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925" activeTab="0"/>
  </bookViews>
  <sheets>
    <sheet name="проект 2009-2012 " sheetId="1" r:id="rId1"/>
  </sheets>
  <definedNames>
    <definedName name="_xlnm.Print_Titles" localSheetId="0">'проект 2009-2012 '!$A:$E,'проект 2009-2012 '!$14:$17</definedName>
    <definedName name="_xlnm.Print_Area" localSheetId="0">'проект 2009-2012 '!$A$1:$AS$517</definedName>
  </definedNames>
  <calcPr fullCalcOnLoad="1"/>
</workbook>
</file>

<file path=xl/sharedStrings.xml><?xml version="1.0" encoding="utf-8"?>
<sst xmlns="http://schemas.openxmlformats.org/spreadsheetml/2006/main" count="1974" uniqueCount="421">
  <si>
    <t xml:space="preserve">Скорая медицинская помощь </t>
  </si>
  <si>
    <t>Санаторно-оздоровительная помощь</t>
  </si>
  <si>
    <t>Другие вопросы в области здравоохранения, физической культуры  и спорта</t>
  </si>
  <si>
    <t>10</t>
  </si>
  <si>
    <t>Физическая культура и спорт</t>
  </si>
  <si>
    <t xml:space="preserve">102 00 00 </t>
  </si>
  <si>
    <t xml:space="preserve">512 00 00 </t>
  </si>
  <si>
    <t>507 00 00</t>
  </si>
  <si>
    <t>Социальная помощь</t>
  </si>
  <si>
    <t xml:space="preserve">505 00 00 </t>
  </si>
  <si>
    <t>Социальные выплаты</t>
  </si>
  <si>
    <t>Наименование направления расходов, раздела, подраздела, целевой статьи, вида расходов функциональной классификации</t>
  </si>
  <si>
    <t>ЦСР</t>
  </si>
  <si>
    <t>ВР</t>
  </si>
  <si>
    <t>ОБЩЕГОСУДАРСТВЕННЫЕ ВОПРОСЫ</t>
  </si>
  <si>
    <t>01 00</t>
  </si>
  <si>
    <t>010</t>
  </si>
  <si>
    <t>005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</si>
  <si>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</si>
  <si>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</si>
  <si>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</si>
  <si>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</si>
  <si>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</si>
  <si>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</si>
  <si>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</si>
  <si>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</si>
  <si>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</si>
  <si>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</si>
  <si>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НАЦИОНАЛЬНАЯ БЕЗОПАСНОСТЬ И ПРАВООХРАНИТЕЛЬНАЯ ДЕЯТЕЛЬНОСТЬ</t>
  </si>
  <si>
    <t>03 00</t>
  </si>
  <si>
    <t>Органы внутренних дел</t>
  </si>
  <si>
    <t>Воинские формирования (органы, подразделения)</t>
  </si>
  <si>
    <t>202 00 00</t>
  </si>
  <si>
    <t>Поисковые и аварийно-спасательные учреждения</t>
  </si>
  <si>
    <t>302 00 00</t>
  </si>
  <si>
    <t>НАЦИОНАЛЬНАЯ ЭКОНОМИКА</t>
  </si>
  <si>
    <t>04 00</t>
  </si>
  <si>
    <t>Водные ресурсы</t>
  </si>
  <si>
    <t>102 00 00</t>
  </si>
  <si>
    <t>Лесное хозяйство</t>
  </si>
  <si>
    <t>Транспорт</t>
  </si>
  <si>
    <t>Другие виды транспорта</t>
  </si>
  <si>
    <t>Другие вопросы в области национальной экономики</t>
  </si>
  <si>
    <t>Мероприятия 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</si>
  <si>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</si>
  <si>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</si>
  <si>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</si>
  <si>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Малый бизнес и предпринимательство</t>
  </si>
  <si>
    <t>345 00 00</t>
  </si>
  <si>
    <t>ЖИЛИЩНО-КОММУНАЛЬНОЕ ХОЗЯЙСТВО</t>
  </si>
  <si>
    <t>05 00</t>
  </si>
  <si>
    <t>Жилищное хозяйство</t>
  </si>
  <si>
    <t>350 00 00</t>
  </si>
  <si>
    <t>Коммунальное хозяйство</t>
  </si>
  <si>
    <t>Поддержка коммунального хозяйства</t>
  </si>
  <si>
    <t>Другие вопросы в области жилищно-коммунального хозяйства</t>
  </si>
  <si>
    <t>ОХРАНА ОКРУЖАЮЩЕЙ СРЕДЫ</t>
  </si>
  <si>
    <t>06 00</t>
  </si>
  <si>
    <t>ОБРАЗОВАНИЕ</t>
  </si>
  <si>
    <t>07 00</t>
  </si>
  <si>
    <t>Дошкольное образование</t>
  </si>
  <si>
    <t>Детские дошкольные учреждения</t>
  </si>
  <si>
    <t>420 00 00</t>
  </si>
  <si>
    <t>Общее образование</t>
  </si>
  <si>
    <t>421 00 00</t>
  </si>
  <si>
    <t>Учреждения по внешкольной работе с детьми</t>
  </si>
  <si>
    <t>423 00 00</t>
  </si>
  <si>
    <t>Учебные заведения и курсы по переподготовке кадров</t>
  </si>
  <si>
    <t>429 00 00</t>
  </si>
  <si>
    <t>Высшие учебные заведения</t>
  </si>
  <si>
    <t>430 00 00</t>
  </si>
  <si>
    <t>Молодежная политика и оздоровление детей</t>
  </si>
  <si>
    <t>Организационно-воспитательная работа с молодёжью</t>
  </si>
  <si>
    <t>431 00 00</t>
  </si>
  <si>
    <t xml:space="preserve">Мероприятия по проведению  оздоровительной кампании детей </t>
  </si>
  <si>
    <t>432 00 00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</si>
  <si>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</si>
  <si>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</si>
  <si>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</si>
  <si>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</si>
  <si>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</si>
  <si>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08 00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</si>
  <si>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</si>
  <si>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</si>
  <si>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</si>
  <si>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</si>
  <si>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</si>
  <si>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</si>
  <si>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</si>
  <si>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</si>
  <si>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</si>
  <si>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</si>
  <si>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</si>
  <si>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Телевидение и радиовещание</t>
  </si>
  <si>
    <t>453 00 00</t>
  </si>
  <si>
    <t>09 00</t>
  </si>
  <si>
    <t>Учреждения, обеспечивающие предоставление услуг в сфере здравоохранения</t>
  </si>
  <si>
    <t>469 00 00</t>
  </si>
  <si>
    <t>470 00 00</t>
  </si>
  <si>
    <t>Поликлиники, амбулатории, диагностические центры</t>
  </si>
  <si>
    <t>471 00 00</t>
  </si>
  <si>
    <t>Санатории для детей и подростков</t>
  </si>
  <si>
    <t>474 00 00</t>
  </si>
  <si>
    <t>Станции скорой и неотложной помощи</t>
  </si>
  <si>
    <t>477 00 00</t>
  </si>
  <si>
    <t>Дома ребенка</t>
  </si>
  <si>
    <t>486 00 00</t>
  </si>
  <si>
    <t>Центры спортивной подготовки (сборные команды)</t>
  </si>
  <si>
    <t>482 00 00</t>
  </si>
  <si>
    <t>Физкультурно-оздоровительная работа и спортивные мероприятия</t>
  </si>
  <si>
    <t>512 00 00</t>
  </si>
  <si>
    <t>СОЦИАЛЬНАЯ ПОЛИТИКА</t>
  </si>
  <si>
    <t>10 00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</si>
  <si>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</si>
  <si>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</si>
  <si>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</si>
  <si>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505 00 00</t>
  </si>
  <si>
    <t>Другие вопросы в области социальной политики</t>
  </si>
  <si>
    <t>ВСЕГО РАСХОДОВ</t>
  </si>
  <si>
    <t>600 00 00</t>
  </si>
  <si>
    <t>410 00 00</t>
  </si>
  <si>
    <t>Целевые программы муниципальных образований</t>
  </si>
  <si>
    <t>795 00 00</t>
  </si>
  <si>
    <t xml:space="preserve">795 00 00 </t>
  </si>
  <si>
    <t>002 00 00</t>
  </si>
  <si>
    <t>Рз</t>
  </si>
  <si>
    <t xml:space="preserve"> ПР</t>
  </si>
  <si>
    <t>01</t>
  </si>
  <si>
    <t>02</t>
  </si>
  <si>
    <t>Обеспечение выполнения функций бюджетных учреждений</t>
  </si>
  <si>
    <t>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</si>
  <si>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</si>
  <si>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</si>
  <si>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</si>
  <si>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</si>
  <si>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</si>
  <si>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</si>
  <si>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</si>
  <si>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</si>
  <si>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11</t>
  </si>
  <si>
    <t>Обслуживание муниципального долга</t>
  </si>
  <si>
    <t>12</t>
  </si>
  <si>
    <t>14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</si>
  <si>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</si>
  <si>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006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</si>
  <si>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</si>
  <si>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</si>
  <si>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09</t>
  </si>
  <si>
    <t>Вопросы в области лесных отношений</t>
  </si>
  <si>
    <t>292 00 00</t>
  </si>
  <si>
    <t>06</t>
  </si>
  <si>
    <t>Бюджетные инвестиции в объекты капитального строительства, не включенные в целевые программы</t>
  </si>
  <si>
    <t>004</t>
  </si>
  <si>
    <t>Дорожное хозяйство</t>
  </si>
  <si>
    <t>08</t>
  </si>
  <si>
    <t>Водный транспорт</t>
  </si>
  <si>
    <t>301 00 00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</si>
  <si>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</si>
  <si>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 xml:space="preserve">317 00 00 </t>
  </si>
  <si>
    <t>05</t>
  </si>
  <si>
    <t xml:space="preserve">351 00 00 </t>
  </si>
  <si>
    <t xml:space="preserve">Благоустройство </t>
  </si>
  <si>
    <t xml:space="preserve">002 00 00 </t>
  </si>
  <si>
    <t>Другие вопросы в области охраны окружающей среды</t>
  </si>
  <si>
    <t>Состояние окружающей среды и природопользования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</si>
  <si>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</si>
  <si>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</si>
  <si>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</si>
  <si>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436 00 00</t>
  </si>
  <si>
    <t>Высшее  и послевузовское профессиональное образование</t>
  </si>
  <si>
    <t>Телерадиокомпании и телеорганизации</t>
  </si>
  <si>
    <t xml:space="preserve">Стационарная медицинская помощь </t>
  </si>
  <si>
    <t>Амбулаторная помощь</t>
  </si>
  <si>
    <t>Пенсионное обеспечение</t>
  </si>
  <si>
    <t>Доплаты к пенсиям, дополнительное пенсионное обеспечение</t>
  </si>
  <si>
    <t>КУЛЬТУРА,  КИНЕМАТОГРАФИЯ, СРЕДСТВА МАССОВОЙ ИНФОРМАЦИИ</t>
  </si>
  <si>
    <t>ЗДРАВООХРАНЕНИЕ, 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</si>
  <si>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</si>
  <si>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Поддержка жилищного хозяйства</t>
  </si>
  <si>
    <t>Другие вопросы в области культуры, кинематографии, средств массовой информации</t>
  </si>
  <si>
    <t>Субсидия на возмещение затрат на оказание культурно-значимых услуг в области театрального искусства</t>
  </si>
  <si>
    <t>436 00 01</t>
  </si>
  <si>
    <t>436 00 02</t>
  </si>
  <si>
    <t>450 00 01</t>
  </si>
  <si>
    <t>450 00 02</t>
  </si>
  <si>
    <t>450 00 03</t>
  </si>
  <si>
    <t>795 00 01</t>
  </si>
  <si>
    <t>795 00 02</t>
  </si>
  <si>
    <t>350 00 01</t>
  </si>
  <si>
    <t>350 00 02</t>
  </si>
  <si>
    <t>350 00 03</t>
  </si>
  <si>
    <t>Субсидии на возмещение затрат за услуги по переработке твердых бытовых отходов</t>
  </si>
  <si>
    <t xml:space="preserve">351 00 01 </t>
  </si>
  <si>
    <t>301 00 01</t>
  </si>
  <si>
    <t xml:space="preserve">317 00 01 </t>
  </si>
  <si>
    <t xml:space="preserve">317 00 02 </t>
  </si>
  <si>
    <t xml:space="preserve">317 00 03 </t>
  </si>
  <si>
    <t>490 00 00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</si>
  <si>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речным транспортом</t>
  </si>
  <si>
    <t>Субсидии на возмещение недополученных доходов в связи с предоставлением мер социальной поддержки при перевозке отдельных категорий граждан на городских маршрутах</t>
  </si>
  <si>
    <t>Субсидии на возмещение затрат от перевозки пассажиров на нерентабельных рейсах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</si>
  <si>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автомобильным транспортом</t>
  </si>
  <si>
    <t>изменения</t>
  </si>
  <si>
    <t>600 00 01</t>
  </si>
  <si>
    <t>600 00 02</t>
  </si>
  <si>
    <t>600 00 03</t>
  </si>
  <si>
    <t>600 00 04</t>
  </si>
  <si>
    <t>081 00 00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</si>
  <si>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</si>
  <si>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</si>
  <si>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522 00 00</t>
  </si>
  <si>
    <t>Региональные целевые программы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</si>
  <si>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</si>
  <si>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капитальному ремонту жилищного фонда в доле муниципальной собственности в многоквартирных домах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</si>
  <si>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</si>
  <si>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</si>
  <si>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</si>
  <si>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Реализация государственных функций в области социальной политики</t>
  </si>
  <si>
    <t>514 00 00</t>
  </si>
  <si>
    <t>514 00 01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</si>
  <si>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</si>
  <si>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</si>
  <si>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</si>
  <si>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</si>
  <si>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 xml:space="preserve">В том числе средства вышестоящих бюджетов </t>
  </si>
  <si>
    <t xml:space="preserve">Сумма, тыс.руб. 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</si>
  <si>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</si>
  <si>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</si>
  <si>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</si>
  <si>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</si>
  <si>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</si>
  <si>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</si>
  <si>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Мероприятия в области гражданской промышленности</t>
  </si>
  <si>
    <t>340 04 00</t>
  </si>
  <si>
    <t>2010      всего</t>
  </si>
  <si>
    <t>431 00 01</t>
  </si>
  <si>
    <t>Субсидии муниципальным автономным учреждениям на возмещение нормативных затрат по развитию молодежного театрального творчества</t>
  </si>
  <si>
    <t>Предоставление субсидий 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</si>
  <si>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на возмещение затрат по утилизации твердых бытовых отходов</t>
  </si>
  <si>
    <t>600 00 06</t>
  </si>
  <si>
    <t>018</t>
  </si>
  <si>
    <t>098 02 00</t>
  </si>
  <si>
    <t>098 02 01</t>
  </si>
  <si>
    <t>2010              всего</t>
  </si>
  <si>
    <t xml:space="preserve">к решению Думы </t>
  </si>
  <si>
    <t>Мероприятия в области образования</t>
  </si>
  <si>
    <t>795 00 03</t>
  </si>
  <si>
    <t>795 00 04</t>
  </si>
  <si>
    <t>Сумма (тыс.руб.)</t>
  </si>
  <si>
    <t>Всего</t>
  </si>
  <si>
    <t>Изменения</t>
  </si>
  <si>
    <t>Распределение бюджетных ассигнований по разделам, подразделам, целевым статьям и видам расходов классификации расходов бюджета городского округа Тольятти на 2010 год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</si>
  <si>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</si>
  <si>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</si>
  <si>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</si>
  <si>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</si>
  <si>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Школы-детские сады, школы начальные, неполные средние и средние</t>
  </si>
  <si>
    <t>Субсидии юридическим лицам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</si>
  <si>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городского округа </t>
  </si>
  <si>
    <t xml:space="preserve">Председатель Думы </t>
  </si>
  <si>
    <t>092 00 01</t>
  </si>
  <si>
    <t>508 00 00</t>
  </si>
  <si>
    <t xml:space="preserve">Предоставление субсидии некоммерческим организациям, не являющимся автономными и бюджетными учреждениями, на организационные расходы в рамках уставной деятельности  </t>
  </si>
  <si>
    <t>Субсидии юридическим лицам на возмещение затрат за оказание инновационных общественно значимых социальных услуг</t>
  </si>
  <si>
    <t>491 00 00</t>
  </si>
  <si>
    <t>338 00 01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</si>
  <si>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</si>
  <si>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795 02 00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</si>
  <si>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</si>
  <si>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795 03 00</t>
  </si>
  <si>
    <t>Долгосрочная целевая программа «Переселение граждан из жилищного фонда, признанного непригодным для проживания на территории городского округа Тольятти на 2005-2010 годы»</t>
  </si>
  <si>
    <t>Субсидии на возмещение затрат по капитальному ремонту общего имущества многоквартирных домов городского округа Тольятти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</si>
  <si>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</si>
  <si>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</si>
  <si>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 xml:space="preserve">351 00 04 </t>
  </si>
  <si>
    <t xml:space="preserve">351 00 06 </t>
  </si>
  <si>
    <t xml:space="preserve">351 00 07 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</si>
  <si>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   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</si>
  <si>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   </t>
  </si>
  <si>
    <t xml:space="preserve">Субсидии на возмещение затрат по капитальному ремонту общего имущества многоквартирных домов городского округа Тольятти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 </t>
  </si>
  <si>
    <t>Приложение №4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</si>
  <si>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</si>
  <si>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</t>
    </r>
    <r>
      <rPr>
        <sz val="13"/>
        <rFont val="Arial"/>
        <family val="2"/>
      </rPr>
      <t>»</t>
    </r>
  </si>
  <si>
    <t>Условно утвержденные расходы</t>
  </si>
  <si>
    <t>795 00 05</t>
  </si>
  <si>
    <t>795 00 06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</si>
  <si>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на 2009-2011гг</t>
    </r>
    <r>
      <rPr>
        <sz val="13"/>
        <rFont val="Arial"/>
        <family val="2"/>
      </rPr>
      <t>»</t>
    </r>
  </si>
  <si>
    <t>Субсидия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</si>
  <si>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795 01 00</t>
  </si>
  <si>
    <t>795 01 01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</si>
  <si>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годы»</t>
  </si>
  <si>
    <t>520 18 00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</si>
  <si>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</si>
  <si>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Иные безвозмездные и безвозвратные перечисления</t>
  </si>
  <si>
    <t>520 00 00</t>
  </si>
  <si>
    <t xml:space="preserve">505 55 00 </t>
  </si>
  <si>
    <t>Реализация мер социальной поддержки отдельных категорий граждан</t>
  </si>
  <si>
    <t>795 01 03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</si>
  <si>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</si>
  <si>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</si>
  <si>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>795 10 00</t>
  </si>
  <si>
    <t>795 10 02</t>
  </si>
  <si>
    <t>795 05 00</t>
  </si>
  <si>
    <t>795 04 00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</si>
  <si>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</si>
  <si>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795 15 00</t>
  </si>
  <si>
    <t>795 16 00</t>
  </si>
  <si>
    <t>795 17 00</t>
  </si>
  <si>
    <t>Долгосрочная целевая программа профилактики правонарушений на территории городского округа Тольятти на 2009-2012 годы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</si>
  <si>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</si>
  <si>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795 06 00</t>
  </si>
  <si>
    <t>795 06 01</t>
  </si>
  <si>
    <t>795 06 02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</si>
  <si>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</si>
  <si>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</si>
  <si>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</si>
  <si>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</si>
  <si>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795 09 00</t>
  </si>
  <si>
    <t xml:space="preserve">795 10 00 </t>
  </si>
  <si>
    <t xml:space="preserve">795 10 01 </t>
  </si>
  <si>
    <t>795 11 00</t>
  </si>
  <si>
    <t>795 11 01</t>
  </si>
  <si>
    <t>795 14 00</t>
  </si>
  <si>
    <t>795 12 00</t>
  </si>
  <si>
    <t>522 56 00</t>
  </si>
  <si>
    <t>795 08 00</t>
  </si>
  <si>
    <t xml:space="preserve">505 55 20 </t>
  </si>
  <si>
    <t>Обеспечение мер социальной поддержки ветеранов труда и тружеников тыла</t>
  </si>
  <si>
    <t>505 36 00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</si>
  <si>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</si>
  <si>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795 01 02</t>
  </si>
  <si>
    <t>Предоставление  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</si>
  <si>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Предоставление 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</si>
  <si>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>795 07 00</t>
  </si>
  <si>
    <t>Охрана семьи и детства</t>
  </si>
  <si>
    <t>Содержание ребенка в семье опекуна и приемной семье, а также вознаграждение, причитающееся приемному родителю</t>
  </si>
  <si>
    <t>520 13 00</t>
  </si>
  <si>
    <t>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годов»</t>
  </si>
  <si>
    <t>795 09 01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</si>
  <si>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</si>
  <si>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некоммерческим организациям, не являющимся автономными и бюджетными учреждениями, на оказание содействия в осуществлении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</si>
  <si>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Противодействие коррупции в городском округе Тольятти на 2010-2012 годы</t>
    </r>
    <r>
      <rPr>
        <sz val="13"/>
        <rFont val="Arial"/>
        <family val="2"/>
      </rPr>
      <t>»</t>
    </r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</si>
  <si>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</si>
  <si>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r>
      <t xml:space="preserve">Областная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Строительство объектов образования на территории Самарской области в 2010-2012 годах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</si>
  <si>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Качество образования - качество жизни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2009-2011 годы городского округа Тольятти</t>
    </r>
  </si>
  <si>
    <r>
      <t xml:space="preserve">ДЦП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</t>
    </r>
    <r>
      <rPr>
        <sz val="13"/>
        <color indexed="8"/>
        <rFont val="Arial"/>
        <family val="2"/>
      </rPr>
      <t>»</t>
    </r>
  </si>
  <si>
    <t xml:space="preserve">351 00 02 </t>
  </si>
  <si>
    <t>Субсидии на возмещение затрат, связанных с корректировкой размера платы граждан за коммунальные услуги по горячему и холодному водоснабжению для многоквартирных домов, не имеющих общедомовых приборов учета</t>
  </si>
  <si>
    <t>от 09.12.2009г. №180</t>
  </si>
  <si>
    <t>Субсидия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</si>
  <si>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092 00 02</t>
  </si>
  <si>
    <t xml:space="preserve">В том числе средства выше-стоящих бюджетов </t>
  </si>
  <si>
    <t>перемещения</t>
  </si>
  <si>
    <t>А.В.Пахоменко</t>
  </si>
  <si>
    <t>обл.и фед.</t>
  </si>
  <si>
    <t>795 05 01</t>
  </si>
  <si>
    <t xml:space="preserve">Предоставление субсидий вновь созданным субъектам малого и среднего предпринимательства в целях возмещения затрат на приобретение основных средств </t>
  </si>
  <si>
    <t>795 05 02</t>
  </si>
  <si>
    <t>Приложение №2</t>
  </si>
  <si>
    <t xml:space="preserve">Ведомственная целевая программа организации работы с детьми и молодежью в городском округе Тольятти на 2009г. и плановый период 2010-2011гг. 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</si>
  <si>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</si>
  <si>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>Ведомственная целевая программа «Пожарная безопасность на 2009-2011гг.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</si>
  <si>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>Мероприятия в рамках реализации ведомственной целевой программы «Пожарная безопасность на 2009-2011гг.»</t>
  </si>
  <si>
    <t>Мероприятия в рамках долгосрочной целевой программы «Поддержка и развитие малого и среднего предпринимательства городского округа Тольятти на 2010-2015гг.»</t>
  </si>
  <si>
    <t>Долгосрочная программа «Поддержка и развитие малого и среднего предпринимательства городского округа Тольятти на 2010-2015гг.»</t>
  </si>
  <si>
    <t xml:space="preserve">Субсидии некоммерческим организациям (за исключением субсидий муниципальным учреждениям) в целях возмещения затрат по обеспечению создания дополнительных мест для обучающихся по основным общеобразовательным программам дошкольного образования 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</si>
  <si>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на 2009-2011гг.</t>
    </r>
    <r>
      <rPr>
        <sz val="13"/>
        <rFont val="Arial"/>
        <family val="2"/>
      </rPr>
      <t>»</t>
    </r>
  </si>
  <si>
    <t>Ведомственная целевая экологическая программа городского округа Тольятти на 2010-2012гг.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</si>
  <si>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Семья и дети городского округа Тольятти на 2009-2011 годы</t>
    </r>
    <r>
      <rPr>
        <sz val="13"/>
        <rFont val="Arial"/>
        <family val="2"/>
      </rPr>
      <t>»</t>
    </r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</si>
  <si>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</si>
  <si>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</si>
  <si>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</si>
  <si>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340 07 00</t>
  </si>
  <si>
    <t>340 07 02</t>
  </si>
  <si>
    <t>налог на имущество</t>
  </si>
  <si>
    <t xml:space="preserve">транспортный налог </t>
  </si>
  <si>
    <t>земельный налог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</si>
  <si>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и развитие автомобильных дорог местного значения городского округа Тольятти на 2009-2015 годы</t>
    </r>
    <r>
      <rPr>
        <sz val="13"/>
        <rFont val="Arial"/>
        <family val="2"/>
      </rPr>
      <t>»</t>
    </r>
  </si>
  <si>
    <t xml:space="preserve">загрязнение 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</si>
  <si>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</si>
  <si>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795 07 01</t>
  </si>
  <si>
    <t>Субсидия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</si>
  <si>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795 07 02</t>
  </si>
  <si>
    <t>Мероприятия в рамках ведомственной целевой программы «Семья и дети городского округа Тольятти на 2009-2011 годы»</t>
  </si>
  <si>
    <t xml:space="preserve">505 55 30 </t>
  </si>
  <si>
    <t>Обеспечение мер социальной поддержки реабилитированных лиц и лиц, признанных пострадавшими от политических репрессий</t>
  </si>
  <si>
    <t>522 49 00</t>
  </si>
  <si>
    <r>
      <t xml:space="preserve">Областная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малого и среднего предпринимательства в Самарской области</t>
    </r>
    <r>
      <rPr>
        <sz val="13"/>
        <rFont val="Arial"/>
        <family val="2"/>
      </rPr>
      <t>»</t>
    </r>
  </si>
  <si>
    <t>Подпрограмма «Обеспечение жильем молодых семей»</t>
  </si>
  <si>
    <t>104 02 00</t>
  </si>
  <si>
    <t>505 47 00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</si>
  <si>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лиц,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</si>
  <si>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505 34 00</t>
  </si>
  <si>
    <t>505 34 01</t>
  </si>
  <si>
    <t>Обеспечение жильем отдельных категорий граждан, установленных федеральными законами от 12.01.95г. № 5-ФЗ «О ветеранах» и от 24.11.95г. №181-ФЗ «О социальной защите инвалидов в Российской Федерации»</t>
  </si>
  <si>
    <t>505 34 02</t>
  </si>
  <si>
    <t xml:space="preserve">Региональные целевые программы </t>
  </si>
  <si>
    <t>522 42 00</t>
  </si>
  <si>
    <r>
      <t xml:space="preserve">Городская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 - доступное жилье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2004-2010гг.</t>
    </r>
  </si>
  <si>
    <t>505 05 02</t>
  </si>
  <si>
    <t>Выплата единовременного пособия при передаче ребенка на воспитание в семью, за исключением выплаты единовременного пособия при передаче ребенка на усыновление(удочерение)</t>
  </si>
  <si>
    <r>
      <t xml:space="preserve">Областная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семье-доступное жилье на 2009-2012 годы</t>
    </r>
    <r>
      <rPr>
        <sz val="13"/>
        <rFont val="Arial"/>
        <family val="2"/>
      </rPr>
      <t>»</t>
    </r>
  </si>
  <si>
    <t>522 52 00</t>
  </si>
  <si>
    <t xml:space="preserve">Обеспечение мероприятий в рамках реализации областной целевой программы «Совершенствование системы обращения с отходами производства и потребления и формирования кластера использования вторичных ресурсов на территории Самарской области» на 2010-2012 годы и на период до 2020 года </t>
  </si>
  <si>
    <t>Охрана объектов растительного и животного мира и среды их обитания</t>
  </si>
  <si>
    <t>520 57 00</t>
  </si>
  <si>
    <t>дополнительно</t>
  </si>
  <si>
    <t>432 00 01</t>
  </si>
  <si>
    <r>
      <t xml:space="preserve">Субсидии в целях возмещения затрат в связи с выполнением работ по капитальному ремонту детских оздоровительных лагерей, переданных в муниципальную собственность от ОАО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АвтоВАЗ</t>
    </r>
    <r>
      <rPr>
        <sz val="13"/>
        <rFont val="Arial"/>
        <family val="2"/>
      </rPr>
      <t>»</t>
    </r>
  </si>
  <si>
    <t xml:space="preserve">Обеспечение мероприятий, направленных на ремонт индивидуальных жилых домов,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</si>
  <si>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</si>
  <si>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</si>
  <si>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098 01 00</t>
  </si>
  <si>
    <t>098 01 01</t>
  </si>
  <si>
    <t>Обеспечение мероприятий по капитальному ремонту многоквартирных домов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</si>
  <si>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 </t>
  </si>
  <si>
    <t>21.04.2010г.  №_____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</si>
  <si>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</si>
  <si>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</si>
  <si>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t>Больницы, клиники, госпитали, медико-санитарные части</t>
  </si>
  <si>
    <t xml:space="preserve">Обеспечение жильем отдельных категорий граждан, установленных Федеральным законом от 12.01.95г. № 5-ФЗ «О ветеранах», в соответствии с Указом Президента Российской Федерации от 07.05.2008г. № 714 «Об обеспечении жильем ветеранов Великой Отечественной войны 1941-1945 годов»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</si>
</sst>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sz val="13"/>
      <name val="Arial"/>
      <family val="2"/>
    </font>
    <font>
      <sz val="13"/>
      <color indexed="8"/>
      <name val="Arial"/>
      <family val="2"/>
    </font>
    <font>
      <i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17" fillId="2" borderId="0" xfId="0" applyFont="1" applyFill="1" applyAlignment="1">
      <alignment/>
    </xf>
    <xf numFmtId="0" fontId="21" fillId="2" borderId="0" xfId="0" applyFont="1" applyFill="1" applyBorder="1" applyAlignment="1">
      <alignment/>
    </xf>
    <xf numFmtId="0" fontId="21" fillId="2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3" fontId="1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 wrapText="1"/>
    </xf>
    <xf numFmtId="3" fontId="12" fillId="0" borderId="1" xfId="0" applyNumberFormat="1" applyFont="1" applyFill="1" applyBorder="1" applyAlignment="1">
      <alignment/>
    </xf>
    <xf numFmtId="1" fontId="13" fillId="0" borderId="1" xfId="0" applyNumberFormat="1" applyFont="1" applyFill="1" applyBorder="1" applyAlignment="1">
      <alignment horizontal="center" wrapText="1"/>
    </xf>
    <xf numFmtId="3" fontId="13" fillId="0" borderId="1" xfId="2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3" fontId="3" fillId="0" borderId="1" xfId="21" applyNumberFormat="1" applyFont="1" applyFill="1" applyBorder="1" applyAlignment="1">
      <alignment horizontal="center"/>
    </xf>
    <xf numFmtId="164" fontId="3" fillId="0" borderId="1" xfId="21" applyNumberFormat="1" applyFont="1" applyFill="1" applyBorder="1" applyAlignment="1">
      <alignment horizontal="center"/>
    </xf>
    <xf numFmtId="164" fontId="14" fillId="0" borderId="1" xfId="21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3" fontId="15" fillId="0" borderId="1" xfId="0" applyNumberFormat="1" applyFont="1" applyFill="1" applyBorder="1" applyAlignment="1">
      <alignment/>
    </xf>
    <xf numFmtId="0" fontId="15" fillId="0" borderId="1" xfId="0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164" fontId="3" fillId="0" borderId="1" xfId="20" applyNumberFormat="1" applyFont="1" applyFill="1" applyBorder="1" applyAlignment="1">
      <alignment horizontal="center"/>
    </xf>
    <xf numFmtId="164" fontId="14" fillId="0" borderId="1" xfId="20" applyNumberFormat="1" applyFont="1" applyFill="1" applyBorder="1" applyAlignment="1">
      <alignment horizontal="center"/>
    </xf>
    <xf numFmtId="3" fontId="14" fillId="0" borderId="1" xfId="2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1" xfId="0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3" fontId="7" fillId="0" borderId="1" xfId="2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181" fontId="3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wrapText="1"/>
    </xf>
    <xf numFmtId="3" fontId="1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/>
    </xf>
    <xf numFmtId="0" fontId="19" fillId="0" borderId="1" xfId="0" applyFont="1" applyFill="1" applyBorder="1" applyAlignment="1">
      <alignment horizontal="center"/>
    </xf>
    <xf numFmtId="3" fontId="19" fillId="0" borderId="1" xfId="0" applyNumberFormat="1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1" xfId="0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/>
    </xf>
    <xf numFmtId="3" fontId="20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3" fontId="21" fillId="0" borderId="1" xfId="0" applyNumberFormat="1" applyFont="1" applyFill="1" applyBorder="1" applyAlignment="1">
      <alignment/>
    </xf>
    <xf numFmtId="0" fontId="21" fillId="0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3" fontId="21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4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/>
    </xf>
    <xf numFmtId="3" fontId="14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22" fillId="0" borderId="1" xfId="0" applyNumberFormat="1" applyFont="1" applyFill="1" applyBorder="1" applyAlignment="1">
      <alignment wrapText="1"/>
    </xf>
    <xf numFmtId="0" fontId="23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 wrapText="1"/>
    </xf>
    <xf numFmtId="1" fontId="22" fillId="0" borderId="1" xfId="0" applyNumberFormat="1" applyFont="1" applyFill="1" applyBorder="1" applyAlignment="1">
      <alignment horizontal="center" wrapText="1"/>
    </xf>
    <xf numFmtId="3" fontId="3" fillId="0" borderId="1" xfId="20" applyNumberFormat="1" applyFont="1" applyFill="1" applyBorder="1" applyAlignment="1">
      <alignment horizontal="center"/>
    </xf>
    <xf numFmtId="3" fontId="13" fillId="0" borderId="1" xfId="2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3" fontId="7" fillId="0" borderId="1" xfId="21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 wrapText="1"/>
    </xf>
    <xf numFmtId="164" fontId="7" fillId="0" borderId="1" xfId="21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164" fontId="13" fillId="0" borderId="1" xfId="20" applyNumberFormat="1" applyFont="1" applyFill="1" applyBorder="1" applyAlignment="1">
      <alignment horizontal="center"/>
    </xf>
    <xf numFmtId="164" fontId="24" fillId="0" borderId="1" xfId="20" applyNumberFormat="1" applyFont="1" applyFill="1" applyBorder="1" applyAlignment="1">
      <alignment horizontal="center"/>
    </xf>
    <xf numFmtId="3" fontId="24" fillId="0" borderId="1" xfId="20" applyNumberFormat="1" applyFont="1" applyFill="1" applyBorder="1" applyAlignment="1">
      <alignment horizontal="center"/>
    </xf>
    <xf numFmtId="164" fontId="3" fillId="2" borderId="1" xfId="20" applyNumberFormat="1" applyFont="1" applyFill="1" applyBorder="1" applyAlignment="1">
      <alignment horizontal="center"/>
    </xf>
    <xf numFmtId="164" fontId="24" fillId="2" borderId="1" xfId="2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/>
    </xf>
    <xf numFmtId="3" fontId="21" fillId="2" borderId="1" xfId="0" applyNumberFormat="1" applyFont="1" applyFill="1" applyBorder="1" applyAlignment="1">
      <alignment/>
    </xf>
    <xf numFmtId="0" fontId="21" fillId="2" borderId="1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wrapText="1"/>
    </xf>
    <xf numFmtId="164" fontId="7" fillId="0" borderId="1" xfId="2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3" fontId="14" fillId="0" borderId="1" xfId="21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Border="1" applyAlignment="1">
      <alignment horizontal="left" vertical="center" wrapText="1"/>
    </xf>
    <xf numFmtId="0" fontId="8" fillId="2" borderId="1" xfId="0" applyFont="1" applyFill="1" applyBorder="1" applyAlignment="1">
      <alignment/>
    </xf>
    <xf numFmtId="3" fontId="8" fillId="2" borderId="1" xfId="0" applyNumberFormat="1" applyFont="1" applyFill="1" applyBorder="1" applyAlignment="1">
      <alignment/>
    </xf>
    <xf numFmtId="3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/>
    </xf>
    <xf numFmtId="0" fontId="17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3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/>
    </xf>
    <xf numFmtId="3" fontId="17" fillId="2" borderId="1" xfId="0" applyNumberFormat="1" applyFont="1" applyFill="1" applyBorder="1" applyAlignment="1">
      <alignment/>
    </xf>
    <xf numFmtId="0" fontId="17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3" fontId="27" fillId="0" borderId="0" xfId="0" applyNumberFormat="1" applyFont="1" applyFill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22"/>
  <sheetViews>
    <sheetView showZeros="0" tabSelected="1" view="pageBreakPreview" zoomScale="75" zoomScaleNormal="75" zoomScaleSheetLayoutView="75" workbookViewId="0" topLeftCell="A237">
      <selection activeCell="A239" sqref="A239"/>
    </sheetView>
  </sheetViews>
  <sheetFormatPr defaultColWidth="9.00390625" defaultRowHeight="12.75"/>
  <cols>
    <col min="1" max="1" width="46.625" style="3" customWidth="1"/>
    <col min="2" max="2" width="8.375" style="4" customWidth="1"/>
    <col min="3" max="3" width="8.25390625" style="4" customWidth="1"/>
    <col min="4" max="4" width="12.25390625" style="5" customWidth="1"/>
    <col min="5" max="5" width="7.875" style="4" customWidth="1"/>
    <col min="6" max="6" width="16.875" style="6" hidden="1" customWidth="1"/>
    <col min="7" max="7" width="8.75390625" style="1" hidden="1" customWidth="1"/>
    <col min="8" max="8" width="8.625" style="1" hidden="1" customWidth="1"/>
    <col min="9" max="9" width="8.00390625" style="1" hidden="1" customWidth="1"/>
    <col min="10" max="10" width="11.25390625" style="1" hidden="1" customWidth="1"/>
    <col min="11" max="11" width="8.875" style="1" hidden="1" customWidth="1"/>
    <col min="12" max="12" width="5.625" style="1" hidden="1" customWidth="1"/>
    <col min="13" max="13" width="15.875" style="1" hidden="1" customWidth="1"/>
    <col min="14" max="14" width="0" style="1" hidden="1" customWidth="1"/>
    <col min="15" max="15" width="21.125" style="1" hidden="1" customWidth="1"/>
    <col min="16" max="16" width="12.25390625" style="1" hidden="1" customWidth="1"/>
    <col min="17" max="17" width="7.75390625" style="1" hidden="1" customWidth="1"/>
    <col min="18" max="18" width="8.25390625" style="1" hidden="1" customWidth="1"/>
    <col min="19" max="19" width="7.75390625" style="1" hidden="1" customWidth="1"/>
    <col min="20" max="20" width="7.625" style="1" hidden="1" customWidth="1"/>
    <col min="21" max="21" width="6.125" style="1" hidden="1" customWidth="1"/>
    <col min="22" max="22" width="9.625" style="21" hidden="1" customWidth="1"/>
    <col min="23" max="23" width="7.25390625" style="21" hidden="1" customWidth="1"/>
    <col min="24" max="24" width="6.125" style="1" hidden="1" customWidth="1"/>
    <col min="25" max="25" width="7.375" style="1" hidden="1" customWidth="1"/>
    <col min="26" max="26" width="16.625" style="21" hidden="1" customWidth="1"/>
    <col min="27" max="27" width="14.875" style="21" hidden="1" customWidth="1"/>
    <col min="28" max="28" width="11.375" style="1" hidden="1" customWidth="1"/>
    <col min="29" max="29" width="12.875" style="1" hidden="1" customWidth="1"/>
    <col min="30" max="30" width="7.25390625" style="1" hidden="1" customWidth="1"/>
    <col min="31" max="31" width="10.25390625" style="1" hidden="1" customWidth="1"/>
    <col min="32" max="32" width="8.125" style="1" hidden="1" customWidth="1"/>
    <col min="33" max="33" width="7.25390625" style="1" hidden="1" customWidth="1"/>
    <col min="34" max="34" width="16.75390625" style="1" hidden="1" customWidth="1"/>
    <col min="35" max="35" width="16.125" style="1" hidden="1" customWidth="1"/>
    <col min="36" max="36" width="7.875" style="1" hidden="1" customWidth="1"/>
    <col min="37" max="37" width="11.00390625" style="1" hidden="1" customWidth="1"/>
    <col min="38" max="38" width="6.75390625" style="1" hidden="1" customWidth="1"/>
    <col min="39" max="39" width="11.25390625" style="1" hidden="1" customWidth="1"/>
    <col min="40" max="40" width="14.25390625" style="1" hidden="1" customWidth="1"/>
    <col min="41" max="41" width="10.75390625" style="1" hidden="1" customWidth="1"/>
    <col min="42" max="43" width="12.00390625" style="21" hidden="1" customWidth="1"/>
    <col min="44" max="44" width="14.625" style="21" customWidth="1"/>
    <col min="45" max="45" width="16.00390625" style="21" customWidth="1"/>
    <col min="46" max="69" width="9.125" style="1" customWidth="1"/>
    <col min="70" max="16384" width="9.125" style="2" customWidth="1"/>
  </cols>
  <sheetData>
    <row r="1" spans="1:45" ht="20.25">
      <c r="A1" s="187" t="s">
        <v>358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</row>
    <row r="2" spans="1:45" ht="20.25">
      <c r="A2" s="187" t="s">
        <v>244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</row>
    <row r="3" spans="1:45" ht="20.25">
      <c r="A3" s="187" t="s">
        <v>416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</row>
    <row r="4" spans="1:45" ht="20.25">
      <c r="A4" s="50"/>
      <c r="B4" s="51"/>
      <c r="C4" s="51"/>
      <c r="D4" s="52"/>
      <c r="E4" s="51"/>
      <c r="F4" s="42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49"/>
      <c r="W4" s="49"/>
      <c r="X4" s="7"/>
      <c r="Y4" s="7"/>
      <c r="Z4" s="49"/>
      <c r="AA4" s="49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49"/>
      <c r="AQ4" s="49"/>
      <c r="AR4" s="49"/>
      <c r="AS4" s="49"/>
    </row>
    <row r="5" spans="1:45" ht="18.75" customHeight="1">
      <c r="A5" s="187" t="s">
        <v>280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</row>
    <row r="6" spans="1:45" ht="18.75" customHeight="1">
      <c r="A6" s="187" t="s">
        <v>244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</row>
    <row r="7" spans="1:45" ht="20.25" customHeight="1">
      <c r="A7" s="187" t="s">
        <v>348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</row>
    <row r="9" spans="1:45" ht="14.25" customHeight="1">
      <c r="A9" s="186" t="s">
        <v>251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</row>
    <row r="10" spans="1:45" ht="14.25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</row>
    <row r="11" spans="1:45" ht="72" customHeight="1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</row>
    <row r="12" ht="12.75" customHeight="1"/>
    <row r="13" ht="18" customHeight="1" thickBot="1"/>
    <row r="14" spans="1:45" ht="26.25" customHeight="1" thickBot="1">
      <c r="A14" s="190" t="s">
        <v>11</v>
      </c>
      <c r="B14" s="202" t="s">
        <v>125</v>
      </c>
      <c r="C14" s="204" t="s">
        <v>126</v>
      </c>
      <c r="D14" s="195" t="s">
        <v>12</v>
      </c>
      <c r="E14" s="204" t="s">
        <v>13</v>
      </c>
      <c r="F14" s="199">
        <v>2010</v>
      </c>
      <c r="G14" s="213" t="s">
        <v>225</v>
      </c>
      <c r="H14" s="214"/>
      <c r="I14" s="215"/>
      <c r="J14" s="190">
        <v>2011</v>
      </c>
      <c r="K14" s="216" t="s">
        <v>202</v>
      </c>
      <c r="L14" s="217"/>
      <c r="M14" s="188" t="s">
        <v>225</v>
      </c>
      <c r="N14" s="218"/>
      <c r="O14" s="188" t="s">
        <v>248</v>
      </c>
      <c r="P14" s="218"/>
      <c r="Q14" s="218"/>
      <c r="R14" s="197" t="s">
        <v>250</v>
      </c>
      <c r="S14" s="218" t="s">
        <v>248</v>
      </c>
      <c r="T14" s="189"/>
      <c r="U14" s="207"/>
      <c r="V14" s="218" t="s">
        <v>248</v>
      </c>
      <c r="W14" s="189"/>
      <c r="X14" s="188" t="s">
        <v>250</v>
      </c>
      <c r="Y14" s="189"/>
      <c r="Z14" s="188" t="s">
        <v>248</v>
      </c>
      <c r="AA14" s="189"/>
      <c r="AB14" s="188" t="s">
        <v>250</v>
      </c>
      <c r="AC14" s="218"/>
      <c r="AD14" s="218"/>
      <c r="AE14" s="218"/>
      <c r="AF14" s="218"/>
      <c r="AG14" s="189"/>
      <c r="AH14" s="188" t="s">
        <v>248</v>
      </c>
      <c r="AI14" s="189"/>
      <c r="AJ14" s="188" t="s">
        <v>250</v>
      </c>
      <c r="AK14" s="218"/>
      <c r="AL14" s="218"/>
      <c r="AM14" s="189"/>
      <c r="AN14" s="188" t="s">
        <v>248</v>
      </c>
      <c r="AO14" s="189"/>
      <c r="AP14" s="188" t="s">
        <v>250</v>
      </c>
      <c r="AQ14" s="192"/>
      <c r="AR14" s="188" t="s">
        <v>248</v>
      </c>
      <c r="AS14" s="189"/>
    </row>
    <row r="15" spans="1:45" ht="19.5" customHeight="1">
      <c r="A15" s="191"/>
      <c r="B15" s="203"/>
      <c r="C15" s="205"/>
      <c r="D15" s="196"/>
      <c r="E15" s="205"/>
      <c r="F15" s="200"/>
      <c r="G15" s="190" t="s">
        <v>202</v>
      </c>
      <c r="H15" s="209" t="s">
        <v>234</v>
      </c>
      <c r="I15" s="190" t="s">
        <v>224</v>
      </c>
      <c r="J15" s="191"/>
      <c r="K15" s="211">
        <v>2010</v>
      </c>
      <c r="L15" s="207">
        <v>2011</v>
      </c>
      <c r="M15" s="209" t="s">
        <v>243</v>
      </c>
      <c r="N15" s="195" t="s">
        <v>224</v>
      </c>
      <c r="O15" s="220" t="s">
        <v>250</v>
      </c>
      <c r="P15" s="219" t="s">
        <v>249</v>
      </c>
      <c r="Q15" s="195" t="s">
        <v>224</v>
      </c>
      <c r="R15" s="198"/>
      <c r="S15" s="210" t="s">
        <v>249</v>
      </c>
      <c r="T15" s="190" t="s">
        <v>224</v>
      </c>
      <c r="U15" s="208"/>
      <c r="V15" s="221" t="s">
        <v>249</v>
      </c>
      <c r="W15" s="221" t="s">
        <v>224</v>
      </c>
      <c r="X15" s="222" t="s">
        <v>352</v>
      </c>
      <c r="Y15" s="193" t="s">
        <v>354</v>
      </c>
      <c r="Z15" s="209" t="s">
        <v>249</v>
      </c>
      <c r="AA15" s="190" t="s">
        <v>351</v>
      </c>
      <c r="AB15" s="224" t="s">
        <v>352</v>
      </c>
      <c r="AC15" s="190" t="s">
        <v>374</v>
      </c>
      <c r="AD15" s="190" t="s">
        <v>375</v>
      </c>
      <c r="AE15" s="209" t="s">
        <v>376</v>
      </c>
      <c r="AF15" s="190" t="s">
        <v>378</v>
      </c>
      <c r="AG15" s="224" t="s">
        <v>354</v>
      </c>
      <c r="AH15" s="190" t="s">
        <v>249</v>
      </c>
      <c r="AI15" s="221" t="s">
        <v>351</v>
      </c>
      <c r="AJ15" s="195" t="s">
        <v>352</v>
      </c>
      <c r="AK15" s="190" t="s">
        <v>406</v>
      </c>
      <c r="AL15" s="226"/>
      <c r="AM15" s="224" t="s">
        <v>354</v>
      </c>
      <c r="AN15" s="190" t="s">
        <v>249</v>
      </c>
      <c r="AO15" s="190" t="s">
        <v>351</v>
      </c>
      <c r="AP15" s="195" t="s">
        <v>352</v>
      </c>
      <c r="AQ15" s="193" t="s">
        <v>354</v>
      </c>
      <c r="AR15" s="190" t="s">
        <v>249</v>
      </c>
      <c r="AS15" s="190" t="s">
        <v>351</v>
      </c>
    </row>
    <row r="16" spans="1:45" ht="19.5" customHeight="1">
      <c r="A16" s="191"/>
      <c r="B16" s="203"/>
      <c r="C16" s="205"/>
      <c r="D16" s="196"/>
      <c r="E16" s="205"/>
      <c r="F16" s="200"/>
      <c r="G16" s="191"/>
      <c r="H16" s="210"/>
      <c r="I16" s="191"/>
      <c r="J16" s="191"/>
      <c r="K16" s="212"/>
      <c r="L16" s="208"/>
      <c r="M16" s="210"/>
      <c r="N16" s="196"/>
      <c r="O16" s="220"/>
      <c r="P16" s="219"/>
      <c r="Q16" s="196"/>
      <c r="R16" s="198"/>
      <c r="S16" s="210"/>
      <c r="T16" s="191"/>
      <c r="U16" s="208"/>
      <c r="V16" s="219"/>
      <c r="W16" s="219"/>
      <c r="X16" s="223"/>
      <c r="Y16" s="194"/>
      <c r="Z16" s="210"/>
      <c r="AA16" s="191"/>
      <c r="AB16" s="225"/>
      <c r="AC16" s="191"/>
      <c r="AD16" s="191"/>
      <c r="AE16" s="210"/>
      <c r="AF16" s="191"/>
      <c r="AG16" s="225"/>
      <c r="AH16" s="191"/>
      <c r="AI16" s="219"/>
      <c r="AJ16" s="196"/>
      <c r="AK16" s="191"/>
      <c r="AL16" s="227"/>
      <c r="AM16" s="225"/>
      <c r="AN16" s="191"/>
      <c r="AO16" s="191"/>
      <c r="AP16" s="196"/>
      <c r="AQ16" s="194"/>
      <c r="AR16" s="191"/>
      <c r="AS16" s="191"/>
    </row>
    <row r="17" spans="1:45" ht="93.75" customHeight="1">
      <c r="A17" s="191"/>
      <c r="B17" s="203"/>
      <c r="C17" s="205"/>
      <c r="D17" s="196"/>
      <c r="E17" s="205"/>
      <c r="F17" s="200"/>
      <c r="G17" s="191"/>
      <c r="H17" s="210"/>
      <c r="I17" s="191"/>
      <c r="J17" s="191"/>
      <c r="K17" s="212"/>
      <c r="L17" s="208"/>
      <c r="M17" s="210"/>
      <c r="N17" s="196"/>
      <c r="O17" s="220"/>
      <c r="P17" s="219"/>
      <c r="Q17" s="196"/>
      <c r="R17" s="198"/>
      <c r="S17" s="210"/>
      <c r="T17" s="191"/>
      <c r="U17" s="208"/>
      <c r="V17" s="219"/>
      <c r="W17" s="219"/>
      <c r="X17" s="223"/>
      <c r="Y17" s="194"/>
      <c r="Z17" s="210"/>
      <c r="AA17" s="191"/>
      <c r="AB17" s="225"/>
      <c r="AC17" s="191"/>
      <c r="AD17" s="191"/>
      <c r="AE17" s="210"/>
      <c r="AF17" s="191"/>
      <c r="AG17" s="225"/>
      <c r="AH17" s="191"/>
      <c r="AI17" s="219"/>
      <c r="AJ17" s="196"/>
      <c r="AK17" s="191"/>
      <c r="AL17" s="227"/>
      <c r="AM17" s="225"/>
      <c r="AN17" s="191"/>
      <c r="AO17" s="191"/>
      <c r="AP17" s="196"/>
      <c r="AQ17" s="194"/>
      <c r="AR17" s="191"/>
      <c r="AS17" s="191"/>
    </row>
    <row r="18" spans="1:45" ht="16.5" customHeight="1">
      <c r="A18" s="53"/>
      <c r="B18" s="54"/>
      <c r="C18" s="54"/>
      <c r="D18" s="55"/>
      <c r="E18" s="54"/>
      <c r="F18" s="56"/>
      <c r="G18" s="57"/>
      <c r="H18" s="57"/>
      <c r="I18" s="57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9"/>
      <c r="W18" s="59"/>
      <c r="X18" s="56"/>
      <c r="Y18" s="56"/>
      <c r="Z18" s="60"/>
      <c r="AA18" s="60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9"/>
      <c r="AQ18" s="59"/>
      <c r="AR18" s="59"/>
      <c r="AS18" s="59"/>
    </row>
    <row r="19" spans="1:69" s="8" customFormat="1" ht="41.25" customHeight="1">
      <c r="A19" s="61" t="s">
        <v>14</v>
      </c>
      <c r="B19" s="62" t="s">
        <v>15</v>
      </c>
      <c r="C19" s="62"/>
      <c r="D19" s="63"/>
      <c r="E19" s="62"/>
      <c r="F19" s="64">
        <f aca="true" t="shared" si="0" ref="F19:Q19">F21+F25+F33+F37+F41+F45</f>
        <v>919894</v>
      </c>
      <c r="G19" s="64">
        <f t="shared" si="0"/>
        <v>284545</v>
      </c>
      <c r="H19" s="64">
        <f t="shared" si="0"/>
        <v>1204439</v>
      </c>
      <c r="I19" s="64">
        <f t="shared" si="0"/>
        <v>0</v>
      </c>
      <c r="J19" s="64">
        <f t="shared" si="0"/>
        <v>1238867</v>
      </c>
      <c r="K19" s="64">
        <f t="shared" si="0"/>
        <v>0</v>
      </c>
      <c r="L19" s="64">
        <f t="shared" si="0"/>
        <v>0</v>
      </c>
      <c r="M19" s="64">
        <f t="shared" si="0"/>
        <v>1204439</v>
      </c>
      <c r="N19" s="64">
        <f t="shared" si="0"/>
        <v>0</v>
      </c>
      <c r="O19" s="64">
        <f>O21+O25+O33+O37+O41+O45</f>
        <v>88516</v>
      </c>
      <c r="P19" s="64">
        <f>P21+P25+P33+P37+P41+P45</f>
        <v>1292955</v>
      </c>
      <c r="Q19" s="64">
        <f t="shared" si="0"/>
        <v>134878</v>
      </c>
      <c r="R19" s="64">
        <f aca="true" t="shared" si="1" ref="R19:W19">R21+R25+R33+R37+R41+R45</f>
        <v>-50000</v>
      </c>
      <c r="S19" s="64">
        <f t="shared" si="1"/>
        <v>1242955</v>
      </c>
      <c r="T19" s="64">
        <f t="shared" si="1"/>
        <v>134878</v>
      </c>
      <c r="U19" s="64">
        <f t="shared" si="1"/>
        <v>-7572</v>
      </c>
      <c r="V19" s="64">
        <f t="shared" si="1"/>
        <v>1235383</v>
      </c>
      <c r="W19" s="64">
        <f t="shared" si="1"/>
        <v>134878</v>
      </c>
      <c r="X19" s="64">
        <f aca="true" t="shared" si="2" ref="X19:AO19">X21+X25+X33+X37+X41+X45</f>
        <v>-4554</v>
      </c>
      <c r="Y19" s="64">
        <f t="shared" si="2"/>
        <v>0</v>
      </c>
      <c r="Z19" s="64">
        <f t="shared" si="2"/>
        <v>1230829</v>
      </c>
      <c r="AA19" s="64">
        <f t="shared" si="2"/>
        <v>134878</v>
      </c>
      <c r="AB19" s="64">
        <f t="shared" si="2"/>
        <v>-184809</v>
      </c>
      <c r="AC19" s="64">
        <f t="shared" si="2"/>
        <v>70</v>
      </c>
      <c r="AD19" s="64">
        <f t="shared" si="2"/>
        <v>0</v>
      </c>
      <c r="AE19" s="64">
        <f t="shared" si="2"/>
        <v>0</v>
      </c>
      <c r="AF19" s="64">
        <f t="shared" si="2"/>
        <v>176</v>
      </c>
      <c r="AG19" s="64">
        <f t="shared" si="2"/>
        <v>0</v>
      </c>
      <c r="AH19" s="64">
        <f t="shared" si="2"/>
        <v>1046266</v>
      </c>
      <c r="AI19" s="64">
        <f t="shared" si="2"/>
        <v>134878</v>
      </c>
      <c r="AJ19" s="64">
        <f t="shared" si="2"/>
        <v>-12566</v>
      </c>
      <c r="AK19" s="64">
        <f t="shared" si="2"/>
        <v>12104</v>
      </c>
      <c r="AL19" s="64">
        <f t="shared" si="2"/>
        <v>0</v>
      </c>
      <c r="AM19" s="64">
        <f t="shared" si="2"/>
        <v>0</v>
      </c>
      <c r="AN19" s="64">
        <f t="shared" si="2"/>
        <v>1045804</v>
      </c>
      <c r="AO19" s="64">
        <f t="shared" si="2"/>
        <v>134878</v>
      </c>
      <c r="AP19" s="64">
        <f>AP21+AP25+AP33+AP37+AP41+AP45</f>
        <v>1347</v>
      </c>
      <c r="AQ19" s="64">
        <f>AQ21+AQ25+AQ33+AQ37+AQ41+AQ45</f>
        <v>0</v>
      </c>
      <c r="AR19" s="64">
        <f>AR21+AR25+AR33+AR37+AR41+AR45</f>
        <v>1047151</v>
      </c>
      <c r="AS19" s="64">
        <f>AS21+AS25+AS33+AS37+AS41+AS45</f>
        <v>134878</v>
      </c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s="10" customFormat="1" ht="15.75">
      <c r="A20" s="53"/>
      <c r="B20" s="54"/>
      <c r="C20" s="54"/>
      <c r="D20" s="55"/>
      <c r="E20" s="5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7"/>
      <c r="AQ20" s="67"/>
      <c r="AR20" s="67"/>
      <c r="AS20" s="67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</row>
    <row r="21" spans="1:69" s="12" customFormat="1" ht="77.25" customHeight="1">
      <c r="A21" s="68" t="s">
        <v>252</v>
      </c>
      <c r="B21" s="69" t="s">
        <v>127</v>
      </c>
      <c r="C21" s="69" t="s">
        <v>128</v>
      </c>
      <c r="D21" s="70"/>
      <c r="E21" s="69"/>
      <c r="F21" s="71">
        <f aca="true" t="shared" si="3" ref="F21:U22">F22</f>
        <v>1116</v>
      </c>
      <c r="G21" s="71">
        <f t="shared" si="3"/>
        <v>351</v>
      </c>
      <c r="H21" s="71">
        <f t="shared" si="3"/>
        <v>1467</v>
      </c>
      <c r="I21" s="71">
        <f t="shared" si="3"/>
        <v>0</v>
      </c>
      <c r="J21" s="71">
        <f t="shared" si="3"/>
        <v>1572</v>
      </c>
      <c r="K21" s="71">
        <f t="shared" si="3"/>
        <v>0</v>
      </c>
      <c r="L21" s="71">
        <f t="shared" si="3"/>
        <v>0</v>
      </c>
      <c r="M21" s="71">
        <f t="shared" si="3"/>
        <v>1467</v>
      </c>
      <c r="N21" s="71">
        <f t="shared" si="3"/>
        <v>0</v>
      </c>
      <c r="O21" s="71">
        <f t="shared" si="3"/>
        <v>-319</v>
      </c>
      <c r="P21" s="71">
        <f t="shared" si="3"/>
        <v>1148</v>
      </c>
      <c r="Q21" s="71">
        <f t="shared" si="3"/>
        <v>0</v>
      </c>
      <c r="R21" s="71">
        <f t="shared" si="3"/>
        <v>0</v>
      </c>
      <c r="S21" s="71">
        <f t="shared" si="3"/>
        <v>1148</v>
      </c>
      <c r="T21" s="71">
        <f t="shared" si="3"/>
        <v>0</v>
      </c>
      <c r="U21" s="71">
        <f t="shared" si="3"/>
        <v>0</v>
      </c>
      <c r="V21" s="71">
        <f aca="true" t="shared" si="4" ref="U21:AJ22">V22</f>
        <v>1148</v>
      </c>
      <c r="W21" s="71">
        <f t="shared" si="4"/>
        <v>0</v>
      </c>
      <c r="X21" s="71">
        <f t="shared" si="4"/>
        <v>0</v>
      </c>
      <c r="Y21" s="71">
        <f t="shared" si="4"/>
        <v>0</v>
      </c>
      <c r="Z21" s="71">
        <f t="shared" si="4"/>
        <v>1148</v>
      </c>
      <c r="AA21" s="71">
        <f t="shared" si="4"/>
        <v>0</v>
      </c>
      <c r="AB21" s="71">
        <f t="shared" si="4"/>
        <v>0</v>
      </c>
      <c r="AC21" s="71">
        <f t="shared" si="4"/>
        <v>0</v>
      </c>
      <c r="AD21" s="71">
        <f t="shared" si="4"/>
        <v>0</v>
      </c>
      <c r="AE21" s="71">
        <f t="shared" si="4"/>
        <v>0</v>
      </c>
      <c r="AF21" s="71">
        <f t="shared" si="4"/>
        <v>0</v>
      </c>
      <c r="AG21" s="71">
        <f t="shared" si="4"/>
        <v>0</v>
      </c>
      <c r="AH21" s="71">
        <f t="shared" si="4"/>
        <v>1148</v>
      </c>
      <c r="AI21" s="71">
        <f t="shared" si="4"/>
        <v>0</v>
      </c>
      <c r="AJ21" s="71">
        <f t="shared" si="4"/>
        <v>0</v>
      </c>
      <c r="AK21" s="71">
        <f aca="true" t="shared" si="5" ref="AI21:AS22">AK22</f>
        <v>0</v>
      </c>
      <c r="AL21" s="71">
        <f t="shared" si="5"/>
        <v>0</v>
      </c>
      <c r="AM21" s="71">
        <f t="shared" si="5"/>
        <v>0</v>
      </c>
      <c r="AN21" s="71">
        <f t="shared" si="5"/>
        <v>1148</v>
      </c>
      <c r="AO21" s="71">
        <f t="shared" si="5"/>
        <v>0</v>
      </c>
      <c r="AP21" s="71">
        <f t="shared" si="5"/>
        <v>0</v>
      </c>
      <c r="AQ21" s="71">
        <f t="shared" si="5"/>
        <v>0</v>
      </c>
      <c r="AR21" s="71">
        <f t="shared" si="5"/>
        <v>1148</v>
      </c>
      <c r="AS21" s="71">
        <f t="shared" si="5"/>
        <v>0</v>
      </c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</row>
    <row r="22" spans="1:69" s="14" customFormat="1" ht="88.5" customHeight="1">
      <c r="A22" s="72" t="s">
        <v>133</v>
      </c>
      <c r="B22" s="73" t="s">
        <v>127</v>
      </c>
      <c r="C22" s="73" t="s">
        <v>128</v>
      </c>
      <c r="D22" s="74" t="s">
        <v>124</v>
      </c>
      <c r="E22" s="73"/>
      <c r="F22" s="74">
        <f t="shared" si="3"/>
        <v>1116</v>
      </c>
      <c r="G22" s="74">
        <f t="shared" si="3"/>
        <v>351</v>
      </c>
      <c r="H22" s="74">
        <f t="shared" si="3"/>
        <v>1467</v>
      </c>
      <c r="I22" s="74">
        <f t="shared" si="3"/>
        <v>0</v>
      </c>
      <c r="J22" s="74">
        <f t="shared" si="3"/>
        <v>1572</v>
      </c>
      <c r="K22" s="74">
        <f t="shared" si="3"/>
        <v>0</v>
      </c>
      <c r="L22" s="74">
        <f t="shared" si="3"/>
        <v>0</v>
      </c>
      <c r="M22" s="74">
        <f t="shared" si="3"/>
        <v>1467</v>
      </c>
      <c r="N22" s="74">
        <f t="shared" si="3"/>
        <v>0</v>
      </c>
      <c r="O22" s="74">
        <f t="shared" si="3"/>
        <v>-319</v>
      </c>
      <c r="P22" s="74">
        <f t="shared" si="3"/>
        <v>1148</v>
      </c>
      <c r="Q22" s="74">
        <f t="shared" si="3"/>
        <v>0</v>
      </c>
      <c r="R22" s="74">
        <f t="shared" si="3"/>
        <v>0</v>
      </c>
      <c r="S22" s="74">
        <f t="shared" si="3"/>
        <v>1148</v>
      </c>
      <c r="T22" s="74">
        <f t="shared" si="3"/>
        <v>0</v>
      </c>
      <c r="U22" s="74">
        <f t="shared" si="4"/>
        <v>0</v>
      </c>
      <c r="V22" s="74">
        <f t="shared" si="4"/>
        <v>1148</v>
      </c>
      <c r="W22" s="74">
        <f t="shared" si="4"/>
        <v>0</v>
      </c>
      <c r="X22" s="74">
        <f t="shared" si="4"/>
        <v>0</v>
      </c>
      <c r="Y22" s="74">
        <f t="shared" si="4"/>
        <v>0</v>
      </c>
      <c r="Z22" s="74">
        <f t="shared" si="4"/>
        <v>1148</v>
      </c>
      <c r="AA22" s="74">
        <f t="shared" si="4"/>
        <v>0</v>
      </c>
      <c r="AB22" s="74">
        <f t="shared" si="4"/>
        <v>0</v>
      </c>
      <c r="AC22" s="74">
        <f t="shared" si="4"/>
        <v>0</v>
      </c>
      <c r="AD22" s="74">
        <f t="shared" si="4"/>
        <v>0</v>
      </c>
      <c r="AE22" s="74">
        <f t="shared" si="4"/>
        <v>0</v>
      </c>
      <c r="AF22" s="74">
        <f t="shared" si="4"/>
        <v>0</v>
      </c>
      <c r="AG22" s="74">
        <f t="shared" si="4"/>
        <v>0</v>
      </c>
      <c r="AH22" s="74">
        <f t="shared" si="4"/>
        <v>1148</v>
      </c>
      <c r="AI22" s="74">
        <f t="shared" si="5"/>
        <v>0</v>
      </c>
      <c r="AJ22" s="74">
        <f t="shared" si="5"/>
        <v>0</v>
      </c>
      <c r="AK22" s="74">
        <f t="shared" si="5"/>
        <v>0</v>
      </c>
      <c r="AL22" s="74">
        <f t="shared" si="5"/>
        <v>0</v>
      </c>
      <c r="AM22" s="74">
        <f t="shared" si="5"/>
        <v>0</v>
      </c>
      <c r="AN22" s="74">
        <f t="shared" si="5"/>
        <v>1148</v>
      </c>
      <c r="AO22" s="74">
        <f t="shared" si="5"/>
        <v>0</v>
      </c>
      <c r="AP22" s="74">
        <f t="shared" si="5"/>
        <v>0</v>
      </c>
      <c r="AQ22" s="74">
        <f t="shared" si="5"/>
        <v>0</v>
      </c>
      <c r="AR22" s="74">
        <f t="shared" si="5"/>
        <v>1148</v>
      </c>
      <c r="AS22" s="74">
        <f t="shared" si="5"/>
        <v>0</v>
      </c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</row>
    <row r="23" spans="1:69" s="16" customFormat="1" ht="43.5" customHeight="1">
      <c r="A23" s="72" t="s">
        <v>129</v>
      </c>
      <c r="B23" s="73" t="s">
        <v>127</v>
      </c>
      <c r="C23" s="73" t="s">
        <v>128</v>
      </c>
      <c r="D23" s="73" t="s">
        <v>124</v>
      </c>
      <c r="E23" s="73" t="s">
        <v>130</v>
      </c>
      <c r="F23" s="74">
        <v>1116</v>
      </c>
      <c r="G23" s="74">
        <f>H23-F23</f>
        <v>351</v>
      </c>
      <c r="H23" s="74">
        <v>1467</v>
      </c>
      <c r="I23" s="75"/>
      <c r="J23" s="74">
        <v>1572</v>
      </c>
      <c r="K23" s="75"/>
      <c r="L23" s="75"/>
      <c r="M23" s="74">
        <f>H23+K23</f>
        <v>1467</v>
      </c>
      <c r="N23" s="75"/>
      <c r="O23" s="74">
        <f>P23-M23</f>
        <v>-319</v>
      </c>
      <c r="P23" s="74">
        <v>1148</v>
      </c>
      <c r="Q23" s="74"/>
      <c r="R23" s="75"/>
      <c r="S23" s="74">
        <f>P23+R23</f>
        <v>1148</v>
      </c>
      <c r="T23" s="74"/>
      <c r="U23" s="76"/>
      <c r="V23" s="74">
        <f>U23+S23</f>
        <v>1148</v>
      </c>
      <c r="W23" s="74">
        <f>T23</f>
        <v>0</v>
      </c>
      <c r="X23" s="77"/>
      <c r="Y23" s="77"/>
      <c r="Z23" s="74">
        <f>V23+X23+Y23</f>
        <v>1148</v>
      </c>
      <c r="AA23" s="74">
        <f>W23+Y23</f>
        <v>0</v>
      </c>
      <c r="AB23" s="76"/>
      <c r="AC23" s="76"/>
      <c r="AD23" s="76"/>
      <c r="AE23" s="76"/>
      <c r="AF23" s="76"/>
      <c r="AG23" s="76"/>
      <c r="AH23" s="74">
        <f>Z23+AB23+AC23+AD23+AE23+AF23+AG23</f>
        <v>1148</v>
      </c>
      <c r="AI23" s="74">
        <f>AA23+AG23</f>
        <v>0</v>
      </c>
      <c r="AJ23" s="74"/>
      <c r="AK23" s="74"/>
      <c r="AL23" s="76"/>
      <c r="AM23" s="76"/>
      <c r="AN23" s="74">
        <f>AH23+AJ23+AK23+AL23+AM23</f>
        <v>1148</v>
      </c>
      <c r="AO23" s="74">
        <f>AI23+AM23</f>
        <v>0</v>
      </c>
      <c r="AP23" s="75"/>
      <c r="AQ23" s="75"/>
      <c r="AR23" s="74">
        <f>AN23+AP23+AQ23</f>
        <v>1148</v>
      </c>
      <c r="AS23" s="74">
        <f>AO23+AQ23</f>
        <v>0</v>
      </c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s="10" customFormat="1" ht="21.75" customHeight="1">
      <c r="A24" s="78"/>
      <c r="B24" s="54"/>
      <c r="C24" s="54"/>
      <c r="D24" s="55"/>
      <c r="E24" s="54"/>
      <c r="F24" s="65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6"/>
      <c r="V24" s="67"/>
      <c r="W24" s="67"/>
      <c r="X24" s="79"/>
      <c r="Y24" s="79"/>
      <c r="Z24" s="65"/>
      <c r="AA24" s="65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7"/>
      <c r="AQ24" s="67"/>
      <c r="AR24" s="67"/>
      <c r="AS24" s="67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</row>
    <row r="25" spans="1:69" s="12" customFormat="1" ht="115.5" customHeight="1">
      <c r="A25" s="68" t="s">
        <v>131</v>
      </c>
      <c r="B25" s="69" t="s">
        <v>127</v>
      </c>
      <c r="C25" s="69" t="s">
        <v>132</v>
      </c>
      <c r="D25" s="80"/>
      <c r="E25" s="69"/>
      <c r="F25" s="81">
        <f aca="true" t="shared" si="6" ref="F25:N25">F26+F28+F30</f>
        <v>87504</v>
      </c>
      <c r="G25" s="81">
        <f t="shared" si="6"/>
        <v>22625</v>
      </c>
      <c r="H25" s="81">
        <f t="shared" si="6"/>
        <v>110129</v>
      </c>
      <c r="I25" s="81">
        <f t="shared" si="6"/>
        <v>0</v>
      </c>
      <c r="J25" s="81">
        <f t="shared" si="6"/>
        <v>117159</v>
      </c>
      <c r="K25" s="81">
        <f t="shared" si="6"/>
        <v>0</v>
      </c>
      <c r="L25" s="81">
        <f t="shared" si="6"/>
        <v>0</v>
      </c>
      <c r="M25" s="81">
        <f t="shared" si="6"/>
        <v>110129</v>
      </c>
      <c r="N25" s="81">
        <f t="shared" si="6"/>
        <v>0</v>
      </c>
      <c r="O25" s="81">
        <f aca="true" t="shared" si="7" ref="O25:T25">O26+O28+O30</f>
        <v>-14677</v>
      </c>
      <c r="P25" s="81">
        <f t="shared" si="7"/>
        <v>95452</v>
      </c>
      <c r="Q25" s="81">
        <f t="shared" si="7"/>
        <v>0</v>
      </c>
      <c r="R25" s="81">
        <f t="shared" si="7"/>
        <v>0</v>
      </c>
      <c r="S25" s="81">
        <f t="shared" si="7"/>
        <v>95452</v>
      </c>
      <c r="T25" s="81">
        <f t="shared" si="7"/>
        <v>0</v>
      </c>
      <c r="U25" s="81">
        <f aca="true" t="shared" si="8" ref="U25:Z25">U26+U28+U30</f>
        <v>0</v>
      </c>
      <c r="V25" s="81">
        <f t="shared" si="8"/>
        <v>95452</v>
      </c>
      <c r="W25" s="81">
        <f t="shared" si="8"/>
        <v>0</v>
      </c>
      <c r="X25" s="81">
        <f t="shared" si="8"/>
        <v>0</v>
      </c>
      <c r="Y25" s="81">
        <f t="shared" si="8"/>
        <v>0</v>
      </c>
      <c r="Z25" s="81">
        <f t="shared" si="8"/>
        <v>95452</v>
      </c>
      <c r="AA25" s="81">
        <f>AA26+AA28+AA30</f>
        <v>0</v>
      </c>
      <c r="AB25" s="81">
        <f>AB26+AB28+AB30</f>
        <v>-5</v>
      </c>
      <c r="AC25" s="81">
        <f aca="true" t="shared" si="9" ref="AC25:AH25">AC26+AC28+AC30</f>
        <v>0</v>
      </c>
      <c r="AD25" s="81">
        <f t="shared" si="9"/>
        <v>0</v>
      </c>
      <c r="AE25" s="81">
        <f t="shared" si="9"/>
        <v>0</v>
      </c>
      <c r="AF25" s="81">
        <f t="shared" si="9"/>
        <v>15</v>
      </c>
      <c r="AG25" s="81">
        <f t="shared" si="9"/>
        <v>0</v>
      </c>
      <c r="AH25" s="81">
        <f t="shared" si="9"/>
        <v>95462</v>
      </c>
      <c r="AI25" s="81">
        <f aca="true" t="shared" si="10" ref="AI25:AN25">AI26+AI28+AI30</f>
        <v>0</v>
      </c>
      <c r="AJ25" s="81">
        <f t="shared" si="10"/>
        <v>0</v>
      </c>
      <c r="AK25" s="81">
        <f t="shared" si="10"/>
        <v>0</v>
      </c>
      <c r="AL25" s="81">
        <f t="shared" si="10"/>
        <v>0</v>
      </c>
      <c r="AM25" s="81">
        <f t="shared" si="10"/>
        <v>0</v>
      </c>
      <c r="AN25" s="81">
        <f t="shared" si="10"/>
        <v>95462</v>
      </c>
      <c r="AO25" s="81">
        <f>AO26+AO28+AO30</f>
        <v>0</v>
      </c>
      <c r="AP25" s="81">
        <f>AP26+AP28+AP30</f>
        <v>0</v>
      </c>
      <c r="AQ25" s="81">
        <f>AQ26+AQ28+AQ30</f>
        <v>0</v>
      </c>
      <c r="AR25" s="81">
        <f>AR26+AR28+AR30</f>
        <v>95462</v>
      </c>
      <c r="AS25" s="81">
        <f>AS26+AS28+AS30</f>
        <v>0</v>
      </c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</row>
    <row r="26" spans="1:69" s="14" customFormat="1" ht="87.75" customHeight="1">
      <c r="A26" s="82" t="s">
        <v>133</v>
      </c>
      <c r="B26" s="83" t="s">
        <v>127</v>
      </c>
      <c r="C26" s="83" t="s">
        <v>132</v>
      </c>
      <c r="D26" s="84" t="s">
        <v>124</v>
      </c>
      <c r="E26" s="83"/>
      <c r="F26" s="85">
        <f aca="true" t="shared" si="11" ref="F26:AS26">F27</f>
        <v>85663</v>
      </c>
      <c r="G26" s="85">
        <f t="shared" si="11"/>
        <v>21771</v>
      </c>
      <c r="H26" s="85">
        <f t="shared" si="11"/>
        <v>107434</v>
      </c>
      <c r="I26" s="85">
        <f t="shared" si="11"/>
        <v>0</v>
      </c>
      <c r="J26" s="85">
        <f t="shared" si="11"/>
        <v>114272</v>
      </c>
      <c r="K26" s="85">
        <f t="shared" si="11"/>
        <v>0</v>
      </c>
      <c r="L26" s="85">
        <f t="shared" si="11"/>
        <v>0</v>
      </c>
      <c r="M26" s="85">
        <f t="shared" si="11"/>
        <v>107434</v>
      </c>
      <c r="N26" s="85">
        <f t="shared" si="11"/>
        <v>0</v>
      </c>
      <c r="O26" s="85">
        <f t="shared" si="11"/>
        <v>-13961</v>
      </c>
      <c r="P26" s="85">
        <f t="shared" si="11"/>
        <v>93473</v>
      </c>
      <c r="Q26" s="85">
        <f t="shared" si="11"/>
        <v>0</v>
      </c>
      <c r="R26" s="85">
        <f t="shared" si="11"/>
        <v>0</v>
      </c>
      <c r="S26" s="85">
        <f t="shared" si="11"/>
        <v>93473</v>
      </c>
      <c r="T26" s="85">
        <f t="shared" si="11"/>
        <v>0</v>
      </c>
      <c r="U26" s="85">
        <f t="shared" si="11"/>
        <v>0</v>
      </c>
      <c r="V26" s="85">
        <f t="shared" si="11"/>
        <v>93473</v>
      </c>
      <c r="W26" s="85">
        <f t="shared" si="11"/>
        <v>0</v>
      </c>
      <c r="X26" s="85">
        <f t="shared" si="11"/>
        <v>0</v>
      </c>
      <c r="Y26" s="85">
        <f t="shared" si="11"/>
        <v>0</v>
      </c>
      <c r="Z26" s="85">
        <f t="shared" si="11"/>
        <v>93473</v>
      </c>
      <c r="AA26" s="85">
        <f t="shared" si="11"/>
        <v>0</v>
      </c>
      <c r="AB26" s="85">
        <f t="shared" si="11"/>
        <v>-5</v>
      </c>
      <c r="AC26" s="85">
        <f t="shared" si="11"/>
        <v>0</v>
      </c>
      <c r="AD26" s="85">
        <f t="shared" si="11"/>
        <v>0</v>
      </c>
      <c r="AE26" s="85">
        <f t="shared" si="11"/>
        <v>0</v>
      </c>
      <c r="AF26" s="85">
        <f t="shared" si="11"/>
        <v>15</v>
      </c>
      <c r="AG26" s="85">
        <f t="shared" si="11"/>
        <v>0</v>
      </c>
      <c r="AH26" s="85">
        <f t="shared" si="11"/>
        <v>93483</v>
      </c>
      <c r="AI26" s="85">
        <f t="shared" si="11"/>
        <v>0</v>
      </c>
      <c r="AJ26" s="85">
        <f t="shared" si="11"/>
        <v>0</v>
      </c>
      <c r="AK26" s="85">
        <f t="shared" si="11"/>
        <v>0</v>
      </c>
      <c r="AL26" s="85">
        <f t="shared" si="11"/>
        <v>0</v>
      </c>
      <c r="AM26" s="85">
        <f t="shared" si="11"/>
        <v>0</v>
      </c>
      <c r="AN26" s="85">
        <f t="shared" si="11"/>
        <v>93483</v>
      </c>
      <c r="AO26" s="85">
        <f t="shared" si="11"/>
        <v>0</v>
      </c>
      <c r="AP26" s="85">
        <f t="shared" si="11"/>
        <v>0</v>
      </c>
      <c r="AQ26" s="85">
        <f t="shared" si="11"/>
        <v>0</v>
      </c>
      <c r="AR26" s="85">
        <f t="shared" si="11"/>
        <v>93483</v>
      </c>
      <c r="AS26" s="85">
        <f t="shared" si="11"/>
        <v>0</v>
      </c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</row>
    <row r="27" spans="1:69" s="16" customFormat="1" ht="41.25" customHeight="1">
      <c r="A27" s="82" t="s">
        <v>129</v>
      </c>
      <c r="B27" s="83" t="s">
        <v>127</v>
      </c>
      <c r="C27" s="83" t="s">
        <v>132</v>
      </c>
      <c r="D27" s="84" t="s">
        <v>124</v>
      </c>
      <c r="E27" s="83" t="s">
        <v>130</v>
      </c>
      <c r="F27" s="74">
        <v>85663</v>
      </c>
      <c r="G27" s="74">
        <f>H27-F27</f>
        <v>21771</v>
      </c>
      <c r="H27" s="86">
        <v>107434</v>
      </c>
      <c r="I27" s="86"/>
      <c r="J27" s="86">
        <v>114272</v>
      </c>
      <c r="K27" s="87"/>
      <c r="L27" s="87"/>
      <c r="M27" s="74">
        <f>H27+K27</f>
        <v>107434</v>
      </c>
      <c r="N27" s="75"/>
      <c r="O27" s="74">
        <f>P27-M27</f>
        <v>-13961</v>
      </c>
      <c r="P27" s="74">
        <v>93473</v>
      </c>
      <c r="Q27" s="74"/>
      <c r="R27" s="87"/>
      <c r="S27" s="74">
        <f>P27+R27</f>
        <v>93473</v>
      </c>
      <c r="T27" s="74"/>
      <c r="U27" s="76"/>
      <c r="V27" s="74">
        <f>U27+S27</f>
        <v>93473</v>
      </c>
      <c r="W27" s="74">
        <f>T27</f>
        <v>0</v>
      </c>
      <c r="X27" s="77"/>
      <c r="Y27" s="77"/>
      <c r="Z27" s="74">
        <f>V27+X27+Y27</f>
        <v>93473</v>
      </c>
      <c r="AA27" s="74">
        <f>W27+Y27</f>
        <v>0</v>
      </c>
      <c r="AB27" s="75">
        <f>-16+11</f>
        <v>-5</v>
      </c>
      <c r="AC27" s="76"/>
      <c r="AD27" s="76"/>
      <c r="AE27" s="76"/>
      <c r="AF27" s="75">
        <v>15</v>
      </c>
      <c r="AG27" s="76"/>
      <c r="AH27" s="74">
        <f>Z27+AB27+AC27+AD27+AE27+AF27+AG27</f>
        <v>93483</v>
      </c>
      <c r="AI27" s="74">
        <f>AA27+AG27</f>
        <v>0</v>
      </c>
      <c r="AJ27" s="74"/>
      <c r="AK27" s="74"/>
      <c r="AL27" s="76"/>
      <c r="AM27" s="76"/>
      <c r="AN27" s="74">
        <f>AH27+AJ27+AK27+AL27+AM27</f>
        <v>93483</v>
      </c>
      <c r="AO27" s="74">
        <f>AI27+AM27</f>
        <v>0</v>
      </c>
      <c r="AP27" s="75"/>
      <c r="AQ27" s="75"/>
      <c r="AR27" s="74">
        <f>AN27+AP27+AQ27</f>
        <v>93483</v>
      </c>
      <c r="AS27" s="74">
        <f>AO27+AQ27</f>
        <v>0</v>
      </c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s="18" customFormat="1" ht="42" customHeight="1">
      <c r="A28" s="82" t="s">
        <v>18</v>
      </c>
      <c r="B28" s="83" t="s">
        <v>127</v>
      </c>
      <c r="C28" s="83" t="s">
        <v>132</v>
      </c>
      <c r="D28" s="84" t="s">
        <v>124</v>
      </c>
      <c r="E28" s="83"/>
      <c r="F28" s="74">
        <f aca="true" t="shared" si="12" ref="F28:AS28">F29</f>
        <v>681</v>
      </c>
      <c r="G28" s="74">
        <f t="shared" si="12"/>
        <v>357</v>
      </c>
      <c r="H28" s="74">
        <f t="shared" si="12"/>
        <v>1038</v>
      </c>
      <c r="I28" s="74">
        <f t="shared" si="12"/>
        <v>0</v>
      </c>
      <c r="J28" s="74">
        <f t="shared" si="12"/>
        <v>1112</v>
      </c>
      <c r="K28" s="74">
        <f t="shared" si="12"/>
        <v>0</v>
      </c>
      <c r="L28" s="74">
        <f t="shared" si="12"/>
        <v>0</v>
      </c>
      <c r="M28" s="74">
        <f t="shared" si="12"/>
        <v>1038</v>
      </c>
      <c r="N28" s="74">
        <f t="shared" si="12"/>
        <v>0</v>
      </c>
      <c r="O28" s="74">
        <f t="shared" si="12"/>
        <v>-331</v>
      </c>
      <c r="P28" s="74">
        <f t="shared" si="12"/>
        <v>707</v>
      </c>
      <c r="Q28" s="74">
        <f t="shared" si="12"/>
        <v>0</v>
      </c>
      <c r="R28" s="74">
        <f t="shared" si="12"/>
        <v>0</v>
      </c>
      <c r="S28" s="74">
        <f t="shared" si="12"/>
        <v>707</v>
      </c>
      <c r="T28" s="74">
        <f t="shared" si="12"/>
        <v>0</v>
      </c>
      <c r="U28" s="74">
        <f t="shared" si="12"/>
        <v>0</v>
      </c>
      <c r="V28" s="74">
        <f t="shared" si="12"/>
        <v>707</v>
      </c>
      <c r="W28" s="74">
        <f t="shared" si="12"/>
        <v>0</v>
      </c>
      <c r="X28" s="74">
        <f t="shared" si="12"/>
        <v>0</v>
      </c>
      <c r="Y28" s="74">
        <f t="shared" si="12"/>
        <v>0</v>
      </c>
      <c r="Z28" s="74">
        <f t="shared" si="12"/>
        <v>707</v>
      </c>
      <c r="AA28" s="74">
        <f t="shared" si="12"/>
        <v>0</v>
      </c>
      <c r="AB28" s="74">
        <f t="shared" si="12"/>
        <v>0</v>
      </c>
      <c r="AC28" s="74">
        <f t="shared" si="12"/>
        <v>0</v>
      </c>
      <c r="AD28" s="74">
        <f t="shared" si="12"/>
        <v>0</v>
      </c>
      <c r="AE28" s="74">
        <f t="shared" si="12"/>
        <v>0</v>
      </c>
      <c r="AF28" s="74">
        <f t="shared" si="12"/>
        <v>0</v>
      </c>
      <c r="AG28" s="74">
        <f t="shared" si="12"/>
        <v>0</v>
      </c>
      <c r="AH28" s="74">
        <f t="shared" si="12"/>
        <v>707</v>
      </c>
      <c r="AI28" s="74">
        <f t="shared" si="12"/>
        <v>0</v>
      </c>
      <c r="AJ28" s="74">
        <f t="shared" si="12"/>
        <v>0</v>
      </c>
      <c r="AK28" s="74">
        <f t="shared" si="12"/>
        <v>0</v>
      </c>
      <c r="AL28" s="74">
        <f t="shared" si="12"/>
        <v>0</v>
      </c>
      <c r="AM28" s="74">
        <f t="shared" si="12"/>
        <v>0</v>
      </c>
      <c r="AN28" s="74">
        <f t="shared" si="12"/>
        <v>707</v>
      </c>
      <c r="AO28" s="74">
        <f t="shared" si="12"/>
        <v>0</v>
      </c>
      <c r="AP28" s="74">
        <f t="shared" si="12"/>
        <v>0</v>
      </c>
      <c r="AQ28" s="74">
        <f t="shared" si="12"/>
        <v>0</v>
      </c>
      <c r="AR28" s="74">
        <f t="shared" si="12"/>
        <v>707</v>
      </c>
      <c r="AS28" s="74">
        <f t="shared" si="12"/>
        <v>0</v>
      </c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</row>
    <row r="29" spans="1:69" s="18" customFormat="1" ht="43.5" customHeight="1">
      <c r="A29" s="82" t="s">
        <v>129</v>
      </c>
      <c r="B29" s="83" t="s">
        <v>127</v>
      </c>
      <c r="C29" s="83" t="s">
        <v>132</v>
      </c>
      <c r="D29" s="84" t="s">
        <v>124</v>
      </c>
      <c r="E29" s="83" t="s">
        <v>130</v>
      </c>
      <c r="F29" s="74">
        <v>681</v>
      </c>
      <c r="G29" s="74">
        <f>H29-F29</f>
        <v>357</v>
      </c>
      <c r="H29" s="74">
        <v>1038</v>
      </c>
      <c r="I29" s="74"/>
      <c r="J29" s="74">
        <v>1112</v>
      </c>
      <c r="K29" s="88"/>
      <c r="L29" s="88"/>
      <c r="M29" s="74">
        <f>H29+K29</f>
        <v>1038</v>
      </c>
      <c r="N29" s="75"/>
      <c r="O29" s="74">
        <f>P29-M29</f>
        <v>-331</v>
      </c>
      <c r="P29" s="74">
        <v>707</v>
      </c>
      <c r="Q29" s="74"/>
      <c r="R29" s="88"/>
      <c r="S29" s="74">
        <f>P29+R29</f>
        <v>707</v>
      </c>
      <c r="T29" s="74"/>
      <c r="U29" s="88"/>
      <c r="V29" s="74">
        <f>U29+S29</f>
        <v>707</v>
      </c>
      <c r="W29" s="74">
        <f>T29</f>
        <v>0</v>
      </c>
      <c r="X29" s="89"/>
      <c r="Y29" s="89"/>
      <c r="Z29" s="74">
        <f>V29+X29+Y29</f>
        <v>707</v>
      </c>
      <c r="AA29" s="74">
        <f>W29+Y29</f>
        <v>0</v>
      </c>
      <c r="AB29" s="88"/>
      <c r="AC29" s="88"/>
      <c r="AD29" s="88"/>
      <c r="AE29" s="88"/>
      <c r="AF29" s="88"/>
      <c r="AG29" s="88"/>
      <c r="AH29" s="74">
        <f>Z29+AB29+AC29+AD29+AE29+AF29+AG29</f>
        <v>707</v>
      </c>
      <c r="AI29" s="74">
        <f>AA29+AG29</f>
        <v>0</v>
      </c>
      <c r="AJ29" s="74"/>
      <c r="AK29" s="74"/>
      <c r="AL29" s="88"/>
      <c r="AM29" s="88"/>
      <c r="AN29" s="74">
        <f>AH29+AJ29+AK29+AL29+AM29</f>
        <v>707</v>
      </c>
      <c r="AO29" s="74">
        <f>AI29+AM29</f>
        <v>0</v>
      </c>
      <c r="AP29" s="90"/>
      <c r="AQ29" s="90"/>
      <c r="AR29" s="74">
        <f>AN29+AP29+AQ29</f>
        <v>707</v>
      </c>
      <c r="AS29" s="74">
        <f>AO29+AQ29</f>
        <v>0</v>
      </c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</row>
    <row r="30" spans="1:69" s="16" customFormat="1" ht="48" customHeight="1">
      <c r="A30" s="82" t="s">
        <v>19</v>
      </c>
      <c r="B30" s="83" t="s">
        <v>127</v>
      </c>
      <c r="C30" s="83" t="s">
        <v>132</v>
      </c>
      <c r="D30" s="84" t="s">
        <v>124</v>
      </c>
      <c r="E30" s="83"/>
      <c r="F30" s="74">
        <f aca="true" t="shared" si="13" ref="F30:AS30">F31</f>
        <v>1160</v>
      </c>
      <c r="G30" s="74">
        <f t="shared" si="13"/>
        <v>497</v>
      </c>
      <c r="H30" s="74">
        <f t="shared" si="13"/>
        <v>1657</v>
      </c>
      <c r="I30" s="74">
        <f t="shared" si="13"/>
        <v>0</v>
      </c>
      <c r="J30" s="74">
        <f t="shared" si="13"/>
        <v>1775</v>
      </c>
      <c r="K30" s="74">
        <f t="shared" si="13"/>
        <v>0</v>
      </c>
      <c r="L30" s="74">
        <f t="shared" si="13"/>
        <v>0</v>
      </c>
      <c r="M30" s="74">
        <f t="shared" si="13"/>
        <v>1657</v>
      </c>
      <c r="N30" s="74">
        <f t="shared" si="13"/>
        <v>0</v>
      </c>
      <c r="O30" s="74">
        <f t="shared" si="13"/>
        <v>-385</v>
      </c>
      <c r="P30" s="74">
        <f t="shared" si="13"/>
        <v>1272</v>
      </c>
      <c r="Q30" s="74">
        <f t="shared" si="13"/>
        <v>0</v>
      </c>
      <c r="R30" s="74">
        <f t="shared" si="13"/>
        <v>0</v>
      </c>
      <c r="S30" s="74">
        <f t="shared" si="13"/>
        <v>1272</v>
      </c>
      <c r="T30" s="74">
        <f t="shared" si="13"/>
        <v>0</v>
      </c>
      <c r="U30" s="74">
        <f t="shared" si="13"/>
        <v>0</v>
      </c>
      <c r="V30" s="74">
        <f t="shared" si="13"/>
        <v>1272</v>
      </c>
      <c r="W30" s="74">
        <f t="shared" si="13"/>
        <v>0</v>
      </c>
      <c r="X30" s="74">
        <f t="shared" si="13"/>
        <v>0</v>
      </c>
      <c r="Y30" s="74">
        <f t="shared" si="13"/>
        <v>0</v>
      </c>
      <c r="Z30" s="74">
        <f t="shared" si="13"/>
        <v>1272</v>
      </c>
      <c r="AA30" s="74">
        <f t="shared" si="13"/>
        <v>0</v>
      </c>
      <c r="AB30" s="74">
        <f t="shared" si="13"/>
        <v>0</v>
      </c>
      <c r="AC30" s="74">
        <f t="shared" si="13"/>
        <v>0</v>
      </c>
      <c r="AD30" s="74">
        <f t="shared" si="13"/>
        <v>0</v>
      </c>
      <c r="AE30" s="74">
        <f t="shared" si="13"/>
        <v>0</v>
      </c>
      <c r="AF30" s="74">
        <f t="shared" si="13"/>
        <v>0</v>
      </c>
      <c r="AG30" s="74">
        <f t="shared" si="13"/>
        <v>0</v>
      </c>
      <c r="AH30" s="74">
        <f t="shared" si="13"/>
        <v>1272</v>
      </c>
      <c r="AI30" s="74">
        <f t="shared" si="13"/>
        <v>0</v>
      </c>
      <c r="AJ30" s="74">
        <f t="shared" si="13"/>
        <v>0</v>
      </c>
      <c r="AK30" s="74">
        <f t="shared" si="13"/>
        <v>0</v>
      </c>
      <c r="AL30" s="74">
        <f t="shared" si="13"/>
        <v>0</v>
      </c>
      <c r="AM30" s="74">
        <f t="shared" si="13"/>
        <v>0</v>
      </c>
      <c r="AN30" s="74">
        <f t="shared" si="13"/>
        <v>1272</v>
      </c>
      <c r="AO30" s="74">
        <f t="shared" si="13"/>
        <v>0</v>
      </c>
      <c r="AP30" s="74">
        <f t="shared" si="13"/>
        <v>0</v>
      </c>
      <c r="AQ30" s="74">
        <f t="shared" si="13"/>
        <v>0</v>
      </c>
      <c r="AR30" s="74">
        <f t="shared" si="13"/>
        <v>1272</v>
      </c>
      <c r="AS30" s="74">
        <f t="shared" si="13"/>
        <v>0</v>
      </c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s="18" customFormat="1" ht="42" customHeight="1">
      <c r="A31" s="82" t="s">
        <v>129</v>
      </c>
      <c r="B31" s="83" t="s">
        <v>127</v>
      </c>
      <c r="C31" s="83" t="s">
        <v>132</v>
      </c>
      <c r="D31" s="84" t="s">
        <v>124</v>
      </c>
      <c r="E31" s="83" t="s">
        <v>130</v>
      </c>
      <c r="F31" s="74">
        <v>1160</v>
      </c>
      <c r="G31" s="74">
        <f>H31-F31</f>
        <v>497</v>
      </c>
      <c r="H31" s="74">
        <v>1657</v>
      </c>
      <c r="I31" s="74"/>
      <c r="J31" s="74">
        <v>1775</v>
      </c>
      <c r="K31" s="88"/>
      <c r="L31" s="88"/>
      <c r="M31" s="74">
        <f>H31+K31</f>
        <v>1657</v>
      </c>
      <c r="N31" s="75"/>
      <c r="O31" s="74">
        <f>P31-M31</f>
        <v>-385</v>
      </c>
      <c r="P31" s="74">
        <v>1272</v>
      </c>
      <c r="Q31" s="74"/>
      <c r="R31" s="88"/>
      <c r="S31" s="74">
        <f>P31+R31</f>
        <v>1272</v>
      </c>
      <c r="T31" s="74"/>
      <c r="U31" s="88"/>
      <c r="V31" s="74">
        <f>U31+S31</f>
        <v>1272</v>
      </c>
      <c r="W31" s="74">
        <f>T31</f>
        <v>0</v>
      </c>
      <c r="X31" s="89"/>
      <c r="Y31" s="89"/>
      <c r="Z31" s="74">
        <f>V31+X31+Y31</f>
        <v>1272</v>
      </c>
      <c r="AA31" s="74">
        <f>W31+Y31</f>
        <v>0</v>
      </c>
      <c r="AB31" s="88"/>
      <c r="AC31" s="88"/>
      <c r="AD31" s="88"/>
      <c r="AE31" s="88"/>
      <c r="AF31" s="88"/>
      <c r="AG31" s="88"/>
      <c r="AH31" s="74">
        <f>Z31+AB31+AC31+AD31+AE31+AF31+AG31</f>
        <v>1272</v>
      </c>
      <c r="AI31" s="74">
        <f>AA31+AG31</f>
        <v>0</v>
      </c>
      <c r="AJ31" s="74"/>
      <c r="AK31" s="74"/>
      <c r="AL31" s="88"/>
      <c r="AM31" s="88"/>
      <c r="AN31" s="74">
        <f>AH31+AJ31+AK31+AL31+AM31</f>
        <v>1272</v>
      </c>
      <c r="AO31" s="74">
        <f>AI31+AM31</f>
        <v>0</v>
      </c>
      <c r="AP31" s="90"/>
      <c r="AQ31" s="90"/>
      <c r="AR31" s="74">
        <f>AN31+AP31+AQ31</f>
        <v>1272</v>
      </c>
      <c r="AS31" s="74">
        <f>AO31+AQ31</f>
        <v>0</v>
      </c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</row>
    <row r="32" spans="1:69" s="18" customFormat="1" ht="16.5">
      <c r="A32" s="82"/>
      <c r="B32" s="83"/>
      <c r="C32" s="83"/>
      <c r="D32" s="84"/>
      <c r="E32" s="83"/>
      <c r="F32" s="89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90"/>
      <c r="W32" s="90"/>
      <c r="X32" s="89"/>
      <c r="Y32" s="89"/>
      <c r="Z32" s="91"/>
      <c r="AA32" s="91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90"/>
      <c r="AQ32" s="90"/>
      <c r="AR32" s="90"/>
      <c r="AS32" s="90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</row>
    <row r="33" spans="1:69" s="12" customFormat="1" ht="117" customHeight="1">
      <c r="A33" s="68" t="s">
        <v>134</v>
      </c>
      <c r="B33" s="69" t="s">
        <v>127</v>
      </c>
      <c r="C33" s="69" t="s">
        <v>135</v>
      </c>
      <c r="D33" s="80"/>
      <c r="E33" s="69"/>
      <c r="F33" s="71">
        <f aca="true" t="shared" si="14" ref="F33:U34">F34</f>
        <v>564887</v>
      </c>
      <c r="G33" s="71">
        <f aca="true" t="shared" si="15" ref="G33:X34">G34</f>
        <v>202103</v>
      </c>
      <c r="H33" s="71">
        <f t="shared" si="15"/>
        <v>766990</v>
      </c>
      <c r="I33" s="71">
        <f t="shared" si="15"/>
        <v>0</v>
      </c>
      <c r="J33" s="71">
        <f t="shared" si="15"/>
        <v>826944</v>
      </c>
      <c r="K33" s="71">
        <f t="shared" si="15"/>
        <v>0</v>
      </c>
      <c r="L33" s="71">
        <f t="shared" si="15"/>
        <v>0</v>
      </c>
      <c r="M33" s="71">
        <f t="shared" si="15"/>
        <v>766990</v>
      </c>
      <c r="N33" s="71">
        <f t="shared" si="15"/>
        <v>0</v>
      </c>
      <c r="O33" s="71">
        <f t="shared" si="15"/>
        <v>-58751</v>
      </c>
      <c r="P33" s="71">
        <f t="shared" si="15"/>
        <v>708239</v>
      </c>
      <c r="Q33" s="71">
        <f t="shared" si="15"/>
        <v>134878</v>
      </c>
      <c r="R33" s="71">
        <f t="shared" si="15"/>
        <v>0</v>
      </c>
      <c r="S33" s="71">
        <f t="shared" si="15"/>
        <v>708239</v>
      </c>
      <c r="T33" s="71">
        <f>T34</f>
        <v>134878</v>
      </c>
      <c r="U33" s="71">
        <f t="shared" si="15"/>
        <v>0</v>
      </c>
      <c r="V33" s="71">
        <f t="shared" si="15"/>
        <v>708239</v>
      </c>
      <c r="W33" s="71">
        <f t="shared" si="15"/>
        <v>134878</v>
      </c>
      <c r="X33" s="71">
        <f t="shared" si="15"/>
        <v>3000</v>
      </c>
      <c r="Y33" s="71">
        <f aca="true" t="shared" si="16" ref="X33:AM34">Y34</f>
        <v>0</v>
      </c>
      <c r="Z33" s="71">
        <f t="shared" si="16"/>
        <v>711239</v>
      </c>
      <c r="AA33" s="71">
        <f t="shared" si="16"/>
        <v>134878</v>
      </c>
      <c r="AB33" s="71">
        <f t="shared" si="16"/>
        <v>144</v>
      </c>
      <c r="AC33" s="71">
        <f t="shared" si="16"/>
        <v>70</v>
      </c>
      <c r="AD33" s="71">
        <f t="shared" si="16"/>
        <v>0</v>
      </c>
      <c r="AE33" s="71">
        <f t="shared" si="16"/>
        <v>0</v>
      </c>
      <c r="AF33" s="71">
        <f t="shared" si="16"/>
        <v>117</v>
      </c>
      <c r="AG33" s="71">
        <f t="shared" si="16"/>
        <v>0</v>
      </c>
      <c r="AH33" s="71">
        <f t="shared" si="16"/>
        <v>711570</v>
      </c>
      <c r="AI33" s="71">
        <f t="shared" si="16"/>
        <v>134878</v>
      </c>
      <c r="AJ33" s="71">
        <f t="shared" si="16"/>
        <v>500</v>
      </c>
      <c r="AK33" s="71">
        <f t="shared" si="16"/>
        <v>0</v>
      </c>
      <c r="AL33" s="71">
        <f t="shared" si="16"/>
        <v>0</v>
      </c>
      <c r="AM33" s="71">
        <f t="shared" si="16"/>
        <v>0</v>
      </c>
      <c r="AN33" s="71">
        <f aca="true" t="shared" si="17" ref="AJ33:AS34">AN34</f>
        <v>712070</v>
      </c>
      <c r="AO33" s="71">
        <f t="shared" si="17"/>
        <v>134878</v>
      </c>
      <c r="AP33" s="71">
        <f t="shared" si="17"/>
        <v>0</v>
      </c>
      <c r="AQ33" s="71">
        <f t="shared" si="17"/>
        <v>0</v>
      </c>
      <c r="AR33" s="71">
        <f t="shared" si="17"/>
        <v>712070</v>
      </c>
      <c r="AS33" s="71">
        <f t="shared" si="17"/>
        <v>134878</v>
      </c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</row>
    <row r="34" spans="1:69" s="14" customFormat="1" ht="90.75" customHeight="1">
      <c r="A34" s="82" t="s">
        <v>133</v>
      </c>
      <c r="B34" s="83" t="s">
        <v>127</v>
      </c>
      <c r="C34" s="83" t="s">
        <v>135</v>
      </c>
      <c r="D34" s="84" t="s">
        <v>124</v>
      </c>
      <c r="E34" s="83"/>
      <c r="F34" s="74">
        <f t="shared" si="14"/>
        <v>564887</v>
      </c>
      <c r="G34" s="74">
        <f t="shared" si="14"/>
        <v>202103</v>
      </c>
      <c r="H34" s="74">
        <f t="shared" si="14"/>
        <v>766990</v>
      </c>
      <c r="I34" s="74">
        <f t="shared" si="14"/>
        <v>0</v>
      </c>
      <c r="J34" s="74">
        <f t="shared" si="14"/>
        <v>826944</v>
      </c>
      <c r="K34" s="74">
        <f t="shared" si="14"/>
        <v>0</v>
      </c>
      <c r="L34" s="74">
        <f t="shared" si="14"/>
        <v>0</v>
      </c>
      <c r="M34" s="74">
        <f t="shared" si="14"/>
        <v>766990</v>
      </c>
      <c r="N34" s="74">
        <f t="shared" si="14"/>
        <v>0</v>
      </c>
      <c r="O34" s="74">
        <f t="shared" si="14"/>
        <v>-58751</v>
      </c>
      <c r="P34" s="74">
        <f t="shared" si="14"/>
        <v>708239</v>
      </c>
      <c r="Q34" s="74">
        <f t="shared" si="14"/>
        <v>134878</v>
      </c>
      <c r="R34" s="74">
        <f t="shared" si="14"/>
        <v>0</v>
      </c>
      <c r="S34" s="74">
        <f t="shared" si="14"/>
        <v>708239</v>
      </c>
      <c r="T34" s="74">
        <f>T35</f>
        <v>134878</v>
      </c>
      <c r="U34" s="74">
        <f t="shared" si="14"/>
        <v>0</v>
      </c>
      <c r="V34" s="74">
        <f t="shared" si="15"/>
        <v>708239</v>
      </c>
      <c r="W34" s="74">
        <f t="shared" si="15"/>
        <v>134878</v>
      </c>
      <c r="X34" s="74">
        <f t="shared" si="16"/>
        <v>3000</v>
      </c>
      <c r="Y34" s="74">
        <f t="shared" si="16"/>
        <v>0</v>
      </c>
      <c r="Z34" s="74">
        <f t="shared" si="16"/>
        <v>711239</v>
      </c>
      <c r="AA34" s="74">
        <f t="shared" si="16"/>
        <v>134878</v>
      </c>
      <c r="AB34" s="74">
        <f t="shared" si="16"/>
        <v>144</v>
      </c>
      <c r="AC34" s="74">
        <f t="shared" si="16"/>
        <v>70</v>
      </c>
      <c r="AD34" s="74">
        <f t="shared" si="16"/>
        <v>0</v>
      </c>
      <c r="AE34" s="74">
        <f t="shared" si="16"/>
        <v>0</v>
      </c>
      <c r="AF34" s="74">
        <f t="shared" si="16"/>
        <v>117</v>
      </c>
      <c r="AG34" s="74">
        <f t="shared" si="16"/>
        <v>0</v>
      </c>
      <c r="AH34" s="74">
        <f t="shared" si="16"/>
        <v>711570</v>
      </c>
      <c r="AI34" s="74">
        <f t="shared" si="16"/>
        <v>134878</v>
      </c>
      <c r="AJ34" s="74">
        <f t="shared" si="17"/>
        <v>500</v>
      </c>
      <c r="AK34" s="74">
        <f t="shared" si="17"/>
        <v>0</v>
      </c>
      <c r="AL34" s="74">
        <f t="shared" si="17"/>
        <v>0</v>
      </c>
      <c r="AM34" s="74">
        <f t="shared" si="17"/>
        <v>0</v>
      </c>
      <c r="AN34" s="74">
        <f t="shared" si="17"/>
        <v>712070</v>
      </c>
      <c r="AO34" s="74">
        <f t="shared" si="17"/>
        <v>134878</v>
      </c>
      <c r="AP34" s="74">
        <f t="shared" si="17"/>
        <v>0</v>
      </c>
      <c r="AQ34" s="74">
        <f t="shared" si="17"/>
        <v>0</v>
      </c>
      <c r="AR34" s="74">
        <f t="shared" si="17"/>
        <v>712070</v>
      </c>
      <c r="AS34" s="74">
        <f t="shared" si="17"/>
        <v>134878</v>
      </c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</row>
    <row r="35" spans="1:69" s="16" customFormat="1" ht="41.25" customHeight="1">
      <c r="A35" s="82" t="s">
        <v>129</v>
      </c>
      <c r="B35" s="83" t="s">
        <v>127</v>
      </c>
      <c r="C35" s="83" t="s">
        <v>135</v>
      </c>
      <c r="D35" s="84" t="s">
        <v>124</v>
      </c>
      <c r="E35" s="83" t="s">
        <v>130</v>
      </c>
      <c r="F35" s="74">
        <v>564887</v>
      </c>
      <c r="G35" s="74">
        <f>H35-F35</f>
        <v>202103</v>
      </c>
      <c r="H35" s="92">
        <f>770486+4041+12381-19918</f>
        <v>766990</v>
      </c>
      <c r="I35" s="92"/>
      <c r="J35" s="92">
        <f>827597+4329+13260-18242</f>
        <v>826944</v>
      </c>
      <c r="K35" s="93"/>
      <c r="L35" s="93"/>
      <c r="M35" s="74">
        <f>H35+K35</f>
        <v>766990</v>
      </c>
      <c r="N35" s="75"/>
      <c r="O35" s="74">
        <f>P35-M35</f>
        <v>-58751</v>
      </c>
      <c r="P35" s="74">
        <f>2+627966+1+7594+72676</f>
        <v>708239</v>
      </c>
      <c r="Q35" s="74">
        <f>64019+70859</f>
        <v>134878</v>
      </c>
      <c r="R35" s="93"/>
      <c r="S35" s="74">
        <f>P35+R35</f>
        <v>708239</v>
      </c>
      <c r="T35" s="74">
        <f>64019+70859</f>
        <v>134878</v>
      </c>
      <c r="U35" s="76"/>
      <c r="V35" s="74">
        <f>U35+S35</f>
        <v>708239</v>
      </c>
      <c r="W35" s="74">
        <f>T35</f>
        <v>134878</v>
      </c>
      <c r="X35" s="74">
        <v>3000</v>
      </c>
      <c r="Y35" s="77"/>
      <c r="Z35" s="74">
        <f>V35+X35+Y35</f>
        <v>711239</v>
      </c>
      <c r="AA35" s="74">
        <f>W35+Y35</f>
        <v>134878</v>
      </c>
      <c r="AB35" s="75">
        <v>144</v>
      </c>
      <c r="AC35" s="75">
        <v>70</v>
      </c>
      <c r="AD35" s="76"/>
      <c r="AE35" s="76"/>
      <c r="AF35" s="75">
        <v>117</v>
      </c>
      <c r="AG35" s="76"/>
      <c r="AH35" s="74">
        <f>Z35+AB35+AC35+AD35+AE35+AF35+AG35</f>
        <v>711570</v>
      </c>
      <c r="AI35" s="74">
        <f>AA35+AG35</f>
        <v>134878</v>
      </c>
      <c r="AJ35" s="74">
        <v>500</v>
      </c>
      <c r="AK35" s="74"/>
      <c r="AL35" s="76"/>
      <c r="AM35" s="76"/>
      <c r="AN35" s="74">
        <f>AH35+AJ35+AK35+AL35+AM35</f>
        <v>712070</v>
      </c>
      <c r="AO35" s="74">
        <f>AI35+AM35</f>
        <v>134878</v>
      </c>
      <c r="AP35" s="75"/>
      <c r="AQ35" s="75"/>
      <c r="AR35" s="74">
        <f>AN35+AP35+AQ35</f>
        <v>712070</v>
      </c>
      <c r="AS35" s="74">
        <f>AO35+AQ35</f>
        <v>134878</v>
      </c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s="16" customFormat="1" ht="16.5">
      <c r="A36" s="82"/>
      <c r="B36" s="83"/>
      <c r="C36" s="83"/>
      <c r="D36" s="84"/>
      <c r="E36" s="83"/>
      <c r="F36" s="94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76"/>
      <c r="V36" s="75"/>
      <c r="W36" s="75"/>
      <c r="X36" s="77"/>
      <c r="Y36" s="77"/>
      <c r="Z36" s="74"/>
      <c r="AA36" s="74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5"/>
      <c r="AQ36" s="75"/>
      <c r="AR36" s="75"/>
      <c r="AS36" s="7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45" ht="39.75" customHeight="1">
      <c r="A37" s="68" t="s">
        <v>20</v>
      </c>
      <c r="B37" s="69" t="s">
        <v>127</v>
      </c>
      <c r="C37" s="69" t="s">
        <v>139</v>
      </c>
      <c r="D37" s="80"/>
      <c r="E37" s="69"/>
      <c r="F37" s="71">
        <f aca="true" t="shared" si="18" ref="F37:U38">F38</f>
        <v>142800</v>
      </c>
      <c r="G37" s="71">
        <f t="shared" si="18"/>
        <v>-55429</v>
      </c>
      <c r="H37" s="71">
        <f t="shared" si="18"/>
        <v>87371</v>
      </c>
      <c r="I37" s="71">
        <f t="shared" si="18"/>
        <v>0</v>
      </c>
      <c r="J37" s="71">
        <f t="shared" si="18"/>
        <v>127152</v>
      </c>
      <c r="K37" s="71">
        <f t="shared" si="18"/>
        <v>0</v>
      </c>
      <c r="L37" s="71">
        <f t="shared" si="18"/>
        <v>0</v>
      </c>
      <c r="M37" s="71">
        <f t="shared" si="18"/>
        <v>87371</v>
      </c>
      <c r="N37" s="71">
        <f t="shared" si="18"/>
        <v>0</v>
      </c>
      <c r="O37" s="71">
        <f t="shared" si="18"/>
        <v>70879</v>
      </c>
      <c r="P37" s="71">
        <f t="shared" si="18"/>
        <v>158250</v>
      </c>
      <c r="Q37" s="71">
        <f t="shared" si="18"/>
        <v>0</v>
      </c>
      <c r="R37" s="71">
        <f t="shared" si="18"/>
        <v>0</v>
      </c>
      <c r="S37" s="71">
        <f t="shared" si="18"/>
        <v>158250</v>
      </c>
      <c r="T37" s="71">
        <f t="shared" si="18"/>
        <v>0</v>
      </c>
      <c r="U37" s="71">
        <f t="shared" si="18"/>
        <v>-7572</v>
      </c>
      <c r="V37" s="71">
        <f aca="true" t="shared" si="19" ref="U37:AJ38">V38</f>
        <v>150678</v>
      </c>
      <c r="W37" s="71">
        <f t="shared" si="19"/>
        <v>0</v>
      </c>
      <c r="X37" s="71">
        <f t="shared" si="19"/>
        <v>-9448</v>
      </c>
      <c r="Y37" s="71">
        <f t="shared" si="19"/>
        <v>0</v>
      </c>
      <c r="Z37" s="71">
        <f t="shared" si="19"/>
        <v>141230</v>
      </c>
      <c r="AA37" s="71">
        <f t="shared" si="19"/>
        <v>0</v>
      </c>
      <c r="AB37" s="71">
        <f t="shared" si="19"/>
        <v>-17567</v>
      </c>
      <c r="AC37" s="71">
        <f t="shared" si="19"/>
        <v>0</v>
      </c>
      <c r="AD37" s="71">
        <f t="shared" si="19"/>
        <v>0</v>
      </c>
      <c r="AE37" s="71">
        <f t="shared" si="19"/>
        <v>0</v>
      </c>
      <c r="AF37" s="71">
        <f t="shared" si="19"/>
        <v>0</v>
      </c>
      <c r="AG37" s="71">
        <f t="shared" si="19"/>
        <v>0</v>
      </c>
      <c r="AH37" s="71">
        <f t="shared" si="19"/>
        <v>123663</v>
      </c>
      <c r="AI37" s="71">
        <f t="shared" si="19"/>
        <v>0</v>
      </c>
      <c r="AJ37" s="71">
        <f t="shared" si="19"/>
        <v>-12916</v>
      </c>
      <c r="AK37" s="71">
        <f aca="true" t="shared" si="20" ref="AI37:AS38">AK38</f>
        <v>0</v>
      </c>
      <c r="AL37" s="71">
        <f t="shared" si="20"/>
        <v>0</v>
      </c>
      <c r="AM37" s="71">
        <f t="shared" si="20"/>
        <v>0</v>
      </c>
      <c r="AN37" s="71">
        <f t="shared" si="20"/>
        <v>110747</v>
      </c>
      <c r="AO37" s="71">
        <f t="shared" si="20"/>
        <v>0</v>
      </c>
      <c r="AP37" s="71">
        <f t="shared" si="20"/>
        <v>-7567</v>
      </c>
      <c r="AQ37" s="71">
        <f t="shared" si="20"/>
        <v>0</v>
      </c>
      <c r="AR37" s="71">
        <f t="shared" si="20"/>
        <v>103180</v>
      </c>
      <c r="AS37" s="71">
        <f t="shared" si="20"/>
        <v>0</v>
      </c>
    </row>
    <row r="38" spans="1:69" s="20" customFormat="1" ht="38.25" customHeight="1">
      <c r="A38" s="82" t="s">
        <v>21</v>
      </c>
      <c r="B38" s="83" t="s">
        <v>127</v>
      </c>
      <c r="C38" s="83" t="s">
        <v>139</v>
      </c>
      <c r="D38" s="84" t="s">
        <v>22</v>
      </c>
      <c r="E38" s="83"/>
      <c r="F38" s="74">
        <f t="shared" si="18"/>
        <v>142800</v>
      </c>
      <c r="G38" s="74">
        <f t="shared" si="18"/>
        <v>-55429</v>
      </c>
      <c r="H38" s="74">
        <f t="shared" si="18"/>
        <v>87371</v>
      </c>
      <c r="I38" s="74">
        <f t="shared" si="18"/>
        <v>0</v>
      </c>
      <c r="J38" s="74">
        <f t="shared" si="18"/>
        <v>127152</v>
      </c>
      <c r="K38" s="74">
        <f t="shared" si="18"/>
        <v>0</v>
      </c>
      <c r="L38" s="74">
        <f t="shared" si="18"/>
        <v>0</v>
      </c>
      <c r="M38" s="74">
        <f t="shared" si="18"/>
        <v>87371</v>
      </c>
      <c r="N38" s="74">
        <f t="shared" si="18"/>
        <v>0</v>
      </c>
      <c r="O38" s="74">
        <f t="shared" si="18"/>
        <v>70879</v>
      </c>
      <c r="P38" s="74">
        <f t="shared" si="18"/>
        <v>158250</v>
      </c>
      <c r="Q38" s="74">
        <f t="shared" si="18"/>
        <v>0</v>
      </c>
      <c r="R38" s="74">
        <f t="shared" si="18"/>
        <v>0</v>
      </c>
      <c r="S38" s="74">
        <f t="shared" si="18"/>
        <v>158250</v>
      </c>
      <c r="T38" s="74">
        <f t="shared" si="18"/>
        <v>0</v>
      </c>
      <c r="U38" s="74">
        <f t="shared" si="19"/>
        <v>-7572</v>
      </c>
      <c r="V38" s="74">
        <f t="shared" si="19"/>
        <v>150678</v>
      </c>
      <c r="W38" s="74">
        <f t="shared" si="19"/>
        <v>0</v>
      </c>
      <c r="X38" s="74">
        <f t="shared" si="19"/>
        <v>-9448</v>
      </c>
      <c r="Y38" s="74">
        <f t="shared" si="19"/>
        <v>0</v>
      </c>
      <c r="Z38" s="74">
        <f t="shared" si="19"/>
        <v>141230</v>
      </c>
      <c r="AA38" s="74">
        <f t="shared" si="19"/>
        <v>0</v>
      </c>
      <c r="AB38" s="74">
        <f t="shared" si="19"/>
        <v>-17567</v>
      </c>
      <c r="AC38" s="74">
        <f t="shared" si="19"/>
        <v>0</v>
      </c>
      <c r="AD38" s="74">
        <f t="shared" si="19"/>
        <v>0</v>
      </c>
      <c r="AE38" s="74">
        <f t="shared" si="19"/>
        <v>0</v>
      </c>
      <c r="AF38" s="74">
        <f t="shared" si="19"/>
        <v>0</v>
      </c>
      <c r="AG38" s="74">
        <f t="shared" si="19"/>
        <v>0</v>
      </c>
      <c r="AH38" s="74">
        <f t="shared" si="19"/>
        <v>123663</v>
      </c>
      <c r="AI38" s="74">
        <f t="shared" si="20"/>
        <v>0</v>
      </c>
      <c r="AJ38" s="74">
        <f t="shared" si="20"/>
        <v>-12916</v>
      </c>
      <c r="AK38" s="74">
        <f t="shared" si="20"/>
        <v>0</v>
      </c>
      <c r="AL38" s="74">
        <f t="shared" si="20"/>
        <v>0</v>
      </c>
      <c r="AM38" s="74">
        <f t="shared" si="20"/>
        <v>0</v>
      </c>
      <c r="AN38" s="74">
        <f t="shared" si="20"/>
        <v>110747</v>
      </c>
      <c r="AO38" s="74">
        <f t="shared" si="20"/>
        <v>0</v>
      </c>
      <c r="AP38" s="74">
        <f t="shared" si="20"/>
        <v>-7567</v>
      </c>
      <c r="AQ38" s="74">
        <f t="shared" si="20"/>
        <v>0</v>
      </c>
      <c r="AR38" s="74">
        <f t="shared" si="20"/>
        <v>103180</v>
      </c>
      <c r="AS38" s="74">
        <f t="shared" si="20"/>
        <v>0</v>
      </c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</row>
    <row r="39" spans="1:69" s="14" customFormat="1" ht="16.5">
      <c r="A39" s="82" t="s">
        <v>140</v>
      </c>
      <c r="B39" s="83" t="s">
        <v>127</v>
      </c>
      <c r="C39" s="83" t="s">
        <v>139</v>
      </c>
      <c r="D39" s="84" t="s">
        <v>22</v>
      </c>
      <c r="E39" s="83" t="s">
        <v>16</v>
      </c>
      <c r="F39" s="74">
        <v>142800</v>
      </c>
      <c r="G39" s="74">
        <f>H39-F39</f>
        <v>-55429</v>
      </c>
      <c r="H39" s="74">
        <v>87371</v>
      </c>
      <c r="I39" s="74"/>
      <c r="J39" s="74">
        <v>127152</v>
      </c>
      <c r="K39" s="95"/>
      <c r="L39" s="95"/>
      <c r="M39" s="74">
        <f>H39+K39</f>
        <v>87371</v>
      </c>
      <c r="N39" s="75"/>
      <c r="O39" s="74">
        <f>P39-M39</f>
        <v>70879</v>
      </c>
      <c r="P39" s="74">
        <v>158250</v>
      </c>
      <c r="Q39" s="74"/>
      <c r="R39" s="95"/>
      <c r="S39" s="74">
        <f>P39+R39</f>
        <v>158250</v>
      </c>
      <c r="T39" s="74"/>
      <c r="U39" s="76">
        <f>-7541-31</f>
        <v>-7572</v>
      </c>
      <c r="V39" s="74">
        <f>U39+S39</f>
        <v>150678</v>
      </c>
      <c r="W39" s="74">
        <f>T39</f>
        <v>0</v>
      </c>
      <c r="X39" s="74">
        <v>-9448</v>
      </c>
      <c r="Y39" s="96"/>
      <c r="Z39" s="74">
        <f>V39+X39+Y39</f>
        <v>141230</v>
      </c>
      <c r="AA39" s="74">
        <f>W39+Y39</f>
        <v>0</v>
      </c>
      <c r="AB39" s="74">
        <v>-17567</v>
      </c>
      <c r="AC39" s="97"/>
      <c r="AD39" s="97"/>
      <c r="AE39" s="97"/>
      <c r="AF39" s="97"/>
      <c r="AG39" s="97"/>
      <c r="AH39" s="74">
        <f>Z39+AB39+AC39+AD39+AE39+AF39+AG39</f>
        <v>123663</v>
      </c>
      <c r="AI39" s="74">
        <f>AA39+AG39</f>
        <v>0</v>
      </c>
      <c r="AJ39" s="74">
        <f>-12916</f>
        <v>-12916</v>
      </c>
      <c r="AK39" s="74"/>
      <c r="AL39" s="97"/>
      <c r="AM39" s="97"/>
      <c r="AN39" s="74">
        <f>AH39+AJ39+AK39+AL39+AM39</f>
        <v>110747</v>
      </c>
      <c r="AO39" s="74">
        <f>AI39+AM39</f>
        <v>0</v>
      </c>
      <c r="AP39" s="74">
        <f>-1653-5914</f>
        <v>-7567</v>
      </c>
      <c r="AQ39" s="98"/>
      <c r="AR39" s="74">
        <f>AN39+AP39+AQ39</f>
        <v>103180</v>
      </c>
      <c r="AS39" s="74">
        <f>AO39+AQ39</f>
        <v>0</v>
      </c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</row>
    <row r="40" spans="1:69" s="14" customFormat="1" ht="16.5">
      <c r="A40" s="82"/>
      <c r="B40" s="83"/>
      <c r="C40" s="83"/>
      <c r="D40" s="84"/>
      <c r="E40" s="83"/>
      <c r="F40" s="99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7"/>
      <c r="V40" s="98"/>
      <c r="W40" s="98"/>
      <c r="X40" s="96"/>
      <c r="Y40" s="96"/>
      <c r="Z40" s="99"/>
      <c r="AA40" s="99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8"/>
      <c r="AQ40" s="98"/>
      <c r="AR40" s="98"/>
      <c r="AS40" s="98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</row>
    <row r="41" spans="1:69" s="16" customFormat="1" ht="26.25" customHeight="1">
      <c r="A41" s="68" t="s">
        <v>23</v>
      </c>
      <c r="B41" s="69" t="s">
        <v>127</v>
      </c>
      <c r="C41" s="69" t="s">
        <v>141</v>
      </c>
      <c r="D41" s="80"/>
      <c r="E41" s="69"/>
      <c r="F41" s="71">
        <f aca="true" t="shared" si="21" ref="F41:U42">F42</f>
        <v>35000</v>
      </c>
      <c r="G41" s="71">
        <f t="shared" si="21"/>
        <v>0</v>
      </c>
      <c r="H41" s="71">
        <f t="shared" si="21"/>
        <v>35000</v>
      </c>
      <c r="I41" s="71">
        <f t="shared" si="21"/>
        <v>0</v>
      </c>
      <c r="J41" s="71">
        <f t="shared" si="21"/>
        <v>35000</v>
      </c>
      <c r="K41" s="71">
        <f t="shared" si="21"/>
        <v>0</v>
      </c>
      <c r="L41" s="71">
        <f t="shared" si="21"/>
        <v>0</v>
      </c>
      <c r="M41" s="71">
        <f t="shared" si="21"/>
        <v>35000</v>
      </c>
      <c r="N41" s="71">
        <f t="shared" si="21"/>
        <v>0</v>
      </c>
      <c r="O41" s="71">
        <f t="shared" si="21"/>
        <v>-25500</v>
      </c>
      <c r="P41" s="71">
        <f t="shared" si="21"/>
        <v>9500</v>
      </c>
      <c r="Q41" s="71">
        <f t="shared" si="21"/>
        <v>0</v>
      </c>
      <c r="R41" s="71">
        <f t="shared" si="21"/>
        <v>-3573</v>
      </c>
      <c r="S41" s="71">
        <f t="shared" si="21"/>
        <v>5927</v>
      </c>
      <c r="T41" s="71">
        <f t="shared" si="21"/>
        <v>0</v>
      </c>
      <c r="U41" s="71">
        <f t="shared" si="21"/>
        <v>0</v>
      </c>
      <c r="V41" s="71">
        <f aca="true" t="shared" si="22" ref="U41:Y42">V42</f>
        <v>5927</v>
      </c>
      <c r="W41" s="71">
        <f t="shared" si="22"/>
        <v>0</v>
      </c>
      <c r="X41" s="71">
        <f t="shared" si="22"/>
        <v>0</v>
      </c>
      <c r="Y41" s="71">
        <f t="shared" si="22"/>
        <v>0</v>
      </c>
      <c r="Z41" s="71">
        <f>Z42</f>
        <v>5927</v>
      </c>
      <c r="AA41" s="71">
        <f aca="true" t="shared" si="23" ref="AA41:AP42">AA42</f>
        <v>0</v>
      </c>
      <c r="AB41" s="71">
        <f t="shared" si="23"/>
        <v>0</v>
      </c>
      <c r="AC41" s="71">
        <f t="shared" si="23"/>
        <v>0</v>
      </c>
      <c r="AD41" s="71">
        <f t="shared" si="23"/>
        <v>0</v>
      </c>
      <c r="AE41" s="71">
        <f t="shared" si="23"/>
        <v>0</v>
      </c>
      <c r="AF41" s="71">
        <f t="shared" si="23"/>
        <v>0</v>
      </c>
      <c r="AG41" s="71">
        <f t="shared" si="23"/>
        <v>0</v>
      </c>
      <c r="AH41" s="71">
        <f t="shared" si="23"/>
        <v>5927</v>
      </c>
      <c r="AI41" s="71">
        <f t="shared" si="23"/>
        <v>0</v>
      </c>
      <c r="AJ41" s="71">
        <f t="shared" si="23"/>
        <v>0</v>
      </c>
      <c r="AK41" s="71">
        <f t="shared" si="23"/>
        <v>0</v>
      </c>
      <c r="AL41" s="71">
        <f t="shared" si="23"/>
        <v>0</v>
      </c>
      <c r="AM41" s="71">
        <f t="shared" si="23"/>
        <v>0</v>
      </c>
      <c r="AN41" s="71">
        <f t="shared" si="23"/>
        <v>5927</v>
      </c>
      <c r="AO41" s="71">
        <f t="shared" si="23"/>
        <v>0</v>
      </c>
      <c r="AP41" s="71">
        <f t="shared" si="23"/>
        <v>0</v>
      </c>
      <c r="AQ41" s="71">
        <f aca="true" t="shared" si="24" ref="AO41:AS42">AQ42</f>
        <v>0</v>
      </c>
      <c r="AR41" s="71">
        <f t="shared" si="24"/>
        <v>5927</v>
      </c>
      <c r="AS41" s="71">
        <f t="shared" si="24"/>
        <v>0</v>
      </c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45" ht="16.5" customHeight="1">
      <c r="A42" s="82" t="s">
        <v>23</v>
      </c>
      <c r="B42" s="83" t="s">
        <v>127</v>
      </c>
      <c r="C42" s="83" t="s">
        <v>141</v>
      </c>
      <c r="D42" s="84" t="s">
        <v>24</v>
      </c>
      <c r="E42" s="83"/>
      <c r="F42" s="74">
        <f t="shared" si="21"/>
        <v>35000</v>
      </c>
      <c r="G42" s="74">
        <f t="shared" si="21"/>
        <v>0</v>
      </c>
      <c r="H42" s="74">
        <f t="shared" si="21"/>
        <v>35000</v>
      </c>
      <c r="I42" s="74">
        <f t="shared" si="21"/>
        <v>0</v>
      </c>
      <c r="J42" s="74">
        <f t="shared" si="21"/>
        <v>35000</v>
      </c>
      <c r="K42" s="74">
        <f t="shared" si="21"/>
        <v>0</v>
      </c>
      <c r="L42" s="74">
        <f t="shared" si="21"/>
        <v>0</v>
      </c>
      <c r="M42" s="74">
        <f t="shared" si="21"/>
        <v>35000</v>
      </c>
      <c r="N42" s="74">
        <f t="shared" si="21"/>
        <v>0</v>
      </c>
      <c r="O42" s="74">
        <f t="shared" si="21"/>
        <v>-25500</v>
      </c>
      <c r="P42" s="74">
        <f t="shared" si="21"/>
        <v>9500</v>
      </c>
      <c r="Q42" s="74">
        <f t="shared" si="21"/>
        <v>0</v>
      </c>
      <c r="R42" s="74">
        <f t="shared" si="21"/>
        <v>-3573</v>
      </c>
      <c r="S42" s="74">
        <f t="shared" si="21"/>
        <v>5927</v>
      </c>
      <c r="T42" s="74">
        <f t="shared" si="21"/>
        <v>0</v>
      </c>
      <c r="U42" s="74">
        <f t="shared" si="22"/>
        <v>0</v>
      </c>
      <c r="V42" s="74">
        <f t="shared" si="22"/>
        <v>5927</v>
      </c>
      <c r="W42" s="74">
        <f t="shared" si="22"/>
        <v>0</v>
      </c>
      <c r="X42" s="74">
        <f t="shared" si="22"/>
        <v>0</v>
      </c>
      <c r="Y42" s="74">
        <f t="shared" si="22"/>
        <v>0</v>
      </c>
      <c r="Z42" s="74">
        <f>Z43</f>
        <v>5927</v>
      </c>
      <c r="AA42" s="74">
        <f t="shared" si="23"/>
        <v>0</v>
      </c>
      <c r="AB42" s="74">
        <f t="shared" si="23"/>
        <v>0</v>
      </c>
      <c r="AC42" s="74">
        <f t="shared" si="23"/>
        <v>0</v>
      </c>
      <c r="AD42" s="74">
        <f t="shared" si="23"/>
        <v>0</v>
      </c>
      <c r="AE42" s="74">
        <f t="shared" si="23"/>
        <v>0</v>
      </c>
      <c r="AF42" s="74">
        <f t="shared" si="23"/>
        <v>0</v>
      </c>
      <c r="AG42" s="74">
        <f t="shared" si="23"/>
        <v>0</v>
      </c>
      <c r="AH42" s="74">
        <f t="shared" si="23"/>
        <v>5927</v>
      </c>
      <c r="AI42" s="74">
        <f t="shared" si="23"/>
        <v>0</v>
      </c>
      <c r="AJ42" s="74">
        <f t="shared" si="23"/>
        <v>0</v>
      </c>
      <c r="AK42" s="74">
        <f t="shared" si="23"/>
        <v>0</v>
      </c>
      <c r="AL42" s="74">
        <f t="shared" si="23"/>
        <v>0</v>
      </c>
      <c r="AM42" s="74">
        <f t="shared" si="23"/>
        <v>0</v>
      </c>
      <c r="AN42" s="74">
        <f t="shared" si="23"/>
        <v>5927</v>
      </c>
      <c r="AO42" s="74">
        <f t="shared" si="24"/>
        <v>0</v>
      </c>
      <c r="AP42" s="74">
        <f t="shared" si="24"/>
        <v>0</v>
      </c>
      <c r="AQ42" s="74">
        <f t="shared" si="24"/>
        <v>0</v>
      </c>
      <c r="AR42" s="74">
        <f t="shared" si="24"/>
        <v>5927</v>
      </c>
      <c r="AS42" s="74">
        <f t="shared" si="24"/>
        <v>0</v>
      </c>
    </row>
    <row r="43" spans="1:69" s="12" customFormat="1" ht="80.25" customHeight="1">
      <c r="A43" s="82" t="s">
        <v>137</v>
      </c>
      <c r="B43" s="83" t="s">
        <v>127</v>
      </c>
      <c r="C43" s="83" t="s">
        <v>141</v>
      </c>
      <c r="D43" s="84" t="s">
        <v>24</v>
      </c>
      <c r="E43" s="83" t="s">
        <v>138</v>
      </c>
      <c r="F43" s="74">
        <v>35000</v>
      </c>
      <c r="G43" s="74">
        <f>H43-F43</f>
        <v>0</v>
      </c>
      <c r="H43" s="74">
        <v>35000</v>
      </c>
      <c r="I43" s="74"/>
      <c r="J43" s="74">
        <v>35000</v>
      </c>
      <c r="K43" s="100"/>
      <c r="L43" s="100"/>
      <c r="M43" s="74">
        <f>H43+K43</f>
        <v>35000</v>
      </c>
      <c r="N43" s="75"/>
      <c r="O43" s="74">
        <f>P43-M43</f>
        <v>-25500</v>
      </c>
      <c r="P43" s="74">
        <v>9500</v>
      </c>
      <c r="Q43" s="74"/>
      <c r="R43" s="74">
        <v>-3573</v>
      </c>
      <c r="S43" s="74">
        <f>P43+R43</f>
        <v>5927</v>
      </c>
      <c r="T43" s="74"/>
      <c r="U43" s="101"/>
      <c r="V43" s="74">
        <f>U43+S43</f>
        <v>5927</v>
      </c>
      <c r="W43" s="74">
        <f>T43</f>
        <v>0</v>
      </c>
      <c r="X43" s="102"/>
      <c r="Y43" s="102"/>
      <c r="Z43" s="74">
        <f>V43+X43+Y43</f>
        <v>5927</v>
      </c>
      <c r="AA43" s="74">
        <f>W43+Y43</f>
        <v>0</v>
      </c>
      <c r="AB43" s="101"/>
      <c r="AC43" s="101"/>
      <c r="AD43" s="101"/>
      <c r="AE43" s="101"/>
      <c r="AF43" s="101"/>
      <c r="AG43" s="101"/>
      <c r="AH43" s="74">
        <f>Z43+AB43+AC43+AD43+AE43+AF43+AG43</f>
        <v>5927</v>
      </c>
      <c r="AI43" s="74">
        <f>AA43+AG43</f>
        <v>0</v>
      </c>
      <c r="AJ43" s="74"/>
      <c r="AK43" s="74"/>
      <c r="AL43" s="101"/>
      <c r="AM43" s="101"/>
      <c r="AN43" s="74">
        <f>AH43+AJ43+AK43+AL43+AM43</f>
        <v>5927</v>
      </c>
      <c r="AO43" s="74">
        <f>AI43+AM43</f>
        <v>0</v>
      </c>
      <c r="AP43" s="103"/>
      <c r="AQ43" s="103"/>
      <c r="AR43" s="74">
        <f>AN43+AP43+AQ43</f>
        <v>5927</v>
      </c>
      <c r="AS43" s="74">
        <f>AO43+AQ43</f>
        <v>0</v>
      </c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</row>
    <row r="44" spans="1:45" ht="20.25" customHeight="1">
      <c r="A44" s="104"/>
      <c r="B44" s="105"/>
      <c r="C44" s="105"/>
      <c r="D44" s="106"/>
      <c r="E44" s="105"/>
      <c r="F44" s="56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9"/>
      <c r="W44" s="59"/>
      <c r="X44" s="56"/>
      <c r="Y44" s="56"/>
      <c r="Z44" s="60"/>
      <c r="AA44" s="60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9"/>
      <c r="AQ44" s="59"/>
      <c r="AR44" s="59"/>
      <c r="AS44" s="59"/>
    </row>
    <row r="45" spans="1:69" s="12" customFormat="1" ht="44.25" customHeight="1">
      <c r="A45" s="68" t="s">
        <v>25</v>
      </c>
      <c r="B45" s="69" t="s">
        <v>127</v>
      </c>
      <c r="C45" s="69" t="s">
        <v>142</v>
      </c>
      <c r="D45" s="80"/>
      <c r="E45" s="69"/>
      <c r="F45" s="71">
        <f aca="true" t="shared" si="25" ref="F45:N45">F46+F50+F58+F48</f>
        <v>88587</v>
      </c>
      <c r="G45" s="71">
        <f t="shared" si="25"/>
        <v>114895</v>
      </c>
      <c r="H45" s="71">
        <f t="shared" si="25"/>
        <v>203482</v>
      </c>
      <c r="I45" s="71">
        <f t="shared" si="25"/>
        <v>0</v>
      </c>
      <c r="J45" s="71">
        <f t="shared" si="25"/>
        <v>131040</v>
      </c>
      <c r="K45" s="71">
        <f t="shared" si="25"/>
        <v>0</v>
      </c>
      <c r="L45" s="71">
        <f t="shared" si="25"/>
        <v>0</v>
      </c>
      <c r="M45" s="71">
        <f t="shared" si="25"/>
        <v>203482</v>
      </c>
      <c r="N45" s="71">
        <f t="shared" si="25"/>
        <v>0</v>
      </c>
      <c r="O45" s="71">
        <f aca="true" t="shared" si="26" ref="O45:T45">O46+O50+O58+O48</f>
        <v>116884</v>
      </c>
      <c r="P45" s="71">
        <f t="shared" si="26"/>
        <v>320366</v>
      </c>
      <c r="Q45" s="71">
        <f t="shared" si="26"/>
        <v>0</v>
      </c>
      <c r="R45" s="71">
        <f t="shared" si="26"/>
        <v>-46427</v>
      </c>
      <c r="S45" s="71">
        <f t="shared" si="26"/>
        <v>273939</v>
      </c>
      <c r="T45" s="71">
        <f t="shared" si="26"/>
        <v>0</v>
      </c>
      <c r="U45" s="71">
        <f aca="true" t="shared" si="27" ref="U45:Z45">U46+U50+U58+U48</f>
        <v>0</v>
      </c>
      <c r="V45" s="71">
        <f t="shared" si="27"/>
        <v>273939</v>
      </c>
      <c r="W45" s="71">
        <f t="shared" si="27"/>
        <v>0</v>
      </c>
      <c r="X45" s="71">
        <f t="shared" si="27"/>
        <v>1894</v>
      </c>
      <c r="Y45" s="71">
        <f t="shared" si="27"/>
        <v>0</v>
      </c>
      <c r="Z45" s="71">
        <f t="shared" si="27"/>
        <v>275833</v>
      </c>
      <c r="AA45" s="71">
        <f aca="true" t="shared" si="28" ref="AA45:AH45">AA46+AA50+AA58+AA48</f>
        <v>0</v>
      </c>
      <c r="AB45" s="71">
        <f t="shared" si="28"/>
        <v>-167381</v>
      </c>
      <c r="AC45" s="71">
        <f>AC46+AC50+AC58+AC48</f>
        <v>0</v>
      </c>
      <c r="AD45" s="71">
        <f>AD46+AD50+AD58+AD48</f>
        <v>0</v>
      </c>
      <c r="AE45" s="71">
        <f>AE46+AE50+AE58+AE48</f>
        <v>0</v>
      </c>
      <c r="AF45" s="71">
        <f>AF46+AF50+AF58+AF48</f>
        <v>44</v>
      </c>
      <c r="AG45" s="71">
        <f t="shared" si="28"/>
        <v>0</v>
      </c>
      <c r="AH45" s="71">
        <f t="shared" si="28"/>
        <v>108496</v>
      </c>
      <c r="AI45" s="71">
        <f aca="true" t="shared" si="29" ref="AI45:AN45">AI46+AI50+AI58+AI48</f>
        <v>0</v>
      </c>
      <c r="AJ45" s="71">
        <f t="shared" si="29"/>
        <v>-150</v>
      </c>
      <c r="AK45" s="71">
        <f t="shared" si="29"/>
        <v>12104</v>
      </c>
      <c r="AL45" s="71">
        <f t="shared" si="29"/>
        <v>0</v>
      </c>
      <c r="AM45" s="71">
        <f t="shared" si="29"/>
        <v>0</v>
      </c>
      <c r="AN45" s="71">
        <f t="shared" si="29"/>
        <v>120450</v>
      </c>
      <c r="AO45" s="71">
        <f>AO46+AO50+AO58+AO48</f>
        <v>0</v>
      </c>
      <c r="AP45" s="71">
        <f>AP46+AP50+AP58+AP48</f>
        <v>8914</v>
      </c>
      <c r="AQ45" s="71">
        <f>AQ46+AQ50+AQ58+AQ48</f>
        <v>0</v>
      </c>
      <c r="AR45" s="71">
        <f>AR46+AR50+AR58+AR48</f>
        <v>129364</v>
      </c>
      <c r="AS45" s="71">
        <f>AS46+AS50+AS58+AS48</f>
        <v>0</v>
      </c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</row>
    <row r="46" spans="1:69" s="10" customFormat="1" ht="88.5" customHeight="1">
      <c r="A46" s="82" t="s">
        <v>133</v>
      </c>
      <c r="B46" s="83" t="s">
        <v>127</v>
      </c>
      <c r="C46" s="83" t="s">
        <v>142</v>
      </c>
      <c r="D46" s="84" t="s">
        <v>124</v>
      </c>
      <c r="E46" s="83"/>
      <c r="F46" s="74">
        <f aca="true" t="shared" si="30" ref="F46:AS46">F47</f>
        <v>21675</v>
      </c>
      <c r="G46" s="74">
        <f t="shared" si="30"/>
        <v>-20946</v>
      </c>
      <c r="H46" s="74">
        <f t="shared" si="30"/>
        <v>729</v>
      </c>
      <c r="I46" s="74">
        <f t="shared" si="30"/>
        <v>0</v>
      </c>
      <c r="J46" s="74">
        <f t="shared" si="30"/>
        <v>780</v>
      </c>
      <c r="K46" s="74">
        <f t="shared" si="30"/>
        <v>0</v>
      </c>
      <c r="L46" s="74">
        <f t="shared" si="30"/>
        <v>0</v>
      </c>
      <c r="M46" s="74">
        <f t="shared" si="30"/>
        <v>729</v>
      </c>
      <c r="N46" s="74">
        <f t="shared" si="30"/>
        <v>0</v>
      </c>
      <c r="O46" s="74">
        <f t="shared" si="30"/>
        <v>-18</v>
      </c>
      <c r="P46" s="74">
        <f t="shared" si="30"/>
        <v>711</v>
      </c>
      <c r="Q46" s="74">
        <f t="shared" si="30"/>
        <v>0</v>
      </c>
      <c r="R46" s="74">
        <f t="shared" si="30"/>
        <v>0</v>
      </c>
      <c r="S46" s="74">
        <f t="shared" si="30"/>
        <v>711</v>
      </c>
      <c r="T46" s="74">
        <f t="shared" si="30"/>
        <v>0</v>
      </c>
      <c r="U46" s="74">
        <f t="shared" si="30"/>
        <v>0</v>
      </c>
      <c r="V46" s="74">
        <f t="shared" si="30"/>
        <v>711</v>
      </c>
      <c r="W46" s="74">
        <f t="shared" si="30"/>
        <v>0</v>
      </c>
      <c r="X46" s="74">
        <f t="shared" si="30"/>
        <v>0</v>
      </c>
      <c r="Y46" s="74">
        <f t="shared" si="30"/>
        <v>0</v>
      </c>
      <c r="Z46" s="74">
        <f t="shared" si="30"/>
        <v>711</v>
      </c>
      <c r="AA46" s="74">
        <f t="shared" si="30"/>
        <v>0</v>
      </c>
      <c r="AB46" s="74">
        <f t="shared" si="30"/>
        <v>0</v>
      </c>
      <c r="AC46" s="74">
        <f t="shared" si="30"/>
        <v>0</v>
      </c>
      <c r="AD46" s="74">
        <f t="shared" si="30"/>
        <v>0</v>
      </c>
      <c r="AE46" s="74">
        <f t="shared" si="30"/>
        <v>0</v>
      </c>
      <c r="AF46" s="74">
        <f t="shared" si="30"/>
        <v>0</v>
      </c>
      <c r="AG46" s="74">
        <f t="shared" si="30"/>
        <v>0</v>
      </c>
      <c r="AH46" s="74">
        <f t="shared" si="30"/>
        <v>711</v>
      </c>
      <c r="AI46" s="74">
        <f t="shared" si="30"/>
        <v>0</v>
      </c>
      <c r="AJ46" s="74">
        <f t="shared" si="30"/>
        <v>0</v>
      </c>
      <c r="AK46" s="74">
        <f t="shared" si="30"/>
        <v>0</v>
      </c>
      <c r="AL46" s="74">
        <f t="shared" si="30"/>
        <v>0</v>
      </c>
      <c r="AM46" s="74">
        <f t="shared" si="30"/>
        <v>0</v>
      </c>
      <c r="AN46" s="74">
        <f t="shared" si="30"/>
        <v>711</v>
      </c>
      <c r="AO46" s="74">
        <f t="shared" si="30"/>
        <v>0</v>
      </c>
      <c r="AP46" s="74">
        <f t="shared" si="30"/>
        <v>0</v>
      </c>
      <c r="AQ46" s="74">
        <f t="shared" si="30"/>
        <v>0</v>
      </c>
      <c r="AR46" s="74">
        <f t="shared" si="30"/>
        <v>711</v>
      </c>
      <c r="AS46" s="74">
        <f t="shared" si="30"/>
        <v>0</v>
      </c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</row>
    <row r="47" spans="1:69" s="14" customFormat="1" ht="33" customHeight="1">
      <c r="A47" s="82" t="s">
        <v>129</v>
      </c>
      <c r="B47" s="83" t="s">
        <v>127</v>
      </c>
      <c r="C47" s="83" t="s">
        <v>142</v>
      </c>
      <c r="D47" s="84" t="s">
        <v>124</v>
      </c>
      <c r="E47" s="83" t="s">
        <v>130</v>
      </c>
      <c r="F47" s="74">
        <v>21675</v>
      </c>
      <c r="G47" s="74">
        <f>H47-F47</f>
        <v>-20946</v>
      </c>
      <c r="H47" s="92">
        <v>729</v>
      </c>
      <c r="I47" s="92"/>
      <c r="J47" s="92">
        <v>780</v>
      </c>
      <c r="K47" s="93"/>
      <c r="L47" s="93"/>
      <c r="M47" s="74">
        <f>H47+K47</f>
        <v>729</v>
      </c>
      <c r="N47" s="75"/>
      <c r="O47" s="74">
        <f>P47-M47</f>
        <v>-18</v>
      </c>
      <c r="P47" s="74">
        <v>711</v>
      </c>
      <c r="Q47" s="74"/>
      <c r="R47" s="93"/>
      <c r="S47" s="74">
        <f>P47+R47</f>
        <v>711</v>
      </c>
      <c r="T47" s="74"/>
      <c r="U47" s="97"/>
      <c r="V47" s="74">
        <f>U47+S47</f>
        <v>711</v>
      </c>
      <c r="W47" s="74">
        <f>T47</f>
        <v>0</v>
      </c>
      <c r="X47" s="96"/>
      <c r="Y47" s="96"/>
      <c r="Z47" s="74">
        <f>V47+X47+Y47</f>
        <v>711</v>
      </c>
      <c r="AA47" s="74">
        <f>W47+Y47</f>
        <v>0</v>
      </c>
      <c r="AB47" s="97"/>
      <c r="AC47" s="97"/>
      <c r="AD47" s="97"/>
      <c r="AE47" s="97"/>
      <c r="AF47" s="97"/>
      <c r="AG47" s="97"/>
      <c r="AH47" s="74">
        <f>Z47+AB47+AC47+AD47+AE47+AF47+AG47</f>
        <v>711</v>
      </c>
      <c r="AI47" s="74">
        <f>AA47+AG47</f>
        <v>0</v>
      </c>
      <c r="AJ47" s="74"/>
      <c r="AK47" s="74"/>
      <c r="AL47" s="97"/>
      <c r="AM47" s="97"/>
      <c r="AN47" s="74">
        <f>AH47+AJ47+AK47+AL47+AM47</f>
        <v>711</v>
      </c>
      <c r="AO47" s="74">
        <f>AI47+AM47</f>
        <v>0</v>
      </c>
      <c r="AP47" s="98"/>
      <c r="AQ47" s="98"/>
      <c r="AR47" s="74">
        <f>AN47+AP47+AQ47</f>
        <v>711</v>
      </c>
      <c r="AS47" s="74">
        <f>AO47+AQ47</f>
        <v>0</v>
      </c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69" s="16" customFormat="1" ht="71.25" customHeight="1">
      <c r="A48" s="82" t="s">
        <v>226</v>
      </c>
      <c r="B48" s="83" t="s">
        <v>127</v>
      </c>
      <c r="C48" s="83" t="s">
        <v>142</v>
      </c>
      <c r="D48" s="84" t="s">
        <v>227</v>
      </c>
      <c r="E48" s="83"/>
      <c r="F48" s="74">
        <f aca="true" t="shared" si="31" ref="F48:AS48">F49</f>
        <v>0</v>
      </c>
      <c r="G48" s="74">
        <f t="shared" si="31"/>
        <v>1896</v>
      </c>
      <c r="H48" s="74">
        <f t="shared" si="31"/>
        <v>1896</v>
      </c>
      <c r="I48" s="74">
        <f t="shared" si="31"/>
        <v>0</v>
      </c>
      <c r="J48" s="74">
        <f t="shared" si="31"/>
        <v>2035</v>
      </c>
      <c r="K48" s="74">
        <f t="shared" si="31"/>
        <v>0</v>
      </c>
      <c r="L48" s="74">
        <f t="shared" si="31"/>
        <v>0</v>
      </c>
      <c r="M48" s="74">
        <f t="shared" si="31"/>
        <v>1896</v>
      </c>
      <c r="N48" s="74">
        <f t="shared" si="31"/>
        <v>0</v>
      </c>
      <c r="O48" s="74">
        <f t="shared" si="31"/>
        <v>1585</v>
      </c>
      <c r="P48" s="74">
        <f t="shared" si="31"/>
        <v>3481</v>
      </c>
      <c r="Q48" s="74">
        <f t="shared" si="31"/>
        <v>0</v>
      </c>
      <c r="R48" s="74">
        <f t="shared" si="31"/>
        <v>0</v>
      </c>
      <c r="S48" s="74">
        <f t="shared" si="31"/>
        <v>3481</v>
      </c>
      <c r="T48" s="74">
        <f t="shared" si="31"/>
        <v>0</v>
      </c>
      <c r="U48" s="74">
        <f t="shared" si="31"/>
        <v>0</v>
      </c>
      <c r="V48" s="74">
        <f t="shared" si="31"/>
        <v>3481</v>
      </c>
      <c r="W48" s="74">
        <f t="shared" si="31"/>
        <v>0</v>
      </c>
      <c r="X48" s="74">
        <f t="shared" si="31"/>
        <v>0</v>
      </c>
      <c r="Y48" s="74">
        <f t="shared" si="31"/>
        <v>0</v>
      </c>
      <c r="Z48" s="74">
        <f t="shared" si="31"/>
        <v>3481</v>
      </c>
      <c r="AA48" s="74">
        <f t="shared" si="31"/>
        <v>0</v>
      </c>
      <c r="AB48" s="74">
        <f t="shared" si="31"/>
        <v>0</v>
      </c>
      <c r="AC48" s="74">
        <f t="shared" si="31"/>
        <v>0</v>
      </c>
      <c r="AD48" s="74">
        <f t="shared" si="31"/>
        <v>0</v>
      </c>
      <c r="AE48" s="74">
        <f t="shared" si="31"/>
        <v>0</v>
      </c>
      <c r="AF48" s="74">
        <f t="shared" si="31"/>
        <v>0</v>
      </c>
      <c r="AG48" s="74">
        <f t="shared" si="31"/>
        <v>0</v>
      </c>
      <c r="AH48" s="74">
        <f t="shared" si="31"/>
        <v>3481</v>
      </c>
      <c r="AI48" s="74">
        <f t="shared" si="31"/>
        <v>0</v>
      </c>
      <c r="AJ48" s="74">
        <f t="shared" si="31"/>
        <v>0</v>
      </c>
      <c r="AK48" s="74">
        <f t="shared" si="31"/>
        <v>0</v>
      </c>
      <c r="AL48" s="74">
        <f t="shared" si="31"/>
        <v>0</v>
      </c>
      <c r="AM48" s="74">
        <f t="shared" si="31"/>
        <v>0</v>
      </c>
      <c r="AN48" s="74">
        <f t="shared" si="31"/>
        <v>3481</v>
      </c>
      <c r="AO48" s="74">
        <f t="shared" si="31"/>
        <v>0</v>
      </c>
      <c r="AP48" s="74">
        <f t="shared" si="31"/>
        <v>0</v>
      </c>
      <c r="AQ48" s="74">
        <f t="shared" si="31"/>
        <v>0</v>
      </c>
      <c r="AR48" s="74">
        <f t="shared" si="31"/>
        <v>3481</v>
      </c>
      <c r="AS48" s="74">
        <f t="shared" si="31"/>
        <v>0</v>
      </c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1:69" s="16" customFormat="1" ht="22.5" customHeight="1">
      <c r="A49" s="82" t="s">
        <v>228</v>
      </c>
      <c r="B49" s="83" t="s">
        <v>127</v>
      </c>
      <c r="C49" s="83" t="s">
        <v>142</v>
      </c>
      <c r="D49" s="84" t="s">
        <v>227</v>
      </c>
      <c r="E49" s="83" t="s">
        <v>229</v>
      </c>
      <c r="F49" s="74"/>
      <c r="G49" s="74">
        <f>H49-F49</f>
        <v>1896</v>
      </c>
      <c r="H49" s="92">
        <v>1896</v>
      </c>
      <c r="I49" s="92"/>
      <c r="J49" s="92">
        <v>2035</v>
      </c>
      <c r="K49" s="92"/>
      <c r="L49" s="92"/>
      <c r="M49" s="74">
        <f>H49+K49</f>
        <v>1896</v>
      </c>
      <c r="N49" s="75"/>
      <c r="O49" s="74">
        <f>P49-M49</f>
        <v>1585</v>
      </c>
      <c r="P49" s="74">
        <v>3481</v>
      </c>
      <c r="Q49" s="74"/>
      <c r="R49" s="92"/>
      <c r="S49" s="74">
        <f>P49+R49</f>
        <v>3481</v>
      </c>
      <c r="T49" s="74"/>
      <c r="U49" s="76"/>
      <c r="V49" s="74">
        <f>U49+S49</f>
        <v>3481</v>
      </c>
      <c r="W49" s="74">
        <f>T49</f>
        <v>0</v>
      </c>
      <c r="X49" s="77"/>
      <c r="Y49" s="77"/>
      <c r="Z49" s="74">
        <f>V49+X49+Y49</f>
        <v>3481</v>
      </c>
      <c r="AA49" s="74">
        <f>W49+Y49</f>
        <v>0</v>
      </c>
      <c r="AB49" s="76"/>
      <c r="AC49" s="76"/>
      <c r="AD49" s="76"/>
      <c r="AE49" s="76"/>
      <c r="AF49" s="76"/>
      <c r="AG49" s="76"/>
      <c r="AH49" s="74">
        <f>Z49+AB49+AC49+AD49+AE49+AF49+AG49</f>
        <v>3481</v>
      </c>
      <c r="AI49" s="74">
        <f>AA49+AG49</f>
        <v>0</v>
      </c>
      <c r="AJ49" s="74"/>
      <c r="AK49" s="74"/>
      <c r="AL49" s="76"/>
      <c r="AM49" s="76"/>
      <c r="AN49" s="74">
        <f>AH49+AJ49+AK49+AL49+AM49</f>
        <v>3481</v>
      </c>
      <c r="AO49" s="74">
        <f>AI49+AM49</f>
        <v>0</v>
      </c>
      <c r="AP49" s="75"/>
      <c r="AQ49" s="75"/>
      <c r="AR49" s="74">
        <f>AN49+AP49+AQ49</f>
        <v>3481</v>
      </c>
      <c r="AS49" s="74">
        <f>AO49+AQ49</f>
        <v>0</v>
      </c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1:69" s="10" customFormat="1" ht="60" customHeight="1">
      <c r="A50" s="82" t="s">
        <v>26</v>
      </c>
      <c r="B50" s="83" t="s">
        <v>127</v>
      </c>
      <c r="C50" s="83" t="s">
        <v>142</v>
      </c>
      <c r="D50" s="84" t="s">
        <v>27</v>
      </c>
      <c r="E50" s="83"/>
      <c r="F50" s="74">
        <f>F51+F56</f>
        <v>59454</v>
      </c>
      <c r="G50" s="74">
        <f aca="true" t="shared" si="32" ref="G50:N50">G51+G56+G57</f>
        <v>117306</v>
      </c>
      <c r="H50" s="74">
        <f t="shared" si="32"/>
        <v>176760</v>
      </c>
      <c r="I50" s="74">
        <f t="shared" si="32"/>
        <v>0</v>
      </c>
      <c r="J50" s="74">
        <f t="shared" si="32"/>
        <v>105804</v>
      </c>
      <c r="K50" s="74">
        <f t="shared" si="32"/>
        <v>0</v>
      </c>
      <c r="L50" s="74">
        <f t="shared" si="32"/>
        <v>0</v>
      </c>
      <c r="M50" s="74">
        <f t="shared" si="32"/>
        <v>176760</v>
      </c>
      <c r="N50" s="74">
        <f t="shared" si="32"/>
        <v>0</v>
      </c>
      <c r="O50" s="74">
        <f aca="true" t="shared" si="33" ref="O50:T50">O51+O52+O56+O57</f>
        <v>128545</v>
      </c>
      <c r="P50" s="74">
        <f t="shared" si="33"/>
        <v>305305</v>
      </c>
      <c r="Q50" s="74">
        <f t="shared" si="33"/>
        <v>0</v>
      </c>
      <c r="R50" s="74">
        <f t="shared" si="33"/>
        <v>-46427</v>
      </c>
      <c r="S50" s="74">
        <f t="shared" si="33"/>
        <v>258878</v>
      </c>
      <c r="T50" s="74">
        <f t="shared" si="33"/>
        <v>0</v>
      </c>
      <c r="U50" s="74">
        <f aca="true" t="shared" si="34" ref="U50:AS50">U51+U52+U56+U57+U54</f>
        <v>0</v>
      </c>
      <c r="V50" s="74">
        <f t="shared" si="34"/>
        <v>258878</v>
      </c>
      <c r="W50" s="74">
        <f t="shared" si="34"/>
        <v>0</v>
      </c>
      <c r="X50" s="74">
        <f t="shared" si="34"/>
        <v>1894</v>
      </c>
      <c r="Y50" s="74">
        <f t="shared" si="34"/>
        <v>0</v>
      </c>
      <c r="Z50" s="74">
        <f t="shared" si="34"/>
        <v>260772</v>
      </c>
      <c r="AA50" s="74">
        <f t="shared" si="34"/>
        <v>0</v>
      </c>
      <c r="AB50" s="74">
        <f t="shared" si="34"/>
        <v>-167381</v>
      </c>
      <c r="AC50" s="74">
        <f t="shared" si="34"/>
        <v>0</v>
      </c>
      <c r="AD50" s="74">
        <f t="shared" si="34"/>
        <v>0</v>
      </c>
      <c r="AE50" s="74">
        <f t="shared" si="34"/>
        <v>0</v>
      </c>
      <c r="AF50" s="74">
        <f t="shared" si="34"/>
        <v>44</v>
      </c>
      <c r="AG50" s="74">
        <f t="shared" si="34"/>
        <v>0</v>
      </c>
      <c r="AH50" s="74">
        <f t="shared" si="34"/>
        <v>93435</v>
      </c>
      <c r="AI50" s="74">
        <f t="shared" si="34"/>
        <v>0</v>
      </c>
      <c r="AJ50" s="74">
        <f t="shared" si="34"/>
        <v>-150</v>
      </c>
      <c r="AK50" s="74">
        <f t="shared" si="34"/>
        <v>12104</v>
      </c>
      <c r="AL50" s="74">
        <f t="shared" si="34"/>
        <v>0</v>
      </c>
      <c r="AM50" s="74">
        <f t="shared" si="34"/>
        <v>0</v>
      </c>
      <c r="AN50" s="74">
        <f t="shared" si="34"/>
        <v>105389</v>
      </c>
      <c r="AO50" s="74">
        <f t="shared" si="34"/>
        <v>0</v>
      </c>
      <c r="AP50" s="74">
        <f t="shared" si="34"/>
        <v>3000</v>
      </c>
      <c r="AQ50" s="74">
        <f t="shared" si="34"/>
        <v>0</v>
      </c>
      <c r="AR50" s="74">
        <f t="shared" si="34"/>
        <v>108389</v>
      </c>
      <c r="AS50" s="74">
        <f t="shared" si="34"/>
        <v>0</v>
      </c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</row>
    <row r="51" spans="1:69" s="18" customFormat="1" ht="70.5" customHeight="1">
      <c r="A51" s="82" t="s">
        <v>137</v>
      </c>
      <c r="B51" s="83" t="s">
        <v>127</v>
      </c>
      <c r="C51" s="83" t="s">
        <v>142</v>
      </c>
      <c r="D51" s="84" t="s">
        <v>27</v>
      </c>
      <c r="E51" s="83" t="s">
        <v>138</v>
      </c>
      <c r="F51" s="74">
        <v>35454</v>
      </c>
      <c r="G51" s="74">
        <f>H51-F51</f>
        <v>24871</v>
      </c>
      <c r="H51" s="74">
        <f>10338+214+1202+30641+415+17515</f>
        <v>60325</v>
      </c>
      <c r="I51" s="74"/>
      <c r="J51" s="74">
        <f>11072+230+1287+31092+445+18960</f>
        <v>63086</v>
      </c>
      <c r="K51" s="88"/>
      <c r="L51" s="88"/>
      <c r="M51" s="74">
        <f>H51+K51</f>
        <v>60325</v>
      </c>
      <c r="N51" s="75"/>
      <c r="O51" s="74">
        <f>P51-M51</f>
        <v>210558</v>
      </c>
      <c r="P51" s="74">
        <f>250704+10823+1100+346+7910</f>
        <v>270883</v>
      </c>
      <c r="Q51" s="74"/>
      <c r="R51" s="74">
        <v>-46427</v>
      </c>
      <c r="S51" s="74">
        <f>P51+R51</f>
        <v>224456</v>
      </c>
      <c r="T51" s="74"/>
      <c r="U51" s="58">
        <v>-7360</v>
      </c>
      <c r="V51" s="74">
        <f>U51+S51</f>
        <v>217096</v>
      </c>
      <c r="W51" s="74">
        <f>T51</f>
        <v>0</v>
      </c>
      <c r="X51" s="74">
        <f>520+624+750</f>
        <v>1894</v>
      </c>
      <c r="Y51" s="89"/>
      <c r="Z51" s="74">
        <f>V51+X51+Y51</f>
        <v>218990</v>
      </c>
      <c r="AA51" s="74">
        <f>W51+Y51</f>
        <v>0</v>
      </c>
      <c r="AB51" s="74">
        <f>-104120-64936+50+1625</f>
        <v>-167381</v>
      </c>
      <c r="AC51" s="88"/>
      <c r="AD51" s="88"/>
      <c r="AE51" s="88"/>
      <c r="AF51" s="75">
        <v>44</v>
      </c>
      <c r="AG51" s="88"/>
      <c r="AH51" s="74">
        <f>Z51+AB51+AC51+AD51+AE51+AF51+AG51</f>
        <v>51653</v>
      </c>
      <c r="AI51" s="74">
        <f>AA51+AG51</f>
        <v>0</v>
      </c>
      <c r="AJ51" s="74">
        <f>-150+1096</f>
        <v>946</v>
      </c>
      <c r="AK51" s="74"/>
      <c r="AL51" s="88"/>
      <c r="AM51" s="88"/>
      <c r="AN51" s="74">
        <f>AH51+AJ51+AK51+AL51+AM51</f>
        <v>52599</v>
      </c>
      <c r="AO51" s="74">
        <f>AI51+AM51</f>
        <v>0</v>
      </c>
      <c r="AP51" s="74">
        <v>3000</v>
      </c>
      <c r="AQ51" s="90"/>
      <c r="AR51" s="74">
        <f>AN51+AP51+AQ51</f>
        <v>55599</v>
      </c>
      <c r="AS51" s="74">
        <f>AO51+AQ51</f>
        <v>0</v>
      </c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</row>
    <row r="52" spans="1:69" s="18" customFormat="1" ht="129.75" customHeight="1">
      <c r="A52" s="82" t="s">
        <v>281</v>
      </c>
      <c r="B52" s="83" t="s">
        <v>127</v>
      </c>
      <c r="C52" s="83" t="s">
        <v>142</v>
      </c>
      <c r="D52" s="84" t="s">
        <v>260</v>
      </c>
      <c r="E52" s="83"/>
      <c r="F52" s="74"/>
      <c r="G52" s="74"/>
      <c r="H52" s="74"/>
      <c r="I52" s="74"/>
      <c r="J52" s="74"/>
      <c r="K52" s="88"/>
      <c r="L52" s="88"/>
      <c r="M52" s="74"/>
      <c r="N52" s="75"/>
      <c r="O52" s="74">
        <f aca="true" t="shared" si="35" ref="O52:AS52">O53</f>
        <v>6922</v>
      </c>
      <c r="P52" s="74">
        <f t="shared" si="35"/>
        <v>6922</v>
      </c>
      <c r="Q52" s="74">
        <f t="shared" si="35"/>
        <v>0</v>
      </c>
      <c r="R52" s="74">
        <f t="shared" si="35"/>
        <v>0</v>
      </c>
      <c r="S52" s="74">
        <f t="shared" si="35"/>
        <v>6922</v>
      </c>
      <c r="T52" s="74">
        <f t="shared" si="35"/>
        <v>0</v>
      </c>
      <c r="U52" s="74">
        <f t="shared" si="35"/>
        <v>0</v>
      </c>
      <c r="V52" s="74">
        <f t="shared" si="35"/>
        <v>6922</v>
      </c>
      <c r="W52" s="74">
        <f t="shared" si="35"/>
        <v>0</v>
      </c>
      <c r="X52" s="74">
        <f t="shared" si="35"/>
        <v>0</v>
      </c>
      <c r="Y52" s="74">
        <f t="shared" si="35"/>
        <v>0</v>
      </c>
      <c r="Z52" s="74">
        <f t="shared" si="35"/>
        <v>6922</v>
      </c>
      <c r="AA52" s="74">
        <f t="shared" si="35"/>
        <v>0</v>
      </c>
      <c r="AB52" s="74">
        <f t="shared" si="35"/>
        <v>0</v>
      </c>
      <c r="AC52" s="74">
        <f t="shared" si="35"/>
        <v>0</v>
      </c>
      <c r="AD52" s="74">
        <f t="shared" si="35"/>
        <v>0</v>
      </c>
      <c r="AE52" s="74">
        <f t="shared" si="35"/>
        <v>0</v>
      </c>
      <c r="AF52" s="74">
        <f t="shared" si="35"/>
        <v>0</v>
      </c>
      <c r="AG52" s="74">
        <f t="shared" si="35"/>
        <v>0</v>
      </c>
      <c r="AH52" s="74">
        <f t="shared" si="35"/>
        <v>6922</v>
      </c>
      <c r="AI52" s="74">
        <f t="shared" si="35"/>
        <v>0</v>
      </c>
      <c r="AJ52" s="74">
        <f t="shared" si="35"/>
        <v>-1096</v>
      </c>
      <c r="AK52" s="74">
        <f t="shared" si="35"/>
        <v>0</v>
      </c>
      <c r="AL52" s="74">
        <f t="shared" si="35"/>
        <v>0</v>
      </c>
      <c r="AM52" s="74">
        <f t="shared" si="35"/>
        <v>0</v>
      </c>
      <c r="AN52" s="74">
        <f t="shared" si="35"/>
        <v>5826</v>
      </c>
      <c r="AO52" s="74">
        <f t="shared" si="35"/>
        <v>0</v>
      </c>
      <c r="AP52" s="74">
        <f t="shared" si="35"/>
        <v>0</v>
      </c>
      <c r="AQ52" s="74">
        <f t="shared" si="35"/>
        <v>0</v>
      </c>
      <c r="AR52" s="74">
        <f t="shared" si="35"/>
        <v>5826</v>
      </c>
      <c r="AS52" s="74">
        <f t="shared" si="35"/>
        <v>0</v>
      </c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</row>
    <row r="53" spans="1:69" s="18" customFormat="1" ht="108.75" customHeight="1">
      <c r="A53" s="82" t="s">
        <v>254</v>
      </c>
      <c r="B53" s="83" t="s">
        <v>127</v>
      </c>
      <c r="C53" s="83" t="s">
        <v>142</v>
      </c>
      <c r="D53" s="84" t="s">
        <v>260</v>
      </c>
      <c r="E53" s="83" t="s">
        <v>144</v>
      </c>
      <c r="F53" s="74"/>
      <c r="G53" s="74"/>
      <c r="H53" s="74"/>
      <c r="I53" s="74"/>
      <c r="J53" s="74"/>
      <c r="K53" s="88"/>
      <c r="L53" s="88"/>
      <c r="M53" s="74"/>
      <c r="N53" s="75"/>
      <c r="O53" s="74">
        <f>P53-M53</f>
        <v>6922</v>
      </c>
      <c r="P53" s="74">
        <v>6922</v>
      </c>
      <c r="Q53" s="74"/>
      <c r="R53" s="88"/>
      <c r="S53" s="74">
        <f>P53+R53</f>
        <v>6922</v>
      </c>
      <c r="T53" s="74"/>
      <c r="U53" s="88"/>
      <c r="V53" s="74">
        <f>U53+S53</f>
        <v>6922</v>
      </c>
      <c r="W53" s="74">
        <f>T53</f>
        <v>0</v>
      </c>
      <c r="X53" s="89"/>
      <c r="Y53" s="89"/>
      <c r="Z53" s="74">
        <f>V53+X53+Y53</f>
        <v>6922</v>
      </c>
      <c r="AA53" s="74">
        <f>W53+Y53</f>
        <v>0</v>
      </c>
      <c r="AB53" s="88"/>
      <c r="AC53" s="88"/>
      <c r="AD53" s="88"/>
      <c r="AE53" s="88"/>
      <c r="AF53" s="88"/>
      <c r="AG53" s="88"/>
      <c r="AH53" s="74">
        <f>Z53+AB53+AC53+AD53+AE53+AF53+AG53</f>
        <v>6922</v>
      </c>
      <c r="AI53" s="74">
        <f>AA53+AG53</f>
        <v>0</v>
      </c>
      <c r="AJ53" s="74">
        <v>-1096</v>
      </c>
      <c r="AK53" s="74"/>
      <c r="AL53" s="88"/>
      <c r="AM53" s="88"/>
      <c r="AN53" s="74">
        <f>AH53+AJ53+AK53+AL53+AM53</f>
        <v>5826</v>
      </c>
      <c r="AO53" s="74">
        <f>AI53+AM53</f>
        <v>0</v>
      </c>
      <c r="AP53" s="90"/>
      <c r="AQ53" s="90"/>
      <c r="AR53" s="74">
        <f>AN53+AP53+AQ53</f>
        <v>5826</v>
      </c>
      <c r="AS53" s="74">
        <f>AO53+AQ53</f>
        <v>0</v>
      </c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</row>
    <row r="54" spans="1:69" s="18" customFormat="1" ht="169.5" customHeight="1">
      <c r="A54" s="107" t="s">
        <v>349</v>
      </c>
      <c r="B54" s="83" t="s">
        <v>127</v>
      </c>
      <c r="C54" s="83" t="s">
        <v>142</v>
      </c>
      <c r="D54" s="108" t="s">
        <v>350</v>
      </c>
      <c r="E54" s="83"/>
      <c r="F54" s="74"/>
      <c r="G54" s="74"/>
      <c r="H54" s="74"/>
      <c r="I54" s="74"/>
      <c r="J54" s="74"/>
      <c r="K54" s="88"/>
      <c r="L54" s="88"/>
      <c r="M54" s="74"/>
      <c r="N54" s="75"/>
      <c r="O54" s="74"/>
      <c r="P54" s="74"/>
      <c r="Q54" s="74"/>
      <c r="R54" s="88"/>
      <c r="S54" s="74"/>
      <c r="T54" s="74"/>
      <c r="U54" s="76">
        <f aca="true" t="shared" si="36" ref="U54:AS54">U55</f>
        <v>7360</v>
      </c>
      <c r="V54" s="74">
        <f t="shared" si="36"/>
        <v>7360</v>
      </c>
      <c r="W54" s="74">
        <f t="shared" si="36"/>
        <v>0</v>
      </c>
      <c r="X54" s="74">
        <f t="shared" si="36"/>
        <v>0</v>
      </c>
      <c r="Y54" s="74">
        <f t="shared" si="36"/>
        <v>0</v>
      </c>
      <c r="Z54" s="74">
        <f t="shared" si="36"/>
        <v>7360</v>
      </c>
      <c r="AA54" s="74">
        <f t="shared" si="36"/>
        <v>0</v>
      </c>
      <c r="AB54" s="74">
        <f t="shared" si="36"/>
        <v>0</v>
      </c>
      <c r="AC54" s="74">
        <f t="shared" si="36"/>
        <v>0</v>
      </c>
      <c r="AD54" s="74">
        <f t="shared" si="36"/>
        <v>0</v>
      </c>
      <c r="AE54" s="74">
        <f t="shared" si="36"/>
        <v>0</v>
      </c>
      <c r="AF54" s="74">
        <f t="shared" si="36"/>
        <v>0</v>
      </c>
      <c r="AG54" s="74">
        <f t="shared" si="36"/>
        <v>0</v>
      </c>
      <c r="AH54" s="74">
        <f t="shared" si="36"/>
        <v>7360</v>
      </c>
      <c r="AI54" s="74">
        <f t="shared" si="36"/>
        <v>0</v>
      </c>
      <c r="AJ54" s="74">
        <f t="shared" si="36"/>
        <v>0</v>
      </c>
      <c r="AK54" s="74">
        <f t="shared" si="36"/>
        <v>0</v>
      </c>
      <c r="AL54" s="74">
        <f t="shared" si="36"/>
        <v>0</v>
      </c>
      <c r="AM54" s="74">
        <f t="shared" si="36"/>
        <v>0</v>
      </c>
      <c r="AN54" s="74">
        <f t="shared" si="36"/>
        <v>7360</v>
      </c>
      <c r="AO54" s="74">
        <f t="shared" si="36"/>
        <v>0</v>
      </c>
      <c r="AP54" s="74">
        <f t="shared" si="36"/>
        <v>0</v>
      </c>
      <c r="AQ54" s="74">
        <f t="shared" si="36"/>
        <v>0</v>
      </c>
      <c r="AR54" s="74">
        <f t="shared" si="36"/>
        <v>7360</v>
      </c>
      <c r="AS54" s="74">
        <f t="shared" si="36"/>
        <v>0</v>
      </c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</row>
    <row r="55" spans="1:69" s="18" customFormat="1" ht="108.75" customHeight="1">
      <c r="A55" s="107" t="s">
        <v>254</v>
      </c>
      <c r="B55" s="83" t="s">
        <v>127</v>
      </c>
      <c r="C55" s="83" t="s">
        <v>142</v>
      </c>
      <c r="D55" s="108" t="s">
        <v>350</v>
      </c>
      <c r="E55" s="83" t="s">
        <v>144</v>
      </c>
      <c r="F55" s="74"/>
      <c r="G55" s="74"/>
      <c r="H55" s="74"/>
      <c r="I55" s="74"/>
      <c r="J55" s="74"/>
      <c r="K55" s="88"/>
      <c r="L55" s="88"/>
      <c r="M55" s="74"/>
      <c r="N55" s="75"/>
      <c r="O55" s="74"/>
      <c r="P55" s="74"/>
      <c r="Q55" s="74"/>
      <c r="R55" s="88"/>
      <c r="S55" s="74"/>
      <c r="T55" s="74"/>
      <c r="U55" s="58">
        <v>7360</v>
      </c>
      <c r="V55" s="74">
        <f>U55+S55</f>
        <v>7360</v>
      </c>
      <c r="W55" s="74"/>
      <c r="X55" s="89"/>
      <c r="Y55" s="89"/>
      <c r="Z55" s="74">
        <f>V55+X55+Y55</f>
        <v>7360</v>
      </c>
      <c r="AA55" s="74">
        <f>W55+Y55</f>
        <v>0</v>
      </c>
      <c r="AB55" s="88"/>
      <c r="AC55" s="88"/>
      <c r="AD55" s="88"/>
      <c r="AE55" s="88"/>
      <c r="AF55" s="88"/>
      <c r="AG55" s="88"/>
      <c r="AH55" s="74">
        <f>Z55+AB55+AC55+AD55+AE55+AF55+AG55</f>
        <v>7360</v>
      </c>
      <c r="AI55" s="74">
        <f>AA55+AG55</f>
        <v>0</v>
      </c>
      <c r="AJ55" s="74"/>
      <c r="AK55" s="74"/>
      <c r="AL55" s="88"/>
      <c r="AM55" s="88"/>
      <c r="AN55" s="74">
        <f>AH55+AJ55+AK55+AL55+AM55</f>
        <v>7360</v>
      </c>
      <c r="AO55" s="74">
        <f>AI55+AM55</f>
        <v>0</v>
      </c>
      <c r="AP55" s="90"/>
      <c r="AQ55" s="90"/>
      <c r="AR55" s="74">
        <f>AN55+AP55+AQ55</f>
        <v>7360</v>
      </c>
      <c r="AS55" s="74">
        <f>AO55+AQ55</f>
        <v>0</v>
      </c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</row>
    <row r="56" spans="1:69" s="18" customFormat="1" ht="120" customHeight="1">
      <c r="A56" s="82" t="s">
        <v>145</v>
      </c>
      <c r="B56" s="83" t="s">
        <v>127</v>
      </c>
      <c r="C56" s="83" t="s">
        <v>142</v>
      </c>
      <c r="D56" s="84" t="s">
        <v>27</v>
      </c>
      <c r="E56" s="83" t="s">
        <v>146</v>
      </c>
      <c r="F56" s="74">
        <v>24000</v>
      </c>
      <c r="G56" s="74">
        <f>H56-F56</f>
        <v>30000</v>
      </c>
      <c r="H56" s="74">
        <v>54000</v>
      </c>
      <c r="I56" s="74"/>
      <c r="J56" s="74">
        <v>24000</v>
      </c>
      <c r="K56" s="88"/>
      <c r="L56" s="88"/>
      <c r="M56" s="74">
        <f>H56+K56</f>
        <v>54000</v>
      </c>
      <c r="N56" s="75"/>
      <c r="O56" s="74">
        <f>P56-M56</f>
        <v>-26500</v>
      </c>
      <c r="P56" s="74">
        <f>24000+3500</f>
        <v>27500</v>
      </c>
      <c r="Q56" s="74"/>
      <c r="R56" s="88"/>
      <c r="S56" s="74">
        <f>P56+R56</f>
        <v>27500</v>
      </c>
      <c r="T56" s="74"/>
      <c r="U56" s="88"/>
      <c r="V56" s="74">
        <f>U56+S56</f>
        <v>27500</v>
      </c>
      <c r="W56" s="74">
        <f>T56</f>
        <v>0</v>
      </c>
      <c r="X56" s="89"/>
      <c r="Y56" s="89"/>
      <c r="Z56" s="74">
        <f>V56+X56+Y56</f>
        <v>27500</v>
      </c>
      <c r="AA56" s="74">
        <f>W56+Y56</f>
        <v>0</v>
      </c>
      <c r="AB56" s="88"/>
      <c r="AC56" s="88"/>
      <c r="AD56" s="88"/>
      <c r="AE56" s="88"/>
      <c r="AF56" s="88"/>
      <c r="AG56" s="88"/>
      <c r="AH56" s="74">
        <f>Z56+AB56+AC56+AD56+AE56+AF56+AG56</f>
        <v>27500</v>
      </c>
      <c r="AI56" s="74">
        <f>AA56+AG56</f>
        <v>0</v>
      </c>
      <c r="AJ56" s="74"/>
      <c r="AK56" s="74">
        <v>12104</v>
      </c>
      <c r="AL56" s="88"/>
      <c r="AM56" s="88"/>
      <c r="AN56" s="74">
        <f>AH56+AJ56+AK56+AL56+AM56</f>
        <v>39604</v>
      </c>
      <c r="AO56" s="74">
        <f>AI56+AM56</f>
        <v>0</v>
      </c>
      <c r="AP56" s="90"/>
      <c r="AQ56" s="90"/>
      <c r="AR56" s="74">
        <f>AN56+AP56+AQ56</f>
        <v>39604</v>
      </c>
      <c r="AS56" s="74">
        <f>AO56+AQ56</f>
        <v>0</v>
      </c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</row>
    <row r="57" spans="1:69" s="18" customFormat="1" ht="21.75" customHeight="1" hidden="1">
      <c r="A57" s="82" t="s">
        <v>228</v>
      </c>
      <c r="B57" s="83" t="s">
        <v>127</v>
      </c>
      <c r="C57" s="83" t="s">
        <v>142</v>
      </c>
      <c r="D57" s="84" t="s">
        <v>27</v>
      </c>
      <c r="E57" s="83" t="s">
        <v>229</v>
      </c>
      <c r="F57" s="74"/>
      <c r="G57" s="74">
        <f>H57-F57</f>
        <v>62435</v>
      </c>
      <c r="H57" s="74">
        <v>62435</v>
      </c>
      <c r="I57" s="74"/>
      <c r="J57" s="74">
        <v>18718</v>
      </c>
      <c r="K57" s="88"/>
      <c r="L57" s="88"/>
      <c r="M57" s="74">
        <f>H57+K57</f>
        <v>62435</v>
      </c>
      <c r="N57" s="75"/>
      <c r="O57" s="74">
        <f>P57-M57</f>
        <v>-62435</v>
      </c>
      <c r="P57" s="74"/>
      <c r="Q57" s="74"/>
      <c r="R57" s="88"/>
      <c r="S57" s="74">
        <f>P57+R57</f>
        <v>0</v>
      </c>
      <c r="T57" s="74"/>
      <c r="U57" s="88"/>
      <c r="V57" s="90"/>
      <c r="W57" s="90"/>
      <c r="X57" s="89"/>
      <c r="Y57" s="89"/>
      <c r="Z57" s="91"/>
      <c r="AA57" s="91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90"/>
      <c r="AQ57" s="90"/>
      <c r="AR57" s="90"/>
      <c r="AS57" s="90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</row>
    <row r="58" spans="1:69" s="18" customFormat="1" ht="39.75" customHeight="1">
      <c r="A58" s="82" t="s">
        <v>121</v>
      </c>
      <c r="B58" s="83" t="s">
        <v>127</v>
      </c>
      <c r="C58" s="83" t="s">
        <v>142</v>
      </c>
      <c r="D58" s="84" t="s">
        <v>122</v>
      </c>
      <c r="E58" s="83"/>
      <c r="F58" s="74">
        <f aca="true" t="shared" si="37" ref="F58:N58">F59</f>
        <v>7458</v>
      </c>
      <c r="G58" s="74">
        <f t="shared" si="37"/>
        <v>16639</v>
      </c>
      <c r="H58" s="74">
        <f t="shared" si="37"/>
        <v>24097</v>
      </c>
      <c r="I58" s="74">
        <f t="shared" si="37"/>
        <v>0</v>
      </c>
      <c r="J58" s="74">
        <f t="shared" si="37"/>
        <v>22421</v>
      </c>
      <c r="K58" s="74">
        <f t="shared" si="37"/>
        <v>0</v>
      </c>
      <c r="L58" s="74">
        <f t="shared" si="37"/>
        <v>0</v>
      </c>
      <c r="M58" s="74">
        <f t="shared" si="37"/>
        <v>24097</v>
      </c>
      <c r="N58" s="74">
        <f t="shared" si="37"/>
        <v>0</v>
      </c>
      <c r="O58" s="74">
        <f aca="true" t="shared" si="38" ref="O58:T58">O59+O63+O60</f>
        <v>-13228</v>
      </c>
      <c r="P58" s="74">
        <f t="shared" si="38"/>
        <v>10869</v>
      </c>
      <c r="Q58" s="74">
        <f t="shared" si="38"/>
        <v>0</v>
      </c>
      <c r="R58" s="74">
        <f t="shared" si="38"/>
        <v>0</v>
      </c>
      <c r="S58" s="74">
        <f t="shared" si="38"/>
        <v>10869</v>
      </c>
      <c r="T58" s="74">
        <f t="shared" si="38"/>
        <v>0</v>
      </c>
      <c r="U58" s="74">
        <f aca="true" t="shared" si="39" ref="U58:Z58">U59+U63+U60</f>
        <v>0</v>
      </c>
      <c r="V58" s="74">
        <f t="shared" si="39"/>
        <v>10869</v>
      </c>
      <c r="W58" s="74">
        <f t="shared" si="39"/>
        <v>0</v>
      </c>
      <c r="X58" s="74">
        <f t="shared" si="39"/>
        <v>0</v>
      </c>
      <c r="Y58" s="74">
        <f t="shared" si="39"/>
        <v>0</v>
      </c>
      <c r="Z58" s="74">
        <f t="shared" si="39"/>
        <v>10869</v>
      </c>
      <c r="AA58" s="74">
        <f aca="true" t="shared" si="40" ref="AA58:AN58">AA59+AA63+AA60</f>
        <v>0</v>
      </c>
      <c r="AB58" s="74">
        <f t="shared" si="40"/>
        <v>0</v>
      </c>
      <c r="AC58" s="74">
        <f>AC59+AC63+AC60</f>
        <v>0</v>
      </c>
      <c r="AD58" s="74">
        <f>AD59+AD63+AD60</f>
        <v>0</v>
      </c>
      <c r="AE58" s="74">
        <f>AE59+AE63+AE60</f>
        <v>0</v>
      </c>
      <c r="AF58" s="74">
        <f>AF59+AF63+AF60</f>
        <v>0</v>
      </c>
      <c r="AG58" s="74">
        <f t="shared" si="40"/>
        <v>0</v>
      </c>
      <c r="AH58" s="74">
        <f t="shared" si="40"/>
        <v>10869</v>
      </c>
      <c r="AI58" s="74">
        <f t="shared" si="40"/>
        <v>0</v>
      </c>
      <c r="AJ58" s="74">
        <f t="shared" si="40"/>
        <v>0</v>
      </c>
      <c r="AK58" s="74">
        <f t="shared" si="40"/>
        <v>0</v>
      </c>
      <c r="AL58" s="74">
        <f t="shared" si="40"/>
        <v>0</v>
      </c>
      <c r="AM58" s="74">
        <f t="shared" si="40"/>
        <v>0</v>
      </c>
      <c r="AN58" s="74">
        <f t="shared" si="40"/>
        <v>10869</v>
      </c>
      <c r="AO58" s="74">
        <f>AO59+AO63+AO60</f>
        <v>0</v>
      </c>
      <c r="AP58" s="74">
        <f>AP59+AP63+AP60</f>
        <v>5914</v>
      </c>
      <c r="AQ58" s="74">
        <f>AQ59+AQ63+AQ60</f>
        <v>0</v>
      </c>
      <c r="AR58" s="74">
        <f>AR59+AR63+AR60</f>
        <v>16783</v>
      </c>
      <c r="AS58" s="74">
        <f>AS59+AS63+AS60</f>
        <v>0</v>
      </c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</row>
    <row r="59" spans="1:69" s="18" customFormat="1" ht="54.75" customHeight="1" hidden="1">
      <c r="A59" s="82" t="s">
        <v>137</v>
      </c>
      <c r="B59" s="83" t="s">
        <v>127</v>
      </c>
      <c r="C59" s="83" t="s">
        <v>142</v>
      </c>
      <c r="D59" s="84" t="s">
        <v>122</v>
      </c>
      <c r="E59" s="83" t="s">
        <v>138</v>
      </c>
      <c r="F59" s="74">
        <v>7458</v>
      </c>
      <c r="G59" s="74">
        <f>H59-F59</f>
        <v>16639</v>
      </c>
      <c r="H59" s="74">
        <f>4179+19918</f>
        <v>24097</v>
      </c>
      <c r="I59" s="74"/>
      <c r="J59" s="74">
        <f>4179+18242</f>
        <v>22421</v>
      </c>
      <c r="K59" s="88"/>
      <c r="L59" s="88"/>
      <c r="M59" s="74">
        <f>H59+K59</f>
        <v>24097</v>
      </c>
      <c r="N59" s="75"/>
      <c r="O59" s="74">
        <f>P59-M59</f>
        <v>-24097</v>
      </c>
      <c r="P59" s="74"/>
      <c r="Q59" s="74"/>
      <c r="R59" s="88"/>
      <c r="S59" s="74">
        <f>P59+R59</f>
        <v>0</v>
      </c>
      <c r="T59" s="74"/>
      <c r="U59" s="74">
        <f aca="true" t="shared" si="41" ref="U59:Z59">R59+T59</f>
        <v>0</v>
      </c>
      <c r="V59" s="74">
        <f t="shared" si="41"/>
        <v>0</v>
      </c>
      <c r="W59" s="74">
        <f t="shared" si="41"/>
        <v>0</v>
      </c>
      <c r="X59" s="74">
        <f t="shared" si="41"/>
        <v>0</v>
      </c>
      <c r="Y59" s="74">
        <f t="shared" si="41"/>
        <v>0</v>
      </c>
      <c r="Z59" s="74">
        <f t="shared" si="41"/>
        <v>0</v>
      </c>
      <c r="AA59" s="74">
        <f aca="true" t="shared" si="42" ref="AA59:AF59">X59+Z59</f>
        <v>0</v>
      </c>
      <c r="AB59" s="74">
        <f t="shared" si="42"/>
        <v>0</v>
      </c>
      <c r="AC59" s="74">
        <f t="shared" si="42"/>
        <v>0</v>
      </c>
      <c r="AD59" s="74">
        <f t="shared" si="42"/>
        <v>0</v>
      </c>
      <c r="AE59" s="74">
        <f t="shared" si="42"/>
        <v>0</v>
      </c>
      <c r="AF59" s="74">
        <f t="shared" si="42"/>
        <v>0</v>
      </c>
      <c r="AG59" s="74">
        <f>AA59+AC59</f>
        <v>0</v>
      </c>
      <c r="AH59" s="74">
        <f>AB59+AG59</f>
        <v>0</v>
      </c>
      <c r="AI59" s="74">
        <f>AC59+AH59</f>
        <v>0</v>
      </c>
      <c r="AJ59" s="74"/>
      <c r="AK59" s="74"/>
      <c r="AL59" s="88"/>
      <c r="AM59" s="88"/>
      <c r="AN59" s="88"/>
      <c r="AO59" s="88"/>
      <c r="AP59" s="90"/>
      <c r="AQ59" s="90"/>
      <c r="AR59" s="90"/>
      <c r="AS59" s="90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</row>
    <row r="60" spans="1:69" s="18" customFormat="1" ht="72" customHeight="1">
      <c r="A60" s="107" t="s">
        <v>359</v>
      </c>
      <c r="B60" s="83" t="s">
        <v>127</v>
      </c>
      <c r="C60" s="83" t="s">
        <v>142</v>
      </c>
      <c r="D60" s="84" t="s">
        <v>310</v>
      </c>
      <c r="E60" s="83"/>
      <c r="F60" s="74"/>
      <c r="G60" s="74"/>
      <c r="H60" s="74"/>
      <c r="I60" s="74"/>
      <c r="J60" s="74"/>
      <c r="K60" s="88"/>
      <c r="L60" s="88"/>
      <c r="M60" s="74"/>
      <c r="N60" s="75"/>
      <c r="O60" s="74">
        <f aca="true" t="shared" si="43" ref="O60:AG61">O61</f>
        <v>7179</v>
      </c>
      <c r="P60" s="74">
        <f t="shared" si="43"/>
        <v>7179</v>
      </c>
      <c r="Q60" s="74">
        <f t="shared" si="43"/>
        <v>0</v>
      </c>
      <c r="R60" s="74">
        <f t="shared" si="43"/>
        <v>0</v>
      </c>
      <c r="S60" s="74">
        <f t="shared" si="43"/>
        <v>7179</v>
      </c>
      <c r="T60" s="74">
        <f t="shared" si="43"/>
        <v>0</v>
      </c>
      <c r="U60" s="74">
        <f t="shared" si="43"/>
        <v>0</v>
      </c>
      <c r="V60" s="74">
        <f t="shared" si="43"/>
        <v>7179</v>
      </c>
      <c r="W60" s="74">
        <f t="shared" si="43"/>
        <v>0</v>
      </c>
      <c r="X60" s="74">
        <f t="shared" si="43"/>
        <v>0</v>
      </c>
      <c r="Y60" s="74">
        <f t="shared" si="43"/>
        <v>0</v>
      </c>
      <c r="Z60" s="74">
        <f t="shared" si="43"/>
        <v>7179</v>
      </c>
      <c r="AA60" s="74">
        <f t="shared" si="43"/>
        <v>0</v>
      </c>
      <c r="AB60" s="74">
        <f t="shared" si="43"/>
        <v>0</v>
      </c>
      <c r="AC60" s="74">
        <f t="shared" si="43"/>
        <v>0</v>
      </c>
      <c r="AD60" s="74">
        <f t="shared" si="43"/>
        <v>0</v>
      </c>
      <c r="AE60" s="74">
        <f t="shared" si="43"/>
        <v>0</v>
      </c>
      <c r="AF60" s="74">
        <f t="shared" si="43"/>
        <v>0</v>
      </c>
      <c r="AG60" s="74">
        <f t="shared" si="43"/>
        <v>0</v>
      </c>
      <c r="AH60" s="74">
        <f aca="true" t="shared" si="44" ref="AA60:AP61">AH61</f>
        <v>7179</v>
      </c>
      <c r="AI60" s="74">
        <f t="shared" si="44"/>
        <v>0</v>
      </c>
      <c r="AJ60" s="74">
        <f t="shared" si="44"/>
        <v>0</v>
      </c>
      <c r="AK60" s="74">
        <f t="shared" si="44"/>
        <v>0</v>
      </c>
      <c r="AL60" s="74">
        <f t="shared" si="44"/>
        <v>0</v>
      </c>
      <c r="AM60" s="74">
        <f t="shared" si="44"/>
        <v>0</v>
      </c>
      <c r="AN60" s="74">
        <f t="shared" si="44"/>
        <v>7179</v>
      </c>
      <c r="AO60" s="74">
        <f t="shared" si="44"/>
        <v>0</v>
      </c>
      <c r="AP60" s="74">
        <f t="shared" si="44"/>
        <v>0</v>
      </c>
      <c r="AQ60" s="74">
        <f aca="true" t="shared" si="45" ref="AO60:AS61">AQ61</f>
        <v>0</v>
      </c>
      <c r="AR60" s="74">
        <f t="shared" si="45"/>
        <v>7179</v>
      </c>
      <c r="AS60" s="74">
        <f t="shared" si="45"/>
        <v>0</v>
      </c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</row>
    <row r="61" spans="1:69" s="18" customFormat="1" ht="91.5" customHeight="1">
      <c r="A61" s="107" t="s">
        <v>360</v>
      </c>
      <c r="B61" s="83" t="s">
        <v>127</v>
      </c>
      <c r="C61" s="83" t="s">
        <v>142</v>
      </c>
      <c r="D61" s="84" t="s">
        <v>312</v>
      </c>
      <c r="E61" s="83"/>
      <c r="F61" s="74"/>
      <c r="G61" s="74"/>
      <c r="H61" s="74"/>
      <c r="I61" s="74"/>
      <c r="J61" s="74"/>
      <c r="K61" s="88"/>
      <c r="L61" s="88"/>
      <c r="M61" s="74"/>
      <c r="N61" s="75"/>
      <c r="O61" s="74">
        <f t="shared" si="43"/>
        <v>7179</v>
      </c>
      <c r="P61" s="74">
        <f t="shared" si="43"/>
        <v>7179</v>
      </c>
      <c r="Q61" s="74">
        <f t="shared" si="43"/>
        <v>0</v>
      </c>
      <c r="R61" s="74">
        <f t="shared" si="43"/>
        <v>0</v>
      </c>
      <c r="S61" s="74">
        <f t="shared" si="43"/>
        <v>7179</v>
      </c>
      <c r="T61" s="74">
        <f t="shared" si="43"/>
        <v>0</v>
      </c>
      <c r="U61" s="74">
        <f t="shared" si="43"/>
        <v>0</v>
      </c>
      <c r="V61" s="74">
        <f t="shared" si="43"/>
        <v>7179</v>
      </c>
      <c r="W61" s="74">
        <f t="shared" si="43"/>
        <v>0</v>
      </c>
      <c r="X61" s="74">
        <f t="shared" si="43"/>
        <v>0</v>
      </c>
      <c r="Y61" s="74">
        <f t="shared" si="43"/>
        <v>0</v>
      </c>
      <c r="Z61" s="74">
        <f t="shared" si="43"/>
        <v>7179</v>
      </c>
      <c r="AA61" s="74">
        <f t="shared" si="44"/>
        <v>0</v>
      </c>
      <c r="AB61" s="74">
        <f t="shared" si="44"/>
        <v>0</v>
      </c>
      <c r="AC61" s="74">
        <f t="shared" si="44"/>
        <v>0</v>
      </c>
      <c r="AD61" s="74">
        <f t="shared" si="44"/>
        <v>0</v>
      </c>
      <c r="AE61" s="74">
        <f t="shared" si="44"/>
        <v>0</v>
      </c>
      <c r="AF61" s="74">
        <f t="shared" si="44"/>
        <v>0</v>
      </c>
      <c r="AG61" s="74">
        <f t="shared" si="44"/>
        <v>0</v>
      </c>
      <c r="AH61" s="74">
        <f t="shared" si="44"/>
        <v>7179</v>
      </c>
      <c r="AI61" s="74">
        <f t="shared" si="44"/>
        <v>0</v>
      </c>
      <c r="AJ61" s="74">
        <f t="shared" si="44"/>
        <v>0</v>
      </c>
      <c r="AK61" s="74">
        <f t="shared" si="44"/>
        <v>0</v>
      </c>
      <c r="AL61" s="74">
        <f t="shared" si="44"/>
        <v>0</v>
      </c>
      <c r="AM61" s="74">
        <f t="shared" si="44"/>
        <v>0</v>
      </c>
      <c r="AN61" s="74">
        <f t="shared" si="44"/>
        <v>7179</v>
      </c>
      <c r="AO61" s="74">
        <f t="shared" si="45"/>
        <v>0</v>
      </c>
      <c r="AP61" s="74">
        <f t="shared" si="45"/>
        <v>0</v>
      </c>
      <c r="AQ61" s="74">
        <f t="shared" si="45"/>
        <v>0</v>
      </c>
      <c r="AR61" s="74">
        <f t="shared" si="45"/>
        <v>7179</v>
      </c>
      <c r="AS61" s="74">
        <f t="shared" si="45"/>
        <v>0</v>
      </c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</row>
    <row r="62" spans="1:69" s="18" customFormat="1" ht="74.25" customHeight="1">
      <c r="A62" s="82" t="s">
        <v>137</v>
      </c>
      <c r="B62" s="83" t="s">
        <v>127</v>
      </c>
      <c r="C62" s="83" t="s">
        <v>142</v>
      </c>
      <c r="D62" s="84" t="s">
        <v>312</v>
      </c>
      <c r="E62" s="83" t="s">
        <v>138</v>
      </c>
      <c r="F62" s="74"/>
      <c r="G62" s="74"/>
      <c r="H62" s="74"/>
      <c r="I62" s="74"/>
      <c r="J62" s="74"/>
      <c r="K62" s="88"/>
      <c r="L62" s="88"/>
      <c r="M62" s="74"/>
      <c r="N62" s="75"/>
      <c r="O62" s="74">
        <f>P62-M62</f>
        <v>7179</v>
      </c>
      <c r="P62" s="74">
        <v>7179</v>
      </c>
      <c r="Q62" s="74"/>
      <c r="R62" s="88"/>
      <c r="S62" s="74">
        <f>P62+R62</f>
        <v>7179</v>
      </c>
      <c r="T62" s="74"/>
      <c r="U62" s="88"/>
      <c r="V62" s="74">
        <f>U62+S62</f>
        <v>7179</v>
      </c>
      <c r="W62" s="74">
        <f>T62</f>
        <v>0</v>
      </c>
      <c r="X62" s="89"/>
      <c r="Y62" s="89"/>
      <c r="Z62" s="74">
        <f>V62+X62+Y62</f>
        <v>7179</v>
      </c>
      <c r="AA62" s="74">
        <f>W62+Y62</f>
        <v>0</v>
      </c>
      <c r="AB62" s="88"/>
      <c r="AC62" s="88"/>
      <c r="AD62" s="88"/>
      <c r="AE62" s="88"/>
      <c r="AF62" s="88"/>
      <c r="AG62" s="88"/>
      <c r="AH62" s="74">
        <f>Z62+AB62+AC62+AD62+AE62+AF62+AG62</f>
        <v>7179</v>
      </c>
      <c r="AI62" s="74">
        <f>AA62+AG62</f>
        <v>0</v>
      </c>
      <c r="AJ62" s="74"/>
      <c r="AK62" s="74"/>
      <c r="AL62" s="88"/>
      <c r="AM62" s="88"/>
      <c r="AN62" s="74">
        <f>AH62+AJ62+AK62+AL62+AM62</f>
        <v>7179</v>
      </c>
      <c r="AO62" s="74">
        <f>AI62+AM62</f>
        <v>0</v>
      </c>
      <c r="AP62" s="90"/>
      <c r="AQ62" s="90"/>
      <c r="AR62" s="74">
        <f>AN62+AP62+AQ62</f>
        <v>7179</v>
      </c>
      <c r="AS62" s="74">
        <f>AO62+AQ62</f>
        <v>0</v>
      </c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</row>
    <row r="63" spans="1:69" s="18" customFormat="1" ht="40.5" customHeight="1">
      <c r="A63" s="82" t="s">
        <v>361</v>
      </c>
      <c r="B63" s="83" t="s">
        <v>127</v>
      </c>
      <c r="C63" s="83" t="s">
        <v>142</v>
      </c>
      <c r="D63" s="84" t="s">
        <v>300</v>
      </c>
      <c r="E63" s="83"/>
      <c r="F63" s="74"/>
      <c r="G63" s="74"/>
      <c r="H63" s="74"/>
      <c r="I63" s="74"/>
      <c r="J63" s="74"/>
      <c r="K63" s="88"/>
      <c r="L63" s="88"/>
      <c r="M63" s="74"/>
      <c r="N63" s="75"/>
      <c r="O63" s="74">
        <f aca="true" t="shared" si="46" ref="O63:AG64">O64</f>
        <v>3690</v>
      </c>
      <c r="P63" s="74">
        <f t="shared" si="46"/>
        <v>3690</v>
      </c>
      <c r="Q63" s="74">
        <f t="shared" si="46"/>
        <v>0</v>
      </c>
      <c r="R63" s="74">
        <f t="shared" si="46"/>
        <v>0</v>
      </c>
      <c r="S63" s="74">
        <f t="shared" si="46"/>
        <v>3690</v>
      </c>
      <c r="T63" s="74">
        <f t="shared" si="46"/>
        <v>0</v>
      </c>
      <c r="U63" s="74">
        <f t="shared" si="46"/>
        <v>0</v>
      </c>
      <c r="V63" s="74">
        <f t="shared" si="46"/>
        <v>3690</v>
      </c>
      <c r="W63" s="74">
        <f t="shared" si="46"/>
        <v>0</v>
      </c>
      <c r="X63" s="74">
        <f t="shared" si="46"/>
        <v>0</v>
      </c>
      <c r="Y63" s="74">
        <f t="shared" si="46"/>
        <v>0</v>
      </c>
      <c r="Z63" s="74">
        <f t="shared" si="46"/>
        <v>3690</v>
      </c>
      <c r="AA63" s="74">
        <f t="shared" si="46"/>
        <v>0</v>
      </c>
      <c r="AB63" s="74">
        <f t="shared" si="46"/>
        <v>0</v>
      </c>
      <c r="AC63" s="74">
        <f t="shared" si="46"/>
        <v>0</v>
      </c>
      <c r="AD63" s="74">
        <f t="shared" si="46"/>
        <v>0</v>
      </c>
      <c r="AE63" s="74">
        <f t="shared" si="46"/>
        <v>0</v>
      </c>
      <c r="AF63" s="74">
        <f t="shared" si="46"/>
        <v>0</v>
      </c>
      <c r="AG63" s="74">
        <f t="shared" si="46"/>
        <v>0</v>
      </c>
      <c r="AH63" s="74">
        <f aca="true" t="shared" si="47" ref="AA63:AP64">AH64</f>
        <v>3690</v>
      </c>
      <c r="AI63" s="74">
        <f t="shared" si="47"/>
        <v>0</v>
      </c>
      <c r="AJ63" s="74">
        <f t="shared" si="47"/>
        <v>0</v>
      </c>
      <c r="AK63" s="74">
        <f t="shared" si="47"/>
        <v>0</v>
      </c>
      <c r="AL63" s="74">
        <f t="shared" si="47"/>
        <v>0</v>
      </c>
      <c r="AM63" s="74">
        <f t="shared" si="47"/>
        <v>0</v>
      </c>
      <c r="AN63" s="74">
        <f t="shared" si="47"/>
        <v>3690</v>
      </c>
      <c r="AO63" s="74">
        <f t="shared" si="47"/>
        <v>0</v>
      </c>
      <c r="AP63" s="74">
        <f t="shared" si="47"/>
        <v>5914</v>
      </c>
      <c r="AQ63" s="74">
        <f aca="true" t="shared" si="48" ref="AO63:AS64">AQ64</f>
        <v>0</v>
      </c>
      <c r="AR63" s="74">
        <f t="shared" si="48"/>
        <v>9604</v>
      </c>
      <c r="AS63" s="74">
        <f t="shared" si="48"/>
        <v>0</v>
      </c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</row>
    <row r="64" spans="1:69" s="18" customFormat="1" ht="62.25" customHeight="1">
      <c r="A64" s="82" t="s">
        <v>362</v>
      </c>
      <c r="B64" s="83" t="s">
        <v>127</v>
      </c>
      <c r="C64" s="83" t="s">
        <v>142</v>
      </c>
      <c r="D64" s="84" t="s">
        <v>301</v>
      </c>
      <c r="E64" s="83"/>
      <c r="F64" s="74"/>
      <c r="G64" s="74"/>
      <c r="H64" s="74"/>
      <c r="I64" s="74"/>
      <c r="J64" s="74"/>
      <c r="K64" s="88"/>
      <c r="L64" s="88"/>
      <c r="M64" s="74"/>
      <c r="N64" s="75"/>
      <c r="O64" s="74">
        <f t="shared" si="46"/>
        <v>3690</v>
      </c>
      <c r="P64" s="74">
        <f t="shared" si="46"/>
        <v>3690</v>
      </c>
      <c r="Q64" s="74">
        <f t="shared" si="46"/>
        <v>0</v>
      </c>
      <c r="R64" s="74">
        <f t="shared" si="46"/>
        <v>0</v>
      </c>
      <c r="S64" s="74">
        <f t="shared" si="46"/>
        <v>3690</v>
      </c>
      <c r="T64" s="74">
        <f t="shared" si="46"/>
        <v>0</v>
      </c>
      <c r="U64" s="74">
        <f t="shared" si="46"/>
        <v>0</v>
      </c>
      <c r="V64" s="74">
        <f t="shared" si="46"/>
        <v>3690</v>
      </c>
      <c r="W64" s="74">
        <f t="shared" si="46"/>
        <v>0</v>
      </c>
      <c r="X64" s="74">
        <f t="shared" si="46"/>
        <v>0</v>
      </c>
      <c r="Y64" s="74">
        <f t="shared" si="46"/>
        <v>0</v>
      </c>
      <c r="Z64" s="74">
        <f t="shared" si="46"/>
        <v>3690</v>
      </c>
      <c r="AA64" s="74">
        <f t="shared" si="47"/>
        <v>0</v>
      </c>
      <c r="AB64" s="74">
        <f t="shared" si="47"/>
        <v>0</v>
      </c>
      <c r="AC64" s="74">
        <f t="shared" si="47"/>
        <v>0</v>
      </c>
      <c r="AD64" s="74">
        <f t="shared" si="47"/>
        <v>0</v>
      </c>
      <c r="AE64" s="74">
        <f t="shared" si="47"/>
        <v>0</v>
      </c>
      <c r="AF64" s="74">
        <f t="shared" si="47"/>
        <v>0</v>
      </c>
      <c r="AG64" s="74">
        <f t="shared" si="47"/>
        <v>0</v>
      </c>
      <c r="AH64" s="74">
        <f t="shared" si="47"/>
        <v>3690</v>
      </c>
      <c r="AI64" s="74">
        <f t="shared" si="47"/>
        <v>0</v>
      </c>
      <c r="AJ64" s="74">
        <f t="shared" si="47"/>
        <v>0</v>
      </c>
      <c r="AK64" s="74">
        <f t="shared" si="47"/>
        <v>0</v>
      </c>
      <c r="AL64" s="74">
        <f t="shared" si="47"/>
        <v>0</v>
      </c>
      <c r="AM64" s="74">
        <f t="shared" si="47"/>
        <v>0</v>
      </c>
      <c r="AN64" s="74">
        <f t="shared" si="47"/>
        <v>3690</v>
      </c>
      <c r="AO64" s="74">
        <f t="shared" si="48"/>
        <v>0</v>
      </c>
      <c r="AP64" s="74">
        <f t="shared" si="48"/>
        <v>5914</v>
      </c>
      <c r="AQ64" s="74">
        <f t="shared" si="48"/>
        <v>0</v>
      </c>
      <c r="AR64" s="74">
        <f t="shared" si="48"/>
        <v>9604</v>
      </c>
      <c r="AS64" s="74">
        <f t="shared" si="48"/>
        <v>0</v>
      </c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</row>
    <row r="65" spans="1:69" s="18" customFormat="1" ht="78.75" customHeight="1">
      <c r="A65" s="82" t="s">
        <v>137</v>
      </c>
      <c r="B65" s="83" t="s">
        <v>127</v>
      </c>
      <c r="C65" s="83" t="s">
        <v>142</v>
      </c>
      <c r="D65" s="84" t="s">
        <v>301</v>
      </c>
      <c r="E65" s="83" t="s">
        <v>138</v>
      </c>
      <c r="F65" s="74"/>
      <c r="G65" s="74"/>
      <c r="H65" s="74"/>
      <c r="I65" s="74"/>
      <c r="J65" s="74"/>
      <c r="K65" s="88"/>
      <c r="L65" s="88"/>
      <c r="M65" s="74"/>
      <c r="N65" s="75"/>
      <c r="O65" s="74">
        <f>P65-M65</f>
        <v>3690</v>
      </c>
      <c r="P65" s="74">
        <v>3690</v>
      </c>
      <c r="Q65" s="74"/>
      <c r="R65" s="88"/>
      <c r="S65" s="74">
        <f>P65+R65</f>
        <v>3690</v>
      </c>
      <c r="T65" s="74"/>
      <c r="U65" s="88"/>
      <c r="V65" s="74">
        <f>U65+S65</f>
        <v>3690</v>
      </c>
      <c r="W65" s="74">
        <f>T65</f>
        <v>0</v>
      </c>
      <c r="X65" s="89"/>
      <c r="Y65" s="89"/>
      <c r="Z65" s="74">
        <f>V65+X65+Y65</f>
        <v>3690</v>
      </c>
      <c r="AA65" s="74">
        <f>W65+Y65</f>
        <v>0</v>
      </c>
      <c r="AB65" s="88"/>
      <c r="AC65" s="88"/>
      <c r="AD65" s="88"/>
      <c r="AE65" s="88"/>
      <c r="AF65" s="88"/>
      <c r="AG65" s="88"/>
      <c r="AH65" s="74">
        <f>Z65+AB65+AC65+AD65+AE65+AF65+AG65</f>
        <v>3690</v>
      </c>
      <c r="AI65" s="74">
        <f>AA65+AG65</f>
        <v>0</v>
      </c>
      <c r="AJ65" s="74"/>
      <c r="AK65" s="74"/>
      <c r="AL65" s="88"/>
      <c r="AM65" s="88"/>
      <c r="AN65" s="74">
        <f>AH65+AJ65+AK65+AL65+AM65</f>
        <v>3690</v>
      </c>
      <c r="AO65" s="74">
        <f>AI65+AM65</f>
        <v>0</v>
      </c>
      <c r="AP65" s="74">
        <v>5914</v>
      </c>
      <c r="AQ65" s="90"/>
      <c r="AR65" s="74">
        <f>AN65+AP65+AQ65</f>
        <v>9604</v>
      </c>
      <c r="AS65" s="74">
        <f>AO65+AQ65</f>
        <v>0</v>
      </c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</row>
    <row r="66" spans="1:45" ht="15">
      <c r="A66" s="104"/>
      <c r="B66" s="105"/>
      <c r="C66" s="105"/>
      <c r="D66" s="106"/>
      <c r="E66" s="105"/>
      <c r="F66" s="56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9"/>
      <c r="W66" s="59"/>
      <c r="X66" s="56"/>
      <c r="Y66" s="56"/>
      <c r="Z66" s="60"/>
      <c r="AA66" s="60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9"/>
      <c r="AQ66" s="59"/>
      <c r="AR66" s="59"/>
      <c r="AS66" s="59"/>
    </row>
    <row r="67" spans="1:70" s="8" customFormat="1" ht="89.25" customHeight="1">
      <c r="A67" s="61" t="s">
        <v>28</v>
      </c>
      <c r="B67" s="62" t="s">
        <v>29</v>
      </c>
      <c r="C67" s="62"/>
      <c r="D67" s="63"/>
      <c r="E67" s="62"/>
      <c r="F67" s="109">
        <f aca="true" t="shared" si="49" ref="F67:N67">F69+F80</f>
        <v>67236</v>
      </c>
      <c r="G67" s="109">
        <f t="shared" si="49"/>
        <v>30520</v>
      </c>
      <c r="H67" s="109">
        <f t="shared" si="49"/>
        <v>97756</v>
      </c>
      <c r="I67" s="109">
        <f t="shared" si="49"/>
        <v>0</v>
      </c>
      <c r="J67" s="109">
        <f t="shared" si="49"/>
        <v>104920</v>
      </c>
      <c r="K67" s="109">
        <f t="shared" si="49"/>
        <v>0</v>
      </c>
      <c r="L67" s="109">
        <f t="shared" si="49"/>
        <v>0</v>
      </c>
      <c r="M67" s="109">
        <f t="shared" si="49"/>
        <v>97756</v>
      </c>
      <c r="N67" s="109">
        <f t="shared" si="49"/>
        <v>0</v>
      </c>
      <c r="O67" s="109">
        <f aca="true" t="shared" si="50" ref="O67:T67">O69+O80</f>
        <v>-6566</v>
      </c>
      <c r="P67" s="109">
        <f t="shared" si="50"/>
        <v>91190</v>
      </c>
      <c r="Q67" s="109">
        <f t="shared" si="50"/>
        <v>0</v>
      </c>
      <c r="R67" s="109">
        <f t="shared" si="50"/>
        <v>0</v>
      </c>
      <c r="S67" s="109">
        <f t="shared" si="50"/>
        <v>91190</v>
      </c>
      <c r="T67" s="109">
        <f t="shared" si="50"/>
        <v>0</v>
      </c>
      <c r="U67" s="109">
        <f aca="true" t="shared" si="51" ref="U67:Z67">U69+U80</f>
        <v>0</v>
      </c>
      <c r="V67" s="109">
        <f t="shared" si="51"/>
        <v>91190</v>
      </c>
      <c r="W67" s="109">
        <f t="shared" si="51"/>
        <v>0</v>
      </c>
      <c r="X67" s="109">
        <f t="shared" si="51"/>
        <v>0</v>
      </c>
      <c r="Y67" s="109">
        <f t="shared" si="51"/>
        <v>0</v>
      </c>
      <c r="Z67" s="109">
        <f t="shared" si="51"/>
        <v>91190</v>
      </c>
      <c r="AA67" s="109">
        <f aca="true" t="shared" si="52" ref="AA67:AH67">AA69+AA80</f>
        <v>0</v>
      </c>
      <c r="AB67" s="109">
        <f t="shared" si="52"/>
        <v>159</v>
      </c>
      <c r="AC67" s="109">
        <f t="shared" si="52"/>
        <v>5</v>
      </c>
      <c r="AD67" s="109">
        <f>AD69+AD80</f>
        <v>24</v>
      </c>
      <c r="AE67" s="109">
        <f>AE69+AE80</f>
        <v>0</v>
      </c>
      <c r="AF67" s="109">
        <f>AF69+AF80</f>
        <v>14</v>
      </c>
      <c r="AG67" s="109">
        <f t="shared" si="52"/>
        <v>0</v>
      </c>
      <c r="AH67" s="109">
        <f t="shared" si="52"/>
        <v>91392</v>
      </c>
      <c r="AI67" s="109">
        <f aca="true" t="shared" si="53" ref="AI67:AN67">AI69+AI80</f>
        <v>0</v>
      </c>
      <c r="AJ67" s="109">
        <f t="shared" si="53"/>
        <v>0</v>
      </c>
      <c r="AK67" s="109">
        <f t="shared" si="53"/>
        <v>0</v>
      </c>
      <c r="AL67" s="109">
        <f t="shared" si="53"/>
        <v>0</v>
      </c>
      <c r="AM67" s="109">
        <f t="shared" si="53"/>
        <v>0</v>
      </c>
      <c r="AN67" s="109">
        <f t="shared" si="53"/>
        <v>91392</v>
      </c>
      <c r="AO67" s="109">
        <f>AO69+AO80</f>
        <v>0</v>
      </c>
      <c r="AP67" s="109">
        <f>AP69+AP80</f>
        <v>0</v>
      </c>
      <c r="AQ67" s="109">
        <f>AQ69+AQ80</f>
        <v>0</v>
      </c>
      <c r="AR67" s="109">
        <f>AR69+AR80</f>
        <v>91392</v>
      </c>
      <c r="AS67" s="109">
        <f>AS69+AS80</f>
        <v>0</v>
      </c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</row>
    <row r="68" spans="1:70" s="8" customFormat="1" ht="20.25">
      <c r="A68" s="61"/>
      <c r="B68" s="62"/>
      <c r="C68" s="62"/>
      <c r="D68" s="63"/>
      <c r="E68" s="62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</row>
    <row r="69" spans="1:70" s="12" customFormat="1" ht="18.75">
      <c r="A69" s="68" t="s">
        <v>30</v>
      </c>
      <c r="B69" s="69" t="s">
        <v>132</v>
      </c>
      <c r="C69" s="69" t="s">
        <v>128</v>
      </c>
      <c r="D69" s="80"/>
      <c r="E69" s="69"/>
      <c r="F69" s="71">
        <f aca="true" t="shared" si="54" ref="F69:U70">F70</f>
        <v>28197</v>
      </c>
      <c r="G69" s="71">
        <f t="shared" si="54"/>
        <v>22120</v>
      </c>
      <c r="H69" s="71">
        <f t="shared" si="54"/>
        <v>50317</v>
      </c>
      <c r="I69" s="71">
        <f t="shared" si="54"/>
        <v>0</v>
      </c>
      <c r="J69" s="71">
        <f t="shared" si="54"/>
        <v>53980</v>
      </c>
      <c r="K69" s="71">
        <f t="shared" si="54"/>
        <v>0</v>
      </c>
      <c r="L69" s="71">
        <f t="shared" si="54"/>
        <v>0</v>
      </c>
      <c r="M69" s="71">
        <f t="shared" si="54"/>
        <v>50317</v>
      </c>
      <c r="N69" s="71">
        <f t="shared" si="54"/>
        <v>0</v>
      </c>
      <c r="O69" s="71">
        <f aca="true" t="shared" si="55" ref="O69:T69">O70+O72</f>
        <v>-4357</v>
      </c>
      <c r="P69" s="71">
        <f t="shared" si="55"/>
        <v>45960</v>
      </c>
      <c r="Q69" s="71">
        <f t="shared" si="55"/>
        <v>0</v>
      </c>
      <c r="R69" s="71">
        <f t="shared" si="55"/>
        <v>0</v>
      </c>
      <c r="S69" s="71">
        <f t="shared" si="55"/>
        <v>45960</v>
      </c>
      <c r="T69" s="71">
        <f t="shared" si="55"/>
        <v>0</v>
      </c>
      <c r="U69" s="71">
        <f aca="true" t="shared" si="56" ref="U69:Z69">U70+U72</f>
        <v>0</v>
      </c>
      <c r="V69" s="71">
        <f t="shared" si="56"/>
        <v>45960</v>
      </c>
      <c r="W69" s="71">
        <f t="shared" si="56"/>
        <v>0</v>
      </c>
      <c r="X69" s="71">
        <f t="shared" si="56"/>
        <v>0</v>
      </c>
      <c r="Y69" s="71">
        <f t="shared" si="56"/>
        <v>0</v>
      </c>
      <c r="Z69" s="71">
        <f t="shared" si="56"/>
        <v>45960</v>
      </c>
      <c r="AA69" s="71">
        <f aca="true" t="shared" si="57" ref="AA69:AH69">AA70+AA72</f>
        <v>0</v>
      </c>
      <c r="AB69" s="71">
        <f t="shared" si="57"/>
        <v>53</v>
      </c>
      <c r="AC69" s="71">
        <f t="shared" si="57"/>
        <v>5</v>
      </c>
      <c r="AD69" s="71">
        <f>AD70+AD72</f>
        <v>3</v>
      </c>
      <c r="AE69" s="71">
        <f>AE70+AE72</f>
        <v>0</v>
      </c>
      <c r="AF69" s="71">
        <f>AF70+AF72</f>
        <v>8</v>
      </c>
      <c r="AG69" s="71">
        <f t="shared" si="57"/>
        <v>0</v>
      </c>
      <c r="AH69" s="71">
        <f t="shared" si="57"/>
        <v>46029</v>
      </c>
      <c r="AI69" s="71">
        <f aca="true" t="shared" si="58" ref="AI69:AN69">AI70+AI72</f>
        <v>0</v>
      </c>
      <c r="AJ69" s="71">
        <f t="shared" si="58"/>
        <v>0</v>
      </c>
      <c r="AK69" s="71">
        <f t="shared" si="58"/>
        <v>0</v>
      </c>
      <c r="AL69" s="71">
        <f t="shared" si="58"/>
        <v>0</v>
      </c>
      <c r="AM69" s="71">
        <f t="shared" si="58"/>
        <v>0</v>
      </c>
      <c r="AN69" s="71">
        <f t="shared" si="58"/>
        <v>46029</v>
      </c>
      <c r="AO69" s="71">
        <f>AO70+AO72</f>
        <v>0</v>
      </c>
      <c r="AP69" s="71">
        <f>AP70+AP72</f>
        <v>0</v>
      </c>
      <c r="AQ69" s="71">
        <f>AQ70+AQ72</f>
        <v>0</v>
      </c>
      <c r="AR69" s="71">
        <f>AR70+AR72</f>
        <v>46029</v>
      </c>
      <c r="AS69" s="71">
        <f>AS70+AS72</f>
        <v>0</v>
      </c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</row>
    <row r="70" spans="1:69" s="14" customFormat="1" ht="45" customHeight="1">
      <c r="A70" s="82" t="s">
        <v>31</v>
      </c>
      <c r="B70" s="83" t="s">
        <v>132</v>
      </c>
      <c r="C70" s="83" t="s">
        <v>128</v>
      </c>
      <c r="D70" s="84" t="s">
        <v>32</v>
      </c>
      <c r="E70" s="83"/>
      <c r="F70" s="74">
        <f t="shared" si="54"/>
        <v>28197</v>
      </c>
      <c r="G70" s="74">
        <f t="shared" si="54"/>
        <v>22120</v>
      </c>
      <c r="H70" s="74">
        <f t="shared" si="54"/>
        <v>50317</v>
      </c>
      <c r="I70" s="74">
        <f t="shared" si="54"/>
        <v>0</v>
      </c>
      <c r="J70" s="74">
        <f t="shared" si="54"/>
        <v>53980</v>
      </c>
      <c r="K70" s="74">
        <f t="shared" si="54"/>
        <v>0</v>
      </c>
      <c r="L70" s="74">
        <f t="shared" si="54"/>
        <v>0</v>
      </c>
      <c r="M70" s="74">
        <f t="shared" si="54"/>
        <v>50317</v>
      </c>
      <c r="N70" s="74">
        <f t="shared" si="54"/>
        <v>0</v>
      </c>
      <c r="O70" s="74">
        <f t="shared" si="54"/>
        <v>-10257</v>
      </c>
      <c r="P70" s="74">
        <f t="shared" si="54"/>
        <v>40060</v>
      </c>
      <c r="Q70" s="74">
        <f t="shared" si="54"/>
        <v>0</v>
      </c>
      <c r="R70" s="74">
        <f t="shared" si="54"/>
        <v>0</v>
      </c>
      <c r="S70" s="74">
        <f t="shared" si="54"/>
        <v>40060</v>
      </c>
      <c r="T70" s="74">
        <f t="shared" si="54"/>
        <v>0</v>
      </c>
      <c r="U70" s="74">
        <f t="shared" si="54"/>
        <v>0</v>
      </c>
      <c r="V70" s="74">
        <f aca="true" t="shared" si="59" ref="V70:AS70">V71</f>
        <v>40060</v>
      </c>
      <c r="W70" s="74">
        <f t="shared" si="59"/>
        <v>0</v>
      </c>
      <c r="X70" s="74">
        <f t="shared" si="59"/>
        <v>0</v>
      </c>
      <c r="Y70" s="74">
        <f t="shared" si="59"/>
        <v>0</v>
      </c>
      <c r="Z70" s="74">
        <f t="shared" si="59"/>
        <v>40060</v>
      </c>
      <c r="AA70" s="74">
        <f t="shared" si="59"/>
        <v>0</v>
      </c>
      <c r="AB70" s="74">
        <f t="shared" si="59"/>
        <v>53</v>
      </c>
      <c r="AC70" s="74">
        <f t="shared" si="59"/>
        <v>5</v>
      </c>
      <c r="AD70" s="74">
        <f t="shared" si="59"/>
        <v>3</v>
      </c>
      <c r="AE70" s="74">
        <f t="shared" si="59"/>
        <v>0</v>
      </c>
      <c r="AF70" s="74">
        <f t="shared" si="59"/>
        <v>8</v>
      </c>
      <c r="AG70" s="74">
        <f t="shared" si="59"/>
        <v>0</v>
      </c>
      <c r="AH70" s="74">
        <f t="shared" si="59"/>
        <v>40129</v>
      </c>
      <c r="AI70" s="74">
        <f t="shared" si="59"/>
        <v>0</v>
      </c>
      <c r="AJ70" s="74">
        <f t="shared" si="59"/>
        <v>0</v>
      </c>
      <c r="AK70" s="74">
        <f t="shared" si="59"/>
        <v>0</v>
      </c>
      <c r="AL70" s="74">
        <f t="shared" si="59"/>
        <v>0</v>
      </c>
      <c r="AM70" s="74">
        <f t="shared" si="59"/>
        <v>0</v>
      </c>
      <c r="AN70" s="74">
        <f t="shared" si="59"/>
        <v>40129</v>
      </c>
      <c r="AO70" s="74">
        <f t="shared" si="59"/>
        <v>0</v>
      </c>
      <c r="AP70" s="74">
        <f t="shared" si="59"/>
        <v>0</v>
      </c>
      <c r="AQ70" s="74">
        <f t="shared" si="59"/>
        <v>0</v>
      </c>
      <c r="AR70" s="74">
        <f t="shared" si="59"/>
        <v>40129</v>
      </c>
      <c r="AS70" s="74">
        <f t="shared" si="59"/>
        <v>0</v>
      </c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</row>
    <row r="71" spans="1:69" s="16" customFormat="1" ht="36" customHeight="1">
      <c r="A71" s="82" t="s">
        <v>129</v>
      </c>
      <c r="B71" s="83" t="s">
        <v>132</v>
      </c>
      <c r="C71" s="83" t="s">
        <v>128</v>
      </c>
      <c r="D71" s="84" t="s">
        <v>32</v>
      </c>
      <c r="E71" s="83" t="s">
        <v>130</v>
      </c>
      <c r="F71" s="74">
        <v>28197</v>
      </c>
      <c r="G71" s="74">
        <f>H71-F71</f>
        <v>22120</v>
      </c>
      <c r="H71" s="74">
        <v>50317</v>
      </c>
      <c r="I71" s="74"/>
      <c r="J71" s="74">
        <v>53980</v>
      </c>
      <c r="K71" s="76"/>
      <c r="L71" s="76"/>
      <c r="M71" s="74">
        <f>H71+K71</f>
        <v>50317</v>
      </c>
      <c r="N71" s="75"/>
      <c r="O71" s="74">
        <f>P71-M71</f>
        <v>-10257</v>
      </c>
      <c r="P71" s="74">
        <v>40060</v>
      </c>
      <c r="Q71" s="74"/>
      <c r="R71" s="76"/>
      <c r="S71" s="74">
        <f>P71+R71</f>
        <v>40060</v>
      </c>
      <c r="T71" s="74"/>
      <c r="U71" s="76"/>
      <c r="V71" s="74">
        <f>U71+S71</f>
        <v>40060</v>
      </c>
      <c r="W71" s="74">
        <f>T71</f>
        <v>0</v>
      </c>
      <c r="X71" s="77"/>
      <c r="Y71" s="77"/>
      <c r="Z71" s="74">
        <f>V71+X71+Y71</f>
        <v>40060</v>
      </c>
      <c r="AA71" s="74">
        <f>W71+Y71</f>
        <v>0</v>
      </c>
      <c r="AB71" s="75">
        <v>53</v>
      </c>
      <c r="AC71" s="75">
        <v>5</v>
      </c>
      <c r="AD71" s="75">
        <v>3</v>
      </c>
      <c r="AE71" s="76"/>
      <c r="AF71" s="75">
        <v>8</v>
      </c>
      <c r="AG71" s="76"/>
      <c r="AH71" s="74">
        <f>Z71+AB71+AC71+AD71+AE71+AF71+AG71</f>
        <v>40129</v>
      </c>
      <c r="AI71" s="74">
        <f>AA71+AG71</f>
        <v>0</v>
      </c>
      <c r="AJ71" s="74"/>
      <c r="AK71" s="74"/>
      <c r="AL71" s="76"/>
      <c r="AM71" s="76"/>
      <c r="AN71" s="74">
        <f>AH71+AJ71+AK71+AL71+AM71</f>
        <v>40129</v>
      </c>
      <c r="AO71" s="74">
        <f>AI71+AM71</f>
        <v>0</v>
      </c>
      <c r="AP71" s="75"/>
      <c r="AQ71" s="75"/>
      <c r="AR71" s="74">
        <f>AN71+AP71+AQ71</f>
        <v>40129</v>
      </c>
      <c r="AS71" s="74">
        <f>AO71+AQ71</f>
        <v>0</v>
      </c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</row>
    <row r="72" spans="1:69" s="16" customFormat="1" ht="41.25" customHeight="1">
      <c r="A72" s="82" t="s">
        <v>121</v>
      </c>
      <c r="B72" s="83" t="s">
        <v>132</v>
      </c>
      <c r="C72" s="83" t="s">
        <v>128</v>
      </c>
      <c r="D72" s="84" t="s">
        <v>122</v>
      </c>
      <c r="E72" s="83"/>
      <c r="F72" s="74"/>
      <c r="G72" s="74"/>
      <c r="H72" s="74"/>
      <c r="I72" s="74"/>
      <c r="J72" s="74"/>
      <c r="K72" s="76"/>
      <c r="L72" s="76"/>
      <c r="M72" s="74"/>
      <c r="N72" s="75"/>
      <c r="O72" s="74">
        <f aca="true" t="shared" si="60" ref="O72:T72">O73+O75+O77</f>
        <v>5900</v>
      </c>
      <c r="P72" s="74">
        <f t="shared" si="60"/>
        <v>5900</v>
      </c>
      <c r="Q72" s="74">
        <f t="shared" si="60"/>
        <v>0</v>
      </c>
      <c r="R72" s="74">
        <f t="shared" si="60"/>
        <v>0</v>
      </c>
      <c r="S72" s="74">
        <f t="shared" si="60"/>
        <v>5900</v>
      </c>
      <c r="T72" s="74">
        <f t="shared" si="60"/>
        <v>0</v>
      </c>
      <c r="U72" s="74">
        <f aca="true" t="shared" si="61" ref="U72:Z72">U73+U75+U77</f>
        <v>0</v>
      </c>
      <c r="V72" s="74">
        <f t="shared" si="61"/>
        <v>5900</v>
      </c>
      <c r="W72" s="74">
        <f t="shared" si="61"/>
        <v>0</v>
      </c>
      <c r="X72" s="74">
        <f t="shared" si="61"/>
        <v>0</v>
      </c>
      <c r="Y72" s="74">
        <f t="shared" si="61"/>
        <v>0</v>
      </c>
      <c r="Z72" s="74">
        <f t="shared" si="61"/>
        <v>5900</v>
      </c>
      <c r="AA72" s="74">
        <f aca="true" t="shared" si="62" ref="AA72:AH72">AA73+AA75+AA77</f>
        <v>0</v>
      </c>
      <c r="AB72" s="74">
        <f t="shared" si="62"/>
        <v>0</v>
      </c>
      <c r="AC72" s="74">
        <f>AC73+AC75+AC77</f>
        <v>0</v>
      </c>
      <c r="AD72" s="74">
        <f>AD73+AD75+AD77</f>
        <v>0</v>
      </c>
      <c r="AE72" s="74">
        <f>AE73+AE75+AE77</f>
        <v>0</v>
      </c>
      <c r="AF72" s="74">
        <f>AF73+AF75+AF77</f>
        <v>0</v>
      </c>
      <c r="AG72" s="74">
        <f t="shared" si="62"/>
        <v>0</v>
      </c>
      <c r="AH72" s="74">
        <f t="shared" si="62"/>
        <v>5900</v>
      </c>
      <c r="AI72" s="74">
        <f aca="true" t="shared" si="63" ref="AI72:AN72">AI73+AI75+AI77</f>
        <v>0</v>
      </c>
      <c r="AJ72" s="74">
        <f t="shared" si="63"/>
        <v>0</v>
      </c>
      <c r="AK72" s="74">
        <f t="shared" si="63"/>
        <v>0</v>
      </c>
      <c r="AL72" s="74">
        <f t="shared" si="63"/>
        <v>0</v>
      </c>
      <c r="AM72" s="74">
        <f t="shared" si="63"/>
        <v>0</v>
      </c>
      <c r="AN72" s="74">
        <f t="shared" si="63"/>
        <v>5900</v>
      </c>
      <c r="AO72" s="74">
        <f>AO73+AO75+AO77</f>
        <v>0</v>
      </c>
      <c r="AP72" s="74">
        <f>AP73+AP75+AP77</f>
        <v>0</v>
      </c>
      <c r="AQ72" s="74">
        <f>AQ73+AQ75+AQ77</f>
        <v>0</v>
      </c>
      <c r="AR72" s="74">
        <f>AR73+AR75+AR77</f>
        <v>5900</v>
      </c>
      <c r="AS72" s="74">
        <f>AS73+AS75+AS77</f>
        <v>0</v>
      </c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</row>
    <row r="73" spans="1:69" s="16" customFormat="1" ht="74.25" customHeight="1">
      <c r="A73" s="82" t="s">
        <v>308</v>
      </c>
      <c r="B73" s="83" t="s">
        <v>132</v>
      </c>
      <c r="C73" s="83" t="s">
        <v>128</v>
      </c>
      <c r="D73" s="84" t="s">
        <v>305</v>
      </c>
      <c r="E73" s="83"/>
      <c r="F73" s="74"/>
      <c r="G73" s="74"/>
      <c r="H73" s="74"/>
      <c r="I73" s="74"/>
      <c r="J73" s="74"/>
      <c r="K73" s="76"/>
      <c r="L73" s="76"/>
      <c r="M73" s="74"/>
      <c r="N73" s="75"/>
      <c r="O73" s="74">
        <f aca="true" t="shared" si="64" ref="O73:AS73">O74</f>
        <v>5050</v>
      </c>
      <c r="P73" s="74">
        <f t="shared" si="64"/>
        <v>5050</v>
      </c>
      <c r="Q73" s="74">
        <f t="shared" si="64"/>
        <v>0</v>
      </c>
      <c r="R73" s="74">
        <f t="shared" si="64"/>
        <v>0</v>
      </c>
      <c r="S73" s="74">
        <f t="shared" si="64"/>
        <v>5050</v>
      </c>
      <c r="T73" s="74">
        <f t="shared" si="64"/>
        <v>0</v>
      </c>
      <c r="U73" s="74">
        <f t="shared" si="64"/>
        <v>0</v>
      </c>
      <c r="V73" s="74">
        <f t="shared" si="64"/>
        <v>5050</v>
      </c>
      <c r="W73" s="74">
        <f t="shared" si="64"/>
        <v>0</v>
      </c>
      <c r="X73" s="74">
        <f t="shared" si="64"/>
        <v>0</v>
      </c>
      <c r="Y73" s="74">
        <f t="shared" si="64"/>
        <v>0</v>
      </c>
      <c r="Z73" s="74">
        <f t="shared" si="64"/>
        <v>5050</v>
      </c>
      <c r="AA73" s="74">
        <f t="shared" si="64"/>
        <v>0</v>
      </c>
      <c r="AB73" s="74">
        <f t="shared" si="64"/>
        <v>0</v>
      </c>
      <c r="AC73" s="74">
        <f t="shared" si="64"/>
        <v>0</v>
      </c>
      <c r="AD73" s="74">
        <f t="shared" si="64"/>
        <v>0</v>
      </c>
      <c r="AE73" s="74">
        <f t="shared" si="64"/>
        <v>0</v>
      </c>
      <c r="AF73" s="74">
        <f t="shared" si="64"/>
        <v>0</v>
      </c>
      <c r="AG73" s="74">
        <f t="shared" si="64"/>
        <v>0</v>
      </c>
      <c r="AH73" s="74">
        <f t="shared" si="64"/>
        <v>5050</v>
      </c>
      <c r="AI73" s="74">
        <f t="shared" si="64"/>
        <v>0</v>
      </c>
      <c r="AJ73" s="74">
        <f t="shared" si="64"/>
        <v>0</v>
      </c>
      <c r="AK73" s="74">
        <f t="shared" si="64"/>
        <v>0</v>
      </c>
      <c r="AL73" s="74">
        <f t="shared" si="64"/>
        <v>0</v>
      </c>
      <c r="AM73" s="74">
        <f t="shared" si="64"/>
        <v>0</v>
      </c>
      <c r="AN73" s="74">
        <f t="shared" si="64"/>
        <v>5050</v>
      </c>
      <c r="AO73" s="74">
        <f t="shared" si="64"/>
        <v>0</v>
      </c>
      <c r="AP73" s="74">
        <f t="shared" si="64"/>
        <v>0</v>
      </c>
      <c r="AQ73" s="74">
        <f t="shared" si="64"/>
        <v>0</v>
      </c>
      <c r="AR73" s="74">
        <f t="shared" si="64"/>
        <v>5050</v>
      </c>
      <c r="AS73" s="74">
        <f t="shared" si="64"/>
        <v>0</v>
      </c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</row>
    <row r="74" spans="1:69" s="16" customFormat="1" ht="81.75" customHeight="1">
      <c r="A74" s="82" t="s">
        <v>137</v>
      </c>
      <c r="B74" s="83" t="s">
        <v>132</v>
      </c>
      <c r="C74" s="83" t="s">
        <v>128</v>
      </c>
      <c r="D74" s="84" t="s">
        <v>305</v>
      </c>
      <c r="E74" s="83" t="s">
        <v>138</v>
      </c>
      <c r="F74" s="74"/>
      <c r="G74" s="74"/>
      <c r="H74" s="74"/>
      <c r="I74" s="74"/>
      <c r="J74" s="74"/>
      <c r="K74" s="76"/>
      <c r="L74" s="76"/>
      <c r="M74" s="74"/>
      <c r="N74" s="75"/>
      <c r="O74" s="74">
        <f>P74-M74</f>
        <v>5050</v>
      </c>
      <c r="P74" s="74">
        <v>5050</v>
      </c>
      <c r="Q74" s="74"/>
      <c r="R74" s="76"/>
      <c r="S74" s="74">
        <f>P74+R74</f>
        <v>5050</v>
      </c>
      <c r="T74" s="74"/>
      <c r="U74" s="76"/>
      <c r="V74" s="74">
        <f>U74+S74</f>
        <v>5050</v>
      </c>
      <c r="W74" s="74">
        <f>T74</f>
        <v>0</v>
      </c>
      <c r="X74" s="77"/>
      <c r="Y74" s="77"/>
      <c r="Z74" s="74">
        <f>V74+X74+Y74</f>
        <v>5050</v>
      </c>
      <c r="AA74" s="74">
        <f>W74+Y74</f>
        <v>0</v>
      </c>
      <c r="AB74" s="76"/>
      <c r="AC74" s="76"/>
      <c r="AD74" s="76"/>
      <c r="AE74" s="76"/>
      <c r="AF74" s="76"/>
      <c r="AG74" s="76"/>
      <c r="AH74" s="74">
        <f>Z74+AB74+AC74+AD74+AE74+AF74+AG74</f>
        <v>5050</v>
      </c>
      <c r="AI74" s="74">
        <f>AA74+AG74</f>
        <v>0</v>
      </c>
      <c r="AJ74" s="74"/>
      <c r="AK74" s="74"/>
      <c r="AL74" s="76"/>
      <c r="AM74" s="76"/>
      <c r="AN74" s="74">
        <f>AH74+AJ74+AK74+AL74+AM74</f>
        <v>5050</v>
      </c>
      <c r="AO74" s="74">
        <f>AI74+AM74</f>
        <v>0</v>
      </c>
      <c r="AP74" s="75"/>
      <c r="AQ74" s="75"/>
      <c r="AR74" s="74">
        <f>AN74+AP74+AQ74</f>
        <v>5050</v>
      </c>
      <c r="AS74" s="74">
        <f>AO74+AQ74</f>
        <v>0</v>
      </c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</row>
    <row r="75" spans="1:69" s="16" customFormat="1" ht="61.5" customHeight="1">
      <c r="A75" s="82" t="s">
        <v>341</v>
      </c>
      <c r="B75" s="83" t="s">
        <v>132</v>
      </c>
      <c r="C75" s="83" t="s">
        <v>128</v>
      </c>
      <c r="D75" s="84" t="s">
        <v>306</v>
      </c>
      <c r="E75" s="83"/>
      <c r="F75" s="74"/>
      <c r="G75" s="74"/>
      <c r="H75" s="74"/>
      <c r="I75" s="74"/>
      <c r="J75" s="74"/>
      <c r="K75" s="76"/>
      <c r="L75" s="76"/>
      <c r="M75" s="74"/>
      <c r="N75" s="75"/>
      <c r="O75" s="74">
        <f aca="true" t="shared" si="65" ref="O75:AS75">O76</f>
        <v>650</v>
      </c>
      <c r="P75" s="74">
        <f t="shared" si="65"/>
        <v>650</v>
      </c>
      <c r="Q75" s="74">
        <f t="shared" si="65"/>
        <v>0</v>
      </c>
      <c r="R75" s="74">
        <f t="shared" si="65"/>
        <v>0</v>
      </c>
      <c r="S75" s="74">
        <f t="shared" si="65"/>
        <v>650</v>
      </c>
      <c r="T75" s="74">
        <f t="shared" si="65"/>
        <v>0</v>
      </c>
      <c r="U75" s="74">
        <f t="shared" si="65"/>
        <v>0</v>
      </c>
      <c r="V75" s="74">
        <f t="shared" si="65"/>
        <v>650</v>
      </c>
      <c r="W75" s="74">
        <f t="shared" si="65"/>
        <v>0</v>
      </c>
      <c r="X75" s="74">
        <f t="shared" si="65"/>
        <v>0</v>
      </c>
      <c r="Y75" s="74">
        <f t="shared" si="65"/>
        <v>0</v>
      </c>
      <c r="Z75" s="74">
        <f t="shared" si="65"/>
        <v>650</v>
      </c>
      <c r="AA75" s="74">
        <f t="shared" si="65"/>
        <v>0</v>
      </c>
      <c r="AB75" s="74">
        <f t="shared" si="65"/>
        <v>0</v>
      </c>
      <c r="AC75" s="74">
        <f t="shared" si="65"/>
        <v>0</v>
      </c>
      <c r="AD75" s="74">
        <f t="shared" si="65"/>
        <v>0</v>
      </c>
      <c r="AE75" s="74">
        <f t="shared" si="65"/>
        <v>0</v>
      </c>
      <c r="AF75" s="74">
        <f t="shared" si="65"/>
        <v>0</v>
      </c>
      <c r="AG75" s="74">
        <f t="shared" si="65"/>
        <v>0</v>
      </c>
      <c r="AH75" s="74">
        <f t="shared" si="65"/>
        <v>650</v>
      </c>
      <c r="AI75" s="74">
        <f t="shared" si="65"/>
        <v>0</v>
      </c>
      <c r="AJ75" s="74">
        <f t="shared" si="65"/>
        <v>0</v>
      </c>
      <c r="AK75" s="74">
        <f t="shared" si="65"/>
        <v>0</v>
      </c>
      <c r="AL75" s="74">
        <f t="shared" si="65"/>
        <v>0</v>
      </c>
      <c r="AM75" s="74">
        <f t="shared" si="65"/>
        <v>0</v>
      </c>
      <c r="AN75" s="74">
        <f t="shared" si="65"/>
        <v>650</v>
      </c>
      <c r="AO75" s="74">
        <f t="shared" si="65"/>
        <v>0</v>
      </c>
      <c r="AP75" s="74">
        <f t="shared" si="65"/>
        <v>0</v>
      </c>
      <c r="AQ75" s="74">
        <f t="shared" si="65"/>
        <v>0</v>
      </c>
      <c r="AR75" s="74">
        <f t="shared" si="65"/>
        <v>650</v>
      </c>
      <c r="AS75" s="74">
        <f t="shared" si="65"/>
        <v>0</v>
      </c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</row>
    <row r="76" spans="1:69" s="16" customFormat="1" ht="77.25" customHeight="1">
      <c r="A76" s="82" t="s">
        <v>137</v>
      </c>
      <c r="B76" s="83" t="s">
        <v>132</v>
      </c>
      <c r="C76" s="83" t="s">
        <v>128</v>
      </c>
      <c r="D76" s="84" t="s">
        <v>306</v>
      </c>
      <c r="E76" s="83" t="s">
        <v>138</v>
      </c>
      <c r="F76" s="74"/>
      <c r="G76" s="74"/>
      <c r="H76" s="74"/>
      <c r="I76" s="74"/>
      <c r="J76" s="74"/>
      <c r="K76" s="76"/>
      <c r="L76" s="76"/>
      <c r="M76" s="74"/>
      <c r="N76" s="75"/>
      <c r="O76" s="74">
        <f>P76-M76</f>
        <v>650</v>
      </c>
      <c r="P76" s="74">
        <v>650</v>
      </c>
      <c r="Q76" s="74"/>
      <c r="R76" s="76"/>
      <c r="S76" s="74">
        <f>P76+R76</f>
        <v>650</v>
      </c>
      <c r="T76" s="74"/>
      <c r="U76" s="76"/>
      <c r="V76" s="74">
        <f>U76+S76</f>
        <v>650</v>
      </c>
      <c r="W76" s="74">
        <f>T76</f>
        <v>0</v>
      </c>
      <c r="X76" s="77"/>
      <c r="Y76" s="77"/>
      <c r="Z76" s="74">
        <f>V76+X76+Y76</f>
        <v>650</v>
      </c>
      <c r="AA76" s="74">
        <f>W76+Y76</f>
        <v>0</v>
      </c>
      <c r="AB76" s="76"/>
      <c r="AC76" s="76"/>
      <c r="AD76" s="76"/>
      <c r="AE76" s="76"/>
      <c r="AF76" s="76"/>
      <c r="AG76" s="76"/>
      <c r="AH76" s="74">
        <f>Z76+AB76+AC76+AD76+AE76+AF76+AG76</f>
        <v>650</v>
      </c>
      <c r="AI76" s="74">
        <f>AA76+AG76</f>
        <v>0</v>
      </c>
      <c r="AJ76" s="74"/>
      <c r="AK76" s="74"/>
      <c r="AL76" s="76"/>
      <c r="AM76" s="76"/>
      <c r="AN76" s="74">
        <f>AH76+AJ76+AK76+AL76+AM76</f>
        <v>650</v>
      </c>
      <c r="AO76" s="74">
        <f>AI76+AM76</f>
        <v>0</v>
      </c>
      <c r="AP76" s="75"/>
      <c r="AQ76" s="75"/>
      <c r="AR76" s="74">
        <f>AN76+AP76+AQ76</f>
        <v>650</v>
      </c>
      <c r="AS76" s="74">
        <f>AO76+AQ76</f>
        <v>0</v>
      </c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</row>
    <row r="77" spans="1:69" s="16" customFormat="1" ht="121.5" customHeight="1">
      <c r="A77" s="82" t="s">
        <v>309</v>
      </c>
      <c r="B77" s="83" t="s">
        <v>132</v>
      </c>
      <c r="C77" s="83" t="s">
        <v>128</v>
      </c>
      <c r="D77" s="84" t="s">
        <v>307</v>
      </c>
      <c r="E77" s="83"/>
      <c r="F77" s="74"/>
      <c r="G77" s="74"/>
      <c r="H77" s="74"/>
      <c r="I77" s="74"/>
      <c r="J77" s="74"/>
      <c r="K77" s="76"/>
      <c r="L77" s="76"/>
      <c r="M77" s="74"/>
      <c r="N77" s="75"/>
      <c r="O77" s="74">
        <f aca="true" t="shared" si="66" ref="O77:AS77">O78</f>
        <v>200</v>
      </c>
      <c r="P77" s="74">
        <f t="shared" si="66"/>
        <v>200</v>
      </c>
      <c r="Q77" s="74">
        <f t="shared" si="66"/>
        <v>0</v>
      </c>
      <c r="R77" s="74">
        <f t="shared" si="66"/>
        <v>0</v>
      </c>
      <c r="S77" s="74">
        <f t="shared" si="66"/>
        <v>200</v>
      </c>
      <c r="T77" s="74">
        <f t="shared" si="66"/>
        <v>0</v>
      </c>
      <c r="U77" s="74">
        <f t="shared" si="66"/>
        <v>0</v>
      </c>
      <c r="V77" s="74">
        <f t="shared" si="66"/>
        <v>200</v>
      </c>
      <c r="W77" s="74">
        <f t="shared" si="66"/>
        <v>0</v>
      </c>
      <c r="X77" s="74">
        <f t="shared" si="66"/>
        <v>0</v>
      </c>
      <c r="Y77" s="74">
        <f t="shared" si="66"/>
        <v>0</v>
      </c>
      <c r="Z77" s="74">
        <f t="shared" si="66"/>
        <v>200</v>
      </c>
      <c r="AA77" s="74">
        <f t="shared" si="66"/>
        <v>0</v>
      </c>
      <c r="AB77" s="74">
        <f t="shared" si="66"/>
        <v>0</v>
      </c>
      <c r="AC77" s="74">
        <f t="shared" si="66"/>
        <v>0</v>
      </c>
      <c r="AD77" s="74">
        <f t="shared" si="66"/>
        <v>0</v>
      </c>
      <c r="AE77" s="74">
        <f t="shared" si="66"/>
        <v>0</v>
      </c>
      <c r="AF77" s="74">
        <f t="shared" si="66"/>
        <v>0</v>
      </c>
      <c r="AG77" s="74">
        <f t="shared" si="66"/>
        <v>0</v>
      </c>
      <c r="AH77" s="74">
        <f t="shared" si="66"/>
        <v>200</v>
      </c>
      <c r="AI77" s="74">
        <f t="shared" si="66"/>
        <v>0</v>
      </c>
      <c r="AJ77" s="74">
        <f t="shared" si="66"/>
        <v>0</v>
      </c>
      <c r="AK77" s="74">
        <f t="shared" si="66"/>
        <v>0</v>
      </c>
      <c r="AL77" s="74">
        <f t="shared" si="66"/>
        <v>0</v>
      </c>
      <c r="AM77" s="74">
        <f t="shared" si="66"/>
        <v>0</v>
      </c>
      <c r="AN77" s="74">
        <f t="shared" si="66"/>
        <v>200</v>
      </c>
      <c r="AO77" s="74">
        <f t="shared" si="66"/>
        <v>0</v>
      </c>
      <c r="AP77" s="74">
        <f t="shared" si="66"/>
        <v>0</v>
      </c>
      <c r="AQ77" s="74">
        <f t="shared" si="66"/>
        <v>0</v>
      </c>
      <c r="AR77" s="74">
        <f t="shared" si="66"/>
        <v>200</v>
      </c>
      <c r="AS77" s="74">
        <f t="shared" si="66"/>
        <v>0</v>
      </c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</row>
    <row r="78" spans="1:69" s="16" customFormat="1" ht="70.5" customHeight="1">
      <c r="A78" s="82" t="s">
        <v>137</v>
      </c>
      <c r="B78" s="83" t="s">
        <v>132</v>
      </c>
      <c r="C78" s="83" t="s">
        <v>128</v>
      </c>
      <c r="D78" s="84" t="s">
        <v>307</v>
      </c>
      <c r="E78" s="83" t="s">
        <v>138</v>
      </c>
      <c r="F78" s="74"/>
      <c r="G78" s="74"/>
      <c r="H78" s="74"/>
      <c r="I78" s="74"/>
      <c r="J78" s="74"/>
      <c r="K78" s="76"/>
      <c r="L78" s="76"/>
      <c r="M78" s="74"/>
      <c r="N78" s="75"/>
      <c r="O78" s="74">
        <f>P78-M78</f>
        <v>200</v>
      </c>
      <c r="P78" s="74">
        <v>200</v>
      </c>
      <c r="Q78" s="74"/>
      <c r="R78" s="76"/>
      <c r="S78" s="74">
        <f>P78+R78</f>
        <v>200</v>
      </c>
      <c r="T78" s="74"/>
      <c r="U78" s="76"/>
      <c r="V78" s="74">
        <f>U78+S78</f>
        <v>200</v>
      </c>
      <c r="W78" s="74">
        <f>T78</f>
        <v>0</v>
      </c>
      <c r="X78" s="77"/>
      <c r="Y78" s="77"/>
      <c r="Z78" s="74">
        <f>V78+X78+Y78</f>
        <v>200</v>
      </c>
      <c r="AA78" s="74">
        <f>W78+Y78</f>
        <v>0</v>
      </c>
      <c r="AB78" s="76"/>
      <c r="AC78" s="76"/>
      <c r="AD78" s="76"/>
      <c r="AE78" s="76"/>
      <c r="AF78" s="76"/>
      <c r="AG78" s="76"/>
      <c r="AH78" s="74">
        <f>Z78+AB78+AC78+AD78+AE78+AF78+AG78</f>
        <v>200</v>
      </c>
      <c r="AI78" s="74">
        <f>AA78+AG78</f>
        <v>0</v>
      </c>
      <c r="AJ78" s="74"/>
      <c r="AK78" s="74"/>
      <c r="AL78" s="76"/>
      <c r="AM78" s="76"/>
      <c r="AN78" s="74">
        <f>AH78+AJ78+AK78+AL78+AM78</f>
        <v>200</v>
      </c>
      <c r="AO78" s="74">
        <f>AI78+AM78</f>
        <v>0</v>
      </c>
      <c r="AP78" s="75"/>
      <c r="AQ78" s="75"/>
      <c r="AR78" s="74">
        <f>AN78+AP78+AQ78</f>
        <v>200</v>
      </c>
      <c r="AS78" s="74">
        <f>AO78+AQ78</f>
        <v>0</v>
      </c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</row>
    <row r="79" spans="1:69" s="16" customFormat="1" ht="16.5">
      <c r="A79" s="82"/>
      <c r="B79" s="83"/>
      <c r="C79" s="83"/>
      <c r="D79" s="84"/>
      <c r="E79" s="83"/>
      <c r="F79" s="77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5"/>
      <c r="W79" s="75"/>
      <c r="X79" s="77"/>
      <c r="Y79" s="77"/>
      <c r="Z79" s="74"/>
      <c r="AA79" s="74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5"/>
      <c r="AQ79" s="75"/>
      <c r="AR79" s="75"/>
      <c r="AS79" s="7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</row>
    <row r="80" spans="1:45" ht="105.75" customHeight="1">
      <c r="A80" s="68" t="s">
        <v>177</v>
      </c>
      <c r="B80" s="69" t="s">
        <v>132</v>
      </c>
      <c r="C80" s="69" t="s">
        <v>147</v>
      </c>
      <c r="D80" s="80"/>
      <c r="E80" s="69"/>
      <c r="F80" s="71">
        <f aca="true" t="shared" si="67" ref="F80:U81">F81</f>
        <v>39039</v>
      </c>
      <c r="G80" s="71">
        <f aca="true" t="shared" si="68" ref="G80:N80">G81+G83</f>
        <v>8400</v>
      </c>
      <c r="H80" s="71">
        <f t="shared" si="68"/>
        <v>47439</v>
      </c>
      <c r="I80" s="71">
        <f t="shared" si="68"/>
        <v>0</v>
      </c>
      <c r="J80" s="71">
        <f t="shared" si="68"/>
        <v>50940</v>
      </c>
      <c r="K80" s="71">
        <f t="shared" si="68"/>
        <v>0</v>
      </c>
      <c r="L80" s="71">
        <f t="shared" si="68"/>
        <v>0</v>
      </c>
      <c r="M80" s="71">
        <f t="shared" si="68"/>
        <v>47439</v>
      </c>
      <c r="N80" s="71">
        <f t="shared" si="68"/>
        <v>0</v>
      </c>
      <c r="O80" s="71">
        <f aca="true" t="shared" si="69" ref="O80:T80">O81+O83</f>
        <v>-2209</v>
      </c>
      <c r="P80" s="71">
        <f t="shared" si="69"/>
        <v>45230</v>
      </c>
      <c r="Q80" s="71">
        <f t="shared" si="69"/>
        <v>0</v>
      </c>
      <c r="R80" s="71">
        <f t="shared" si="69"/>
        <v>0</v>
      </c>
      <c r="S80" s="71">
        <f t="shared" si="69"/>
        <v>45230</v>
      </c>
      <c r="T80" s="71">
        <f t="shared" si="69"/>
        <v>0</v>
      </c>
      <c r="U80" s="71">
        <f aca="true" t="shared" si="70" ref="U80:Z80">U81+U83</f>
        <v>0</v>
      </c>
      <c r="V80" s="71">
        <f t="shared" si="70"/>
        <v>45230</v>
      </c>
      <c r="W80" s="71">
        <f t="shared" si="70"/>
        <v>0</v>
      </c>
      <c r="X80" s="71">
        <f t="shared" si="70"/>
        <v>0</v>
      </c>
      <c r="Y80" s="71">
        <f t="shared" si="70"/>
        <v>0</v>
      </c>
      <c r="Z80" s="71">
        <f t="shared" si="70"/>
        <v>45230</v>
      </c>
      <c r="AA80" s="71">
        <f aca="true" t="shared" si="71" ref="AA80:AH80">AA81+AA83</f>
        <v>0</v>
      </c>
      <c r="AB80" s="71">
        <f t="shared" si="71"/>
        <v>106</v>
      </c>
      <c r="AC80" s="71">
        <f t="shared" si="71"/>
        <v>0</v>
      </c>
      <c r="AD80" s="71">
        <f t="shared" si="71"/>
        <v>21</v>
      </c>
      <c r="AE80" s="71">
        <f t="shared" si="71"/>
        <v>0</v>
      </c>
      <c r="AF80" s="71">
        <f t="shared" si="71"/>
        <v>6</v>
      </c>
      <c r="AG80" s="71">
        <f t="shared" si="71"/>
        <v>0</v>
      </c>
      <c r="AH80" s="71">
        <f t="shared" si="71"/>
        <v>45363</v>
      </c>
      <c r="AI80" s="71">
        <f aca="true" t="shared" si="72" ref="AI80:AN80">AI81+AI83</f>
        <v>0</v>
      </c>
      <c r="AJ80" s="71">
        <f t="shared" si="72"/>
        <v>0</v>
      </c>
      <c r="AK80" s="71">
        <f t="shared" si="72"/>
        <v>0</v>
      </c>
      <c r="AL80" s="71">
        <f t="shared" si="72"/>
        <v>0</v>
      </c>
      <c r="AM80" s="71">
        <f t="shared" si="72"/>
        <v>0</v>
      </c>
      <c r="AN80" s="71">
        <f t="shared" si="72"/>
        <v>45363</v>
      </c>
      <c r="AO80" s="71">
        <f>AO81+AO83</f>
        <v>0</v>
      </c>
      <c r="AP80" s="71">
        <f>AP81+AP83</f>
        <v>0</v>
      </c>
      <c r="AQ80" s="71">
        <f>AQ81+AQ83</f>
        <v>0</v>
      </c>
      <c r="AR80" s="71">
        <f>AR81+AR83</f>
        <v>45363</v>
      </c>
      <c r="AS80" s="71">
        <f>AS81+AS83</f>
        <v>0</v>
      </c>
    </row>
    <row r="81" spans="1:45" ht="40.5" customHeight="1">
      <c r="A81" s="82" t="s">
        <v>33</v>
      </c>
      <c r="B81" s="83" t="s">
        <v>132</v>
      </c>
      <c r="C81" s="83" t="s">
        <v>147</v>
      </c>
      <c r="D81" s="84" t="s">
        <v>34</v>
      </c>
      <c r="E81" s="83"/>
      <c r="F81" s="74">
        <f t="shared" si="67"/>
        <v>39039</v>
      </c>
      <c r="G81" s="74">
        <f t="shared" si="67"/>
        <v>8286</v>
      </c>
      <c r="H81" s="74">
        <f t="shared" si="67"/>
        <v>47325</v>
      </c>
      <c r="I81" s="74">
        <f t="shared" si="67"/>
        <v>0</v>
      </c>
      <c r="J81" s="74">
        <f t="shared" si="67"/>
        <v>50839</v>
      </c>
      <c r="K81" s="74">
        <f t="shared" si="67"/>
        <v>0</v>
      </c>
      <c r="L81" s="74">
        <f t="shared" si="67"/>
        <v>0</v>
      </c>
      <c r="M81" s="74">
        <f t="shared" si="67"/>
        <v>47325</v>
      </c>
      <c r="N81" s="74">
        <f t="shared" si="67"/>
        <v>0</v>
      </c>
      <c r="O81" s="74">
        <f t="shared" si="67"/>
        <v>-2209</v>
      </c>
      <c r="P81" s="74">
        <f t="shared" si="67"/>
        <v>45116</v>
      </c>
      <c r="Q81" s="74">
        <f t="shared" si="67"/>
        <v>0</v>
      </c>
      <c r="R81" s="74">
        <f t="shared" si="67"/>
        <v>0</v>
      </c>
      <c r="S81" s="74">
        <f t="shared" si="67"/>
        <v>45116</v>
      </c>
      <c r="T81" s="74">
        <f t="shared" si="67"/>
        <v>0</v>
      </c>
      <c r="U81" s="74">
        <f t="shared" si="67"/>
        <v>0</v>
      </c>
      <c r="V81" s="74">
        <f aca="true" t="shared" si="73" ref="V81:AS81">V82</f>
        <v>45116</v>
      </c>
      <c r="W81" s="74">
        <f t="shared" si="73"/>
        <v>0</v>
      </c>
      <c r="X81" s="74">
        <f t="shared" si="73"/>
        <v>0</v>
      </c>
      <c r="Y81" s="74">
        <f t="shared" si="73"/>
        <v>0</v>
      </c>
      <c r="Z81" s="74">
        <f t="shared" si="73"/>
        <v>45116</v>
      </c>
      <c r="AA81" s="74">
        <f t="shared" si="73"/>
        <v>0</v>
      </c>
      <c r="AB81" s="74">
        <f t="shared" si="73"/>
        <v>106</v>
      </c>
      <c r="AC81" s="74">
        <f t="shared" si="73"/>
        <v>0</v>
      </c>
      <c r="AD81" s="74">
        <f t="shared" si="73"/>
        <v>21</v>
      </c>
      <c r="AE81" s="74">
        <f t="shared" si="73"/>
        <v>0</v>
      </c>
      <c r="AF81" s="74">
        <f t="shared" si="73"/>
        <v>6</v>
      </c>
      <c r="AG81" s="74">
        <f t="shared" si="73"/>
        <v>0</v>
      </c>
      <c r="AH81" s="74">
        <f t="shared" si="73"/>
        <v>45249</v>
      </c>
      <c r="AI81" s="74">
        <f t="shared" si="73"/>
        <v>0</v>
      </c>
      <c r="AJ81" s="74">
        <f t="shared" si="73"/>
        <v>0</v>
      </c>
      <c r="AK81" s="74">
        <f t="shared" si="73"/>
        <v>0</v>
      </c>
      <c r="AL81" s="74">
        <f t="shared" si="73"/>
        <v>0</v>
      </c>
      <c r="AM81" s="74">
        <f t="shared" si="73"/>
        <v>0</v>
      </c>
      <c r="AN81" s="74">
        <f t="shared" si="73"/>
        <v>45249</v>
      </c>
      <c r="AO81" s="74">
        <f t="shared" si="73"/>
        <v>0</v>
      </c>
      <c r="AP81" s="74">
        <f t="shared" si="73"/>
        <v>0</v>
      </c>
      <c r="AQ81" s="74">
        <f t="shared" si="73"/>
        <v>0</v>
      </c>
      <c r="AR81" s="74">
        <f t="shared" si="73"/>
        <v>45249</v>
      </c>
      <c r="AS81" s="74">
        <f t="shared" si="73"/>
        <v>0</v>
      </c>
    </row>
    <row r="82" spans="1:45" ht="37.5" customHeight="1">
      <c r="A82" s="82" t="s">
        <v>129</v>
      </c>
      <c r="B82" s="83" t="s">
        <v>132</v>
      </c>
      <c r="C82" s="83" t="s">
        <v>147</v>
      </c>
      <c r="D82" s="84" t="s">
        <v>34</v>
      </c>
      <c r="E82" s="83" t="s">
        <v>130</v>
      </c>
      <c r="F82" s="74">
        <v>39039</v>
      </c>
      <c r="G82" s="74">
        <f>H82-F82</f>
        <v>8286</v>
      </c>
      <c r="H82" s="74">
        <f>47439-114</f>
        <v>47325</v>
      </c>
      <c r="I82" s="74"/>
      <c r="J82" s="74">
        <v>50839</v>
      </c>
      <c r="K82" s="58"/>
      <c r="L82" s="58"/>
      <c r="M82" s="74">
        <f>H82+K82</f>
        <v>47325</v>
      </c>
      <c r="N82" s="75"/>
      <c r="O82" s="74">
        <f>P82-M82</f>
        <v>-2209</v>
      </c>
      <c r="P82" s="74">
        <v>45116</v>
      </c>
      <c r="Q82" s="74"/>
      <c r="R82" s="58"/>
      <c r="S82" s="74">
        <f>P82+R82</f>
        <v>45116</v>
      </c>
      <c r="T82" s="74"/>
      <c r="U82" s="58"/>
      <c r="V82" s="74">
        <f>U82+S82</f>
        <v>45116</v>
      </c>
      <c r="W82" s="74">
        <f>T82</f>
        <v>0</v>
      </c>
      <c r="X82" s="56"/>
      <c r="Y82" s="56"/>
      <c r="Z82" s="74">
        <f>V82+X82+Y82</f>
        <v>45116</v>
      </c>
      <c r="AA82" s="74">
        <f>W82+Y82</f>
        <v>0</v>
      </c>
      <c r="AB82" s="75">
        <v>106</v>
      </c>
      <c r="AC82" s="58"/>
      <c r="AD82" s="75">
        <v>21</v>
      </c>
      <c r="AE82" s="58"/>
      <c r="AF82" s="75">
        <v>6</v>
      </c>
      <c r="AG82" s="58"/>
      <c r="AH82" s="74">
        <f>Z82+AB82+AC82+AD82+AE82+AF82+AG82</f>
        <v>45249</v>
      </c>
      <c r="AI82" s="74">
        <f>AA82+AG82</f>
        <v>0</v>
      </c>
      <c r="AJ82" s="74"/>
      <c r="AK82" s="74"/>
      <c r="AL82" s="58"/>
      <c r="AM82" s="58"/>
      <c r="AN82" s="74">
        <f>AH82+AJ82+AK82+AL82+AM82</f>
        <v>45249</v>
      </c>
      <c r="AO82" s="74">
        <f>AI82+AM82</f>
        <v>0</v>
      </c>
      <c r="AP82" s="59"/>
      <c r="AQ82" s="59"/>
      <c r="AR82" s="74">
        <f>AN82+AP82+AQ82</f>
        <v>45249</v>
      </c>
      <c r="AS82" s="74">
        <f>AO82+AQ82</f>
        <v>0</v>
      </c>
    </row>
    <row r="83" spans="1:45" ht="39.75" customHeight="1">
      <c r="A83" s="82" t="s">
        <v>121</v>
      </c>
      <c r="B83" s="83" t="s">
        <v>132</v>
      </c>
      <c r="C83" s="83" t="s">
        <v>147</v>
      </c>
      <c r="D83" s="84" t="s">
        <v>122</v>
      </c>
      <c r="E83" s="83"/>
      <c r="F83" s="74"/>
      <c r="G83" s="74">
        <f aca="true" t="shared" si="74" ref="G83:N83">G84</f>
        <v>114</v>
      </c>
      <c r="H83" s="74">
        <f t="shared" si="74"/>
        <v>114</v>
      </c>
      <c r="I83" s="74">
        <f t="shared" si="74"/>
        <v>0</v>
      </c>
      <c r="J83" s="74">
        <f t="shared" si="74"/>
        <v>101</v>
      </c>
      <c r="K83" s="74">
        <f t="shared" si="74"/>
        <v>0</v>
      </c>
      <c r="L83" s="74">
        <f t="shared" si="74"/>
        <v>0</v>
      </c>
      <c r="M83" s="74">
        <f t="shared" si="74"/>
        <v>114</v>
      </c>
      <c r="N83" s="74">
        <f t="shared" si="74"/>
        <v>0</v>
      </c>
      <c r="O83" s="74">
        <f aca="true" t="shared" si="75" ref="O83:T83">O84+O85</f>
        <v>0</v>
      </c>
      <c r="P83" s="74">
        <f t="shared" si="75"/>
        <v>114</v>
      </c>
      <c r="Q83" s="74">
        <f t="shared" si="75"/>
        <v>0</v>
      </c>
      <c r="R83" s="74">
        <f t="shared" si="75"/>
        <v>0</v>
      </c>
      <c r="S83" s="74">
        <f t="shared" si="75"/>
        <v>114</v>
      </c>
      <c r="T83" s="74">
        <f t="shared" si="75"/>
        <v>0</v>
      </c>
      <c r="U83" s="74">
        <f aca="true" t="shared" si="76" ref="U83:Z83">U84+U85</f>
        <v>0</v>
      </c>
      <c r="V83" s="74">
        <f t="shared" si="76"/>
        <v>114</v>
      </c>
      <c r="W83" s="74">
        <f t="shared" si="76"/>
        <v>0</v>
      </c>
      <c r="X83" s="74">
        <f t="shared" si="76"/>
        <v>0</v>
      </c>
      <c r="Y83" s="74">
        <f t="shared" si="76"/>
        <v>0</v>
      </c>
      <c r="Z83" s="74">
        <f t="shared" si="76"/>
        <v>114</v>
      </c>
      <c r="AA83" s="74">
        <f aca="true" t="shared" si="77" ref="AA83:AN83">AA84+AA85</f>
        <v>0</v>
      </c>
      <c r="AB83" s="74">
        <f t="shared" si="77"/>
        <v>0</v>
      </c>
      <c r="AC83" s="74">
        <f>AC84+AC85</f>
        <v>0</v>
      </c>
      <c r="AD83" s="74">
        <f>AD84+AD85</f>
        <v>0</v>
      </c>
      <c r="AE83" s="74">
        <f>AE84+AE85</f>
        <v>0</v>
      </c>
      <c r="AF83" s="74">
        <f>AF84+AF85</f>
        <v>0</v>
      </c>
      <c r="AG83" s="74">
        <f t="shared" si="77"/>
        <v>0</v>
      </c>
      <c r="AH83" s="74">
        <f t="shared" si="77"/>
        <v>114</v>
      </c>
      <c r="AI83" s="74">
        <f t="shared" si="77"/>
        <v>0</v>
      </c>
      <c r="AJ83" s="74">
        <f t="shared" si="77"/>
        <v>0</v>
      </c>
      <c r="AK83" s="74">
        <f t="shared" si="77"/>
        <v>0</v>
      </c>
      <c r="AL83" s="74">
        <f t="shared" si="77"/>
        <v>0</v>
      </c>
      <c r="AM83" s="74">
        <f t="shared" si="77"/>
        <v>0</v>
      </c>
      <c r="AN83" s="74">
        <f t="shared" si="77"/>
        <v>114</v>
      </c>
      <c r="AO83" s="74">
        <f>AO84+AO85</f>
        <v>0</v>
      </c>
      <c r="AP83" s="74">
        <f>AP84+AP85</f>
        <v>0</v>
      </c>
      <c r="AQ83" s="74">
        <f>AQ84+AQ85</f>
        <v>0</v>
      </c>
      <c r="AR83" s="74">
        <f>AR84+AR85</f>
        <v>114</v>
      </c>
      <c r="AS83" s="74">
        <f>AS84+AS85</f>
        <v>0</v>
      </c>
    </row>
    <row r="84" spans="1:45" ht="49.5" customHeight="1" hidden="1">
      <c r="A84" s="82" t="s">
        <v>137</v>
      </c>
      <c r="B84" s="83" t="s">
        <v>132</v>
      </c>
      <c r="C84" s="83" t="s">
        <v>147</v>
      </c>
      <c r="D84" s="84" t="s">
        <v>122</v>
      </c>
      <c r="E84" s="83" t="s">
        <v>138</v>
      </c>
      <c r="F84" s="74"/>
      <c r="G84" s="74">
        <f>H84-F84</f>
        <v>114</v>
      </c>
      <c r="H84" s="74">
        <v>114</v>
      </c>
      <c r="I84" s="74"/>
      <c r="J84" s="74">
        <v>101</v>
      </c>
      <c r="K84" s="58"/>
      <c r="L84" s="58"/>
      <c r="M84" s="74">
        <f>H84+K84</f>
        <v>114</v>
      </c>
      <c r="N84" s="75"/>
      <c r="O84" s="74">
        <f>P84-M84</f>
        <v>-114</v>
      </c>
      <c r="P84" s="74"/>
      <c r="Q84" s="74"/>
      <c r="R84" s="58"/>
      <c r="S84" s="74">
        <f>P84+R84</f>
        <v>0</v>
      </c>
      <c r="T84" s="74"/>
      <c r="U84" s="74">
        <f aca="true" t="shared" si="78" ref="U84:Z84">R84+T84</f>
        <v>0</v>
      </c>
      <c r="V84" s="74">
        <f t="shared" si="78"/>
        <v>0</v>
      </c>
      <c r="W84" s="74">
        <f t="shared" si="78"/>
        <v>0</v>
      </c>
      <c r="X84" s="74">
        <f t="shared" si="78"/>
        <v>0</v>
      </c>
      <c r="Y84" s="74">
        <f t="shared" si="78"/>
        <v>0</v>
      </c>
      <c r="Z84" s="74">
        <f t="shared" si="78"/>
        <v>0</v>
      </c>
      <c r="AA84" s="74">
        <f aca="true" t="shared" si="79" ref="AA84:AF84">X84+Z84</f>
        <v>0</v>
      </c>
      <c r="AB84" s="74">
        <f t="shared" si="79"/>
        <v>0</v>
      </c>
      <c r="AC84" s="74">
        <f t="shared" si="79"/>
        <v>0</v>
      </c>
      <c r="AD84" s="74">
        <f t="shared" si="79"/>
        <v>0</v>
      </c>
      <c r="AE84" s="74">
        <f t="shared" si="79"/>
        <v>0</v>
      </c>
      <c r="AF84" s="74">
        <f t="shared" si="79"/>
        <v>0</v>
      </c>
      <c r="AG84" s="74">
        <f>AA84+AC84</f>
        <v>0</v>
      </c>
      <c r="AH84" s="74">
        <f>AB84+AG84</f>
        <v>0</v>
      </c>
      <c r="AI84" s="74">
        <f>AC84+AH84</f>
        <v>0</v>
      </c>
      <c r="AJ84" s="74"/>
      <c r="AK84" s="74"/>
      <c r="AL84" s="58"/>
      <c r="AM84" s="58"/>
      <c r="AN84" s="58"/>
      <c r="AO84" s="58"/>
      <c r="AP84" s="59"/>
      <c r="AQ84" s="59"/>
      <c r="AR84" s="59"/>
      <c r="AS84" s="59"/>
    </row>
    <row r="85" spans="1:45" ht="47.25" customHeight="1">
      <c r="A85" s="82" t="s">
        <v>361</v>
      </c>
      <c r="B85" s="83" t="s">
        <v>132</v>
      </c>
      <c r="C85" s="83" t="s">
        <v>147</v>
      </c>
      <c r="D85" s="84" t="s">
        <v>300</v>
      </c>
      <c r="E85" s="83"/>
      <c r="F85" s="74"/>
      <c r="G85" s="74"/>
      <c r="H85" s="74"/>
      <c r="I85" s="74"/>
      <c r="J85" s="74"/>
      <c r="K85" s="58"/>
      <c r="L85" s="58"/>
      <c r="M85" s="74"/>
      <c r="N85" s="75"/>
      <c r="O85" s="74">
        <f aca="true" t="shared" si="80" ref="O85:AG86">O86</f>
        <v>114</v>
      </c>
      <c r="P85" s="74">
        <f t="shared" si="80"/>
        <v>114</v>
      </c>
      <c r="Q85" s="74">
        <f t="shared" si="80"/>
        <v>0</v>
      </c>
      <c r="R85" s="74">
        <f t="shared" si="80"/>
        <v>0</v>
      </c>
      <c r="S85" s="74">
        <f t="shared" si="80"/>
        <v>114</v>
      </c>
      <c r="T85" s="74">
        <f t="shared" si="80"/>
        <v>0</v>
      </c>
      <c r="U85" s="74">
        <f t="shared" si="80"/>
        <v>0</v>
      </c>
      <c r="V85" s="74">
        <f t="shared" si="80"/>
        <v>114</v>
      </c>
      <c r="W85" s="74">
        <f t="shared" si="80"/>
        <v>0</v>
      </c>
      <c r="X85" s="74">
        <f t="shared" si="80"/>
        <v>0</v>
      </c>
      <c r="Y85" s="74">
        <f t="shared" si="80"/>
        <v>0</v>
      </c>
      <c r="Z85" s="74">
        <f t="shared" si="80"/>
        <v>114</v>
      </c>
      <c r="AA85" s="74">
        <f t="shared" si="80"/>
        <v>0</v>
      </c>
      <c r="AB85" s="74">
        <f t="shared" si="80"/>
        <v>0</v>
      </c>
      <c r="AC85" s="74">
        <f t="shared" si="80"/>
        <v>0</v>
      </c>
      <c r="AD85" s="74">
        <f t="shared" si="80"/>
        <v>0</v>
      </c>
      <c r="AE85" s="74">
        <f t="shared" si="80"/>
        <v>0</v>
      </c>
      <c r="AF85" s="74">
        <f t="shared" si="80"/>
        <v>0</v>
      </c>
      <c r="AG85" s="74">
        <f t="shared" si="80"/>
        <v>0</v>
      </c>
      <c r="AH85" s="74">
        <f aca="true" t="shared" si="81" ref="AA85:AP86">AH86</f>
        <v>114</v>
      </c>
      <c r="AI85" s="74">
        <f t="shared" si="81"/>
        <v>0</v>
      </c>
      <c r="AJ85" s="74">
        <f t="shared" si="81"/>
        <v>0</v>
      </c>
      <c r="AK85" s="74">
        <f t="shared" si="81"/>
        <v>0</v>
      </c>
      <c r="AL85" s="74">
        <f t="shared" si="81"/>
        <v>0</v>
      </c>
      <c r="AM85" s="74">
        <f t="shared" si="81"/>
        <v>0</v>
      </c>
      <c r="AN85" s="74">
        <f t="shared" si="81"/>
        <v>114</v>
      </c>
      <c r="AO85" s="74">
        <f t="shared" si="81"/>
        <v>0</v>
      </c>
      <c r="AP85" s="74">
        <f t="shared" si="81"/>
        <v>0</v>
      </c>
      <c r="AQ85" s="74">
        <f aca="true" t="shared" si="82" ref="AO85:AS86">AQ86</f>
        <v>0</v>
      </c>
      <c r="AR85" s="74">
        <f t="shared" si="82"/>
        <v>114</v>
      </c>
      <c r="AS85" s="74">
        <f t="shared" si="82"/>
        <v>0</v>
      </c>
    </row>
    <row r="86" spans="1:45" ht="66.75" customHeight="1">
      <c r="A86" s="82" t="s">
        <v>362</v>
      </c>
      <c r="B86" s="83" t="s">
        <v>132</v>
      </c>
      <c r="C86" s="83" t="s">
        <v>147</v>
      </c>
      <c r="D86" s="84" t="s">
        <v>301</v>
      </c>
      <c r="E86" s="83"/>
      <c r="F86" s="74"/>
      <c r="G86" s="74"/>
      <c r="H86" s="74"/>
      <c r="I86" s="74"/>
      <c r="J86" s="74"/>
      <c r="K86" s="58"/>
      <c r="L86" s="58"/>
      <c r="M86" s="74"/>
      <c r="N86" s="75"/>
      <c r="O86" s="74">
        <f t="shared" si="80"/>
        <v>114</v>
      </c>
      <c r="P86" s="74">
        <f t="shared" si="80"/>
        <v>114</v>
      </c>
      <c r="Q86" s="74">
        <f t="shared" si="80"/>
        <v>0</v>
      </c>
      <c r="R86" s="74">
        <f t="shared" si="80"/>
        <v>0</v>
      </c>
      <c r="S86" s="74">
        <f t="shared" si="80"/>
        <v>114</v>
      </c>
      <c r="T86" s="74">
        <f t="shared" si="80"/>
        <v>0</v>
      </c>
      <c r="U86" s="74">
        <f t="shared" si="80"/>
        <v>0</v>
      </c>
      <c r="V86" s="74">
        <f t="shared" si="80"/>
        <v>114</v>
      </c>
      <c r="W86" s="74">
        <f t="shared" si="80"/>
        <v>0</v>
      </c>
      <c r="X86" s="74">
        <f t="shared" si="80"/>
        <v>0</v>
      </c>
      <c r="Y86" s="74">
        <f t="shared" si="80"/>
        <v>0</v>
      </c>
      <c r="Z86" s="74">
        <f t="shared" si="80"/>
        <v>114</v>
      </c>
      <c r="AA86" s="74">
        <f t="shared" si="81"/>
        <v>0</v>
      </c>
      <c r="AB86" s="74">
        <f t="shared" si="81"/>
        <v>0</v>
      </c>
      <c r="AC86" s="74">
        <f t="shared" si="81"/>
        <v>0</v>
      </c>
      <c r="AD86" s="74">
        <f t="shared" si="81"/>
        <v>0</v>
      </c>
      <c r="AE86" s="74">
        <f t="shared" si="81"/>
        <v>0</v>
      </c>
      <c r="AF86" s="74">
        <f t="shared" si="81"/>
        <v>0</v>
      </c>
      <c r="AG86" s="74">
        <f t="shared" si="81"/>
        <v>0</v>
      </c>
      <c r="AH86" s="74">
        <f t="shared" si="81"/>
        <v>114</v>
      </c>
      <c r="AI86" s="74">
        <f t="shared" si="81"/>
        <v>0</v>
      </c>
      <c r="AJ86" s="74">
        <f t="shared" si="81"/>
        <v>0</v>
      </c>
      <c r="AK86" s="74">
        <f t="shared" si="81"/>
        <v>0</v>
      </c>
      <c r="AL86" s="74">
        <f t="shared" si="81"/>
        <v>0</v>
      </c>
      <c r="AM86" s="74">
        <f t="shared" si="81"/>
        <v>0</v>
      </c>
      <c r="AN86" s="74">
        <f t="shared" si="81"/>
        <v>114</v>
      </c>
      <c r="AO86" s="74">
        <f t="shared" si="82"/>
        <v>0</v>
      </c>
      <c r="AP86" s="74">
        <f t="shared" si="82"/>
        <v>0</v>
      </c>
      <c r="AQ86" s="74">
        <f t="shared" si="82"/>
        <v>0</v>
      </c>
      <c r="AR86" s="74">
        <f t="shared" si="82"/>
        <v>114</v>
      </c>
      <c r="AS86" s="74">
        <f t="shared" si="82"/>
        <v>0</v>
      </c>
    </row>
    <row r="87" spans="1:45" ht="83.25" customHeight="1">
      <c r="A87" s="82" t="s">
        <v>137</v>
      </c>
      <c r="B87" s="83" t="s">
        <v>132</v>
      </c>
      <c r="C87" s="83" t="s">
        <v>147</v>
      </c>
      <c r="D87" s="84" t="s">
        <v>301</v>
      </c>
      <c r="E87" s="83" t="s">
        <v>138</v>
      </c>
      <c r="F87" s="74"/>
      <c r="G87" s="74"/>
      <c r="H87" s="74"/>
      <c r="I87" s="74"/>
      <c r="J87" s="74"/>
      <c r="K87" s="58"/>
      <c r="L87" s="58"/>
      <c r="M87" s="74"/>
      <c r="N87" s="75"/>
      <c r="O87" s="74">
        <f>P87-M87</f>
        <v>114</v>
      </c>
      <c r="P87" s="74">
        <v>114</v>
      </c>
      <c r="Q87" s="74"/>
      <c r="R87" s="58"/>
      <c r="S87" s="74">
        <f>P87+R87</f>
        <v>114</v>
      </c>
      <c r="T87" s="74"/>
      <c r="U87" s="58"/>
      <c r="V87" s="74">
        <f>U87+S87</f>
        <v>114</v>
      </c>
      <c r="W87" s="74">
        <f>T87</f>
        <v>0</v>
      </c>
      <c r="X87" s="56"/>
      <c r="Y87" s="56"/>
      <c r="Z87" s="74">
        <f>V87+X87+Y87</f>
        <v>114</v>
      </c>
      <c r="AA87" s="74">
        <f>W87+Y87</f>
        <v>0</v>
      </c>
      <c r="AB87" s="58"/>
      <c r="AC87" s="58"/>
      <c r="AD87" s="58"/>
      <c r="AE87" s="58"/>
      <c r="AF87" s="58"/>
      <c r="AG87" s="58"/>
      <c r="AH87" s="74">
        <f>Z87+AB87+AC87+AD87+AE87+AF87+AG87</f>
        <v>114</v>
      </c>
      <c r="AI87" s="74">
        <f>AA87+AG87</f>
        <v>0</v>
      </c>
      <c r="AJ87" s="74"/>
      <c r="AK87" s="74"/>
      <c r="AL87" s="58"/>
      <c r="AM87" s="58"/>
      <c r="AN87" s="74">
        <f>AH87+AJ87+AK87+AL87+AM87</f>
        <v>114</v>
      </c>
      <c r="AO87" s="74">
        <f>AI87+AM87</f>
        <v>0</v>
      </c>
      <c r="AP87" s="59"/>
      <c r="AQ87" s="59"/>
      <c r="AR87" s="74">
        <f>AN87+AP87+AQ87</f>
        <v>114</v>
      </c>
      <c r="AS87" s="74">
        <f>AO87+AQ87</f>
        <v>0</v>
      </c>
    </row>
    <row r="88" spans="1:45" ht="15">
      <c r="A88" s="110"/>
      <c r="B88" s="105"/>
      <c r="C88" s="105"/>
      <c r="D88" s="106"/>
      <c r="E88" s="105"/>
      <c r="F88" s="56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9"/>
      <c r="W88" s="59"/>
      <c r="X88" s="56"/>
      <c r="Y88" s="56"/>
      <c r="Z88" s="60"/>
      <c r="AA88" s="60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9"/>
      <c r="AQ88" s="59"/>
      <c r="AR88" s="59"/>
      <c r="AS88" s="59"/>
    </row>
    <row r="89" spans="1:69" s="8" customFormat="1" ht="46.5" customHeight="1">
      <c r="A89" s="61" t="s">
        <v>35</v>
      </c>
      <c r="B89" s="62" t="s">
        <v>36</v>
      </c>
      <c r="C89" s="62"/>
      <c r="D89" s="63"/>
      <c r="E89" s="62"/>
      <c r="F89" s="109">
        <f aca="true" t="shared" si="83" ref="F89:N89">F91+F95+F99+F118+F128+F134</f>
        <v>414584</v>
      </c>
      <c r="G89" s="109">
        <f t="shared" si="83"/>
        <v>93477</v>
      </c>
      <c r="H89" s="109">
        <f t="shared" si="83"/>
        <v>508061</v>
      </c>
      <c r="I89" s="109">
        <f t="shared" si="83"/>
        <v>0</v>
      </c>
      <c r="J89" s="109">
        <f t="shared" si="83"/>
        <v>576852</v>
      </c>
      <c r="K89" s="109">
        <f t="shared" si="83"/>
        <v>0</v>
      </c>
      <c r="L89" s="109">
        <f t="shared" si="83"/>
        <v>0</v>
      </c>
      <c r="M89" s="109">
        <f t="shared" si="83"/>
        <v>508061</v>
      </c>
      <c r="N89" s="109">
        <f t="shared" si="83"/>
        <v>0</v>
      </c>
      <c r="O89" s="109">
        <f aca="true" t="shared" si="84" ref="O89:T89">O91+O95+O99+O118+O128+O134</f>
        <v>-248885</v>
      </c>
      <c r="P89" s="109">
        <f t="shared" si="84"/>
        <v>259176</v>
      </c>
      <c r="Q89" s="109">
        <f t="shared" si="84"/>
        <v>0</v>
      </c>
      <c r="R89" s="109">
        <f t="shared" si="84"/>
        <v>0</v>
      </c>
      <c r="S89" s="109">
        <f t="shared" si="84"/>
        <v>259176</v>
      </c>
      <c r="T89" s="109">
        <f t="shared" si="84"/>
        <v>0</v>
      </c>
      <c r="U89" s="109">
        <f aca="true" t="shared" si="85" ref="U89:AH89">U91+U95+U99+U118+U128+U134</f>
        <v>0</v>
      </c>
      <c r="V89" s="109">
        <f t="shared" si="85"/>
        <v>259176</v>
      </c>
      <c r="W89" s="109">
        <f t="shared" si="85"/>
        <v>0</v>
      </c>
      <c r="X89" s="109">
        <f t="shared" si="85"/>
        <v>3559</v>
      </c>
      <c r="Y89" s="109">
        <f t="shared" si="85"/>
        <v>0</v>
      </c>
      <c r="Z89" s="109">
        <f t="shared" si="85"/>
        <v>262735</v>
      </c>
      <c r="AA89" s="109">
        <f t="shared" si="85"/>
        <v>0</v>
      </c>
      <c r="AB89" s="109">
        <f t="shared" si="85"/>
        <v>1</v>
      </c>
      <c r="AC89" s="109">
        <f t="shared" si="85"/>
        <v>82</v>
      </c>
      <c r="AD89" s="109">
        <f t="shared" si="85"/>
        <v>0</v>
      </c>
      <c r="AE89" s="109">
        <f t="shared" si="85"/>
        <v>0</v>
      </c>
      <c r="AF89" s="109">
        <f t="shared" si="85"/>
        <v>0</v>
      </c>
      <c r="AG89" s="109">
        <f t="shared" si="85"/>
        <v>0</v>
      </c>
      <c r="AH89" s="109">
        <f t="shared" si="85"/>
        <v>262818</v>
      </c>
      <c r="AI89" s="109">
        <f aca="true" t="shared" si="86" ref="AI89:AO89">AI91+AI95+AI99+AI118+AI128+AI134</f>
        <v>0</v>
      </c>
      <c r="AJ89" s="109">
        <f t="shared" si="86"/>
        <v>0</v>
      </c>
      <c r="AK89" s="109">
        <f t="shared" si="86"/>
        <v>5000</v>
      </c>
      <c r="AL89" s="109">
        <f t="shared" si="86"/>
        <v>0</v>
      </c>
      <c r="AM89" s="109">
        <f t="shared" si="86"/>
        <v>7900</v>
      </c>
      <c r="AN89" s="109">
        <f t="shared" si="86"/>
        <v>275718</v>
      </c>
      <c r="AO89" s="109">
        <f t="shared" si="86"/>
        <v>7900</v>
      </c>
      <c r="AP89" s="109">
        <f>AP91+AP95+AP99+AP118+AP128+AP134</f>
        <v>0</v>
      </c>
      <c r="AQ89" s="109">
        <f>AQ91+AQ95+AQ99+AQ118+AQ128+AQ134</f>
        <v>0</v>
      </c>
      <c r="AR89" s="109">
        <f>AR91+AR95+AR99+AR118+AR128+AR134</f>
        <v>275718</v>
      </c>
      <c r="AS89" s="109">
        <f>AS91+AS95+AS99+AS118+AS128+AS134</f>
        <v>7900</v>
      </c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</row>
    <row r="90" spans="1:45" ht="18.75">
      <c r="A90" s="111"/>
      <c r="B90" s="54"/>
      <c r="C90" s="54"/>
      <c r="D90" s="55"/>
      <c r="E90" s="5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1">
        <f>U91</f>
        <v>0</v>
      </c>
      <c r="V90" s="74"/>
      <c r="W90" s="74"/>
      <c r="X90" s="74"/>
      <c r="Y90" s="74"/>
      <c r="Z90" s="74"/>
      <c r="AA90" s="74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9"/>
      <c r="AQ90" s="59"/>
      <c r="AR90" s="59"/>
      <c r="AS90" s="59"/>
    </row>
    <row r="91" spans="1:69" s="12" customFormat="1" ht="18.75" hidden="1">
      <c r="A91" s="68" t="s">
        <v>37</v>
      </c>
      <c r="B91" s="69" t="s">
        <v>135</v>
      </c>
      <c r="C91" s="69" t="s">
        <v>150</v>
      </c>
      <c r="D91" s="80"/>
      <c r="E91" s="69"/>
      <c r="F91" s="81">
        <f aca="true" t="shared" si="87" ref="F91:T92">F92</f>
        <v>6711</v>
      </c>
      <c r="G91" s="81">
        <f t="shared" si="87"/>
        <v>-1070</v>
      </c>
      <c r="H91" s="81">
        <f t="shared" si="87"/>
        <v>5641</v>
      </c>
      <c r="I91" s="81">
        <f t="shared" si="87"/>
        <v>0</v>
      </c>
      <c r="J91" s="81">
        <f t="shared" si="87"/>
        <v>0</v>
      </c>
      <c r="K91" s="81">
        <f t="shared" si="87"/>
        <v>0</v>
      </c>
      <c r="L91" s="81">
        <f t="shared" si="87"/>
        <v>0</v>
      </c>
      <c r="M91" s="81">
        <f t="shared" si="87"/>
        <v>5641</v>
      </c>
      <c r="N91" s="81">
        <f t="shared" si="87"/>
        <v>0</v>
      </c>
      <c r="O91" s="81">
        <f t="shared" si="87"/>
        <v>-5641</v>
      </c>
      <c r="P91" s="81">
        <f t="shared" si="87"/>
        <v>0</v>
      </c>
      <c r="Q91" s="81">
        <f t="shared" si="87"/>
        <v>0</v>
      </c>
      <c r="R91" s="81">
        <f t="shared" si="87"/>
        <v>0</v>
      </c>
      <c r="S91" s="81">
        <f t="shared" si="87"/>
        <v>0</v>
      </c>
      <c r="T91" s="81">
        <f t="shared" si="87"/>
        <v>0</v>
      </c>
      <c r="U91" s="74">
        <f>U92</f>
        <v>0</v>
      </c>
      <c r="V91" s="81">
        <f aca="true" t="shared" si="88" ref="U91:AA92">V92</f>
        <v>0</v>
      </c>
      <c r="W91" s="81">
        <f t="shared" si="88"/>
        <v>0</v>
      </c>
      <c r="X91" s="81">
        <f t="shared" si="88"/>
        <v>0</v>
      </c>
      <c r="Y91" s="81">
        <f t="shared" si="88"/>
        <v>0</v>
      </c>
      <c r="Z91" s="81">
        <f t="shared" si="88"/>
        <v>0</v>
      </c>
      <c r="AA91" s="81">
        <f t="shared" si="88"/>
        <v>0</v>
      </c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3"/>
      <c r="AQ91" s="103"/>
      <c r="AR91" s="103"/>
      <c r="AS91" s="103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</row>
    <row r="92" spans="1:69" s="14" customFormat="1" ht="50.25" customHeight="1" hidden="1">
      <c r="A92" s="82" t="s">
        <v>151</v>
      </c>
      <c r="B92" s="83" t="s">
        <v>135</v>
      </c>
      <c r="C92" s="83" t="s">
        <v>150</v>
      </c>
      <c r="D92" s="84" t="s">
        <v>38</v>
      </c>
      <c r="E92" s="83"/>
      <c r="F92" s="85">
        <f t="shared" si="87"/>
        <v>6711</v>
      </c>
      <c r="G92" s="85">
        <f t="shared" si="87"/>
        <v>-1070</v>
      </c>
      <c r="H92" s="85">
        <f t="shared" si="87"/>
        <v>5641</v>
      </c>
      <c r="I92" s="85">
        <f t="shared" si="87"/>
        <v>0</v>
      </c>
      <c r="J92" s="85">
        <f t="shared" si="87"/>
        <v>0</v>
      </c>
      <c r="K92" s="85">
        <f t="shared" si="87"/>
        <v>0</v>
      </c>
      <c r="L92" s="85">
        <f t="shared" si="87"/>
        <v>0</v>
      </c>
      <c r="M92" s="85">
        <f t="shared" si="87"/>
        <v>5641</v>
      </c>
      <c r="N92" s="85">
        <f t="shared" si="87"/>
        <v>0</v>
      </c>
      <c r="O92" s="85">
        <f t="shared" si="87"/>
        <v>-5641</v>
      </c>
      <c r="P92" s="85">
        <f t="shared" si="87"/>
        <v>0</v>
      </c>
      <c r="Q92" s="85">
        <f t="shared" si="87"/>
        <v>0</v>
      </c>
      <c r="R92" s="85">
        <f t="shared" si="87"/>
        <v>0</v>
      </c>
      <c r="S92" s="85">
        <f t="shared" si="87"/>
        <v>0</v>
      </c>
      <c r="T92" s="85">
        <f t="shared" si="87"/>
        <v>0</v>
      </c>
      <c r="U92" s="85">
        <f t="shared" si="88"/>
        <v>0</v>
      </c>
      <c r="V92" s="85">
        <f t="shared" si="88"/>
        <v>0</v>
      </c>
      <c r="W92" s="85">
        <f t="shared" si="88"/>
        <v>0</v>
      </c>
      <c r="X92" s="85">
        <f t="shared" si="88"/>
        <v>0</v>
      </c>
      <c r="Y92" s="85">
        <f t="shared" si="88"/>
        <v>0</v>
      </c>
      <c r="Z92" s="85">
        <f t="shared" si="88"/>
        <v>0</v>
      </c>
      <c r="AA92" s="85">
        <f t="shared" si="88"/>
        <v>0</v>
      </c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8"/>
      <c r="AQ92" s="98"/>
      <c r="AR92" s="98"/>
      <c r="AS92" s="98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</row>
    <row r="93" spans="1:69" s="16" customFormat="1" ht="84" customHeight="1" hidden="1">
      <c r="A93" s="82" t="s">
        <v>253</v>
      </c>
      <c r="B93" s="83" t="s">
        <v>135</v>
      </c>
      <c r="C93" s="83" t="s">
        <v>150</v>
      </c>
      <c r="D93" s="84" t="s">
        <v>38</v>
      </c>
      <c r="E93" s="83" t="s">
        <v>152</v>
      </c>
      <c r="F93" s="74">
        <v>6711</v>
      </c>
      <c r="G93" s="74">
        <f>H93-F93</f>
        <v>-1070</v>
      </c>
      <c r="H93" s="74">
        <v>5641</v>
      </c>
      <c r="I93" s="75"/>
      <c r="J93" s="75"/>
      <c r="K93" s="75"/>
      <c r="L93" s="75"/>
      <c r="M93" s="74">
        <f>H93+K93</f>
        <v>5641</v>
      </c>
      <c r="N93" s="75"/>
      <c r="O93" s="74">
        <f>P93-M93</f>
        <v>-5641</v>
      </c>
      <c r="P93" s="74"/>
      <c r="Q93" s="74"/>
      <c r="R93" s="75"/>
      <c r="S93" s="74">
        <f>P93+R93</f>
        <v>0</v>
      </c>
      <c r="T93" s="74"/>
      <c r="U93" s="74">
        <f aca="true" t="shared" si="89" ref="U93:AA93">R93+T93</f>
        <v>0</v>
      </c>
      <c r="V93" s="74">
        <f t="shared" si="89"/>
        <v>0</v>
      </c>
      <c r="W93" s="74">
        <f t="shared" si="89"/>
        <v>0</v>
      </c>
      <c r="X93" s="74">
        <f t="shared" si="89"/>
        <v>0</v>
      </c>
      <c r="Y93" s="74">
        <f t="shared" si="89"/>
        <v>0</v>
      </c>
      <c r="Z93" s="74">
        <f t="shared" si="89"/>
        <v>0</v>
      </c>
      <c r="AA93" s="74">
        <f t="shared" si="89"/>
        <v>0</v>
      </c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5"/>
      <c r="AQ93" s="75"/>
      <c r="AR93" s="75"/>
      <c r="AS93" s="7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</row>
    <row r="94" spans="1:45" ht="14.25" hidden="1">
      <c r="A94" s="111"/>
      <c r="B94" s="54"/>
      <c r="C94" s="54"/>
      <c r="D94" s="55"/>
      <c r="E94" s="54"/>
      <c r="F94" s="60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60"/>
      <c r="Y94" s="60"/>
      <c r="Z94" s="60"/>
      <c r="AA94" s="60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9"/>
      <c r="AQ94" s="59"/>
      <c r="AR94" s="59"/>
      <c r="AS94" s="59"/>
    </row>
    <row r="95" spans="1:69" s="12" customFormat="1" ht="18.75">
      <c r="A95" s="68" t="s">
        <v>39</v>
      </c>
      <c r="B95" s="69" t="s">
        <v>135</v>
      </c>
      <c r="C95" s="69" t="s">
        <v>136</v>
      </c>
      <c r="D95" s="80"/>
      <c r="E95" s="69"/>
      <c r="F95" s="71">
        <f aca="true" t="shared" si="90" ref="F95:W96">F96</f>
        <v>3270</v>
      </c>
      <c r="G95" s="71">
        <f t="shared" si="90"/>
        <v>199</v>
      </c>
      <c r="H95" s="71">
        <f t="shared" si="90"/>
        <v>3469</v>
      </c>
      <c r="I95" s="71">
        <f t="shared" si="90"/>
        <v>0</v>
      </c>
      <c r="J95" s="71">
        <f t="shared" si="90"/>
        <v>3715</v>
      </c>
      <c r="K95" s="71">
        <f t="shared" si="90"/>
        <v>0</v>
      </c>
      <c r="L95" s="71">
        <f t="shared" si="90"/>
        <v>0</v>
      </c>
      <c r="M95" s="71">
        <f t="shared" si="90"/>
        <v>3469</v>
      </c>
      <c r="N95" s="71">
        <f t="shared" si="90"/>
        <v>0</v>
      </c>
      <c r="O95" s="71">
        <f t="shared" si="90"/>
        <v>-227</v>
      </c>
      <c r="P95" s="71">
        <f t="shared" si="90"/>
        <v>3242</v>
      </c>
      <c r="Q95" s="71">
        <f t="shared" si="90"/>
        <v>0</v>
      </c>
      <c r="R95" s="71">
        <f t="shared" si="90"/>
        <v>0</v>
      </c>
      <c r="S95" s="71">
        <f t="shared" si="90"/>
        <v>3242</v>
      </c>
      <c r="T95" s="71">
        <f t="shared" si="90"/>
        <v>0</v>
      </c>
      <c r="U95" s="71">
        <f t="shared" si="90"/>
        <v>0</v>
      </c>
      <c r="V95" s="71">
        <f t="shared" si="90"/>
        <v>3242</v>
      </c>
      <c r="W95" s="71">
        <f t="shared" si="90"/>
        <v>0</v>
      </c>
      <c r="X95" s="71">
        <f aca="true" t="shared" si="91" ref="X95:AM96">X96</f>
        <v>0</v>
      </c>
      <c r="Y95" s="71">
        <f t="shared" si="91"/>
        <v>0</v>
      </c>
      <c r="Z95" s="71">
        <f t="shared" si="91"/>
        <v>3242</v>
      </c>
      <c r="AA95" s="71">
        <f t="shared" si="91"/>
        <v>0</v>
      </c>
      <c r="AB95" s="71">
        <f t="shared" si="91"/>
        <v>0</v>
      </c>
      <c r="AC95" s="71">
        <f t="shared" si="91"/>
        <v>0</v>
      </c>
      <c r="AD95" s="71">
        <f t="shared" si="91"/>
        <v>0</v>
      </c>
      <c r="AE95" s="71">
        <f t="shared" si="91"/>
        <v>0</v>
      </c>
      <c r="AF95" s="71">
        <f t="shared" si="91"/>
        <v>0</v>
      </c>
      <c r="AG95" s="71">
        <f t="shared" si="91"/>
        <v>0</v>
      </c>
      <c r="AH95" s="71">
        <f t="shared" si="91"/>
        <v>3242</v>
      </c>
      <c r="AI95" s="71">
        <f t="shared" si="91"/>
        <v>0</v>
      </c>
      <c r="AJ95" s="71">
        <f t="shared" si="91"/>
        <v>0</v>
      </c>
      <c r="AK95" s="71">
        <f t="shared" si="91"/>
        <v>0</v>
      </c>
      <c r="AL95" s="71">
        <f t="shared" si="91"/>
        <v>0</v>
      </c>
      <c r="AM95" s="71">
        <f t="shared" si="91"/>
        <v>0</v>
      </c>
      <c r="AN95" s="71">
        <f aca="true" t="shared" si="92" ref="AI95:AS96">AN96</f>
        <v>3242</v>
      </c>
      <c r="AO95" s="71">
        <f t="shared" si="92"/>
        <v>0</v>
      </c>
      <c r="AP95" s="71">
        <f t="shared" si="92"/>
        <v>0</v>
      </c>
      <c r="AQ95" s="71">
        <f t="shared" si="92"/>
        <v>0</v>
      </c>
      <c r="AR95" s="71">
        <f t="shared" si="92"/>
        <v>3242</v>
      </c>
      <c r="AS95" s="71">
        <f t="shared" si="92"/>
        <v>0</v>
      </c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</row>
    <row r="96" spans="1:69" s="14" customFormat="1" ht="22.5" customHeight="1">
      <c r="A96" s="82" t="s">
        <v>148</v>
      </c>
      <c r="B96" s="83" t="s">
        <v>135</v>
      </c>
      <c r="C96" s="83" t="s">
        <v>136</v>
      </c>
      <c r="D96" s="84" t="s">
        <v>149</v>
      </c>
      <c r="E96" s="83"/>
      <c r="F96" s="74">
        <f t="shared" si="90"/>
        <v>3270</v>
      </c>
      <c r="G96" s="74">
        <f t="shared" si="90"/>
        <v>199</v>
      </c>
      <c r="H96" s="74">
        <f t="shared" si="90"/>
        <v>3469</v>
      </c>
      <c r="I96" s="74">
        <f t="shared" si="90"/>
        <v>0</v>
      </c>
      <c r="J96" s="74">
        <f t="shared" si="90"/>
        <v>3715</v>
      </c>
      <c r="K96" s="74">
        <f t="shared" si="90"/>
        <v>0</v>
      </c>
      <c r="L96" s="74">
        <f t="shared" si="90"/>
        <v>0</v>
      </c>
      <c r="M96" s="74">
        <f t="shared" si="90"/>
        <v>3469</v>
      </c>
      <c r="N96" s="74">
        <f t="shared" si="90"/>
        <v>0</v>
      </c>
      <c r="O96" s="74">
        <f t="shared" si="90"/>
        <v>-227</v>
      </c>
      <c r="P96" s="74">
        <f t="shared" si="90"/>
        <v>3242</v>
      </c>
      <c r="Q96" s="74">
        <f t="shared" si="90"/>
        <v>0</v>
      </c>
      <c r="R96" s="74">
        <f t="shared" si="90"/>
        <v>0</v>
      </c>
      <c r="S96" s="74">
        <f t="shared" si="90"/>
        <v>3242</v>
      </c>
      <c r="T96" s="74">
        <f t="shared" si="90"/>
        <v>0</v>
      </c>
      <c r="U96" s="97"/>
      <c r="V96" s="74">
        <f>V97</f>
        <v>3242</v>
      </c>
      <c r="W96" s="74">
        <f t="shared" si="90"/>
        <v>0</v>
      </c>
      <c r="X96" s="74">
        <f t="shared" si="91"/>
        <v>0</v>
      </c>
      <c r="Y96" s="74">
        <f t="shared" si="91"/>
        <v>0</v>
      </c>
      <c r="Z96" s="74">
        <f t="shared" si="91"/>
        <v>3242</v>
      </c>
      <c r="AA96" s="74">
        <f t="shared" si="91"/>
        <v>0</v>
      </c>
      <c r="AB96" s="74">
        <f t="shared" si="91"/>
        <v>0</v>
      </c>
      <c r="AC96" s="74">
        <f t="shared" si="91"/>
        <v>0</v>
      </c>
      <c r="AD96" s="74">
        <f t="shared" si="91"/>
        <v>0</v>
      </c>
      <c r="AE96" s="74">
        <f t="shared" si="91"/>
        <v>0</v>
      </c>
      <c r="AF96" s="74">
        <f t="shared" si="91"/>
        <v>0</v>
      </c>
      <c r="AG96" s="74">
        <f t="shared" si="91"/>
        <v>0</v>
      </c>
      <c r="AH96" s="74">
        <f t="shared" si="91"/>
        <v>3242</v>
      </c>
      <c r="AI96" s="74">
        <f t="shared" si="92"/>
        <v>0</v>
      </c>
      <c r="AJ96" s="74">
        <f t="shared" si="92"/>
        <v>0</v>
      </c>
      <c r="AK96" s="74">
        <f t="shared" si="92"/>
        <v>0</v>
      </c>
      <c r="AL96" s="74">
        <f t="shared" si="92"/>
        <v>0</v>
      </c>
      <c r="AM96" s="74">
        <f t="shared" si="92"/>
        <v>0</v>
      </c>
      <c r="AN96" s="74">
        <f t="shared" si="92"/>
        <v>3242</v>
      </c>
      <c r="AO96" s="74">
        <f t="shared" si="92"/>
        <v>0</v>
      </c>
      <c r="AP96" s="74">
        <f t="shared" si="92"/>
        <v>0</v>
      </c>
      <c r="AQ96" s="74">
        <f t="shared" si="92"/>
        <v>0</v>
      </c>
      <c r="AR96" s="74">
        <f t="shared" si="92"/>
        <v>3242</v>
      </c>
      <c r="AS96" s="74">
        <f t="shared" si="92"/>
        <v>0</v>
      </c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</row>
    <row r="97" spans="1:69" s="16" customFormat="1" ht="72.75" customHeight="1">
      <c r="A97" s="82" t="s">
        <v>137</v>
      </c>
      <c r="B97" s="83" t="s">
        <v>135</v>
      </c>
      <c r="C97" s="83" t="s">
        <v>136</v>
      </c>
      <c r="D97" s="84" t="s">
        <v>149</v>
      </c>
      <c r="E97" s="83" t="s">
        <v>138</v>
      </c>
      <c r="F97" s="74">
        <v>3270</v>
      </c>
      <c r="G97" s="74">
        <f>H97-F97</f>
        <v>199</v>
      </c>
      <c r="H97" s="74">
        <v>3469</v>
      </c>
      <c r="I97" s="74"/>
      <c r="J97" s="74">
        <v>3715</v>
      </c>
      <c r="K97" s="76"/>
      <c r="L97" s="76"/>
      <c r="M97" s="74">
        <f>H97+K97</f>
        <v>3469</v>
      </c>
      <c r="N97" s="75"/>
      <c r="O97" s="74">
        <f>P97-M97</f>
        <v>-227</v>
      </c>
      <c r="P97" s="74">
        <v>3242</v>
      </c>
      <c r="Q97" s="74"/>
      <c r="R97" s="76"/>
      <c r="S97" s="74">
        <f>P97+R97</f>
        <v>3242</v>
      </c>
      <c r="T97" s="74"/>
      <c r="U97" s="76"/>
      <c r="V97" s="74">
        <f>U97+S97</f>
        <v>3242</v>
      </c>
      <c r="W97" s="74">
        <f>T97</f>
        <v>0</v>
      </c>
      <c r="X97" s="77"/>
      <c r="Y97" s="77"/>
      <c r="Z97" s="74">
        <f>V97+X97+Y97</f>
        <v>3242</v>
      </c>
      <c r="AA97" s="74">
        <f>W97+Y97</f>
        <v>0</v>
      </c>
      <c r="AB97" s="76"/>
      <c r="AC97" s="76"/>
      <c r="AD97" s="76"/>
      <c r="AE97" s="76"/>
      <c r="AF97" s="76"/>
      <c r="AG97" s="76"/>
      <c r="AH97" s="74">
        <f>Z97+AB97+AC97+AD97+AE97+AF97+AG97</f>
        <v>3242</v>
      </c>
      <c r="AI97" s="74">
        <f>AA97+AG97</f>
        <v>0</v>
      </c>
      <c r="AJ97" s="74"/>
      <c r="AK97" s="74"/>
      <c r="AL97" s="76"/>
      <c r="AM97" s="76"/>
      <c r="AN97" s="74">
        <f>AH97+AJ97+AK97+AL97+AM97</f>
        <v>3242</v>
      </c>
      <c r="AO97" s="74">
        <f>AI97+AM97</f>
        <v>0</v>
      </c>
      <c r="AP97" s="75"/>
      <c r="AQ97" s="75"/>
      <c r="AR97" s="74">
        <f>AN97+AP97+AQ97</f>
        <v>3242</v>
      </c>
      <c r="AS97" s="74">
        <f>AO97+AQ97</f>
        <v>0</v>
      </c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</row>
    <row r="98" spans="1:69" s="16" customFormat="1" ht="21" customHeight="1">
      <c r="A98" s="82"/>
      <c r="B98" s="83"/>
      <c r="C98" s="83"/>
      <c r="D98" s="84"/>
      <c r="E98" s="83"/>
      <c r="F98" s="77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5"/>
      <c r="W98" s="75"/>
      <c r="X98" s="77"/>
      <c r="Y98" s="77"/>
      <c r="Z98" s="74"/>
      <c r="AA98" s="74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5"/>
      <c r="AQ98" s="75"/>
      <c r="AR98" s="75"/>
      <c r="AS98" s="7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</row>
    <row r="99" spans="1:69" s="16" customFormat="1" ht="21" customHeight="1">
      <c r="A99" s="68" t="s">
        <v>40</v>
      </c>
      <c r="B99" s="69" t="s">
        <v>135</v>
      </c>
      <c r="C99" s="69" t="s">
        <v>154</v>
      </c>
      <c r="D99" s="80"/>
      <c r="E99" s="69"/>
      <c r="F99" s="81">
        <f aca="true" t="shared" si="93" ref="F99:N99">F100+F102+F105</f>
        <v>274994</v>
      </c>
      <c r="G99" s="81">
        <f t="shared" si="93"/>
        <v>94406</v>
      </c>
      <c r="H99" s="81">
        <f t="shared" si="93"/>
        <v>369400</v>
      </c>
      <c r="I99" s="81">
        <f t="shared" si="93"/>
        <v>0</v>
      </c>
      <c r="J99" s="81">
        <f t="shared" si="93"/>
        <v>412530</v>
      </c>
      <c r="K99" s="81">
        <f t="shared" si="93"/>
        <v>0</v>
      </c>
      <c r="L99" s="81">
        <f t="shared" si="93"/>
        <v>0</v>
      </c>
      <c r="M99" s="81">
        <f t="shared" si="93"/>
        <v>369400</v>
      </c>
      <c r="N99" s="81">
        <f t="shared" si="93"/>
        <v>0</v>
      </c>
      <c r="O99" s="81">
        <f aca="true" t="shared" si="94" ref="O99:T99">O100+O102+O105</f>
        <v>-207059</v>
      </c>
      <c r="P99" s="81">
        <f t="shared" si="94"/>
        <v>162341</v>
      </c>
      <c r="Q99" s="81">
        <f t="shared" si="94"/>
        <v>0</v>
      </c>
      <c r="R99" s="81">
        <f t="shared" si="94"/>
        <v>0</v>
      </c>
      <c r="S99" s="81">
        <f t="shared" si="94"/>
        <v>162341</v>
      </c>
      <c r="T99" s="81">
        <f t="shared" si="94"/>
        <v>0</v>
      </c>
      <c r="U99" s="81">
        <f>U100+U102+U105</f>
        <v>0</v>
      </c>
      <c r="V99" s="81">
        <f>V100+V102+V105</f>
        <v>162341</v>
      </c>
      <c r="W99" s="81">
        <f>W100+W102+W105</f>
        <v>0</v>
      </c>
      <c r="X99" s="81">
        <f>X100+X102+X105+X113</f>
        <v>320</v>
      </c>
      <c r="Y99" s="81">
        <f>Y100+Y102+Y105+Y113</f>
        <v>0</v>
      </c>
      <c r="Z99" s="81">
        <f>Z100+Z102+Z105+Z113</f>
        <v>162661</v>
      </c>
      <c r="AA99" s="81">
        <f aca="true" t="shared" si="95" ref="AA99:AH99">AA100+AA102+AA105+AA113</f>
        <v>0</v>
      </c>
      <c r="AB99" s="81">
        <f t="shared" si="95"/>
        <v>0</v>
      </c>
      <c r="AC99" s="81">
        <f t="shared" si="95"/>
        <v>0</v>
      </c>
      <c r="AD99" s="81">
        <f t="shared" si="95"/>
        <v>0</v>
      </c>
      <c r="AE99" s="81">
        <f t="shared" si="95"/>
        <v>0</v>
      </c>
      <c r="AF99" s="81">
        <f t="shared" si="95"/>
        <v>0</v>
      </c>
      <c r="AG99" s="81">
        <f t="shared" si="95"/>
        <v>0</v>
      </c>
      <c r="AH99" s="81">
        <f t="shared" si="95"/>
        <v>162661</v>
      </c>
      <c r="AI99" s="81">
        <f aca="true" t="shared" si="96" ref="AI99:AS99">AI100+AI102+AI105+AI113</f>
        <v>0</v>
      </c>
      <c r="AJ99" s="81">
        <f t="shared" si="96"/>
        <v>0</v>
      </c>
      <c r="AK99" s="81">
        <f t="shared" si="96"/>
        <v>0</v>
      </c>
      <c r="AL99" s="81">
        <f t="shared" si="96"/>
        <v>0</v>
      </c>
      <c r="AM99" s="81">
        <f t="shared" si="96"/>
        <v>0</v>
      </c>
      <c r="AN99" s="81">
        <f t="shared" si="96"/>
        <v>162661</v>
      </c>
      <c r="AO99" s="81">
        <f t="shared" si="96"/>
        <v>0</v>
      </c>
      <c r="AP99" s="81">
        <f t="shared" si="96"/>
        <v>0</v>
      </c>
      <c r="AQ99" s="81">
        <f t="shared" si="96"/>
        <v>0</v>
      </c>
      <c r="AR99" s="81">
        <f t="shared" si="96"/>
        <v>162661</v>
      </c>
      <c r="AS99" s="81">
        <f t="shared" si="96"/>
        <v>0</v>
      </c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</row>
    <row r="100" spans="1:69" s="16" customFormat="1" ht="67.5" customHeight="1" hidden="1">
      <c r="A100" s="82" t="s">
        <v>133</v>
      </c>
      <c r="B100" s="83" t="s">
        <v>135</v>
      </c>
      <c r="C100" s="83" t="s">
        <v>154</v>
      </c>
      <c r="D100" s="84" t="s">
        <v>124</v>
      </c>
      <c r="E100" s="69"/>
      <c r="F100" s="81">
        <f aca="true" t="shared" si="97" ref="F100:AA100">F101</f>
        <v>0</v>
      </c>
      <c r="G100" s="85">
        <f t="shared" si="97"/>
        <v>9403</v>
      </c>
      <c r="H100" s="85">
        <f t="shared" si="97"/>
        <v>9403</v>
      </c>
      <c r="I100" s="85">
        <f t="shared" si="97"/>
        <v>0</v>
      </c>
      <c r="J100" s="85">
        <f t="shared" si="97"/>
        <v>9073</v>
      </c>
      <c r="K100" s="85">
        <f t="shared" si="97"/>
        <v>0</v>
      </c>
      <c r="L100" s="85">
        <f t="shared" si="97"/>
        <v>0</v>
      </c>
      <c r="M100" s="85">
        <f t="shared" si="97"/>
        <v>9403</v>
      </c>
      <c r="N100" s="85">
        <f t="shared" si="97"/>
        <v>0</v>
      </c>
      <c r="O100" s="85">
        <f t="shared" si="97"/>
        <v>-9403</v>
      </c>
      <c r="P100" s="85">
        <f t="shared" si="97"/>
        <v>0</v>
      </c>
      <c r="Q100" s="85">
        <f t="shared" si="97"/>
        <v>0</v>
      </c>
      <c r="R100" s="85">
        <f t="shared" si="97"/>
        <v>0</v>
      </c>
      <c r="S100" s="85">
        <f t="shared" si="97"/>
        <v>0</v>
      </c>
      <c r="T100" s="85">
        <f t="shared" si="97"/>
        <v>0</v>
      </c>
      <c r="U100" s="85">
        <f t="shared" si="97"/>
        <v>0</v>
      </c>
      <c r="V100" s="85">
        <f t="shared" si="97"/>
        <v>0</v>
      </c>
      <c r="W100" s="85">
        <f t="shared" si="97"/>
        <v>0</v>
      </c>
      <c r="X100" s="85">
        <f t="shared" si="97"/>
        <v>0</v>
      </c>
      <c r="Y100" s="85">
        <f t="shared" si="97"/>
        <v>0</v>
      </c>
      <c r="Z100" s="85">
        <f t="shared" si="97"/>
        <v>0</v>
      </c>
      <c r="AA100" s="85">
        <f t="shared" si="97"/>
        <v>0</v>
      </c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5"/>
      <c r="AQ100" s="75"/>
      <c r="AR100" s="75"/>
      <c r="AS100" s="7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</row>
    <row r="101" spans="1:69" s="16" customFormat="1" ht="39.75" customHeight="1" hidden="1">
      <c r="A101" s="82" t="s">
        <v>230</v>
      </c>
      <c r="B101" s="83" t="s">
        <v>135</v>
      </c>
      <c r="C101" s="83" t="s">
        <v>154</v>
      </c>
      <c r="D101" s="84" t="s">
        <v>124</v>
      </c>
      <c r="E101" s="83" t="s">
        <v>231</v>
      </c>
      <c r="F101" s="81"/>
      <c r="G101" s="74">
        <f>H101-F101</f>
        <v>9403</v>
      </c>
      <c r="H101" s="85">
        <v>9403</v>
      </c>
      <c r="I101" s="85"/>
      <c r="J101" s="85">
        <v>9073</v>
      </c>
      <c r="K101" s="76"/>
      <c r="L101" s="76"/>
      <c r="M101" s="74">
        <f>H101+K101</f>
        <v>9403</v>
      </c>
      <c r="N101" s="75"/>
      <c r="O101" s="74">
        <f>P101-M101</f>
        <v>-9403</v>
      </c>
      <c r="P101" s="74"/>
      <c r="Q101" s="74"/>
      <c r="R101" s="76"/>
      <c r="S101" s="74">
        <f>P101+R101</f>
        <v>0</v>
      </c>
      <c r="T101" s="74"/>
      <c r="U101" s="74">
        <f aca="true" t="shared" si="98" ref="U101:AA101">R101+T101</f>
        <v>0</v>
      </c>
      <c r="V101" s="74">
        <f t="shared" si="98"/>
        <v>0</v>
      </c>
      <c r="W101" s="74">
        <f t="shared" si="98"/>
        <v>0</v>
      </c>
      <c r="X101" s="74">
        <f t="shared" si="98"/>
        <v>0</v>
      </c>
      <c r="Y101" s="74">
        <f t="shared" si="98"/>
        <v>0</v>
      </c>
      <c r="Z101" s="74">
        <f t="shared" si="98"/>
        <v>0</v>
      </c>
      <c r="AA101" s="74">
        <f t="shared" si="98"/>
        <v>0</v>
      </c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5"/>
      <c r="AQ101" s="75"/>
      <c r="AR101" s="75"/>
      <c r="AS101" s="7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</row>
    <row r="102" spans="1:69" s="16" customFormat="1" ht="18" customHeight="1">
      <c r="A102" s="82" t="s">
        <v>155</v>
      </c>
      <c r="B102" s="83" t="s">
        <v>135</v>
      </c>
      <c r="C102" s="83" t="s">
        <v>154</v>
      </c>
      <c r="D102" s="84" t="s">
        <v>156</v>
      </c>
      <c r="E102" s="83"/>
      <c r="F102" s="85">
        <f aca="true" t="shared" si="99" ref="F102:U103">F103</f>
        <v>1968</v>
      </c>
      <c r="G102" s="85">
        <f t="shared" si="99"/>
        <v>225</v>
      </c>
      <c r="H102" s="85">
        <f t="shared" si="99"/>
        <v>2193</v>
      </c>
      <c r="I102" s="85">
        <f t="shared" si="99"/>
        <v>0</v>
      </c>
      <c r="J102" s="85">
        <f t="shared" si="99"/>
        <v>2530</v>
      </c>
      <c r="K102" s="85">
        <f t="shared" si="99"/>
        <v>0</v>
      </c>
      <c r="L102" s="85">
        <f t="shared" si="99"/>
        <v>0</v>
      </c>
      <c r="M102" s="85">
        <f t="shared" si="99"/>
        <v>2193</v>
      </c>
      <c r="N102" s="85">
        <f t="shared" si="99"/>
        <v>0</v>
      </c>
      <c r="O102" s="85">
        <f t="shared" si="99"/>
        <v>-169</v>
      </c>
      <c r="P102" s="85">
        <f t="shared" si="99"/>
        <v>2024</v>
      </c>
      <c r="Q102" s="85">
        <f t="shared" si="99"/>
        <v>0</v>
      </c>
      <c r="R102" s="85">
        <f t="shared" si="99"/>
        <v>0</v>
      </c>
      <c r="S102" s="85">
        <f t="shared" si="99"/>
        <v>2024</v>
      </c>
      <c r="T102" s="85">
        <f t="shared" si="99"/>
        <v>0</v>
      </c>
      <c r="U102" s="85">
        <f t="shared" si="99"/>
        <v>0</v>
      </c>
      <c r="V102" s="85">
        <f>V103</f>
        <v>2024</v>
      </c>
      <c r="W102" s="85">
        <f aca="true" t="shared" si="100" ref="W102:AL103">W103</f>
        <v>0</v>
      </c>
      <c r="X102" s="85">
        <f t="shared" si="100"/>
        <v>0</v>
      </c>
      <c r="Y102" s="85">
        <f t="shared" si="100"/>
        <v>0</v>
      </c>
      <c r="Z102" s="85">
        <f t="shared" si="100"/>
        <v>2024</v>
      </c>
      <c r="AA102" s="85">
        <f t="shared" si="100"/>
        <v>0</v>
      </c>
      <c r="AB102" s="85">
        <f t="shared" si="100"/>
        <v>0</v>
      </c>
      <c r="AC102" s="85">
        <f t="shared" si="100"/>
        <v>0</v>
      </c>
      <c r="AD102" s="85">
        <f t="shared" si="100"/>
        <v>0</v>
      </c>
      <c r="AE102" s="85">
        <f t="shared" si="100"/>
        <v>0</v>
      </c>
      <c r="AF102" s="85">
        <f t="shared" si="100"/>
        <v>0</v>
      </c>
      <c r="AG102" s="85">
        <f t="shared" si="100"/>
        <v>0</v>
      </c>
      <c r="AH102" s="85">
        <f t="shared" si="100"/>
        <v>2024</v>
      </c>
      <c r="AI102" s="85">
        <f t="shared" si="100"/>
        <v>0</v>
      </c>
      <c r="AJ102" s="85">
        <f t="shared" si="100"/>
        <v>0</v>
      </c>
      <c r="AK102" s="85">
        <f t="shared" si="100"/>
        <v>0</v>
      </c>
      <c r="AL102" s="85">
        <f t="shared" si="100"/>
        <v>0</v>
      </c>
      <c r="AM102" s="85">
        <f aca="true" t="shared" si="101" ref="AI102:AS103">AM103</f>
        <v>0</v>
      </c>
      <c r="AN102" s="85">
        <f t="shared" si="101"/>
        <v>2024</v>
      </c>
      <c r="AO102" s="85">
        <f t="shared" si="101"/>
        <v>0</v>
      </c>
      <c r="AP102" s="85">
        <f t="shared" si="101"/>
        <v>0</v>
      </c>
      <c r="AQ102" s="85">
        <f t="shared" si="101"/>
        <v>0</v>
      </c>
      <c r="AR102" s="85">
        <f t="shared" si="101"/>
        <v>2024</v>
      </c>
      <c r="AS102" s="85">
        <f t="shared" si="101"/>
        <v>0</v>
      </c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</row>
    <row r="103" spans="1:69" s="16" customFormat="1" ht="100.5" customHeight="1">
      <c r="A103" s="112" t="s">
        <v>198</v>
      </c>
      <c r="B103" s="83" t="s">
        <v>135</v>
      </c>
      <c r="C103" s="83" t="s">
        <v>154</v>
      </c>
      <c r="D103" s="84" t="s">
        <v>193</v>
      </c>
      <c r="E103" s="83"/>
      <c r="F103" s="85">
        <f t="shared" si="99"/>
        <v>1968</v>
      </c>
      <c r="G103" s="85">
        <f t="shared" si="99"/>
        <v>225</v>
      </c>
      <c r="H103" s="85">
        <f t="shared" si="99"/>
        <v>2193</v>
      </c>
      <c r="I103" s="85">
        <f t="shared" si="99"/>
        <v>0</v>
      </c>
      <c r="J103" s="85">
        <f t="shared" si="99"/>
        <v>2530</v>
      </c>
      <c r="K103" s="85">
        <f t="shared" si="99"/>
        <v>0</v>
      </c>
      <c r="L103" s="85">
        <f t="shared" si="99"/>
        <v>0</v>
      </c>
      <c r="M103" s="85">
        <f t="shared" si="99"/>
        <v>2193</v>
      </c>
      <c r="N103" s="85">
        <f t="shared" si="99"/>
        <v>0</v>
      </c>
      <c r="O103" s="85">
        <f t="shared" si="99"/>
        <v>-169</v>
      </c>
      <c r="P103" s="85">
        <f t="shared" si="99"/>
        <v>2024</v>
      </c>
      <c r="Q103" s="85">
        <f t="shared" si="99"/>
        <v>0</v>
      </c>
      <c r="R103" s="85">
        <f t="shared" si="99"/>
        <v>0</v>
      </c>
      <c r="S103" s="85">
        <f t="shared" si="99"/>
        <v>2024</v>
      </c>
      <c r="T103" s="85">
        <f t="shared" si="99"/>
        <v>0</v>
      </c>
      <c r="U103" s="85">
        <f t="shared" si="99"/>
        <v>0</v>
      </c>
      <c r="V103" s="85">
        <f>V104</f>
        <v>2024</v>
      </c>
      <c r="W103" s="85">
        <f t="shared" si="100"/>
        <v>0</v>
      </c>
      <c r="X103" s="85">
        <f t="shared" si="100"/>
        <v>0</v>
      </c>
      <c r="Y103" s="85">
        <f t="shared" si="100"/>
        <v>0</v>
      </c>
      <c r="Z103" s="85">
        <f t="shared" si="100"/>
        <v>2024</v>
      </c>
      <c r="AA103" s="85">
        <f t="shared" si="100"/>
        <v>0</v>
      </c>
      <c r="AB103" s="85">
        <f t="shared" si="100"/>
        <v>0</v>
      </c>
      <c r="AC103" s="85">
        <f t="shared" si="100"/>
        <v>0</v>
      </c>
      <c r="AD103" s="85">
        <f t="shared" si="100"/>
        <v>0</v>
      </c>
      <c r="AE103" s="85">
        <f t="shared" si="100"/>
        <v>0</v>
      </c>
      <c r="AF103" s="85">
        <f t="shared" si="100"/>
        <v>0</v>
      </c>
      <c r="AG103" s="85">
        <f t="shared" si="100"/>
        <v>0</v>
      </c>
      <c r="AH103" s="85">
        <f t="shared" si="100"/>
        <v>2024</v>
      </c>
      <c r="AI103" s="85">
        <f t="shared" si="101"/>
        <v>0</v>
      </c>
      <c r="AJ103" s="85">
        <f t="shared" si="101"/>
        <v>0</v>
      </c>
      <c r="AK103" s="85">
        <f t="shared" si="101"/>
        <v>0</v>
      </c>
      <c r="AL103" s="85">
        <f t="shared" si="101"/>
        <v>0</v>
      </c>
      <c r="AM103" s="85">
        <f t="shared" si="101"/>
        <v>0</v>
      </c>
      <c r="AN103" s="85">
        <f t="shared" si="101"/>
        <v>2024</v>
      </c>
      <c r="AO103" s="85">
        <f t="shared" si="101"/>
        <v>0</v>
      </c>
      <c r="AP103" s="85">
        <f t="shared" si="101"/>
        <v>0</v>
      </c>
      <c r="AQ103" s="85">
        <f t="shared" si="101"/>
        <v>0</v>
      </c>
      <c r="AR103" s="85">
        <f t="shared" si="101"/>
        <v>2024</v>
      </c>
      <c r="AS103" s="85">
        <f t="shared" si="101"/>
        <v>0</v>
      </c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</row>
    <row r="104" spans="1:69" s="16" customFormat="1" ht="99.75" customHeight="1">
      <c r="A104" s="82" t="s">
        <v>254</v>
      </c>
      <c r="B104" s="83" t="s">
        <v>135</v>
      </c>
      <c r="C104" s="83" t="s">
        <v>154</v>
      </c>
      <c r="D104" s="84" t="s">
        <v>193</v>
      </c>
      <c r="E104" s="83" t="s">
        <v>144</v>
      </c>
      <c r="F104" s="74">
        <v>1968</v>
      </c>
      <c r="G104" s="74">
        <f>H104-F104</f>
        <v>225</v>
      </c>
      <c r="H104" s="74">
        <v>2193</v>
      </c>
      <c r="I104" s="74"/>
      <c r="J104" s="74">
        <v>2530</v>
      </c>
      <c r="K104" s="76"/>
      <c r="L104" s="76"/>
      <c r="M104" s="74">
        <f>H104+K104</f>
        <v>2193</v>
      </c>
      <c r="N104" s="75"/>
      <c r="O104" s="74">
        <f>P104-M104</f>
        <v>-169</v>
      </c>
      <c r="P104" s="74">
        <v>2024</v>
      </c>
      <c r="Q104" s="74"/>
      <c r="R104" s="76"/>
      <c r="S104" s="74">
        <f>P104+R104</f>
        <v>2024</v>
      </c>
      <c r="T104" s="74"/>
      <c r="U104" s="76"/>
      <c r="V104" s="74">
        <f>U104+S104</f>
        <v>2024</v>
      </c>
      <c r="W104" s="74">
        <f>T104</f>
        <v>0</v>
      </c>
      <c r="X104" s="77"/>
      <c r="Y104" s="77"/>
      <c r="Z104" s="74">
        <f>V104+X104+Y104</f>
        <v>2024</v>
      </c>
      <c r="AA104" s="74">
        <f>W104+Y104</f>
        <v>0</v>
      </c>
      <c r="AB104" s="76"/>
      <c r="AC104" s="76"/>
      <c r="AD104" s="76"/>
      <c r="AE104" s="76"/>
      <c r="AF104" s="76"/>
      <c r="AG104" s="76"/>
      <c r="AH104" s="74">
        <f>Z104+AB104+AC104+AD104+AE104+AF104+AG104</f>
        <v>2024</v>
      </c>
      <c r="AI104" s="74">
        <f>AA104+AG104</f>
        <v>0</v>
      </c>
      <c r="AJ104" s="74"/>
      <c r="AK104" s="74"/>
      <c r="AL104" s="76"/>
      <c r="AM104" s="76"/>
      <c r="AN104" s="74">
        <f>AH104+AJ104+AK104+AL104+AM104</f>
        <v>2024</v>
      </c>
      <c r="AO104" s="74">
        <f>AI104+AM104</f>
        <v>0</v>
      </c>
      <c r="AP104" s="75"/>
      <c r="AQ104" s="75"/>
      <c r="AR104" s="74">
        <f>AN104+AP104+AQ104</f>
        <v>2024</v>
      </c>
      <c r="AS104" s="74">
        <f>AO104+AQ104</f>
        <v>0</v>
      </c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</row>
    <row r="105" spans="1:69" s="16" customFormat="1" ht="16.5" customHeight="1">
      <c r="A105" s="82" t="s">
        <v>41</v>
      </c>
      <c r="B105" s="83" t="s">
        <v>135</v>
      </c>
      <c r="C105" s="83" t="s">
        <v>154</v>
      </c>
      <c r="D105" s="84" t="s">
        <v>158</v>
      </c>
      <c r="E105" s="83"/>
      <c r="F105" s="85">
        <f aca="true" t="shared" si="102" ref="F105:L105">F107+F109+F111</f>
        <v>273026</v>
      </c>
      <c r="G105" s="85">
        <f t="shared" si="102"/>
        <v>84778</v>
      </c>
      <c r="H105" s="85">
        <f t="shared" si="102"/>
        <v>357804</v>
      </c>
      <c r="I105" s="85">
        <f t="shared" si="102"/>
        <v>0</v>
      </c>
      <c r="J105" s="85">
        <f t="shared" si="102"/>
        <v>400927</v>
      </c>
      <c r="K105" s="85">
        <f t="shared" si="102"/>
        <v>0</v>
      </c>
      <c r="L105" s="85">
        <f t="shared" si="102"/>
        <v>0</v>
      </c>
      <c r="M105" s="85">
        <f aca="true" t="shared" si="103" ref="M105:T105">M106+M107+M109+M111</f>
        <v>357804</v>
      </c>
      <c r="N105" s="85">
        <f t="shared" si="103"/>
        <v>0</v>
      </c>
      <c r="O105" s="85">
        <f t="shared" si="103"/>
        <v>-197487</v>
      </c>
      <c r="P105" s="85">
        <f t="shared" si="103"/>
        <v>160317</v>
      </c>
      <c r="Q105" s="85">
        <f t="shared" si="103"/>
        <v>0</v>
      </c>
      <c r="R105" s="85">
        <f t="shared" si="103"/>
        <v>0</v>
      </c>
      <c r="S105" s="85">
        <f t="shared" si="103"/>
        <v>160317</v>
      </c>
      <c r="T105" s="85">
        <f t="shared" si="103"/>
        <v>0</v>
      </c>
      <c r="U105" s="85">
        <f aca="true" t="shared" si="104" ref="U105:AN105">U106+U107+U109+U111</f>
        <v>0</v>
      </c>
      <c r="V105" s="85">
        <f t="shared" si="104"/>
        <v>160317</v>
      </c>
      <c r="W105" s="85">
        <f t="shared" si="104"/>
        <v>0</v>
      </c>
      <c r="X105" s="85">
        <f t="shared" si="104"/>
        <v>-19567</v>
      </c>
      <c r="Y105" s="85">
        <f t="shared" si="104"/>
        <v>0</v>
      </c>
      <c r="Z105" s="85">
        <f t="shared" si="104"/>
        <v>140750</v>
      </c>
      <c r="AA105" s="85">
        <f t="shared" si="104"/>
        <v>0</v>
      </c>
      <c r="AB105" s="85">
        <f t="shared" si="104"/>
        <v>0</v>
      </c>
      <c r="AC105" s="85">
        <f t="shared" si="104"/>
        <v>0</v>
      </c>
      <c r="AD105" s="85">
        <f t="shared" si="104"/>
        <v>0</v>
      </c>
      <c r="AE105" s="85">
        <f t="shared" si="104"/>
        <v>0</v>
      </c>
      <c r="AF105" s="85">
        <f t="shared" si="104"/>
        <v>0</v>
      </c>
      <c r="AG105" s="85">
        <f t="shared" si="104"/>
        <v>0</v>
      </c>
      <c r="AH105" s="85">
        <f t="shared" si="104"/>
        <v>140750</v>
      </c>
      <c r="AI105" s="85">
        <f t="shared" si="104"/>
        <v>0</v>
      </c>
      <c r="AJ105" s="85">
        <f t="shared" si="104"/>
        <v>0</v>
      </c>
      <c r="AK105" s="85">
        <f t="shared" si="104"/>
        <v>0</v>
      </c>
      <c r="AL105" s="85">
        <f t="shared" si="104"/>
        <v>0</v>
      </c>
      <c r="AM105" s="85">
        <f t="shared" si="104"/>
        <v>0</v>
      </c>
      <c r="AN105" s="85">
        <f t="shared" si="104"/>
        <v>140750</v>
      </c>
      <c r="AO105" s="85">
        <f>AO106+AO107+AO109+AO111</f>
        <v>0</v>
      </c>
      <c r="AP105" s="85">
        <f>AP106+AP107+AP109+AP111</f>
        <v>0</v>
      </c>
      <c r="AQ105" s="85">
        <f>AQ106+AQ107+AQ109+AQ111</f>
        <v>0</v>
      </c>
      <c r="AR105" s="85">
        <f>AR106+AR107+AR109+AR111</f>
        <v>140750</v>
      </c>
      <c r="AS105" s="85">
        <f>AS106+AS107+AS109+AS111</f>
        <v>0</v>
      </c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</row>
    <row r="106" spans="1:69" s="16" customFormat="1" ht="84.75" customHeight="1" hidden="1">
      <c r="A106" s="82" t="s">
        <v>254</v>
      </c>
      <c r="B106" s="83" t="s">
        <v>135</v>
      </c>
      <c r="C106" s="83" t="s">
        <v>154</v>
      </c>
      <c r="D106" s="84" t="s">
        <v>158</v>
      </c>
      <c r="E106" s="83" t="s">
        <v>144</v>
      </c>
      <c r="F106" s="85"/>
      <c r="G106" s="85"/>
      <c r="H106" s="85"/>
      <c r="I106" s="85"/>
      <c r="J106" s="85"/>
      <c r="K106" s="85"/>
      <c r="L106" s="85"/>
      <c r="M106" s="85"/>
      <c r="N106" s="85"/>
      <c r="O106" s="74">
        <f>P106-M106</f>
        <v>0</v>
      </c>
      <c r="P106" s="85"/>
      <c r="Q106" s="85"/>
      <c r="R106" s="76"/>
      <c r="S106" s="76"/>
      <c r="T106" s="85"/>
      <c r="U106" s="76"/>
      <c r="V106" s="75"/>
      <c r="W106" s="75"/>
      <c r="X106" s="74"/>
      <c r="Y106" s="74"/>
      <c r="Z106" s="74"/>
      <c r="AA106" s="74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5"/>
      <c r="AQ106" s="75"/>
      <c r="AR106" s="75"/>
      <c r="AS106" s="7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</row>
    <row r="107" spans="1:69" s="16" customFormat="1" ht="87.75" customHeight="1">
      <c r="A107" s="112" t="s">
        <v>199</v>
      </c>
      <c r="B107" s="83" t="s">
        <v>135</v>
      </c>
      <c r="C107" s="83" t="s">
        <v>154</v>
      </c>
      <c r="D107" s="84" t="s">
        <v>194</v>
      </c>
      <c r="E107" s="83"/>
      <c r="F107" s="85">
        <f aca="true" t="shared" si="105" ref="F107:AS107">F108</f>
        <v>133494</v>
      </c>
      <c r="G107" s="85">
        <f t="shared" si="105"/>
        <v>-45904</v>
      </c>
      <c r="H107" s="85">
        <f t="shared" si="105"/>
        <v>87590</v>
      </c>
      <c r="I107" s="85">
        <f t="shared" si="105"/>
        <v>0</v>
      </c>
      <c r="J107" s="85">
        <f t="shared" si="105"/>
        <v>93809</v>
      </c>
      <c r="K107" s="85">
        <f t="shared" si="105"/>
        <v>0</v>
      </c>
      <c r="L107" s="85">
        <f t="shared" si="105"/>
        <v>0</v>
      </c>
      <c r="M107" s="85">
        <f t="shared" si="105"/>
        <v>87590</v>
      </c>
      <c r="N107" s="85">
        <f t="shared" si="105"/>
        <v>0</v>
      </c>
      <c r="O107" s="85">
        <f t="shared" si="105"/>
        <v>-43675</v>
      </c>
      <c r="P107" s="85">
        <f t="shared" si="105"/>
        <v>43915</v>
      </c>
      <c r="Q107" s="85">
        <f t="shared" si="105"/>
        <v>0</v>
      </c>
      <c r="R107" s="85">
        <f t="shared" si="105"/>
        <v>0</v>
      </c>
      <c r="S107" s="85">
        <f t="shared" si="105"/>
        <v>43915</v>
      </c>
      <c r="T107" s="85">
        <f t="shared" si="105"/>
        <v>0</v>
      </c>
      <c r="U107" s="85">
        <f t="shared" si="105"/>
        <v>0</v>
      </c>
      <c r="V107" s="85">
        <f t="shared" si="105"/>
        <v>43915</v>
      </c>
      <c r="W107" s="85">
        <f t="shared" si="105"/>
        <v>0</v>
      </c>
      <c r="X107" s="85">
        <f t="shared" si="105"/>
        <v>-19887</v>
      </c>
      <c r="Y107" s="85">
        <f t="shared" si="105"/>
        <v>0</v>
      </c>
      <c r="Z107" s="85">
        <f t="shared" si="105"/>
        <v>24028</v>
      </c>
      <c r="AA107" s="85">
        <f t="shared" si="105"/>
        <v>0</v>
      </c>
      <c r="AB107" s="85">
        <f t="shared" si="105"/>
        <v>0</v>
      </c>
      <c r="AC107" s="85">
        <f t="shared" si="105"/>
        <v>0</v>
      </c>
      <c r="AD107" s="85">
        <f t="shared" si="105"/>
        <v>0</v>
      </c>
      <c r="AE107" s="85">
        <f t="shared" si="105"/>
        <v>0</v>
      </c>
      <c r="AF107" s="85">
        <f t="shared" si="105"/>
        <v>0</v>
      </c>
      <c r="AG107" s="85">
        <f t="shared" si="105"/>
        <v>0</v>
      </c>
      <c r="AH107" s="85">
        <f t="shared" si="105"/>
        <v>24028</v>
      </c>
      <c r="AI107" s="85">
        <f t="shared" si="105"/>
        <v>0</v>
      </c>
      <c r="AJ107" s="85">
        <f t="shared" si="105"/>
        <v>0</v>
      </c>
      <c r="AK107" s="85">
        <f t="shared" si="105"/>
        <v>0</v>
      </c>
      <c r="AL107" s="85">
        <f t="shared" si="105"/>
        <v>0</v>
      </c>
      <c r="AM107" s="85">
        <f t="shared" si="105"/>
        <v>0</v>
      </c>
      <c r="AN107" s="85">
        <f t="shared" si="105"/>
        <v>24028</v>
      </c>
      <c r="AO107" s="85">
        <f t="shared" si="105"/>
        <v>0</v>
      </c>
      <c r="AP107" s="85">
        <f t="shared" si="105"/>
        <v>0</v>
      </c>
      <c r="AQ107" s="85">
        <f t="shared" si="105"/>
        <v>0</v>
      </c>
      <c r="AR107" s="85">
        <f t="shared" si="105"/>
        <v>24028</v>
      </c>
      <c r="AS107" s="85">
        <f t="shared" si="105"/>
        <v>0</v>
      </c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</row>
    <row r="108" spans="1:69" s="16" customFormat="1" ht="102" customHeight="1">
      <c r="A108" s="82" t="s">
        <v>254</v>
      </c>
      <c r="B108" s="83" t="s">
        <v>135</v>
      </c>
      <c r="C108" s="83" t="s">
        <v>154</v>
      </c>
      <c r="D108" s="84" t="s">
        <v>194</v>
      </c>
      <c r="E108" s="83" t="s">
        <v>144</v>
      </c>
      <c r="F108" s="74">
        <v>133494</v>
      </c>
      <c r="G108" s="74">
        <f>H108-F108</f>
        <v>-45904</v>
      </c>
      <c r="H108" s="74">
        <v>87590</v>
      </c>
      <c r="I108" s="74"/>
      <c r="J108" s="74">
        <v>93809</v>
      </c>
      <c r="K108" s="76"/>
      <c r="L108" s="76"/>
      <c r="M108" s="74">
        <f>H108+K108</f>
        <v>87590</v>
      </c>
      <c r="N108" s="75"/>
      <c r="O108" s="74">
        <f>P108-M108</f>
        <v>-43675</v>
      </c>
      <c r="P108" s="74">
        <v>43915</v>
      </c>
      <c r="Q108" s="74"/>
      <c r="R108" s="76"/>
      <c r="S108" s="74">
        <f>P108+R108</f>
        <v>43915</v>
      </c>
      <c r="T108" s="74"/>
      <c r="U108" s="76"/>
      <c r="V108" s="74">
        <f>U108+S108</f>
        <v>43915</v>
      </c>
      <c r="W108" s="74">
        <f>T108</f>
        <v>0</v>
      </c>
      <c r="X108" s="74">
        <v>-19887</v>
      </c>
      <c r="Y108" s="77"/>
      <c r="Z108" s="74">
        <f>V108+X108+Y108</f>
        <v>24028</v>
      </c>
      <c r="AA108" s="74">
        <f>W108+Y108</f>
        <v>0</v>
      </c>
      <c r="AB108" s="76"/>
      <c r="AC108" s="76"/>
      <c r="AD108" s="76"/>
      <c r="AE108" s="76"/>
      <c r="AF108" s="76"/>
      <c r="AG108" s="76"/>
      <c r="AH108" s="74">
        <f>Z108+AB108+AC108+AD108+AE108+AF108+AG108</f>
        <v>24028</v>
      </c>
      <c r="AI108" s="74">
        <f>AA108+AG108</f>
        <v>0</v>
      </c>
      <c r="AJ108" s="74"/>
      <c r="AK108" s="74"/>
      <c r="AL108" s="76"/>
      <c r="AM108" s="76"/>
      <c r="AN108" s="74">
        <f>AH108+AJ108+AK108+AL108+AM108</f>
        <v>24028</v>
      </c>
      <c r="AO108" s="74">
        <f>AI108+AM108</f>
        <v>0</v>
      </c>
      <c r="AP108" s="75"/>
      <c r="AQ108" s="75"/>
      <c r="AR108" s="74">
        <f>AN108+AP108+AQ108</f>
        <v>24028</v>
      </c>
      <c r="AS108" s="74">
        <f>AO108+AQ108</f>
        <v>0</v>
      </c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</row>
    <row r="109" spans="1:69" s="16" customFormat="1" ht="55.5" customHeight="1">
      <c r="A109" s="112" t="s">
        <v>200</v>
      </c>
      <c r="B109" s="83" t="s">
        <v>135</v>
      </c>
      <c r="C109" s="83" t="s">
        <v>154</v>
      </c>
      <c r="D109" s="84" t="s">
        <v>195</v>
      </c>
      <c r="E109" s="83"/>
      <c r="F109" s="85">
        <f aca="true" t="shared" si="106" ref="F109:AS109">F110</f>
        <v>128459</v>
      </c>
      <c r="G109" s="85">
        <f t="shared" si="106"/>
        <v>130459</v>
      </c>
      <c r="H109" s="85">
        <f t="shared" si="106"/>
        <v>258918</v>
      </c>
      <c r="I109" s="85">
        <f t="shared" si="106"/>
        <v>0</v>
      </c>
      <c r="J109" s="85">
        <f t="shared" si="106"/>
        <v>295376</v>
      </c>
      <c r="K109" s="85">
        <f t="shared" si="106"/>
        <v>0</v>
      </c>
      <c r="L109" s="85">
        <f t="shared" si="106"/>
        <v>0</v>
      </c>
      <c r="M109" s="85">
        <f t="shared" si="106"/>
        <v>258918</v>
      </c>
      <c r="N109" s="85">
        <f t="shared" si="106"/>
        <v>0</v>
      </c>
      <c r="O109" s="85">
        <f t="shared" si="106"/>
        <v>-153045</v>
      </c>
      <c r="P109" s="85">
        <f t="shared" si="106"/>
        <v>105873</v>
      </c>
      <c r="Q109" s="85">
        <f t="shared" si="106"/>
        <v>0</v>
      </c>
      <c r="R109" s="85">
        <f t="shared" si="106"/>
        <v>0</v>
      </c>
      <c r="S109" s="85">
        <f t="shared" si="106"/>
        <v>105873</v>
      </c>
      <c r="T109" s="85">
        <f t="shared" si="106"/>
        <v>0</v>
      </c>
      <c r="U109" s="85">
        <f t="shared" si="106"/>
        <v>0</v>
      </c>
      <c r="V109" s="85">
        <f t="shared" si="106"/>
        <v>105873</v>
      </c>
      <c r="W109" s="85">
        <f t="shared" si="106"/>
        <v>0</v>
      </c>
      <c r="X109" s="85">
        <f t="shared" si="106"/>
        <v>320</v>
      </c>
      <c r="Y109" s="85">
        <f t="shared" si="106"/>
        <v>0</v>
      </c>
      <c r="Z109" s="85">
        <f t="shared" si="106"/>
        <v>106193</v>
      </c>
      <c r="AA109" s="85">
        <f t="shared" si="106"/>
        <v>0</v>
      </c>
      <c r="AB109" s="85">
        <f t="shared" si="106"/>
        <v>0</v>
      </c>
      <c r="AC109" s="85">
        <f t="shared" si="106"/>
        <v>0</v>
      </c>
      <c r="AD109" s="85">
        <f t="shared" si="106"/>
        <v>0</v>
      </c>
      <c r="AE109" s="85">
        <f t="shared" si="106"/>
        <v>0</v>
      </c>
      <c r="AF109" s="85">
        <f t="shared" si="106"/>
        <v>0</v>
      </c>
      <c r="AG109" s="85">
        <f t="shared" si="106"/>
        <v>0</v>
      </c>
      <c r="AH109" s="85">
        <f t="shared" si="106"/>
        <v>106193</v>
      </c>
      <c r="AI109" s="85">
        <f t="shared" si="106"/>
        <v>0</v>
      </c>
      <c r="AJ109" s="85">
        <f t="shared" si="106"/>
        <v>0</v>
      </c>
      <c r="AK109" s="85">
        <f t="shared" si="106"/>
        <v>0</v>
      </c>
      <c r="AL109" s="85">
        <f t="shared" si="106"/>
        <v>0</v>
      </c>
      <c r="AM109" s="85">
        <f t="shared" si="106"/>
        <v>0</v>
      </c>
      <c r="AN109" s="85">
        <f t="shared" si="106"/>
        <v>106193</v>
      </c>
      <c r="AO109" s="85">
        <f t="shared" si="106"/>
        <v>0</v>
      </c>
      <c r="AP109" s="85">
        <f t="shared" si="106"/>
        <v>0</v>
      </c>
      <c r="AQ109" s="85">
        <f t="shared" si="106"/>
        <v>0</v>
      </c>
      <c r="AR109" s="85">
        <f t="shared" si="106"/>
        <v>106193</v>
      </c>
      <c r="AS109" s="85">
        <f t="shared" si="106"/>
        <v>0</v>
      </c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</row>
    <row r="110" spans="1:69" s="16" customFormat="1" ht="99">
      <c r="A110" s="82" t="s">
        <v>254</v>
      </c>
      <c r="B110" s="83" t="s">
        <v>135</v>
      </c>
      <c r="C110" s="83" t="s">
        <v>154</v>
      </c>
      <c r="D110" s="84" t="s">
        <v>195</v>
      </c>
      <c r="E110" s="83" t="s">
        <v>144</v>
      </c>
      <c r="F110" s="74">
        <v>128459</v>
      </c>
      <c r="G110" s="74">
        <f>H110-F110</f>
        <v>130459</v>
      </c>
      <c r="H110" s="74">
        <v>258918</v>
      </c>
      <c r="I110" s="74"/>
      <c r="J110" s="74">
        <v>295376</v>
      </c>
      <c r="K110" s="76"/>
      <c r="L110" s="76"/>
      <c r="M110" s="74">
        <f>H110+K110</f>
        <v>258918</v>
      </c>
      <c r="N110" s="75"/>
      <c r="O110" s="74">
        <f>P110-M110</f>
        <v>-153045</v>
      </c>
      <c r="P110" s="74">
        <v>105873</v>
      </c>
      <c r="Q110" s="74"/>
      <c r="R110" s="76"/>
      <c r="S110" s="74">
        <f>P110+R110</f>
        <v>105873</v>
      </c>
      <c r="T110" s="74"/>
      <c r="U110" s="76"/>
      <c r="V110" s="74">
        <f>U110+S110</f>
        <v>105873</v>
      </c>
      <c r="W110" s="74">
        <f>T110</f>
        <v>0</v>
      </c>
      <c r="X110" s="74">
        <v>320</v>
      </c>
      <c r="Y110" s="77"/>
      <c r="Z110" s="74">
        <f>V110+X110+Y110</f>
        <v>106193</v>
      </c>
      <c r="AA110" s="74">
        <f>W110+Y110</f>
        <v>0</v>
      </c>
      <c r="AB110" s="76"/>
      <c r="AC110" s="76"/>
      <c r="AD110" s="76"/>
      <c r="AE110" s="76"/>
      <c r="AF110" s="76"/>
      <c r="AG110" s="76"/>
      <c r="AH110" s="74">
        <f>Z110+AB110+AC110+AD110+AE110+AF110+AG110</f>
        <v>106193</v>
      </c>
      <c r="AI110" s="74">
        <f>AA110+AG110</f>
        <v>0</v>
      </c>
      <c r="AJ110" s="74"/>
      <c r="AK110" s="74"/>
      <c r="AL110" s="76"/>
      <c r="AM110" s="76"/>
      <c r="AN110" s="74">
        <f>AH110+AJ110+AK110+AL110+AM110</f>
        <v>106193</v>
      </c>
      <c r="AO110" s="74">
        <f>AI110+AM110</f>
        <v>0</v>
      </c>
      <c r="AP110" s="75"/>
      <c r="AQ110" s="75"/>
      <c r="AR110" s="74">
        <f>AN110+AP110+AQ110</f>
        <v>106193</v>
      </c>
      <c r="AS110" s="74">
        <f>AO110+AQ110</f>
        <v>0</v>
      </c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</row>
    <row r="111" spans="1:69" s="16" customFormat="1" ht="99.75" customHeight="1">
      <c r="A111" s="112" t="s">
        <v>201</v>
      </c>
      <c r="B111" s="83" t="s">
        <v>135</v>
      </c>
      <c r="C111" s="83" t="s">
        <v>154</v>
      </c>
      <c r="D111" s="84" t="s">
        <v>196</v>
      </c>
      <c r="E111" s="83"/>
      <c r="F111" s="85">
        <f aca="true" t="shared" si="107" ref="F111:AS111">F112</f>
        <v>11073</v>
      </c>
      <c r="G111" s="85">
        <f t="shared" si="107"/>
        <v>223</v>
      </c>
      <c r="H111" s="85">
        <f t="shared" si="107"/>
        <v>11296</v>
      </c>
      <c r="I111" s="85">
        <f t="shared" si="107"/>
        <v>0</v>
      </c>
      <c r="J111" s="85">
        <f t="shared" si="107"/>
        <v>11742</v>
      </c>
      <c r="K111" s="85">
        <f t="shared" si="107"/>
        <v>0</v>
      </c>
      <c r="L111" s="85">
        <f t="shared" si="107"/>
        <v>0</v>
      </c>
      <c r="M111" s="85">
        <f t="shared" si="107"/>
        <v>11296</v>
      </c>
      <c r="N111" s="85">
        <f t="shared" si="107"/>
        <v>0</v>
      </c>
      <c r="O111" s="85">
        <f t="shared" si="107"/>
        <v>-767</v>
      </c>
      <c r="P111" s="85">
        <f t="shared" si="107"/>
        <v>10529</v>
      </c>
      <c r="Q111" s="85">
        <f t="shared" si="107"/>
        <v>0</v>
      </c>
      <c r="R111" s="85">
        <f t="shared" si="107"/>
        <v>0</v>
      </c>
      <c r="S111" s="85">
        <f t="shared" si="107"/>
        <v>10529</v>
      </c>
      <c r="T111" s="85">
        <f t="shared" si="107"/>
        <v>0</v>
      </c>
      <c r="U111" s="85">
        <f t="shared" si="107"/>
        <v>0</v>
      </c>
      <c r="V111" s="85">
        <f t="shared" si="107"/>
        <v>10529</v>
      </c>
      <c r="W111" s="85">
        <f t="shared" si="107"/>
        <v>0</v>
      </c>
      <c r="X111" s="85">
        <f t="shared" si="107"/>
        <v>0</v>
      </c>
      <c r="Y111" s="85">
        <f t="shared" si="107"/>
        <v>0</v>
      </c>
      <c r="Z111" s="85">
        <f t="shared" si="107"/>
        <v>10529</v>
      </c>
      <c r="AA111" s="85">
        <f t="shared" si="107"/>
        <v>0</v>
      </c>
      <c r="AB111" s="85">
        <f t="shared" si="107"/>
        <v>0</v>
      </c>
      <c r="AC111" s="85">
        <f t="shared" si="107"/>
        <v>0</v>
      </c>
      <c r="AD111" s="85">
        <f t="shared" si="107"/>
        <v>0</v>
      </c>
      <c r="AE111" s="85">
        <f t="shared" si="107"/>
        <v>0</v>
      </c>
      <c r="AF111" s="85">
        <f t="shared" si="107"/>
        <v>0</v>
      </c>
      <c r="AG111" s="85">
        <f t="shared" si="107"/>
        <v>0</v>
      </c>
      <c r="AH111" s="85">
        <f t="shared" si="107"/>
        <v>10529</v>
      </c>
      <c r="AI111" s="85">
        <f t="shared" si="107"/>
        <v>0</v>
      </c>
      <c r="AJ111" s="85">
        <f t="shared" si="107"/>
        <v>0</v>
      </c>
      <c r="AK111" s="85">
        <f t="shared" si="107"/>
        <v>0</v>
      </c>
      <c r="AL111" s="85">
        <f t="shared" si="107"/>
        <v>0</v>
      </c>
      <c r="AM111" s="85">
        <f t="shared" si="107"/>
        <v>0</v>
      </c>
      <c r="AN111" s="85">
        <f t="shared" si="107"/>
        <v>10529</v>
      </c>
      <c r="AO111" s="85">
        <f t="shared" si="107"/>
        <v>0</v>
      </c>
      <c r="AP111" s="85">
        <f t="shared" si="107"/>
        <v>0</v>
      </c>
      <c r="AQ111" s="85">
        <f t="shared" si="107"/>
        <v>0</v>
      </c>
      <c r="AR111" s="85">
        <f t="shared" si="107"/>
        <v>10529</v>
      </c>
      <c r="AS111" s="85">
        <f t="shared" si="107"/>
        <v>0</v>
      </c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</row>
    <row r="112" spans="1:69" s="16" customFormat="1" ht="106.5" customHeight="1">
      <c r="A112" s="82" t="s">
        <v>254</v>
      </c>
      <c r="B112" s="83" t="s">
        <v>135</v>
      </c>
      <c r="C112" s="83" t="s">
        <v>154</v>
      </c>
      <c r="D112" s="84" t="s">
        <v>196</v>
      </c>
      <c r="E112" s="83" t="s">
        <v>144</v>
      </c>
      <c r="F112" s="74">
        <v>11073</v>
      </c>
      <c r="G112" s="74">
        <f>H112-F112</f>
        <v>223</v>
      </c>
      <c r="H112" s="74">
        <v>11296</v>
      </c>
      <c r="I112" s="74"/>
      <c r="J112" s="74">
        <v>11742</v>
      </c>
      <c r="K112" s="76"/>
      <c r="L112" s="76"/>
      <c r="M112" s="74">
        <f>H112+K112</f>
        <v>11296</v>
      </c>
      <c r="N112" s="75"/>
      <c r="O112" s="74">
        <f>P112-M112</f>
        <v>-767</v>
      </c>
      <c r="P112" s="74">
        <v>10529</v>
      </c>
      <c r="Q112" s="74"/>
      <c r="R112" s="76"/>
      <c r="S112" s="74">
        <f>P112+R112</f>
        <v>10529</v>
      </c>
      <c r="T112" s="74"/>
      <c r="U112" s="76"/>
      <c r="V112" s="74">
        <f>U112+S112</f>
        <v>10529</v>
      </c>
      <c r="W112" s="74">
        <f>T112</f>
        <v>0</v>
      </c>
      <c r="X112" s="77"/>
      <c r="Y112" s="77"/>
      <c r="Z112" s="74">
        <f>V112+X112+Y112</f>
        <v>10529</v>
      </c>
      <c r="AA112" s="74">
        <f>W112+Y112</f>
        <v>0</v>
      </c>
      <c r="AB112" s="76"/>
      <c r="AC112" s="76"/>
      <c r="AD112" s="76"/>
      <c r="AE112" s="76"/>
      <c r="AF112" s="76"/>
      <c r="AG112" s="76"/>
      <c r="AH112" s="74">
        <f>Z112+AB112+AC112+AD112+AE112+AF112+AG112</f>
        <v>10529</v>
      </c>
      <c r="AI112" s="74">
        <f>AA112+AG112</f>
        <v>0</v>
      </c>
      <c r="AJ112" s="74"/>
      <c r="AK112" s="74"/>
      <c r="AL112" s="76"/>
      <c r="AM112" s="76"/>
      <c r="AN112" s="74">
        <f>AH112+AJ112+AK112+AL112+AM112</f>
        <v>10529</v>
      </c>
      <c r="AO112" s="74">
        <f>AI112+AM112</f>
        <v>0</v>
      </c>
      <c r="AP112" s="75"/>
      <c r="AQ112" s="75"/>
      <c r="AR112" s="74">
        <f>AN112+AP112+AQ112</f>
        <v>10529</v>
      </c>
      <c r="AS112" s="74">
        <f>AO112+AQ112</f>
        <v>0</v>
      </c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</row>
    <row r="113" spans="1:69" s="16" customFormat="1" ht="35.25" customHeight="1">
      <c r="A113" s="82" t="s">
        <v>45</v>
      </c>
      <c r="B113" s="83" t="s">
        <v>135</v>
      </c>
      <c r="C113" s="83" t="s">
        <v>154</v>
      </c>
      <c r="D113" s="113" t="s">
        <v>46</v>
      </c>
      <c r="E113" s="83"/>
      <c r="F113" s="74"/>
      <c r="G113" s="74"/>
      <c r="H113" s="74"/>
      <c r="I113" s="74"/>
      <c r="J113" s="74"/>
      <c r="K113" s="76"/>
      <c r="L113" s="76"/>
      <c r="M113" s="74"/>
      <c r="N113" s="75"/>
      <c r="O113" s="74"/>
      <c r="P113" s="74"/>
      <c r="Q113" s="74"/>
      <c r="R113" s="76"/>
      <c r="S113" s="74"/>
      <c r="T113" s="74"/>
      <c r="U113" s="76"/>
      <c r="V113" s="74"/>
      <c r="W113" s="74"/>
      <c r="X113" s="74">
        <f aca="true" t="shared" si="108" ref="X113:Z115">X114</f>
        <v>19887</v>
      </c>
      <c r="Y113" s="77">
        <f t="shared" si="108"/>
        <v>0</v>
      </c>
      <c r="Z113" s="74">
        <f t="shared" si="108"/>
        <v>19887</v>
      </c>
      <c r="AA113" s="74">
        <f aca="true" t="shared" si="109" ref="AA113:AP115">AA114</f>
        <v>0</v>
      </c>
      <c r="AB113" s="74">
        <f t="shared" si="109"/>
        <v>0</v>
      </c>
      <c r="AC113" s="74">
        <f aca="true" t="shared" si="110" ref="AC113:AF115">AC114</f>
        <v>0</v>
      </c>
      <c r="AD113" s="74">
        <f t="shared" si="110"/>
        <v>0</v>
      </c>
      <c r="AE113" s="74">
        <f t="shared" si="110"/>
        <v>0</v>
      </c>
      <c r="AF113" s="74">
        <f t="shared" si="110"/>
        <v>0</v>
      </c>
      <c r="AG113" s="74">
        <f t="shared" si="109"/>
        <v>0</v>
      </c>
      <c r="AH113" s="74">
        <f t="shared" si="109"/>
        <v>19887</v>
      </c>
      <c r="AI113" s="74">
        <f t="shared" si="109"/>
        <v>0</v>
      </c>
      <c r="AJ113" s="74">
        <f t="shared" si="109"/>
        <v>0</v>
      </c>
      <c r="AK113" s="74">
        <f t="shared" si="109"/>
        <v>0</v>
      </c>
      <c r="AL113" s="74">
        <f t="shared" si="109"/>
        <v>0</v>
      </c>
      <c r="AM113" s="74">
        <f t="shared" si="109"/>
        <v>0</v>
      </c>
      <c r="AN113" s="74">
        <f t="shared" si="109"/>
        <v>19887</v>
      </c>
      <c r="AO113" s="74">
        <f t="shared" si="109"/>
        <v>0</v>
      </c>
      <c r="AP113" s="74">
        <f t="shared" si="109"/>
        <v>0</v>
      </c>
      <c r="AQ113" s="74">
        <f aca="true" t="shared" si="111" ref="AO113:AS115">AQ114</f>
        <v>0</v>
      </c>
      <c r="AR113" s="74">
        <f t="shared" si="111"/>
        <v>19887</v>
      </c>
      <c r="AS113" s="74">
        <f t="shared" si="111"/>
        <v>0</v>
      </c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</row>
    <row r="114" spans="1:69" s="16" customFormat="1" ht="47.25" customHeight="1">
      <c r="A114" s="82" t="s">
        <v>370</v>
      </c>
      <c r="B114" s="83" t="s">
        <v>135</v>
      </c>
      <c r="C114" s="83" t="s">
        <v>154</v>
      </c>
      <c r="D114" s="113" t="s">
        <v>372</v>
      </c>
      <c r="E114" s="83"/>
      <c r="F114" s="74"/>
      <c r="G114" s="74"/>
      <c r="H114" s="74"/>
      <c r="I114" s="74"/>
      <c r="J114" s="74"/>
      <c r="K114" s="76"/>
      <c r="L114" s="76"/>
      <c r="M114" s="74"/>
      <c r="N114" s="75"/>
      <c r="O114" s="74"/>
      <c r="P114" s="74"/>
      <c r="Q114" s="74"/>
      <c r="R114" s="76"/>
      <c r="S114" s="74"/>
      <c r="T114" s="74"/>
      <c r="U114" s="76"/>
      <c r="V114" s="74"/>
      <c r="W114" s="74"/>
      <c r="X114" s="74">
        <f t="shared" si="108"/>
        <v>19887</v>
      </c>
      <c r="Y114" s="77">
        <f t="shared" si="108"/>
        <v>0</v>
      </c>
      <c r="Z114" s="74">
        <f t="shared" si="108"/>
        <v>19887</v>
      </c>
      <c r="AA114" s="74">
        <f t="shared" si="109"/>
        <v>0</v>
      </c>
      <c r="AB114" s="74">
        <f t="shared" si="109"/>
        <v>0</v>
      </c>
      <c r="AC114" s="74">
        <f t="shared" si="110"/>
        <v>0</v>
      </c>
      <c r="AD114" s="74">
        <f t="shared" si="110"/>
        <v>0</v>
      </c>
      <c r="AE114" s="74">
        <f t="shared" si="110"/>
        <v>0</v>
      </c>
      <c r="AF114" s="74">
        <f t="shared" si="110"/>
        <v>0</v>
      </c>
      <c r="AG114" s="74">
        <f t="shared" si="109"/>
        <v>0</v>
      </c>
      <c r="AH114" s="74">
        <f t="shared" si="109"/>
        <v>19887</v>
      </c>
      <c r="AI114" s="74">
        <f t="shared" si="109"/>
        <v>0</v>
      </c>
      <c r="AJ114" s="74">
        <f t="shared" si="109"/>
        <v>0</v>
      </c>
      <c r="AK114" s="74">
        <f t="shared" si="109"/>
        <v>0</v>
      </c>
      <c r="AL114" s="74">
        <f t="shared" si="109"/>
        <v>0</v>
      </c>
      <c r="AM114" s="74">
        <f t="shared" si="109"/>
        <v>0</v>
      </c>
      <c r="AN114" s="74">
        <f t="shared" si="109"/>
        <v>19887</v>
      </c>
      <c r="AO114" s="74">
        <f t="shared" si="111"/>
        <v>0</v>
      </c>
      <c r="AP114" s="74">
        <f t="shared" si="111"/>
        <v>0</v>
      </c>
      <c r="AQ114" s="74">
        <f t="shared" si="111"/>
        <v>0</v>
      </c>
      <c r="AR114" s="74">
        <f t="shared" si="111"/>
        <v>19887</v>
      </c>
      <c r="AS114" s="74">
        <f t="shared" si="111"/>
        <v>0</v>
      </c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</row>
    <row r="115" spans="1:69" s="16" customFormat="1" ht="31.5" customHeight="1">
      <c r="A115" s="82" t="s">
        <v>371</v>
      </c>
      <c r="B115" s="83" t="s">
        <v>135</v>
      </c>
      <c r="C115" s="83" t="s">
        <v>154</v>
      </c>
      <c r="D115" s="113" t="s">
        <v>373</v>
      </c>
      <c r="E115" s="83"/>
      <c r="F115" s="74"/>
      <c r="G115" s="74"/>
      <c r="H115" s="74"/>
      <c r="I115" s="74"/>
      <c r="J115" s="74"/>
      <c r="K115" s="76"/>
      <c r="L115" s="76"/>
      <c r="M115" s="74"/>
      <c r="N115" s="75"/>
      <c r="O115" s="74"/>
      <c r="P115" s="74"/>
      <c r="Q115" s="74"/>
      <c r="R115" s="76"/>
      <c r="S115" s="74"/>
      <c r="T115" s="74"/>
      <c r="U115" s="76"/>
      <c r="V115" s="74"/>
      <c r="W115" s="74"/>
      <c r="X115" s="74">
        <f t="shared" si="108"/>
        <v>19887</v>
      </c>
      <c r="Y115" s="77">
        <f t="shared" si="108"/>
        <v>0</v>
      </c>
      <c r="Z115" s="74">
        <f t="shared" si="108"/>
        <v>19887</v>
      </c>
      <c r="AA115" s="74">
        <f t="shared" si="109"/>
        <v>0</v>
      </c>
      <c r="AB115" s="74">
        <f t="shared" si="109"/>
        <v>0</v>
      </c>
      <c r="AC115" s="74">
        <f t="shared" si="110"/>
        <v>0</v>
      </c>
      <c r="AD115" s="74">
        <f t="shared" si="110"/>
        <v>0</v>
      </c>
      <c r="AE115" s="74">
        <f t="shared" si="110"/>
        <v>0</v>
      </c>
      <c r="AF115" s="74">
        <f t="shared" si="110"/>
        <v>0</v>
      </c>
      <c r="AG115" s="74">
        <f t="shared" si="109"/>
        <v>0</v>
      </c>
      <c r="AH115" s="74">
        <f t="shared" si="109"/>
        <v>19887</v>
      </c>
      <c r="AI115" s="74">
        <f t="shared" si="109"/>
        <v>0</v>
      </c>
      <c r="AJ115" s="74">
        <f t="shared" si="109"/>
        <v>0</v>
      </c>
      <c r="AK115" s="74">
        <f t="shared" si="109"/>
        <v>0</v>
      </c>
      <c r="AL115" s="74">
        <f t="shared" si="109"/>
        <v>0</v>
      </c>
      <c r="AM115" s="74">
        <f t="shared" si="109"/>
        <v>0</v>
      </c>
      <c r="AN115" s="74">
        <f t="shared" si="109"/>
        <v>19887</v>
      </c>
      <c r="AO115" s="74">
        <f t="shared" si="111"/>
        <v>0</v>
      </c>
      <c r="AP115" s="74">
        <f t="shared" si="111"/>
        <v>0</v>
      </c>
      <c r="AQ115" s="74">
        <f t="shared" si="111"/>
        <v>0</v>
      </c>
      <c r="AR115" s="74">
        <f t="shared" si="111"/>
        <v>19887</v>
      </c>
      <c r="AS115" s="74">
        <f t="shared" si="111"/>
        <v>0</v>
      </c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</row>
    <row r="116" spans="1:69" s="16" customFormat="1" ht="33.75" customHeight="1">
      <c r="A116" s="82" t="s">
        <v>230</v>
      </c>
      <c r="B116" s="83" t="s">
        <v>135</v>
      </c>
      <c r="C116" s="83" t="s">
        <v>154</v>
      </c>
      <c r="D116" s="113" t="s">
        <v>373</v>
      </c>
      <c r="E116" s="83" t="s">
        <v>231</v>
      </c>
      <c r="F116" s="74"/>
      <c r="G116" s="74"/>
      <c r="H116" s="74"/>
      <c r="I116" s="74"/>
      <c r="J116" s="74"/>
      <c r="K116" s="76"/>
      <c r="L116" s="76"/>
      <c r="M116" s="74"/>
      <c r="N116" s="75"/>
      <c r="O116" s="74"/>
      <c r="P116" s="74"/>
      <c r="Q116" s="74"/>
      <c r="R116" s="76"/>
      <c r="S116" s="74"/>
      <c r="T116" s="74"/>
      <c r="U116" s="76"/>
      <c r="V116" s="74"/>
      <c r="W116" s="74"/>
      <c r="X116" s="74">
        <v>19887</v>
      </c>
      <c r="Y116" s="77"/>
      <c r="Z116" s="74">
        <f>V116+X116+Y116</f>
        <v>19887</v>
      </c>
      <c r="AA116" s="74">
        <f>W116+Y116</f>
        <v>0</v>
      </c>
      <c r="AB116" s="76"/>
      <c r="AC116" s="76"/>
      <c r="AD116" s="76"/>
      <c r="AE116" s="76"/>
      <c r="AF116" s="76"/>
      <c r="AG116" s="76"/>
      <c r="AH116" s="74">
        <f>Z116+AB116+AC116+AD116+AE116+AF116+AG116</f>
        <v>19887</v>
      </c>
      <c r="AI116" s="74">
        <f>AA116+AG116</f>
        <v>0</v>
      </c>
      <c r="AJ116" s="74"/>
      <c r="AK116" s="74"/>
      <c r="AL116" s="76"/>
      <c r="AM116" s="76"/>
      <c r="AN116" s="74">
        <f>AH116+AJ116+AK116+AL116+AM116</f>
        <v>19887</v>
      </c>
      <c r="AO116" s="74">
        <f>AI116+AM116</f>
        <v>0</v>
      </c>
      <c r="AP116" s="75"/>
      <c r="AQ116" s="75"/>
      <c r="AR116" s="74">
        <f>AN116+AP116+AQ116</f>
        <v>19887</v>
      </c>
      <c r="AS116" s="74">
        <f>AO116+AQ116</f>
        <v>0</v>
      </c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</row>
    <row r="117" spans="1:69" s="16" customFormat="1" ht="17.25" customHeight="1">
      <c r="A117" s="82"/>
      <c r="B117" s="83"/>
      <c r="C117" s="83"/>
      <c r="D117" s="84"/>
      <c r="E117" s="83"/>
      <c r="F117" s="77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5"/>
      <c r="W117" s="75"/>
      <c r="X117" s="77"/>
      <c r="Y117" s="77"/>
      <c r="Z117" s="74"/>
      <c r="AA117" s="74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5"/>
      <c r="AQ117" s="75"/>
      <c r="AR117" s="75"/>
      <c r="AS117" s="7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</row>
    <row r="118" spans="1:69" s="16" customFormat="1" ht="17.25" customHeight="1">
      <c r="A118" s="68" t="s">
        <v>153</v>
      </c>
      <c r="B118" s="69" t="s">
        <v>135</v>
      </c>
      <c r="C118" s="69" t="s">
        <v>147</v>
      </c>
      <c r="D118" s="80"/>
      <c r="E118" s="69"/>
      <c r="F118" s="81">
        <f aca="true" t="shared" si="112" ref="F118:U119">F119</f>
        <v>41021</v>
      </c>
      <c r="G118" s="81">
        <f aca="true" t="shared" si="113" ref="G118:N118">G119+G121</f>
        <v>3990</v>
      </c>
      <c r="H118" s="81">
        <f t="shared" si="113"/>
        <v>45011</v>
      </c>
      <c r="I118" s="81">
        <f t="shared" si="113"/>
        <v>0</v>
      </c>
      <c r="J118" s="81">
        <f t="shared" si="113"/>
        <v>77308</v>
      </c>
      <c r="K118" s="81">
        <f t="shared" si="113"/>
        <v>0</v>
      </c>
      <c r="L118" s="81">
        <f t="shared" si="113"/>
        <v>0</v>
      </c>
      <c r="M118" s="81">
        <f t="shared" si="113"/>
        <v>45011</v>
      </c>
      <c r="N118" s="81">
        <f t="shared" si="113"/>
        <v>0</v>
      </c>
      <c r="O118" s="81">
        <f aca="true" t="shared" si="114" ref="O118:T118">O119+O121</f>
        <v>-25436</v>
      </c>
      <c r="P118" s="81">
        <f t="shared" si="114"/>
        <v>19575</v>
      </c>
      <c r="Q118" s="81">
        <f t="shared" si="114"/>
        <v>0</v>
      </c>
      <c r="R118" s="81">
        <f t="shared" si="114"/>
        <v>0</v>
      </c>
      <c r="S118" s="81">
        <f t="shared" si="114"/>
        <v>19575</v>
      </c>
      <c r="T118" s="81">
        <f t="shared" si="114"/>
        <v>0</v>
      </c>
      <c r="U118" s="81">
        <f aca="true" t="shared" si="115" ref="U118:AH118">U119+U121</f>
        <v>0</v>
      </c>
      <c r="V118" s="81">
        <f t="shared" si="115"/>
        <v>19575</v>
      </c>
      <c r="W118" s="81">
        <f t="shared" si="115"/>
        <v>0</v>
      </c>
      <c r="X118" s="81">
        <f t="shared" si="115"/>
        <v>0</v>
      </c>
      <c r="Y118" s="81">
        <f t="shared" si="115"/>
        <v>0</v>
      </c>
      <c r="Z118" s="81">
        <f t="shared" si="115"/>
        <v>19575</v>
      </c>
      <c r="AA118" s="81">
        <f t="shared" si="115"/>
        <v>0</v>
      </c>
      <c r="AB118" s="81">
        <f t="shared" si="115"/>
        <v>1</v>
      </c>
      <c r="AC118" s="81">
        <f>AC119+AC121</f>
        <v>0</v>
      </c>
      <c r="AD118" s="81">
        <f>AD119+AD121</f>
        <v>0</v>
      </c>
      <c r="AE118" s="81">
        <f>AE119+AE121</f>
        <v>0</v>
      </c>
      <c r="AF118" s="81">
        <f>AF119+AF121</f>
        <v>0</v>
      </c>
      <c r="AG118" s="81">
        <f>AG119+AG121</f>
        <v>0</v>
      </c>
      <c r="AH118" s="81">
        <f t="shared" si="115"/>
        <v>19576</v>
      </c>
      <c r="AI118" s="81">
        <f aca="true" t="shared" si="116" ref="AI118:AN118">AI119+AI121</f>
        <v>0</v>
      </c>
      <c r="AJ118" s="81">
        <f t="shared" si="116"/>
        <v>0</v>
      </c>
      <c r="AK118" s="81">
        <f t="shared" si="116"/>
        <v>0</v>
      </c>
      <c r="AL118" s="81">
        <f t="shared" si="116"/>
        <v>0</v>
      </c>
      <c r="AM118" s="81">
        <f t="shared" si="116"/>
        <v>0</v>
      </c>
      <c r="AN118" s="81">
        <f t="shared" si="116"/>
        <v>19576</v>
      </c>
      <c r="AO118" s="81">
        <f>AO119+AO121</f>
        <v>0</v>
      </c>
      <c r="AP118" s="81">
        <f>AP119+AP121</f>
        <v>0</v>
      </c>
      <c r="AQ118" s="81">
        <f>AQ119+AQ121</f>
        <v>0</v>
      </c>
      <c r="AR118" s="81">
        <f>AR119+AR121</f>
        <v>19576</v>
      </c>
      <c r="AS118" s="81">
        <f>AS119+AS121</f>
        <v>0</v>
      </c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</row>
    <row r="119" spans="1:45" ht="50.25" customHeight="1">
      <c r="A119" s="82" t="s">
        <v>151</v>
      </c>
      <c r="B119" s="83" t="s">
        <v>135</v>
      </c>
      <c r="C119" s="83" t="s">
        <v>147</v>
      </c>
      <c r="D119" s="84" t="s">
        <v>38</v>
      </c>
      <c r="E119" s="83"/>
      <c r="F119" s="85">
        <f t="shared" si="112"/>
        <v>41021</v>
      </c>
      <c r="G119" s="85">
        <f t="shared" si="112"/>
        <v>-11347</v>
      </c>
      <c r="H119" s="85">
        <f t="shared" si="112"/>
        <v>29674</v>
      </c>
      <c r="I119" s="85">
        <f t="shared" si="112"/>
        <v>0</v>
      </c>
      <c r="J119" s="85">
        <f t="shared" si="112"/>
        <v>64738</v>
      </c>
      <c r="K119" s="85">
        <f t="shared" si="112"/>
        <v>0</v>
      </c>
      <c r="L119" s="85">
        <f t="shared" si="112"/>
        <v>0</v>
      </c>
      <c r="M119" s="85">
        <f t="shared" si="112"/>
        <v>29674</v>
      </c>
      <c r="N119" s="85">
        <f t="shared" si="112"/>
        <v>0</v>
      </c>
      <c r="O119" s="85">
        <f t="shared" si="112"/>
        <v>-29674</v>
      </c>
      <c r="P119" s="85">
        <f t="shared" si="112"/>
        <v>0</v>
      </c>
      <c r="Q119" s="85">
        <f t="shared" si="112"/>
        <v>0</v>
      </c>
      <c r="R119" s="85">
        <f t="shared" si="112"/>
        <v>0</v>
      </c>
      <c r="S119" s="85">
        <f t="shared" si="112"/>
        <v>0</v>
      </c>
      <c r="T119" s="85">
        <f t="shared" si="112"/>
        <v>0</v>
      </c>
      <c r="U119" s="85">
        <f t="shared" si="112"/>
        <v>0</v>
      </c>
      <c r="V119" s="85">
        <f aca="true" t="shared" si="117" ref="V119:AS119">V120</f>
        <v>0</v>
      </c>
      <c r="W119" s="85">
        <f t="shared" si="117"/>
        <v>0</v>
      </c>
      <c r="X119" s="85">
        <f t="shared" si="117"/>
        <v>0</v>
      </c>
      <c r="Y119" s="85">
        <f t="shared" si="117"/>
        <v>0</v>
      </c>
      <c r="Z119" s="85">
        <f t="shared" si="117"/>
        <v>0</v>
      </c>
      <c r="AA119" s="85">
        <f t="shared" si="117"/>
        <v>0</v>
      </c>
      <c r="AB119" s="85">
        <f t="shared" si="117"/>
        <v>1</v>
      </c>
      <c r="AC119" s="85">
        <f t="shared" si="117"/>
        <v>0</v>
      </c>
      <c r="AD119" s="85">
        <f t="shared" si="117"/>
        <v>0</v>
      </c>
      <c r="AE119" s="85">
        <f t="shared" si="117"/>
        <v>0</v>
      </c>
      <c r="AF119" s="85">
        <f t="shared" si="117"/>
        <v>0</v>
      </c>
      <c r="AG119" s="85">
        <f t="shared" si="117"/>
        <v>0</v>
      </c>
      <c r="AH119" s="85">
        <f t="shared" si="117"/>
        <v>1</v>
      </c>
      <c r="AI119" s="85">
        <f t="shared" si="117"/>
        <v>0</v>
      </c>
      <c r="AJ119" s="85">
        <f t="shared" si="117"/>
        <v>0</v>
      </c>
      <c r="AK119" s="85">
        <f t="shared" si="117"/>
        <v>0</v>
      </c>
      <c r="AL119" s="85">
        <f t="shared" si="117"/>
        <v>0</v>
      </c>
      <c r="AM119" s="85">
        <f t="shared" si="117"/>
        <v>0</v>
      </c>
      <c r="AN119" s="85">
        <f t="shared" si="117"/>
        <v>1</v>
      </c>
      <c r="AO119" s="85">
        <f t="shared" si="117"/>
        <v>0</v>
      </c>
      <c r="AP119" s="85">
        <f t="shared" si="117"/>
        <v>0</v>
      </c>
      <c r="AQ119" s="85">
        <f t="shared" si="117"/>
        <v>0</v>
      </c>
      <c r="AR119" s="85">
        <f t="shared" si="117"/>
        <v>1</v>
      </c>
      <c r="AS119" s="85">
        <f t="shared" si="117"/>
        <v>0</v>
      </c>
    </row>
    <row r="120" spans="1:69" s="12" customFormat="1" ht="102.75" customHeight="1">
      <c r="A120" s="82" t="s">
        <v>253</v>
      </c>
      <c r="B120" s="83" t="s">
        <v>135</v>
      </c>
      <c r="C120" s="83" t="s">
        <v>147</v>
      </c>
      <c r="D120" s="84" t="s">
        <v>38</v>
      </c>
      <c r="E120" s="83" t="s">
        <v>152</v>
      </c>
      <c r="F120" s="74">
        <v>41021</v>
      </c>
      <c r="G120" s="74">
        <f>H120-F120</f>
        <v>-11347</v>
      </c>
      <c r="H120" s="74">
        <f>45011-15337</f>
        <v>29674</v>
      </c>
      <c r="I120" s="74"/>
      <c r="J120" s="74">
        <f>77308-12570</f>
        <v>64738</v>
      </c>
      <c r="K120" s="71"/>
      <c r="L120" s="71"/>
      <c r="M120" s="74">
        <f>H120+K120</f>
        <v>29674</v>
      </c>
      <c r="N120" s="75"/>
      <c r="O120" s="74">
        <f>P120-M120</f>
        <v>-29674</v>
      </c>
      <c r="P120" s="74"/>
      <c r="Q120" s="74"/>
      <c r="R120" s="71"/>
      <c r="S120" s="74">
        <f>P120+R120</f>
        <v>0</v>
      </c>
      <c r="T120" s="74"/>
      <c r="U120" s="74">
        <f aca="true" t="shared" si="118" ref="U120:AA120">R120+T120</f>
        <v>0</v>
      </c>
      <c r="V120" s="74">
        <f t="shared" si="118"/>
        <v>0</v>
      </c>
      <c r="W120" s="74">
        <f t="shared" si="118"/>
        <v>0</v>
      </c>
      <c r="X120" s="74">
        <f t="shared" si="118"/>
        <v>0</v>
      </c>
      <c r="Y120" s="74">
        <f t="shared" si="118"/>
        <v>0</v>
      </c>
      <c r="Z120" s="74">
        <f t="shared" si="118"/>
        <v>0</v>
      </c>
      <c r="AA120" s="74">
        <f t="shared" si="118"/>
        <v>0</v>
      </c>
      <c r="AB120" s="75">
        <v>1</v>
      </c>
      <c r="AC120" s="101"/>
      <c r="AD120" s="101"/>
      <c r="AE120" s="101"/>
      <c r="AF120" s="101"/>
      <c r="AG120" s="101"/>
      <c r="AH120" s="74">
        <f>Z120+AB120+AC120+AD120+AE120+AF120+AG120</f>
        <v>1</v>
      </c>
      <c r="AI120" s="74">
        <f>AA120+AG120</f>
        <v>0</v>
      </c>
      <c r="AJ120" s="74"/>
      <c r="AK120" s="74"/>
      <c r="AL120" s="101"/>
      <c r="AM120" s="101"/>
      <c r="AN120" s="74">
        <f>AH120+AJ120+AK120+AL120+AM120</f>
        <v>1</v>
      </c>
      <c r="AO120" s="74">
        <f>AI120+AM120</f>
        <v>0</v>
      </c>
      <c r="AP120" s="103"/>
      <c r="AQ120" s="103"/>
      <c r="AR120" s="74">
        <f>AN120+AP120+AQ120</f>
        <v>1</v>
      </c>
      <c r="AS120" s="74">
        <f>AO120+AQ120</f>
        <v>0</v>
      </c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</row>
    <row r="121" spans="1:69" s="12" customFormat="1" ht="39" customHeight="1">
      <c r="A121" s="82" t="s">
        <v>121</v>
      </c>
      <c r="B121" s="83" t="s">
        <v>135</v>
      </c>
      <c r="C121" s="83" t="s">
        <v>147</v>
      </c>
      <c r="D121" s="84" t="s">
        <v>122</v>
      </c>
      <c r="E121" s="83"/>
      <c r="F121" s="74"/>
      <c r="G121" s="74">
        <f aca="true" t="shared" si="119" ref="G121:L121">G122</f>
        <v>15337</v>
      </c>
      <c r="H121" s="74">
        <f t="shared" si="119"/>
        <v>15337</v>
      </c>
      <c r="I121" s="74">
        <f t="shared" si="119"/>
        <v>0</v>
      </c>
      <c r="J121" s="74">
        <f t="shared" si="119"/>
        <v>12570</v>
      </c>
      <c r="K121" s="74">
        <f t="shared" si="119"/>
        <v>0</v>
      </c>
      <c r="L121" s="74">
        <f t="shared" si="119"/>
        <v>0</v>
      </c>
      <c r="M121" s="74">
        <f>M122+M123</f>
        <v>15337</v>
      </c>
      <c r="N121" s="74">
        <f>N122+N123</f>
        <v>0</v>
      </c>
      <c r="O121" s="74">
        <f aca="true" t="shared" si="120" ref="O121:T121">O122+O123+O125</f>
        <v>4238</v>
      </c>
      <c r="P121" s="74">
        <f t="shared" si="120"/>
        <v>19575</v>
      </c>
      <c r="Q121" s="74">
        <f t="shared" si="120"/>
        <v>0</v>
      </c>
      <c r="R121" s="74">
        <f t="shared" si="120"/>
        <v>0</v>
      </c>
      <c r="S121" s="74">
        <f t="shared" si="120"/>
        <v>19575</v>
      </c>
      <c r="T121" s="74">
        <f t="shared" si="120"/>
        <v>0</v>
      </c>
      <c r="U121" s="74">
        <f aca="true" t="shared" si="121" ref="U121:AN121">U122+U123+U125</f>
        <v>0</v>
      </c>
      <c r="V121" s="74">
        <f t="shared" si="121"/>
        <v>19575</v>
      </c>
      <c r="W121" s="74">
        <f t="shared" si="121"/>
        <v>0</v>
      </c>
      <c r="X121" s="74">
        <f t="shared" si="121"/>
        <v>0</v>
      </c>
      <c r="Y121" s="74">
        <f t="shared" si="121"/>
        <v>0</v>
      </c>
      <c r="Z121" s="74">
        <f t="shared" si="121"/>
        <v>19575</v>
      </c>
      <c r="AA121" s="74">
        <f t="shared" si="121"/>
        <v>0</v>
      </c>
      <c r="AB121" s="74">
        <f t="shared" si="121"/>
        <v>0</v>
      </c>
      <c r="AC121" s="74">
        <f t="shared" si="121"/>
        <v>0</v>
      </c>
      <c r="AD121" s="74">
        <f t="shared" si="121"/>
        <v>0</v>
      </c>
      <c r="AE121" s="74">
        <f t="shared" si="121"/>
        <v>0</v>
      </c>
      <c r="AF121" s="74">
        <f t="shared" si="121"/>
        <v>0</v>
      </c>
      <c r="AG121" s="74">
        <f t="shared" si="121"/>
        <v>0</v>
      </c>
      <c r="AH121" s="74">
        <f t="shared" si="121"/>
        <v>19575</v>
      </c>
      <c r="AI121" s="74">
        <f t="shared" si="121"/>
        <v>0</v>
      </c>
      <c r="AJ121" s="74">
        <f t="shared" si="121"/>
        <v>0</v>
      </c>
      <c r="AK121" s="74">
        <f t="shared" si="121"/>
        <v>0</v>
      </c>
      <c r="AL121" s="74">
        <f t="shared" si="121"/>
        <v>0</v>
      </c>
      <c r="AM121" s="74">
        <f t="shared" si="121"/>
        <v>0</v>
      </c>
      <c r="AN121" s="74">
        <f t="shared" si="121"/>
        <v>19575</v>
      </c>
      <c r="AO121" s="74">
        <f>AO122+AO123+AO125</f>
        <v>0</v>
      </c>
      <c r="AP121" s="74">
        <f>AP122+AP123+AP125</f>
        <v>0</v>
      </c>
      <c r="AQ121" s="74">
        <f>AQ122+AQ123+AQ125</f>
        <v>0</v>
      </c>
      <c r="AR121" s="74">
        <f>AR122+AR123+AR125</f>
        <v>19575</v>
      </c>
      <c r="AS121" s="74">
        <f>AS122+AS123+AS125</f>
        <v>0</v>
      </c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</row>
    <row r="122" spans="1:69" s="12" customFormat="1" ht="84" customHeight="1" hidden="1">
      <c r="A122" s="82" t="s">
        <v>253</v>
      </c>
      <c r="B122" s="83" t="s">
        <v>135</v>
      </c>
      <c r="C122" s="83" t="s">
        <v>147</v>
      </c>
      <c r="D122" s="84" t="s">
        <v>122</v>
      </c>
      <c r="E122" s="83" t="s">
        <v>152</v>
      </c>
      <c r="F122" s="74"/>
      <c r="G122" s="74">
        <f>H122-F122</f>
        <v>15337</v>
      </c>
      <c r="H122" s="74">
        <v>15337</v>
      </c>
      <c r="I122" s="74"/>
      <c r="J122" s="74">
        <v>12570</v>
      </c>
      <c r="K122" s="71"/>
      <c r="L122" s="71"/>
      <c r="M122" s="74">
        <f>H122+K122</f>
        <v>15337</v>
      </c>
      <c r="N122" s="75"/>
      <c r="O122" s="74">
        <f>P122-M122</f>
        <v>-15337</v>
      </c>
      <c r="P122" s="74"/>
      <c r="Q122" s="74"/>
      <c r="R122" s="71"/>
      <c r="S122" s="74">
        <f>P122+R122</f>
        <v>0</v>
      </c>
      <c r="T122" s="74"/>
      <c r="U122" s="74">
        <f aca="true" t="shared" si="122" ref="U122:AA122">R122+T122</f>
        <v>0</v>
      </c>
      <c r="V122" s="74">
        <f t="shared" si="122"/>
        <v>0</v>
      </c>
      <c r="W122" s="74">
        <f t="shared" si="122"/>
        <v>0</v>
      </c>
      <c r="X122" s="74">
        <f t="shared" si="122"/>
        <v>0</v>
      </c>
      <c r="Y122" s="74">
        <f t="shared" si="122"/>
        <v>0</v>
      </c>
      <c r="Z122" s="74">
        <f t="shared" si="122"/>
        <v>0</v>
      </c>
      <c r="AA122" s="74">
        <f t="shared" si="122"/>
        <v>0</v>
      </c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3"/>
      <c r="AQ122" s="103"/>
      <c r="AR122" s="103"/>
      <c r="AS122" s="103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</row>
    <row r="123" spans="1:69" s="12" customFormat="1" ht="70.5" customHeight="1">
      <c r="A123" s="82" t="s">
        <v>268</v>
      </c>
      <c r="B123" s="83" t="s">
        <v>135</v>
      </c>
      <c r="C123" s="83" t="s">
        <v>147</v>
      </c>
      <c r="D123" s="84" t="s">
        <v>267</v>
      </c>
      <c r="E123" s="83"/>
      <c r="F123" s="74"/>
      <c r="G123" s="74"/>
      <c r="H123" s="74"/>
      <c r="I123" s="74"/>
      <c r="J123" s="74"/>
      <c r="K123" s="71"/>
      <c r="L123" s="71"/>
      <c r="M123" s="74">
        <f aca="true" t="shared" si="123" ref="M123:AS123">M124</f>
        <v>0</v>
      </c>
      <c r="N123" s="75">
        <f t="shared" si="123"/>
        <v>0</v>
      </c>
      <c r="O123" s="74">
        <f t="shared" si="123"/>
        <v>4238</v>
      </c>
      <c r="P123" s="74">
        <f t="shared" si="123"/>
        <v>4238</v>
      </c>
      <c r="Q123" s="74">
        <f t="shared" si="123"/>
        <v>0</v>
      </c>
      <c r="R123" s="74">
        <f t="shared" si="123"/>
        <v>0</v>
      </c>
      <c r="S123" s="74">
        <f t="shared" si="123"/>
        <v>4238</v>
      </c>
      <c r="T123" s="74">
        <f t="shared" si="123"/>
        <v>0</v>
      </c>
      <c r="U123" s="74">
        <f t="shared" si="123"/>
        <v>0</v>
      </c>
      <c r="V123" s="74">
        <f t="shared" si="123"/>
        <v>4238</v>
      </c>
      <c r="W123" s="74">
        <f t="shared" si="123"/>
        <v>0</v>
      </c>
      <c r="X123" s="74">
        <f t="shared" si="123"/>
        <v>0</v>
      </c>
      <c r="Y123" s="74">
        <f t="shared" si="123"/>
        <v>0</v>
      </c>
      <c r="Z123" s="74">
        <f t="shared" si="123"/>
        <v>4238</v>
      </c>
      <c r="AA123" s="74">
        <f t="shared" si="123"/>
        <v>0</v>
      </c>
      <c r="AB123" s="74">
        <f t="shared" si="123"/>
        <v>0</v>
      </c>
      <c r="AC123" s="74">
        <f t="shared" si="123"/>
        <v>0</v>
      </c>
      <c r="AD123" s="74">
        <f t="shared" si="123"/>
        <v>0</v>
      </c>
      <c r="AE123" s="74">
        <f t="shared" si="123"/>
        <v>0</v>
      </c>
      <c r="AF123" s="74">
        <f t="shared" si="123"/>
        <v>0</v>
      </c>
      <c r="AG123" s="74">
        <f t="shared" si="123"/>
        <v>0</v>
      </c>
      <c r="AH123" s="74">
        <f t="shared" si="123"/>
        <v>4238</v>
      </c>
      <c r="AI123" s="74">
        <f t="shared" si="123"/>
        <v>0</v>
      </c>
      <c r="AJ123" s="74">
        <f t="shared" si="123"/>
        <v>0</v>
      </c>
      <c r="AK123" s="74">
        <f t="shared" si="123"/>
        <v>0</v>
      </c>
      <c r="AL123" s="74">
        <f t="shared" si="123"/>
        <v>0</v>
      </c>
      <c r="AM123" s="74">
        <f t="shared" si="123"/>
        <v>0</v>
      </c>
      <c r="AN123" s="74">
        <f t="shared" si="123"/>
        <v>4238</v>
      </c>
      <c r="AO123" s="74">
        <f t="shared" si="123"/>
        <v>0</v>
      </c>
      <c r="AP123" s="74">
        <f t="shared" si="123"/>
        <v>0</v>
      </c>
      <c r="AQ123" s="74">
        <f t="shared" si="123"/>
        <v>0</v>
      </c>
      <c r="AR123" s="74">
        <f t="shared" si="123"/>
        <v>4238</v>
      </c>
      <c r="AS123" s="74">
        <f t="shared" si="123"/>
        <v>0</v>
      </c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</row>
    <row r="124" spans="1:69" s="12" customFormat="1" ht="120.75" customHeight="1">
      <c r="A124" s="82" t="s">
        <v>253</v>
      </c>
      <c r="B124" s="83" t="s">
        <v>135</v>
      </c>
      <c r="C124" s="83" t="s">
        <v>147</v>
      </c>
      <c r="D124" s="84" t="s">
        <v>267</v>
      </c>
      <c r="E124" s="83" t="s">
        <v>152</v>
      </c>
      <c r="F124" s="74"/>
      <c r="G124" s="74"/>
      <c r="H124" s="74"/>
      <c r="I124" s="74"/>
      <c r="J124" s="74"/>
      <c r="K124" s="71"/>
      <c r="L124" s="71"/>
      <c r="M124" s="74"/>
      <c r="N124" s="75"/>
      <c r="O124" s="74">
        <f>P124-M124</f>
        <v>4238</v>
      </c>
      <c r="P124" s="74">
        <v>4238</v>
      </c>
      <c r="Q124" s="74"/>
      <c r="R124" s="71"/>
      <c r="S124" s="74">
        <f>P124+R124</f>
        <v>4238</v>
      </c>
      <c r="T124" s="74"/>
      <c r="U124" s="101"/>
      <c r="V124" s="74">
        <f>U124+S124</f>
        <v>4238</v>
      </c>
      <c r="W124" s="74">
        <f>T124</f>
        <v>0</v>
      </c>
      <c r="X124" s="102"/>
      <c r="Y124" s="102"/>
      <c r="Z124" s="74">
        <f>V124+X124+Y124</f>
        <v>4238</v>
      </c>
      <c r="AA124" s="74">
        <f>W124+Y124</f>
        <v>0</v>
      </c>
      <c r="AB124" s="101"/>
      <c r="AC124" s="101"/>
      <c r="AD124" s="101"/>
      <c r="AE124" s="101"/>
      <c r="AF124" s="101"/>
      <c r="AG124" s="101"/>
      <c r="AH124" s="74">
        <f>Z124+AB124+AC124+AD124+AE124+AF124+AG124</f>
        <v>4238</v>
      </c>
      <c r="AI124" s="74">
        <f>AA124+AG124</f>
        <v>0</v>
      </c>
      <c r="AJ124" s="74"/>
      <c r="AK124" s="74"/>
      <c r="AL124" s="101"/>
      <c r="AM124" s="101"/>
      <c r="AN124" s="74">
        <f>AH124+AJ124+AK124+AL124+AM124</f>
        <v>4238</v>
      </c>
      <c r="AO124" s="74">
        <f>AI124+AM124</f>
        <v>0</v>
      </c>
      <c r="AP124" s="103"/>
      <c r="AQ124" s="103"/>
      <c r="AR124" s="74">
        <f>AN124+AP124+AQ124</f>
        <v>4238</v>
      </c>
      <c r="AS124" s="74">
        <f>AO124+AQ124</f>
        <v>0</v>
      </c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</row>
    <row r="125" spans="1:69" s="12" customFormat="1" ht="79.5" customHeight="1">
      <c r="A125" s="82" t="s">
        <v>342</v>
      </c>
      <c r="B125" s="83" t="s">
        <v>135</v>
      </c>
      <c r="C125" s="83" t="s">
        <v>147</v>
      </c>
      <c r="D125" s="84" t="s">
        <v>322</v>
      </c>
      <c r="E125" s="83"/>
      <c r="F125" s="74"/>
      <c r="G125" s="74"/>
      <c r="H125" s="74"/>
      <c r="I125" s="74"/>
      <c r="J125" s="74"/>
      <c r="K125" s="71"/>
      <c r="L125" s="71"/>
      <c r="M125" s="74"/>
      <c r="N125" s="75"/>
      <c r="O125" s="74">
        <f aca="true" t="shared" si="124" ref="O125:AS125">O126</f>
        <v>15337</v>
      </c>
      <c r="P125" s="74">
        <f t="shared" si="124"/>
        <v>15337</v>
      </c>
      <c r="Q125" s="74">
        <f t="shared" si="124"/>
        <v>0</v>
      </c>
      <c r="R125" s="74">
        <f t="shared" si="124"/>
        <v>0</v>
      </c>
      <c r="S125" s="74">
        <f t="shared" si="124"/>
        <v>15337</v>
      </c>
      <c r="T125" s="74">
        <f t="shared" si="124"/>
        <v>0</v>
      </c>
      <c r="U125" s="74">
        <f t="shared" si="124"/>
        <v>0</v>
      </c>
      <c r="V125" s="74">
        <f t="shared" si="124"/>
        <v>15337</v>
      </c>
      <c r="W125" s="74">
        <f t="shared" si="124"/>
        <v>0</v>
      </c>
      <c r="X125" s="74">
        <f t="shared" si="124"/>
        <v>0</v>
      </c>
      <c r="Y125" s="74">
        <f t="shared" si="124"/>
        <v>0</v>
      </c>
      <c r="Z125" s="74">
        <f t="shared" si="124"/>
        <v>15337</v>
      </c>
      <c r="AA125" s="74">
        <f t="shared" si="124"/>
        <v>0</v>
      </c>
      <c r="AB125" s="74">
        <f t="shared" si="124"/>
        <v>0</v>
      </c>
      <c r="AC125" s="74">
        <f t="shared" si="124"/>
        <v>0</v>
      </c>
      <c r="AD125" s="74">
        <f t="shared" si="124"/>
        <v>0</v>
      </c>
      <c r="AE125" s="74">
        <f t="shared" si="124"/>
        <v>0</v>
      </c>
      <c r="AF125" s="74">
        <f t="shared" si="124"/>
        <v>0</v>
      </c>
      <c r="AG125" s="74">
        <f t="shared" si="124"/>
        <v>0</v>
      </c>
      <c r="AH125" s="74">
        <f t="shared" si="124"/>
        <v>15337</v>
      </c>
      <c r="AI125" s="74">
        <f t="shared" si="124"/>
        <v>0</v>
      </c>
      <c r="AJ125" s="74">
        <f t="shared" si="124"/>
        <v>0</v>
      </c>
      <c r="AK125" s="74">
        <f t="shared" si="124"/>
        <v>0</v>
      </c>
      <c r="AL125" s="74">
        <f t="shared" si="124"/>
        <v>0</v>
      </c>
      <c r="AM125" s="74">
        <f t="shared" si="124"/>
        <v>0</v>
      </c>
      <c r="AN125" s="74">
        <f t="shared" si="124"/>
        <v>15337</v>
      </c>
      <c r="AO125" s="74">
        <f t="shared" si="124"/>
        <v>0</v>
      </c>
      <c r="AP125" s="74">
        <f t="shared" si="124"/>
        <v>0</v>
      </c>
      <c r="AQ125" s="74">
        <f t="shared" si="124"/>
        <v>0</v>
      </c>
      <c r="AR125" s="74">
        <f t="shared" si="124"/>
        <v>15337</v>
      </c>
      <c r="AS125" s="74">
        <f t="shared" si="124"/>
        <v>0</v>
      </c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</row>
    <row r="126" spans="1:69" s="12" customFormat="1" ht="114" customHeight="1">
      <c r="A126" s="82" t="s">
        <v>253</v>
      </c>
      <c r="B126" s="83" t="s">
        <v>135</v>
      </c>
      <c r="C126" s="83" t="s">
        <v>147</v>
      </c>
      <c r="D126" s="84" t="s">
        <v>322</v>
      </c>
      <c r="E126" s="83" t="s">
        <v>152</v>
      </c>
      <c r="F126" s="74"/>
      <c r="G126" s="74"/>
      <c r="H126" s="74"/>
      <c r="I126" s="74"/>
      <c r="J126" s="74"/>
      <c r="K126" s="71"/>
      <c r="L126" s="71"/>
      <c r="M126" s="74"/>
      <c r="N126" s="75"/>
      <c r="O126" s="74">
        <f>P126-M126</f>
        <v>15337</v>
      </c>
      <c r="P126" s="74">
        <v>15337</v>
      </c>
      <c r="Q126" s="74"/>
      <c r="R126" s="71"/>
      <c r="S126" s="74">
        <f>P126+R126</f>
        <v>15337</v>
      </c>
      <c r="T126" s="74"/>
      <c r="U126" s="101"/>
      <c r="V126" s="74">
        <f>U126+S126</f>
        <v>15337</v>
      </c>
      <c r="W126" s="74">
        <f>T126</f>
        <v>0</v>
      </c>
      <c r="X126" s="102"/>
      <c r="Y126" s="102"/>
      <c r="Z126" s="74">
        <f>V126+X126+Y126</f>
        <v>15337</v>
      </c>
      <c r="AA126" s="74">
        <f>W126+Y126</f>
        <v>0</v>
      </c>
      <c r="AB126" s="101"/>
      <c r="AC126" s="101"/>
      <c r="AD126" s="101"/>
      <c r="AE126" s="101"/>
      <c r="AF126" s="101"/>
      <c r="AG126" s="101"/>
      <c r="AH126" s="74">
        <f>Z126+AB126+AC126+AD126+AE126+AF126+AG126</f>
        <v>15337</v>
      </c>
      <c r="AI126" s="74">
        <f>AA126+AG126</f>
        <v>0</v>
      </c>
      <c r="AJ126" s="74"/>
      <c r="AK126" s="74"/>
      <c r="AL126" s="101"/>
      <c r="AM126" s="101"/>
      <c r="AN126" s="74">
        <f>AH126+AJ126+AK126+AL126+AM126</f>
        <v>15337</v>
      </c>
      <c r="AO126" s="74">
        <f>AI126+AM126</f>
        <v>0</v>
      </c>
      <c r="AP126" s="103"/>
      <c r="AQ126" s="103"/>
      <c r="AR126" s="74">
        <f>AN126+AP126+AQ126</f>
        <v>15337</v>
      </c>
      <c r="AS126" s="74">
        <f>AO126+AQ126</f>
        <v>0</v>
      </c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</row>
    <row r="127" spans="1:69" s="12" customFormat="1" ht="23.25" customHeight="1">
      <c r="A127" s="82"/>
      <c r="B127" s="83"/>
      <c r="C127" s="83"/>
      <c r="D127" s="84"/>
      <c r="E127" s="83"/>
      <c r="F127" s="74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101"/>
      <c r="V127" s="103"/>
      <c r="W127" s="103"/>
      <c r="X127" s="102"/>
      <c r="Y127" s="102"/>
      <c r="Z127" s="114"/>
      <c r="AA127" s="114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3"/>
      <c r="AQ127" s="103"/>
      <c r="AR127" s="103"/>
      <c r="AS127" s="103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</row>
    <row r="128" spans="1:69" s="12" customFormat="1" ht="45.75" customHeight="1">
      <c r="A128" s="68" t="s">
        <v>208</v>
      </c>
      <c r="B128" s="69" t="s">
        <v>135</v>
      </c>
      <c r="C128" s="69" t="s">
        <v>139</v>
      </c>
      <c r="D128" s="84"/>
      <c r="E128" s="83"/>
      <c r="F128" s="81">
        <f aca="true" t="shared" si="125" ref="F128:U129">F129</f>
        <v>1563</v>
      </c>
      <c r="G128" s="81">
        <f t="shared" si="125"/>
        <v>218</v>
      </c>
      <c r="H128" s="81">
        <f t="shared" si="125"/>
        <v>1781</v>
      </c>
      <c r="I128" s="81">
        <f t="shared" si="125"/>
        <v>0</v>
      </c>
      <c r="J128" s="81">
        <f t="shared" si="125"/>
        <v>1911</v>
      </c>
      <c r="K128" s="81">
        <f t="shared" si="125"/>
        <v>0</v>
      </c>
      <c r="L128" s="81">
        <f t="shared" si="125"/>
        <v>0</v>
      </c>
      <c r="M128" s="81">
        <f t="shared" si="125"/>
        <v>1781</v>
      </c>
      <c r="N128" s="81">
        <f t="shared" si="125"/>
        <v>0</v>
      </c>
      <c r="O128" s="81">
        <f t="shared" si="125"/>
        <v>-127</v>
      </c>
      <c r="P128" s="81">
        <f t="shared" si="125"/>
        <v>1654</v>
      </c>
      <c r="Q128" s="81">
        <f t="shared" si="125"/>
        <v>0</v>
      </c>
      <c r="R128" s="81">
        <f t="shared" si="125"/>
        <v>0</v>
      </c>
      <c r="S128" s="81">
        <f t="shared" si="125"/>
        <v>1654</v>
      </c>
      <c r="T128" s="81">
        <f t="shared" si="125"/>
        <v>0</v>
      </c>
      <c r="U128" s="81">
        <f t="shared" si="125"/>
        <v>0</v>
      </c>
      <c r="V128" s="81">
        <f aca="true" t="shared" si="126" ref="U128:AI129">V129</f>
        <v>1654</v>
      </c>
      <c r="W128" s="81">
        <f t="shared" si="126"/>
        <v>0</v>
      </c>
      <c r="X128" s="81">
        <f t="shared" si="126"/>
        <v>0</v>
      </c>
      <c r="Y128" s="81">
        <f t="shared" si="126"/>
        <v>0</v>
      </c>
      <c r="Z128" s="81">
        <f t="shared" si="126"/>
        <v>1654</v>
      </c>
      <c r="AA128" s="81">
        <f t="shared" si="126"/>
        <v>0</v>
      </c>
      <c r="AB128" s="81">
        <f t="shared" si="126"/>
        <v>0</v>
      </c>
      <c r="AC128" s="81">
        <f t="shared" si="126"/>
        <v>0</v>
      </c>
      <c r="AD128" s="81">
        <f t="shared" si="126"/>
        <v>0</v>
      </c>
      <c r="AE128" s="81">
        <f t="shared" si="126"/>
        <v>0</v>
      </c>
      <c r="AF128" s="81">
        <f t="shared" si="126"/>
        <v>0</v>
      </c>
      <c r="AG128" s="81">
        <f t="shared" si="126"/>
        <v>0</v>
      </c>
      <c r="AH128" s="81">
        <f t="shared" si="126"/>
        <v>1654</v>
      </c>
      <c r="AI128" s="81">
        <f t="shared" si="126"/>
        <v>0</v>
      </c>
      <c r="AJ128" s="81">
        <f aca="true" t="shared" si="127" ref="AJ128:AS128">AJ129+AJ131</f>
        <v>0</v>
      </c>
      <c r="AK128" s="81">
        <f t="shared" si="127"/>
        <v>5000</v>
      </c>
      <c r="AL128" s="81">
        <f t="shared" si="127"/>
        <v>0</v>
      </c>
      <c r="AM128" s="81">
        <f t="shared" si="127"/>
        <v>0</v>
      </c>
      <c r="AN128" s="81">
        <f t="shared" si="127"/>
        <v>6654</v>
      </c>
      <c r="AO128" s="81">
        <f t="shared" si="127"/>
        <v>0</v>
      </c>
      <c r="AP128" s="81">
        <f t="shared" si="127"/>
        <v>0</v>
      </c>
      <c r="AQ128" s="81">
        <f t="shared" si="127"/>
        <v>0</v>
      </c>
      <c r="AR128" s="81">
        <f t="shared" si="127"/>
        <v>6654</v>
      </c>
      <c r="AS128" s="81">
        <f t="shared" si="127"/>
        <v>0</v>
      </c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</row>
    <row r="129" spans="1:69" s="12" customFormat="1" ht="49.5" customHeight="1">
      <c r="A129" s="82" t="s">
        <v>209</v>
      </c>
      <c r="B129" s="83" t="s">
        <v>135</v>
      </c>
      <c r="C129" s="83" t="s">
        <v>139</v>
      </c>
      <c r="D129" s="84" t="s">
        <v>207</v>
      </c>
      <c r="E129" s="83"/>
      <c r="F129" s="85">
        <f t="shared" si="125"/>
        <v>1563</v>
      </c>
      <c r="G129" s="85">
        <f t="shared" si="125"/>
        <v>218</v>
      </c>
      <c r="H129" s="85">
        <f t="shared" si="125"/>
        <v>1781</v>
      </c>
      <c r="I129" s="85">
        <f t="shared" si="125"/>
        <v>0</v>
      </c>
      <c r="J129" s="85">
        <f t="shared" si="125"/>
        <v>1911</v>
      </c>
      <c r="K129" s="85">
        <f t="shared" si="125"/>
        <v>0</v>
      </c>
      <c r="L129" s="85">
        <f t="shared" si="125"/>
        <v>0</v>
      </c>
      <c r="M129" s="85">
        <f t="shared" si="125"/>
        <v>1781</v>
      </c>
      <c r="N129" s="85">
        <f t="shared" si="125"/>
        <v>0</v>
      </c>
      <c r="O129" s="85">
        <f t="shared" si="125"/>
        <v>-127</v>
      </c>
      <c r="P129" s="85">
        <f t="shared" si="125"/>
        <v>1654</v>
      </c>
      <c r="Q129" s="85">
        <f t="shared" si="125"/>
        <v>0</v>
      </c>
      <c r="R129" s="85">
        <f t="shared" si="125"/>
        <v>0</v>
      </c>
      <c r="S129" s="85">
        <f t="shared" si="125"/>
        <v>1654</v>
      </c>
      <c r="T129" s="85">
        <f t="shared" si="125"/>
        <v>0</v>
      </c>
      <c r="U129" s="85">
        <f t="shared" si="126"/>
        <v>0</v>
      </c>
      <c r="V129" s="85">
        <f t="shared" si="126"/>
        <v>1654</v>
      </c>
      <c r="W129" s="85">
        <f t="shared" si="126"/>
        <v>0</v>
      </c>
      <c r="X129" s="85">
        <f t="shared" si="126"/>
        <v>0</v>
      </c>
      <c r="Y129" s="85">
        <f t="shared" si="126"/>
        <v>0</v>
      </c>
      <c r="Z129" s="85">
        <f t="shared" si="126"/>
        <v>1654</v>
      </c>
      <c r="AA129" s="85">
        <f t="shared" si="126"/>
        <v>0</v>
      </c>
      <c r="AB129" s="85">
        <f t="shared" si="126"/>
        <v>0</v>
      </c>
      <c r="AC129" s="85">
        <f t="shared" si="126"/>
        <v>0</v>
      </c>
      <c r="AD129" s="85">
        <f t="shared" si="126"/>
        <v>0</v>
      </c>
      <c r="AE129" s="85">
        <f t="shared" si="126"/>
        <v>0</v>
      </c>
      <c r="AF129" s="85">
        <f t="shared" si="126"/>
        <v>0</v>
      </c>
      <c r="AG129" s="85">
        <f t="shared" si="126"/>
        <v>0</v>
      </c>
      <c r="AH129" s="85">
        <f t="shared" si="126"/>
        <v>1654</v>
      </c>
      <c r="AI129" s="85">
        <f aca="true" t="shared" si="128" ref="AI129:AS129">AI130</f>
        <v>0</v>
      </c>
      <c r="AJ129" s="85">
        <f t="shared" si="128"/>
        <v>0</v>
      </c>
      <c r="AK129" s="85">
        <f t="shared" si="128"/>
        <v>0</v>
      </c>
      <c r="AL129" s="85">
        <f t="shared" si="128"/>
        <v>0</v>
      </c>
      <c r="AM129" s="85">
        <f t="shared" si="128"/>
        <v>0</v>
      </c>
      <c r="AN129" s="85">
        <f t="shared" si="128"/>
        <v>1654</v>
      </c>
      <c r="AO129" s="85">
        <f t="shared" si="128"/>
        <v>0</v>
      </c>
      <c r="AP129" s="85">
        <f t="shared" si="128"/>
        <v>0</v>
      </c>
      <c r="AQ129" s="85">
        <f t="shared" si="128"/>
        <v>0</v>
      </c>
      <c r="AR129" s="85">
        <f t="shared" si="128"/>
        <v>1654</v>
      </c>
      <c r="AS129" s="85">
        <f t="shared" si="128"/>
        <v>0</v>
      </c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</row>
    <row r="130" spans="1:69" s="12" customFormat="1" ht="42.75" customHeight="1">
      <c r="A130" s="82" t="s">
        <v>129</v>
      </c>
      <c r="B130" s="83" t="s">
        <v>135</v>
      </c>
      <c r="C130" s="83" t="s">
        <v>139</v>
      </c>
      <c r="D130" s="84" t="s">
        <v>207</v>
      </c>
      <c r="E130" s="83" t="s">
        <v>130</v>
      </c>
      <c r="F130" s="74">
        <v>1563</v>
      </c>
      <c r="G130" s="74">
        <f>H130-F130</f>
        <v>218</v>
      </c>
      <c r="H130" s="74">
        <v>1781</v>
      </c>
      <c r="I130" s="74"/>
      <c r="J130" s="74">
        <v>1911</v>
      </c>
      <c r="K130" s="71"/>
      <c r="L130" s="71"/>
      <c r="M130" s="74">
        <f>H130+K130</f>
        <v>1781</v>
      </c>
      <c r="N130" s="75"/>
      <c r="O130" s="74">
        <f>P130-M130</f>
        <v>-127</v>
      </c>
      <c r="P130" s="74">
        <v>1654</v>
      </c>
      <c r="Q130" s="74"/>
      <c r="R130" s="71"/>
      <c r="S130" s="74">
        <f>P130+R130</f>
        <v>1654</v>
      </c>
      <c r="T130" s="74"/>
      <c r="U130" s="101"/>
      <c r="V130" s="74">
        <f>U130+S130</f>
        <v>1654</v>
      </c>
      <c r="W130" s="74">
        <f>T130</f>
        <v>0</v>
      </c>
      <c r="X130" s="102"/>
      <c r="Y130" s="102"/>
      <c r="Z130" s="74">
        <f>V130+X130+Y130</f>
        <v>1654</v>
      </c>
      <c r="AA130" s="74">
        <f>W130+Y130</f>
        <v>0</v>
      </c>
      <c r="AB130" s="101"/>
      <c r="AC130" s="101"/>
      <c r="AD130" s="101"/>
      <c r="AE130" s="101"/>
      <c r="AF130" s="101"/>
      <c r="AG130" s="101"/>
      <c r="AH130" s="74">
        <f>Z130+AB130+AC130+AD130+AE130+AF130+AG130</f>
        <v>1654</v>
      </c>
      <c r="AI130" s="74">
        <f>AA130+AG130</f>
        <v>0</v>
      </c>
      <c r="AJ130" s="74"/>
      <c r="AK130" s="74"/>
      <c r="AL130" s="101"/>
      <c r="AM130" s="101"/>
      <c r="AN130" s="74">
        <f>AH130+AJ130+AK130+AL130+AM130</f>
        <v>1654</v>
      </c>
      <c r="AO130" s="74">
        <f>AI130+AM130</f>
        <v>0</v>
      </c>
      <c r="AP130" s="103"/>
      <c r="AQ130" s="103"/>
      <c r="AR130" s="74">
        <f>AN130+AP130+AQ130</f>
        <v>1654</v>
      </c>
      <c r="AS130" s="74">
        <f>AO130+AQ130</f>
        <v>0</v>
      </c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</row>
    <row r="131" spans="1:69" s="12" customFormat="1" ht="42.75" customHeight="1">
      <c r="A131" s="82" t="s">
        <v>45</v>
      </c>
      <c r="B131" s="83" t="s">
        <v>135</v>
      </c>
      <c r="C131" s="83" t="s">
        <v>139</v>
      </c>
      <c r="D131" s="84" t="s">
        <v>46</v>
      </c>
      <c r="E131" s="83"/>
      <c r="F131" s="74"/>
      <c r="G131" s="74"/>
      <c r="H131" s="74"/>
      <c r="I131" s="74"/>
      <c r="J131" s="74"/>
      <c r="K131" s="71"/>
      <c r="L131" s="71"/>
      <c r="M131" s="74"/>
      <c r="N131" s="75"/>
      <c r="O131" s="74"/>
      <c r="P131" s="74"/>
      <c r="Q131" s="74"/>
      <c r="R131" s="71"/>
      <c r="S131" s="74"/>
      <c r="T131" s="74"/>
      <c r="U131" s="101"/>
      <c r="V131" s="74"/>
      <c r="W131" s="74"/>
      <c r="X131" s="102"/>
      <c r="Y131" s="102"/>
      <c r="Z131" s="74"/>
      <c r="AA131" s="74"/>
      <c r="AB131" s="101"/>
      <c r="AC131" s="101"/>
      <c r="AD131" s="101"/>
      <c r="AE131" s="101"/>
      <c r="AF131" s="101"/>
      <c r="AG131" s="101"/>
      <c r="AH131" s="74"/>
      <c r="AI131" s="74"/>
      <c r="AJ131" s="74">
        <f aca="true" t="shared" si="129" ref="AJ131:AS131">AJ132</f>
        <v>0</v>
      </c>
      <c r="AK131" s="74">
        <f t="shared" si="129"/>
        <v>5000</v>
      </c>
      <c r="AL131" s="101">
        <f t="shared" si="129"/>
        <v>0</v>
      </c>
      <c r="AM131" s="101">
        <f t="shared" si="129"/>
        <v>0</v>
      </c>
      <c r="AN131" s="74">
        <f t="shared" si="129"/>
        <v>5000</v>
      </c>
      <c r="AO131" s="74">
        <f t="shared" si="129"/>
        <v>0</v>
      </c>
      <c r="AP131" s="74">
        <f t="shared" si="129"/>
        <v>0</v>
      </c>
      <c r="AQ131" s="74">
        <f t="shared" si="129"/>
        <v>0</v>
      </c>
      <c r="AR131" s="74">
        <f t="shared" si="129"/>
        <v>5000</v>
      </c>
      <c r="AS131" s="74">
        <f t="shared" si="129"/>
        <v>0</v>
      </c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</row>
    <row r="132" spans="1:69" s="12" customFormat="1" ht="69.75" customHeight="1">
      <c r="A132" s="82" t="s">
        <v>255</v>
      </c>
      <c r="B132" s="83" t="s">
        <v>135</v>
      </c>
      <c r="C132" s="83" t="s">
        <v>139</v>
      </c>
      <c r="D132" s="84" t="s">
        <v>46</v>
      </c>
      <c r="E132" s="83" t="s">
        <v>138</v>
      </c>
      <c r="F132" s="74"/>
      <c r="G132" s="74"/>
      <c r="H132" s="74"/>
      <c r="I132" s="74"/>
      <c r="J132" s="74"/>
      <c r="K132" s="71"/>
      <c r="L132" s="71"/>
      <c r="M132" s="74"/>
      <c r="N132" s="75"/>
      <c r="O132" s="74"/>
      <c r="P132" s="74"/>
      <c r="Q132" s="74"/>
      <c r="R132" s="71"/>
      <c r="S132" s="74"/>
      <c r="T132" s="74"/>
      <c r="U132" s="101"/>
      <c r="V132" s="74"/>
      <c r="W132" s="74"/>
      <c r="X132" s="102"/>
      <c r="Y132" s="102"/>
      <c r="Z132" s="74"/>
      <c r="AA132" s="74"/>
      <c r="AB132" s="101"/>
      <c r="AC132" s="101"/>
      <c r="AD132" s="101"/>
      <c r="AE132" s="101"/>
      <c r="AF132" s="101"/>
      <c r="AG132" s="101"/>
      <c r="AH132" s="74"/>
      <c r="AI132" s="74"/>
      <c r="AJ132" s="74"/>
      <c r="AK132" s="74">
        <v>5000</v>
      </c>
      <c r="AL132" s="101"/>
      <c r="AM132" s="101"/>
      <c r="AN132" s="74">
        <f>AH132+AJ132+AK132+AL132+AM132</f>
        <v>5000</v>
      </c>
      <c r="AO132" s="74">
        <f>AI132+AM132</f>
        <v>0</v>
      </c>
      <c r="AP132" s="103"/>
      <c r="AQ132" s="103"/>
      <c r="AR132" s="74">
        <f>AN132+AP132+AQ132</f>
        <v>5000</v>
      </c>
      <c r="AS132" s="74">
        <f>AO132+AQ132</f>
        <v>0</v>
      </c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</row>
    <row r="133" spans="1:69" s="12" customFormat="1" ht="19.5" customHeight="1">
      <c r="A133" s="82"/>
      <c r="B133" s="83"/>
      <c r="C133" s="83"/>
      <c r="D133" s="84"/>
      <c r="E133" s="83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101"/>
      <c r="V133" s="103"/>
      <c r="W133" s="103"/>
      <c r="X133" s="102"/>
      <c r="Y133" s="102"/>
      <c r="Z133" s="114"/>
      <c r="AA133" s="114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3"/>
      <c r="AQ133" s="103"/>
      <c r="AR133" s="103"/>
      <c r="AS133" s="103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</row>
    <row r="134" spans="1:69" s="14" customFormat="1" ht="51.75" customHeight="1">
      <c r="A134" s="68" t="s">
        <v>42</v>
      </c>
      <c r="B134" s="69" t="s">
        <v>135</v>
      </c>
      <c r="C134" s="69" t="s">
        <v>141</v>
      </c>
      <c r="D134" s="80"/>
      <c r="E134" s="69"/>
      <c r="F134" s="81">
        <f>F135+F138+F140+F144+F148</f>
        <v>87025</v>
      </c>
      <c r="G134" s="81">
        <f aca="true" t="shared" si="130" ref="G134:N134">G135+G138+G140+G144+G148+G153</f>
        <v>-4266</v>
      </c>
      <c r="H134" s="81">
        <f t="shared" si="130"/>
        <v>82759</v>
      </c>
      <c r="I134" s="81">
        <f t="shared" si="130"/>
        <v>0</v>
      </c>
      <c r="J134" s="81">
        <f t="shared" si="130"/>
        <v>81388</v>
      </c>
      <c r="K134" s="81">
        <f t="shared" si="130"/>
        <v>0</v>
      </c>
      <c r="L134" s="81">
        <f t="shared" si="130"/>
        <v>0</v>
      </c>
      <c r="M134" s="81">
        <f t="shared" si="130"/>
        <v>82759</v>
      </c>
      <c r="N134" s="81">
        <f t="shared" si="130"/>
        <v>0</v>
      </c>
      <c r="O134" s="81">
        <f aca="true" t="shared" si="131" ref="O134:T134">O135+O138+O140+O144+O148+O153</f>
        <v>-10395</v>
      </c>
      <c r="P134" s="81">
        <f t="shared" si="131"/>
        <v>72364</v>
      </c>
      <c r="Q134" s="81">
        <f t="shared" si="131"/>
        <v>0</v>
      </c>
      <c r="R134" s="81">
        <f t="shared" si="131"/>
        <v>0</v>
      </c>
      <c r="S134" s="81">
        <f t="shared" si="131"/>
        <v>72364</v>
      </c>
      <c r="T134" s="81">
        <f t="shared" si="131"/>
        <v>0</v>
      </c>
      <c r="U134" s="81">
        <f aca="true" t="shared" si="132" ref="U134:Z134">U135+U138+U140+U144+U148+U153</f>
        <v>0</v>
      </c>
      <c r="V134" s="81">
        <f t="shared" si="132"/>
        <v>72364</v>
      </c>
      <c r="W134" s="81">
        <f t="shared" si="132"/>
        <v>0</v>
      </c>
      <c r="X134" s="81">
        <f t="shared" si="132"/>
        <v>3239</v>
      </c>
      <c r="Y134" s="81">
        <f t="shared" si="132"/>
        <v>0</v>
      </c>
      <c r="Z134" s="81">
        <f t="shared" si="132"/>
        <v>75603</v>
      </c>
      <c r="AA134" s="81">
        <f aca="true" t="shared" si="133" ref="AA134:AH134">AA135+AA138+AA140+AA144+AA148+AA153</f>
        <v>0</v>
      </c>
      <c r="AB134" s="81">
        <f t="shared" si="133"/>
        <v>0</v>
      </c>
      <c r="AC134" s="81">
        <f>AC135+AC138+AC140+AC144+AC148+AC153</f>
        <v>82</v>
      </c>
      <c r="AD134" s="81">
        <f>AD135+AD138+AD140+AD144+AD148+AD153</f>
        <v>0</v>
      </c>
      <c r="AE134" s="81">
        <f>AE135+AE138+AE140+AE144+AE148+AE153</f>
        <v>0</v>
      </c>
      <c r="AF134" s="81">
        <f>AF135+AF138+AF140+AF144+AF148+AF153</f>
        <v>0</v>
      </c>
      <c r="AG134" s="81">
        <f t="shared" si="133"/>
        <v>0</v>
      </c>
      <c r="AH134" s="81">
        <f t="shared" si="133"/>
        <v>75685</v>
      </c>
      <c r="AI134" s="81">
        <f>AI135+AI138+AI140+AI144+AI148+AI153</f>
        <v>0</v>
      </c>
      <c r="AJ134" s="81">
        <f aca="true" t="shared" si="134" ref="AJ134:AO134">AJ135+AJ138+AJ140+AJ144+AJ148+AJ150+AJ153</f>
        <v>0</v>
      </c>
      <c r="AK134" s="81">
        <f t="shared" si="134"/>
        <v>0</v>
      </c>
      <c r="AL134" s="81">
        <f t="shared" si="134"/>
        <v>0</v>
      </c>
      <c r="AM134" s="81">
        <f t="shared" si="134"/>
        <v>7900</v>
      </c>
      <c r="AN134" s="81">
        <f t="shared" si="134"/>
        <v>83585</v>
      </c>
      <c r="AO134" s="81">
        <f t="shared" si="134"/>
        <v>7900</v>
      </c>
      <c r="AP134" s="81">
        <f>AP135+AP138+AP140+AP144+AP148+AP150+AP153</f>
        <v>0</v>
      </c>
      <c r="AQ134" s="81">
        <f>AQ135+AQ138+AQ140+AQ144+AQ148+AQ150+AQ153</f>
        <v>0</v>
      </c>
      <c r="AR134" s="81">
        <f>AR135+AR138+AR140+AR144+AR148+AR150+AR153</f>
        <v>83585</v>
      </c>
      <c r="AS134" s="81">
        <f>AS135+AS138+AS140+AS144+AS148+AS150+AS153</f>
        <v>7900</v>
      </c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</row>
    <row r="135" spans="1:69" s="14" customFormat="1" ht="102.75" customHeight="1">
      <c r="A135" s="82" t="s">
        <v>133</v>
      </c>
      <c r="B135" s="83" t="s">
        <v>135</v>
      </c>
      <c r="C135" s="83" t="s">
        <v>141</v>
      </c>
      <c r="D135" s="84" t="s">
        <v>124</v>
      </c>
      <c r="E135" s="69"/>
      <c r="F135" s="85">
        <f aca="true" t="shared" si="135" ref="F135:N135">F136+F137</f>
        <v>42927</v>
      </c>
      <c r="G135" s="85">
        <f t="shared" si="135"/>
        <v>1276</v>
      </c>
      <c r="H135" s="85">
        <f t="shared" si="135"/>
        <v>44203</v>
      </c>
      <c r="I135" s="85">
        <f t="shared" si="135"/>
        <v>0</v>
      </c>
      <c r="J135" s="85">
        <f t="shared" si="135"/>
        <v>40725</v>
      </c>
      <c r="K135" s="85">
        <f t="shared" si="135"/>
        <v>0</v>
      </c>
      <c r="L135" s="85">
        <f t="shared" si="135"/>
        <v>0</v>
      </c>
      <c r="M135" s="85">
        <f t="shared" si="135"/>
        <v>44203</v>
      </c>
      <c r="N135" s="85">
        <f t="shared" si="135"/>
        <v>0</v>
      </c>
      <c r="O135" s="85">
        <f aca="true" t="shared" si="136" ref="O135:T135">O136+O137</f>
        <v>-36</v>
      </c>
      <c r="P135" s="85">
        <f t="shared" si="136"/>
        <v>44167</v>
      </c>
      <c r="Q135" s="85">
        <f t="shared" si="136"/>
        <v>0</v>
      </c>
      <c r="R135" s="85">
        <f t="shared" si="136"/>
        <v>0</v>
      </c>
      <c r="S135" s="85">
        <f t="shared" si="136"/>
        <v>44167</v>
      </c>
      <c r="T135" s="85">
        <f t="shared" si="136"/>
        <v>0</v>
      </c>
      <c r="U135" s="85">
        <f aca="true" t="shared" si="137" ref="U135:Z135">U136+U137</f>
        <v>0</v>
      </c>
      <c r="V135" s="85">
        <f t="shared" si="137"/>
        <v>44167</v>
      </c>
      <c r="W135" s="85">
        <f t="shared" si="137"/>
        <v>0</v>
      </c>
      <c r="X135" s="85">
        <f t="shared" si="137"/>
        <v>0</v>
      </c>
      <c r="Y135" s="85">
        <f t="shared" si="137"/>
        <v>0</v>
      </c>
      <c r="Z135" s="85">
        <f t="shared" si="137"/>
        <v>44167</v>
      </c>
      <c r="AA135" s="85">
        <f aca="true" t="shared" si="138" ref="AA135:AH135">AA136+AA137</f>
        <v>0</v>
      </c>
      <c r="AB135" s="85">
        <f t="shared" si="138"/>
        <v>0</v>
      </c>
      <c r="AC135" s="85">
        <f>AC136+AC137</f>
        <v>0</v>
      </c>
      <c r="AD135" s="85">
        <f>AD136+AD137</f>
        <v>0</v>
      </c>
      <c r="AE135" s="85">
        <f>AE136+AE137</f>
        <v>0</v>
      </c>
      <c r="AF135" s="85">
        <f>AF136+AF137</f>
        <v>0</v>
      </c>
      <c r="AG135" s="85">
        <f t="shared" si="138"/>
        <v>0</v>
      </c>
      <c r="AH135" s="85">
        <f t="shared" si="138"/>
        <v>44167</v>
      </c>
      <c r="AI135" s="85">
        <f aca="true" t="shared" si="139" ref="AI135:AO135">AI136+AI137</f>
        <v>0</v>
      </c>
      <c r="AJ135" s="85">
        <f t="shared" si="139"/>
        <v>0</v>
      </c>
      <c r="AK135" s="85">
        <f t="shared" si="139"/>
        <v>0</v>
      </c>
      <c r="AL135" s="85">
        <f t="shared" si="139"/>
        <v>0</v>
      </c>
      <c r="AM135" s="85">
        <f t="shared" si="139"/>
        <v>0</v>
      </c>
      <c r="AN135" s="85">
        <f t="shared" si="139"/>
        <v>44167</v>
      </c>
      <c r="AO135" s="85">
        <f t="shared" si="139"/>
        <v>0</v>
      </c>
      <c r="AP135" s="85">
        <f>AP136+AP137</f>
        <v>0</v>
      </c>
      <c r="AQ135" s="85">
        <f>AQ136+AQ137</f>
        <v>0</v>
      </c>
      <c r="AR135" s="85">
        <f>AR136+AR137</f>
        <v>44167</v>
      </c>
      <c r="AS135" s="85">
        <f>AS136+AS137</f>
        <v>0</v>
      </c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</row>
    <row r="136" spans="1:69" s="14" customFormat="1" ht="69.75" customHeight="1" hidden="1">
      <c r="A136" s="82" t="s">
        <v>255</v>
      </c>
      <c r="B136" s="83" t="s">
        <v>135</v>
      </c>
      <c r="C136" s="83" t="s">
        <v>141</v>
      </c>
      <c r="D136" s="84" t="s">
        <v>124</v>
      </c>
      <c r="E136" s="83" t="s">
        <v>138</v>
      </c>
      <c r="F136" s="74">
        <v>42927</v>
      </c>
      <c r="G136" s="74">
        <f>H136-F136</f>
        <v>-42927</v>
      </c>
      <c r="H136" s="99"/>
      <c r="I136" s="99"/>
      <c r="J136" s="99"/>
      <c r="K136" s="99"/>
      <c r="L136" s="99"/>
      <c r="M136" s="74">
        <f>H136+K136</f>
        <v>0</v>
      </c>
      <c r="N136" s="75"/>
      <c r="O136" s="74">
        <f>H136+J136</f>
        <v>0</v>
      </c>
      <c r="P136" s="74">
        <f>I136+K136</f>
        <v>0</v>
      </c>
      <c r="Q136" s="74">
        <f>J136+L136</f>
        <v>0</v>
      </c>
      <c r="R136" s="99"/>
      <c r="S136" s="99"/>
      <c r="T136" s="74">
        <f>M136+O136</f>
        <v>0</v>
      </c>
      <c r="U136" s="97"/>
      <c r="V136" s="98"/>
      <c r="W136" s="98"/>
      <c r="X136" s="96"/>
      <c r="Y136" s="96"/>
      <c r="Z136" s="99"/>
      <c r="AA136" s="99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8"/>
      <c r="AQ136" s="98"/>
      <c r="AR136" s="98"/>
      <c r="AS136" s="98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</row>
    <row r="137" spans="1:69" s="14" customFormat="1" ht="44.25" customHeight="1">
      <c r="A137" s="82" t="s">
        <v>230</v>
      </c>
      <c r="B137" s="83" t="s">
        <v>135</v>
      </c>
      <c r="C137" s="83" t="s">
        <v>141</v>
      </c>
      <c r="D137" s="84" t="s">
        <v>124</v>
      </c>
      <c r="E137" s="83" t="s">
        <v>231</v>
      </c>
      <c r="F137" s="74"/>
      <c r="G137" s="74">
        <f>H137-F137</f>
        <v>44203</v>
      </c>
      <c r="H137" s="74">
        <v>44203</v>
      </c>
      <c r="I137" s="74"/>
      <c r="J137" s="74">
        <v>40725</v>
      </c>
      <c r="K137" s="99"/>
      <c r="L137" s="99"/>
      <c r="M137" s="74">
        <f>H137+K137</f>
        <v>44203</v>
      </c>
      <c r="N137" s="75"/>
      <c r="O137" s="74">
        <f>P137-M137</f>
        <v>-36</v>
      </c>
      <c r="P137" s="74">
        <v>44167</v>
      </c>
      <c r="Q137" s="74"/>
      <c r="R137" s="99"/>
      <c r="S137" s="74">
        <f>P137+R137</f>
        <v>44167</v>
      </c>
      <c r="T137" s="74"/>
      <c r="U137" s="97"/>
      <c r="V137" s="74">
        <f>U137+S137</f>
        <v>44167</v>
      </c>
      <c r="W137" s="74">
        <f>T137</f>
        <v>0</v>
      </c>
      <c r="X137" s="96"/>
      <c r="Y137" s="96"/>
      <c r="Z137" s="74">
        <f>V137+X137+Y137</f>
        <v>44167</v>
      </c>
      <c r="AA137" s="74">
        <f>W137+Y137</f>
        <v>0</v>
      </c>
      <c r="AB137" s="97"/>
      <c r="AC137" s="97"/>
      <c r="AD137" s="97"/>
      <c r="AE137" s="97"/>
      <c r="AF137" s="97"/>
      <c r="AG137" s="97"/>
      <c r="AH137" s="74">
        <f>Z137+AB137+AC137+AD137+AE137+AF137+AG137</f>
        <v>44167</v>
      </c>
      <c r="AI137" s="74">
        <f>AA137+AG137</f>
        <v>0</v>
      </c>
      <c r="AJ137" s="74"/>
      <c r="AK137" s="74"/>
      <c r="AL137" s="97"/>
      <c r="AM137" s="97"/>
      <c r="AN137" s="74">
        <f>AH137+AJ137+AK137+AL137+AM137</f>
        <v>44167</v>
      </c>
      <c r="AO137" s="74">
        <f>AI137+AM137</f>
        <v>0</v>
      </c>
      <c r="AP137" s="98"/>
      <c r="AQ137" s="98"/>
      <c r="AR137" s="74">
        <f>AN137+AP137+AQ137</f>
        <v>44167</v>
      </c>
      <c r="AS137" s="74">
        <f>AO137+AQ137</f>
        <v>0</v>
      </c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</row>
    <row r="138" spans="1:69" s="16" customFormat="1" ht="57.75" customHeight="1">
      <c r="A138" s="82" t="s">
        <v>151</v>
      </c>
      <c r="B138" s="83" t="s">
        <v>135</v>
      </c>
      <c r="C138" s="83" t="s">
        <v>141</v>
      </c>
      <c r="D138" s="84" t="s">
        <v>38</v>
      </c>
      <c r="E138" s="83"/>
      <c r="F138" s="85">
        <f aca="true" t="shared" si="140" ref="F138:AS138">F139</f>
        <v>1259</v>
      </c>
      <c r="G138" s="85">
        <f t="shared" si="140"/>
        <v>41</v>
      </c>
      <c r="H138" s="85">
        <f t="shared" si="140"/>
        <v>1300</v>
      </c>
      <c r="I138" s="85">
        <f t="shared" si="140"/>
        <v>0</v>
      </c>
      <c r="J138" s="85">
        <f t="shared" si="140"/>
        <v>1300</v>
      </c>
      <c r="K138" s="85">
        <f t="shared" si="140"/>
        <v>0</v>
      </c>
      <c r="L138" s="85">
        <f t="shared" si="140"/>
        <v>0</v>
      </c>
      <c r="M138" s="85">
        <f t="shared" si="140"/>
        <v>1300</v>
      </c>
      <c r="N138" s="85">
        <f t="shared" si="140"/>
        <v>0</v>
      </c>
      <c r="O138" s="85">
        <f t="shared" si="140"/>
        <v>1008</v>
      </c>
      <c r="P138" s="85">
        <f t="shared" si="140"/>
        <v>2308</v>
      </c>
      <c r="Q138" s="85">
        <f t="shared" si="140"/>
        <v>0</v>
      </c>
      <c r="R138" s="85">
        <f t="shared" si="140"/>
        <v>0</v>
      </c>
      <c r="S138" s="85">
        <f t="shared" si="140"/>
        <v>2308</v>
      </c>
      <c r="T138" s="85">
        <f t="shared" si="140"/>
        <v>0</v>
      </c>
      <c r="U138" s="85">
        <f t="shared" si="140"/>
        <v>0</v>
      </c>
      <c r="V138" s="85">
        <f t="shared" si="140"/>
        <v>2308</v>
      </c>
      <c r="W138" s="85">
        <f t="shared" si="140"/>
        <v>0</v>
      </c>
      <c r="X138" s="85">
        <f t="shared" si="140"/>
        <v>0</v>
      </c>
      <c r="Y138" s="85">
        <f t="shared" si="140"/>
        <v>0</v>
      </c>
      <c r="Z138" s="85">
        <f t="shared" si="140"/>
        <v>2308</v>
      </c>
      <c r="AA138" s="85">
        <f t="shared" si="140"/>
        <v>0</v>
      </c>
      <c r="AB138" s="85">
        <f t="shared" si="140"/>
        <v>0</v>
      </c>
      <c r="AC138" s="85">
        <f t="shared" si="140"/>
        <v>0</v>
      </c>
      <c r="AD138" s="85">
        <f t="shared" si="140"/>
        <v>0</v>
      </c>
      <c r="AE138" s="85">
        <f t="shared" si="140"/>
        <v>0</v>
      </c>
      <c r="AF138" s="85">
        <f t="shared" si="140"/>
        <v>0</v>
      </c>
      <c r="AG138" s="85">
        <f t="shared" si="140"/>
        <v>0</v>
      </c>
      <c r="AH138" s="85">
        <f t="shared" si="140"/>
        <v>2308</v>
      </c>
      <c r="AI138" s="85">
        <f t="shared" si="140"/>
        <v>0</v>
      </c>
      <c r="AJ138" s="85">
        <f t="shared" si="140"/>
        <v>0</v>
      </c>
      <c r="AK138" s="85">
        <f t="shared" si="140"/>
        <v>0</v>
      </c>
      <c r="AL138" s="85">
        <f t="shared" si="140"/>
        <v>0</v>
      </c>
      <c r="AM138" s="85">
        <f t="shared" si="140"/>
        <v>0</v>
      </c>
      <c r="AN138" s="85">
        <f t="shared" si="140"/>
        <v>2308</v>
      </c>
      <c r="AO138" s="85">
        <f t="shared" si="140"/>
        <v>0</v>
      </c>
      <c r="AP138" s="85">
        <f t="shared" si="140"/>
        <v>0</v>
      </c>
      <c r="AQ138" s="85">
        <f t="shared" si="140"/>
        <v>0</v>
      </c>
      <c r="AR138" s="85">
        <f t="shared" si="140"/>
        <v>2308</v>
      </c>
      <c r="AS138" s="85">
        <f t="shared" si="140"/>
        <v>0</v>
      </c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</row>
    <row r="139" spans="1:69" s="10" customFormat="1" ht="111" customHeight="1">
      <c r="A139" s="82" t="s">
        <v>253</v>
      </c>
      <c r="B139" s="83" t="s">
        <v>135</v>
      </c>
      <c r="C139" s="83" t="s">
        <v>141</v>
      </c>
      <c r="D139" s="84" t="s">
        <v>38</v>
      </c>
      <c r="E139" s="83" t="s">
        <v>152</v>
      </c>
      <c r="F139" s="74">
        <v>1259</v>
      </c>
      <c r="G139" s="74">
        <f>H139-F139</f>
        <v>41</v>
      </c>
      <c r="H139" s="74">
        <v>1300</v>
      </c>
      <c r="I139" s="74"/>
      <c r="J139" s="74">
        <v>1300</v>
      </c>
      <c r="K139" s="115"/>
      <c r="L139" s="115"/>
      <c r="M139" s="74">
        <f>H139+K139</f>
        <v>1300</v>
      </c>
      <c r="N139" s="75"/>
      <c r="O139" s="74">
        <f>P139-M139</f>
        <v>1008</v>
      </c>
      <c r="P139" s="74">
        <v>2308</v>
      </c>
      <c r="Q139" s="74"/>
      <c r="R139" s="115"/>
      <c r="S139" s="74">
        <f>P139+R139</f>
        <v>2308</v>
      </c>
      <c r="T139" s="74"/>
      <c r="U139" s="66"/>
      <c r="V139" s="74">
        <f>U139+S139</f>
        <v>2308</v>
      </c>
      <c r="W139" s="74">
        <f>T139</f>
        <v>0</v>
      </c>
      <c r="X139" s="79"/>
      <c r="Y139" s="79"/>
      <c r="Z139" s="74">
        <f>V139+X139+Y139</f>
        <v>2308</v>
      </c>
      <c r="AA139" s="74">
        <f>W139+Y139</f>
        <v>0</v>
      </c>
      <c r="AB139" s="66"/>
      <c r="AC139" s="66"/>
      <c r="AD139" s="66"/>
      <c r="AE139" s="66"/>
      <c r="AF139" s="66"/>
      <c r="AG139" s="66"/>
      <c r="AH139" s="74">
        <f>Z139+AB139+AC139+AD139+AE139+AF139+AG139</f>
        <v>2308</v>
      </c>
      <c r="AI139" s="74">
        <f>AA139+AG139</f>
        <v>0</v>
      </c>
      <c r="AJ139" s="74"/>
      <c r="AK139" s="74"/>
      <c r="AL139" s="66"/>
      <c r="AM139" s="66"/>
      <c r="AN139" s="74">
        <f>AH139+AJ139+AK139+AL139+AM139</f>
        <v>2308</v>
      </c>
      <c r="AO139" s="74">
        <f>AI139+AM139</f>
        <v>0</v>
      </c>
      <c r="AP139" s="67"/>
      <c r="AQ139" s="67"/>
      <c r="AR139" s="74">
        <f>AN139+AP139+AQ139</f>
        <v>2308</v>
      </c>
      <c r="AS139" s="74">
        <f>AO139+AQ139</f>
        <v>0</v>
      </c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</row>
    <row r="140" spans="1:69" s="14" customFormat="1" ht="37.5" customHeight="1">
      <c r="A140" s="82" t="s">
        <v>43</v>
      </c>
      <c r="B140" s="83" t="s">
        <v>135</v>
      </c>
      <c r="C140" s="83" t="s">
        <v>141</v>
      </c>
      <c r="D140" s="84" t="s">
        <v>44</v>
      </c>
      <c r="E140" s="83"/>
      <c r="F140" s="85">
        <f aca="true" t="shared" si="141" ref="F140:L140">F141</f>
        <v>16100</v>
      </c>
      <c r="G140" s="85">
        <f t="shared" si="141"/>
        <v>16419</v>
      </c>
      <c r="H140" s="85">
        <f t="shared" si="141"/>
        <v>32519</v>
      </c>
      <c r="I140" s="85">
        <f t="shared" si="141"/>
        <v>0</v>
      </c>
      <c r="J140" s="85">
        <f t="shared" si="141"/>
        <v>34290</v>
      </c>
      <c r="K140" s="85">
        <f t="shared" si="141"/>
        <v>0</v>
      </c>
      <c r="L140" s="85">
        <f t="shared" si="141"/>
        <v>0</v>
      </c>
      <c r="M140" s="85">
        <f aca="true" t="shared" si="142" ref="M140:AS140">M141+M142</f>
        <v>32519</v>
      </c>
      <c r="N140" s="85">
        <f t="shared" si="142"/>
        <v>0</v>
      </c>
      <c r="O140" s="85">
        <f t="shared" si="142"/>
        <v>-8306</v>
      </c>
      <c r="P140" s="85">
        <f t="shared" si="142"/>
        <v>24213</v>
      </c>
      <c r="Q140" s="85">
        <f t="shared" si="142"/>
        <v>0</v>
      </c>
      <c r="R140" s="85">
        <f t="shared" si="142"/>
        <v>0</v>
      </c>
      <c r="S140" s="85">
        <f t="shared" si="142"/>
        <v>24213</v>
      </c>
      <c r="T140" s="85">
        <f t="shared" si="142"/>
        <v>0</v>
      </c>
      <c r="U140" s="85">
        <f t="shared" si="142"/>
        <v>0</v>
      </c>
      <c r="V140" s="85">
        <f t="shared" si="142"/>
        <v>24213</v>
      </c>
      <c r="W140" s="85">
        <f t="shared" si="142"/>
        <v>0</v>
      </c>
      <c r="X140" s="85">
        <f t="shared" si="142"/>
        <v>0</v>
      </c>
      <c r="Y140" s="85">
        <f t="shared" si="142"/>
        <v>0</v>
      </c>
      <c r="Z140" s="85">
        <f t="shared" si="142"/>
        <v>24213</v>
      </c>
      <c r="AA140" s="85">
        <f t="shared" si="142"/>
        <v>0</v>
      </c>
      <c r="AB140" s="85">
        <f t="shared" si="142"/>
        <v>0</v>
      </c>
      <c r="AC140" s="85">
        <f t="shared" si="142"/>
        <v>0</v>
      </c>
      <c r="AD140" s="85">
        <f t="shared" si="142"/>
        <v>0</v>
      </c>
      <c r="AE140" s="85">
        <f t="shared" si="142"/>
        <v>0</v>
      </c>
      <c r="AF140" s="85">
        <f t="shared" si="142"/>
        <v>0</v>
      </c>
      <c r="AG140" s="85">
        <f t="shared" si="142"/>
        <v>0</v>
      </c>
      <c r="AH140" s="85">
        <f t="shared" si="142"/>
        <v>24213</v>
      </c>
      <c r="AI140" s="85">
        <f t="shared" si="142"/>
        <v>0</v>
      </c>
      <c r="AJ140" s="85">
        <f t="shared" si="142"/>
        <v>0</v>
      </c>
      <c r="AK140" s="85">
        <f t="shared" si="142"/>
        <v>0</v>
      </c>
      <c r="AL140" s="85">
        <f t="shared" si="142"/>
        <v>0</v>
      </c>
      <c r="AM140" s="85">
        <f t="shared" si="142"/>
        <v>0</v>
      </c>
      <c r="AN140" s="85">
        <f t="shared" si="142"/>
        <v>24213</v>
      </c>
      <c r="AO140" s="85">
        <f t="shared" si="142"/>
        <v>0</v>
      </c>
      <c r="AP140" s="85">
        <f t="shared" si="142"/>
        <v>0</v>
      </c>
      <c r="AQ140" s="85">
        <f t="shared" si="142"/>
        <v>0</v>
      </c>
      <c r="AR140" s="85">
        <f t="shared" si="142"/>
        <v>24213</v>
      </c>
      <c r="AS140" s="85">
        <f t="shared" si="142"/>
        <v>0</v>
      </c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</row>
    <row r="141" spans="1:69" s="16" customFormat="1" ht="77.25" customHeight="1">
      <c r="A141" s="82" t="s">
        <v>255</v>
      </c>
      <c r="B141" s="83" t="s">
        <v>135</v>
      </c>
      <c r="C141" s="83" t="s">
        <v>141</v>
      </c>
      <c r="D141" s="84" t="s">
        <v>44</v>
      </c>
      <c r="E141" s="83" t="s">
        <v>138</v>
      </c>
      <c r="F141" s="74">
        <v>16100</v>
      </c>
      <c r="G141" s="74">
        <f>H141-F141</f>
        <v>16419</v>
      </c>
      <c r="H141" s="74">
        <v>32519</v>
      </c>
      <c r="I141" s="74"/>
      <c r="J141" s="74">
        <v>34290</v>
      </c>
      <c r="K141" s="99"/>
      <c r="L141" s="99"/>
      <c r="M141" s="74">
        <f>H141+K141</f>
        <v>32519</v>
      </c>
      <c r="N141" s="75"/>
      <c r="O141" s="74">
        <f>P141-M141</f>
        <v>-13522</v>
      </c>
      <c r="P141" s="74">
        <v>18997</v>
      </c>
      <c r="Q141" s="74"/>
      <c r="R141" s="99"/>
      <c r="S141" s="74">
        <f>P141+R141</f>
        <v>18997</v>
      </c>
      <c r="T141" s="74"/>
      <c r="U141" s="76"/>
      <c r="V141" s="74">
        <f>U141+S141</f>
        <v>18997</v>
      </c>
      <c r="W141" s="74">
        <f>T141</f>
        <v>0</v>
      </c>
      <c r="X141" s="77"/>
      <c r="Y141" s="77"/>
      <c r="Z141" s="74">
        <f>V141+X141+Y141</f>
        <v>18997</v>
      </c>
      <c r="AA141" s="74">
        <f>W141+Y141</f>
        <v>0</v>
      </c>
      <c r="AB141" s="76"/>
      <c r="AC141" s="76"/>
      <c r="AD141" s="76"/>
      <c r="AE141" s="76"/>
      <c r="AF141" s="76"/>
      <c r="AG141" s="76"/>
      <c r="AH141" s="74">
        <f>Z141+AB141+AC141+AD141+AE141+AF141+AG141</f>
        <v>18997</v>
      </c>
      <c r="AI141" s="74">
        <f>AA141+AG141</f>
        <v>0</v>
      </c>
      <c r="AJ141" s="74"/>
      <c r="AK141" s="74"/>
      <c r="AL141" s="76"/>
      <c r="AM141" s="76"/>
      <c r="AN141" s="74">
        <f>AH141+AJ141+AK141+AL141+AM141</f>
        <v>18997</v>
      </c>
      <c r="AO141" s="74">
        <f>AI141+AM141</f>
        <v>0</v>
      </c>
      <c r="AP141" s="75"/>
      <c r="AQ141" s="75"/>
      <c r="AR141" s="74">
        <f>AN141+AP141+AQ141</f>
        <v>18997</v>
      </c>
      <c r="AS141" s="74">
        <f>AO141+AQ141</f>
        <v>0</v>
      </c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</row>
    <row r="142" spans="1:69" s="16" customFormat="1" ht="144.75" customHeight="1">
      <c r="A142" s="116" t="s">
        <v>266</v>
      </c>
      <c r="B142" s="83" t="s">
        <v>135</v>
      </c>
      <c r="C142" s="83" t="s">
        <v>141</v>
      </c>
      <c r="D142" s="84" t="s">
        <v>265</v>
      </c>
      <c r="E142" s="83"/>
      <c r="F142" s="74"/>
      <c r="G142" s="74"/>
      <c r="H142" s="74"/>
      <c r="I142" s="74"/>
      <c r="J142" s="74"/>
      <c r="K142" s="99"/>
      <c r="L142" s="99"/>
      <c r="M142" s="74">
        <f aca="true" t="shared" si="143" ref="M142:AS142">M143</f>
        <v>0</v>
      </c>
      <c r="N142" s="75">
        <f t="shared" si="143"/>
        <v>0</v>
      </c>
      <c r="O142" s="74">
        <f t="shared" si="143"/>
        <v>5216</v>
      </c>
      <c r="P142" s="74">
        <f t="shared" si="143"/>
        <v>5216</v>
      </c>
      <c r="Q142" s="74">
        <f t="shared" si="143"/>
        <v>0</v>
      </c>
      <c r="R142" s="74">
        <f t="shared" si="143"/>
        <v>0</v>
      </c>
      <c r="S142" s="74">
        <f t="shared" si="143"/>
        <v>5216</v>
      </c>
      <c r="T142" s="74">
        <f t="shared" si="143"/>
        <v>0</v>
      </c>
      <c r="U142" s="74">
        <f t="shared" si="143"/>
        <v>0</v>
      </c>
      <c r="V142" s="74">
        <f t="shared" si="143"/>
        <v>5216</v>
      </c>
      <c r="W142" s="74">
        <f t="shared" si="143"/>
        <v>0</v>
      </c>
      <c r="X142" s="74">
        <f t="shared" si="143"/>
        <v>0</v>
      </c>
      <c r="Y142" s="74">
        <f t="shared" si="143"/>
        <v>0</v>
      </c>
      <c r="Z142" s="74">
        <f t="shared" si="143"/>
        <v>5216</v>
      </c>
      <c r="AA142" s="74">
        <f t="shared" si="143"/>
        <v>0</v>
      </c>
      <c r="AB142" s="74">
        <f t="shared" si="143"/>
        <v>0</v>
      </c>
      <c r="AC142" s="74">
        <f t="shared" si="143"/>
        <v>0</v>
      </c>
      <c r="AD142" s="74">
        <f t="shared" si="143"/>
        <v>0</v>
      </c>
      <c r="AE142" s="74">
        <f t="shared" si="143"/>
        <v>0</v>
      </c>
      <c r="AF142" s="74">
        <f t="shared" si="143"/>
        <v>0</v>
      </c>
      <c r="AG142" s="74">
        <f t="shared" si="143"/>
        <v>0</v>
      </c>
      <c r="AH142" s="74">
        <f t="shared" si="143"/>
        <v>5216</v>
      </c>
      <c r="AI142" s="74">
        <f t="shared" si="143"/>
        <v>0</v>
      </c>
      <c r="AJ142" s="74">
        <f t="shared" si="143"/>
        <v>0</v>
      </c>
      <c r="AK142" s="74">
        <f t="shared" si="143"/>
        <v>0</v>
      </c>
      <c r="AL142" s="74">
        <f t="shared" si="143"/>
        <v>0</v>
      </c>
      <c r="AM142" s="74">
        <f t="shared" si="143"/>
        <v>0</v>
      </c>
      <c r="AN142" s="74">
        <f t="shared" si="143"/>
        <v>5216</v>
      </c>
      <c r="AO142" s="74">
        <f t="shared" si="143"/>
        <v>0</v>
      </c>
      <c r="AP142" s="74">
        <f t="shared" si="143"/>
        <v>0</v>
      </c>
      <c r="AQ142" s="74">
        <f t="shared" si="143"/>
        <v>0</v>
      </c>
      <c r="AR142" s="74">
        <f t="shared" si="143"/>
        <v>5216</v>
      </c>
      <c r="AS142" s="74">
        <f t="shared" si="143"/>
        <v>0</v>
      </c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</row>
    <row r="143" spans="1:69" s="16" customFormat="1" ht="96" customHeight="1">
      <c r="A143" s="82" t="s">
        <v>339</v>
      </c>
      <c r="B143" s="83" t="s">
        <v>135</v>
      </c>
      <c r="C143" s="83" t="s">
        <v>141</v>
      </c>
      <c r="D143" s="84" t="s">
        <v>265</v>
      </c>
      <c r="E143" s="83" t="s">
        <v>240</v>
      </c>
      <c r="F143" s="74"/>
      <c r="G143" s="74"/>
      <c r="H143" s="74"/>
      <c r="I143" s="74"/>
      <c r="J143" s="74"/>
      <c r="K143" s="99"/>
      <c r="L143" s="99"/>
      <c r="M143" s="74"/>
      <c r="N143" s="75"/>
      <c r="O143" s="74">
        <f>P143-M143</f>
        <v>5216</v>
      </c>
      <c r="P143" s="74">
        <v>5216</v>
      </c>
      <c r="Q143" s="74"/>
      <c r="R143" s="99"/>
      <c r="S143" s="74">
        <f>P143+R143</f>
        <v>5216</v>
      </c>
      <c r="T143" s="74"/>
      <c r="U143" s="76"/>
      <c r="V143" s="74">
        <f>U143+S143</f>
        <v>5216</v>
      </c>
      <c r="W143" s="74">
        <f>T143</f>
        <v>0</v>
      </c>
      <c r="X143" s="77"/>
      <c r="Y143" s="77"/>
      <c r="Z143" s="74">
        <f>V143+X143+Y143</f>
        <v>5216</v>
      </c>
      <c r="AA143" s="74">
        <f>W143+Y143</f>
        <v>0</v>
      </c>
      <c r="AB143" s="76"/>
      <c r="AC143" s="76"/>
      <c r="AD143" s="76"/>
      <c r="AE143" s="76"/>
      <c r="AF143" s="76"/>
      <c r="AG143" s="76"/>
      <c r="AH143" s="74">
        <f>Z143+AB143+AC143+AD143+AE143+AF143+AG143</f>
        <v>5216</v>
      </c>
      <c r="AI143" s="74">
        <f>AA143+AG143</f>
        <v>0</v>
      </c>
      <c r="AJ143" s="74"/>
      <c r="AK143" s="74"/>
      <c r="AL143" s="76"/>
      <c r="AM143" s="76"/>
      <c r="AN143" s="74">
        <f>AH143+AJ143+AK143+AL143+AM143</f>
        <v>5216</v>
      </c>
      <c r="AO143" s="74">
        <f>AI143+AM143</f>
        <v>0</v>
      </c>
      <c r="AP143" s="75"/>
      <c r="AQ143" s="75"/>
      <c r="AR143" s="74">
        <f>AN143+AP143+AQ143</f>
        <v>5216</v>
      </c>
      <c r="AS143" s="74">
        <f>AO143+AQ143</f>
        <v>0</v>
      </c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</row>
    <row r="144" spans="1:69" s="23" customFormat="1" ht="44.25" customHeight="1" hidden="1">
      <c r="A144" s="82" t="s">
        <v>45</v>
      </c>
      <c r="B144" s="83" t="s">
        <v>135</v>
      </c>
      <c r="C144" s="83" t="s">
        <v>141</v>
      </c>
      <c r="D144" s="84" t="s">
        <v>46</v>
      </c>
      <c r="E144" s="83"/>
      <c r="F144" s="85">
        <f aca="true" t="shared" si="144" ref="F144:Q144">F145+F146</f>
        <v>22002</v>
      </c>
      <c r="G144" s="85">
        <f t="shared" si="144"/>
        <v>-22002</v>
      </c>
      <c r="H144" s="85">
        <f t="shared" si="144"/>
        <v>0</v>
      </c>
      <c r="I144" s="85">
        <f t="shared" si="144"/>
        <v>0</v>
      </c>
      <c r="J144" s="85">
        <f t="shared" si="144"/>
        <v>0</v>
      </c>
      <c r="K144" s="85">
        <f t="shared" si="144"/>
        <v>0</v>
      </c>
      <c r="L144" s="85">
        <f t="shared" si="144"/>
        <v>0</v>
      </c>
      <c r="M144" s="85">
        <f t="shared" si="144"/>
        <v>0</v>
      </c>
      <c r="N144" s="85">
        <f t="shared" si="144"/>
        <v>0</v>
      </c>
      <c r="O144" s="85">
        <f>O145+O146</f>
        <v>0</v>
      </c>
      <c r="P144" s="85">
        <f>P145+P146</f>
        <v>0</v>
      </c>
      <c r="Q144" s="85">
        <f t="shared" si="144"/>
        <v>0</v>
      </c>
      <c r="R144" s="117"/>
      <c r="S144" s="117"/>
      <c r="T144" s="85">
        <f>T145+T146</f>
        <v>0</v>
      </c>
      <c r="U144" s="118"/>
      <c r="V144" s="119"/>
      <c r="W144" s="119"/>
      <c r="X144" s="120"/>
      <c r="Y144" s="120"/>
      <c r="Z144" s="117"/>
      <c r="AA144" s="117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9"/>
      <c r="AQ144" s="119"/>
      <c r="AR144" s="119"/>
      <c r="AS144" s="119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</row>
    <row r="145" spans="1:69" s="25" customFormat="1" ht="54.75" customHeight="1" hidden="1">
      <c r="A145" s="82" t="s">
        <v>255</v>
      </c>
      <c r="B145" s="83" t="s">
        <v>135</v>
      </c>
      <c r="C145" s="83" t="s">
        <v>141</v>
      </c>
      <c r="D145" s="84" t="s">
        <v>46</v>
      </c>
      <c r="E145" s="83" t="s">
        <v>138</v>
      </c>
      <c r="F145" s="74">
        <v>22002</v>
      </c>
      <c r="G145" s="74">
        <f>H145-F145</f>
        <v>-22002</v>
      </c>
      <c r="H145" s="117"/>
      <c r="I145" s="117"/>
      <c r="J145" s="117"/>
      <c r="K145" s="117"/>
      <c r="L145" s="117"/>
      <c r="M145" s="74">
        <f>H145+K145</f>
        <v>0</v>
      </c>
      <c r="N145" s="75"/>
      <c r="O145" s="74">
        <f>P145-M145</f>
        <v>0</v>
      </c>
      <c r="P145" s="74"/>
      <c r="Q145" s="74"/>
      <c r="R145" s="117"/>
      <c r="S145" s="117"/>
      <c r="T145" s="74"/>
      <c r="U145" s="121"/>
      <c r="V145" s="122"/>
      <c r="W145" s="122"/>
      <c r="X145" s="123"/>
      <c r="Y145" s="123"/>
      <c r="Z145" s="124"/>
      <c r="AA145" s="124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2"/>
      <c r="AQ145" s="122"/>
      <c r="AR145" s="122"/>
      <c r="AS145" s="122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</row>
    <row r="146" spans="1:69" s="25" customFormat="1" ht="72.75" customHeight="1" hidden="1">
      <c r="A146" s="82" t="s">
        <v>232</v>
      </c>
      <c r="B146" s="83" t="s">
        <v>135</v>
      </c>
      <c r="C146" s="83" t="s">
        <v>141</v>
      </c>
      <c r="D146" s="84" t="s">
        <v>233</v>
      </c>
      <c r="E146" s="83"/>
      <c r="F146" s="85">
        <f>F147</f>
        <v>0</v>
      </c>
      <c r="G146" s="85">
        <f>G147</f>
        <v>0</v>
      </c>
      <c r="H146" s="85">
        <f>H147</f>
        <v>0</v>
      </c>
      <c r="I146" s="85">
        <f>I147</f>
        <v>0</v>
      </c>
      <c r="J146" s="85">
        <f>J147</f>
        <v>0</v>
      </c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21"/>
      <c r="V146" s="122"/>
      <c r="W146" s="122"/>
      <c r="X146" s="123"/>
      <c r="Y146" s="123"/>
      <c r="Z146" s="124"/>
      <c r="AA146" s="124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2"/>
      <c r="AQ146" s="122"/>
      <c r="AR146" s="122"/>
      <c r="AS146" s="122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</row>
    <row r="147" spans="1:69" s="25" customFormat="1" ht="111.75" customHeight="1" hidden="1">
      <c r="A147" s="82" t="s">
        <v>157</v>
      </c>
      <c r="B147" s="83" t="s">
        <v>135</v>
      </c>
      <c r="C147" s="83" t="s">
        <v>141</v>
      </c>
      <c r="D147" s="84" t="s">
        <v>233</v>
      </c>
      <c r="E147" s="83" t="s">
        <v>144</v>
      </c>
      <c r="F147" s="85"/>
      <c r="G147" s="74">
        <f>H147-F147</f>
        <v>0</v>
      </c>
      <c r="H147" s="85">
        <f>32519-32519</f>
        <v>0</v>
      </c>
      <c r="I147" s="85"/>
      <c r="J147" s="85">
        <f>34290-34290</f>
        <v>0</v>
      </c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21"/>
      <c r="V147" s="122"/>
      <c r="W147" s="122"/>
      <c r="X147" s="123"/>
      <c r="Y147" s="123"/>
      <c r="Z147" s="124"/>
      <c r="AA147" s="124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2"/>
      <c r="AQ147" s="122"/>
      <c r="AR147" s="122"/>
      <c r="AS147" s="122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</row>
    <row r="148" spans="1:69" s="27" customFormat="1" ht="24.75" customHeight="1">
      <c r="A148" s="82" t="s">
        <v>47</v>
      </c>
      <c r="B148" s="83" t="s">
        <v>135</v>
      </c>
      <c r="C148" s="83" t="s">
        <v>141</v>
      </c>
      <c r="D148" s="84" t="s">
        <v>48</v>
      </c>
      <c r="E148" s="83"/>
      <c r="F148" s="85">
        <f aca="true" t="shared" si="145" ref="F148:AS148">F149</f>
        <v>4737</v>
      </c>
      <c r="G148" s="85">
        <f t="shared" si="145"/>
        <v>-4737</v>
      </c>
      <c r="H148" s="85">
        <f t="shared" si="145"/>
        <v>0</v>
      </c>
      <c r="I148" s="85">
        <f t="shared" si="145"/>
        <v>0</v>
      </c>
      <c r="J148" s="85">
        <f t="shared" si="145"/>
        <v>0</v>
      </c>
      <c r="K148" s="85">
        <f t="shared" si="145"/>
        <v>0</v>
      </c>
      <c r="L148" s="85">
        <f t="shared" si="145"/>
        <v>0</v>
      </c>
      <c r="M148" s="85">
        <f t="shared" si="145"/>
        <v>0</v>
      </c>
      <c r="N148" s="85">
        <f t="shared" si="145"/>
        <v>0</v>
      </c>
      <c r="O148" s="85">
        <f t="shared" si="145"/>
        <v>26</v>
      </c>
      <c r="P148" s="85">
        <f t="shared" si="145"/>
        <v>26</v>
      </c>
      <c r="Q148" s="85">
        <f t="shared" si="145"/>
        <v>0</v>
      </c>
      <c r="R148" s="85">
        <f t="shared" si="145"/>
        <v>0</v>
      </c>
      <c r="S148" s="85">
        <f t="shared" si="145"/>
        <v>26</v>
      </c>
      <c r="T148" s="85">
        <f t="shared" si="145"/>
        <v>0</v>
      </c>
      <c r="U148" s="85">
        <f t="shared" si="145"/>
        <v>0</v>
      </c>
      <c r="V148" s="85">
        <f t="shared" si="145"/>
        <v>26</v>
      </c>
      <c r="W148" s="85">
        <f t="shared" si="145"/>
        <v>0</v>
      </c>
      <c r="X148" s="85">
        <f t="shared" si="145"/>
        <v>0</v>
      </c>
      <c r="Y148" s="85">
        <f t="shared" si="145"/>
        <v>0</v>
      </c>
      <c r="Z148" s="85">
        <f t="shared" si="145"/>
        <v>26</v>
      </c>
      <c r="AA148" s="85">
        <f t="shared" si="145"/>
        <v>0</v>
      </c>
      <c r="AB148" s="85">
        <f t="shared" si="145"/>
        <v>0</v>
      </c>
      <c r="AC148" s="85">
        <f t="shared" si="145"/>
        <v>82</v>
      </c>
      <c r="AD148" s="85">
        <f t="shared" si="145"/>
        <v>0</v>
      </c>
      <c r="AE148" s="85">
        <f t="shared" si="145"/>
        <v>0</v>
      </c>
      <c r="AF148" s="85">
        <f t="shared" si="145"/>
        <v>0</v>
      </c>
      <c r="AG148" s="85">
        <f t="shared" si="145"/>
        <v>0</v>
      </c>
      <c r="AH148" s="85">
        <f t="shared" si="145"/>
        <v>108</v>
      </c>
      <c r="AI148" s="85">
        <f t="shared" si="145"/>
        <v>0</v>
      </c>
      <c r="AJ148" s="85">
        <f t="shared" si="145"/>
        <v>0</v>
      </c>
      <c r="AK148" s="85">
        <f t="shared" si="145"/>
        <v>0</v>
      </c>
      <c r="AL148" s="85">
        <f t="shared" si="145"/>
        <v>0</v>
      </c>
      <c r="AM148" s="85">
        <f t="shared" si="145"/>
        <v>0</v>
      </c>
      <c r="AN148" s="85">
        <f t="shared" si="145"/>
        <v>108</v>
      </c>
      <c r="AO148" s="85">
        <f t="shared" si="145"/>
        <v>0</v>
      </c>
      <c r="AP148" s="85">
        <f t="shared" si="145"/>
        <v>0</v>
      </c>
      <c r="AQ148" s="85">
        <f t="shared" si="145"/>
        <v>0</v>
      </c>
      <c r="AR148" s="85">
        <f t="shared" si="145"/>
        <v>108</v>
      </c>
      <c r="AS148" s="85">
        <f t="shared" si="145"/>
        <v>0</v>
      </c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</row>
    <row r="149" spans="1:69" s="27" customFormat="1" ht="66" customHeight="1">
      <c r="A149" s="82" t="s">
        <v>137</v>
      </c>
      <c r="B149" s="83" t="s">
        <v>135</v>
      </c>
      <c r="C149" s="83" t="s">
        <v>141</v>
      </c>
      <c r="D149" s="84" t="s">
        <v>48</v>
      </c>
      <c r="E149" s="83" t="s">
        <v>138</v>
      </c>
      <c r="F149" s="74">
        <v>4737</v>
      </c>
      <c r="G149" s="74">
        <f>H149-F149</f>
        <v>-4737</v>
      </c>
      <c r="H149" s="74">
        <f>4737-4737</f>
        <v>0</v>
      </c>
      <c r="I149" s="74"/>
      <c r="J149" s="74">
        <f>5073-5073</f>
        <v>0</v>
      </c>
      <c r="K149" s="125"/>
      <c r="L149" s="125"/>
      <c r="M149" s="74">
        <f>H149+K149</f>
        <v>0</v>
      </c>
      <c r="N149" s="75"/>
      <c r="O149" s="74">
        <f>P149-M149</f>
        <v>26</v>
      </c>
      <c r="P149" s="74">
        <f>1+25</f>
        <v>26</v>
      </c>
      <c r="Q149" s="74"/>
      <c r="R149" s="125"/>
      <c r="S149" s="74">
        <f>P149+R149</f>
        <v>26</v>
      </c>
      <c r="T149" s="74"/>
      <c r="U149" s="125"/>
      <c r="V149" s="74">
        <f>U149+S149</f>
        <v>26</v>
      </c>
      <c r="W149" s="74">
        <f>T149</f>
        <v>0</v>
      </c>
      <c r="X149" s="126"/>
      <c r="Y149" s="126"/>
      <c r="Z149" s="74">
        <f>V149+X149+Y149</f>
        <v>26</v>
      </c>
      <c r="AA149" s="74">
        <f>W149+Y149</f>
        <v>0</v>
      </c>
      <c r="AB149" s="125"/>
      <c r="AC149" s="75">
        <f>-1+83</f>
        <v>82</v>
      </c>
      <c r="AD149" s="125"/>
      <c r="AE149" s="125"/>
      <c r="AF149" s="125"/>
      <c r="AG149" s="125"/>
      <c r="AH149" s="74">
        <f>Z149+AB149+AC149+AD149+AE149+AF149+AG149</f>
        <v>108</v>
      </c>
      <c r="AI149" s="74">
        <f>AA149+AG149</f>
        <v>0</v>
      </c>
      <c r="AJ149" s="74"/>
      <c r="AK149" s="74"/>
      <c r="AL149" s="125"/>
      <c r="AM149" s="125"/>
      <c r="AN149" s="74">
        <f>AH149+AJ149+AK149+AL149+AM149</f>
        <v>108</v>
      </c>
      <c r="AO149" s="74">
        <f>AI149+AM149</f>
        <v>0</v>
      </c>
      <c r="AP149" s="127"/>
      <c r="AQ149" s="127"/>
      <c r="AR149" s="74">
        <f>AN149+AP149+AQ149</f>
        <v>108</v>
      </c>
      <c r="AS149" s="74">
        <f>AO149+AQ149</f>
        <v>0</v>
      </c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</row>
    <row r="150" spans="1:69" s="27" customFormat="1" ht="21" customHeight="1">
      <c r="A150" s="82" t="s">
        <v>211</v>
      </c>
      <c r="B150" s="83" t="s">
        <v>135</v>
      </c>
      <c r="C150" s="83" t="s">
        <v>141</v>
      </c>
      <c r="D150" s="84" t="s">
        <v>210</v>
      </c>
      <c r="E150" s="83"/>
      <c r="F150" s="74"/>
      <c r="G150" s="74"/>
      <c r="H150" s="74"/>
      <c r="I150" s="74"/>
      <c r="J150" s="74"/>
      <c r="K150" s="125"/>
      <c r="L150" s="125"/>
      <c r="M150" s="74"/>
      <c r="N150" s="75"/>
      <c r="O150" s="74"/>
      <c r="P150" s="74"/>
      <c r="Q150" s="74"/>
      <c r="R150" s="125"/>
      <c r="S150" s="74"/>
      <c r="T150" s="74"/>
      <c r="U150" s="125"/>
      <c r="V150" s="74"/>
      <c r="W150" s="74"/>
      <c r="X150" s="126"/>
      <c r="Y150" s="126"/>
      <c r="Z150" s="74"/>
      <c r="AA150" s="74"/>
      <c r="AB150" s="125"/>
      <c r="AC150" s="75"/>
      <c r="AD150" s="125"/>
      <c r="AE150" s="125"/>
      <c r="AF150" s="125"/>
      <c r="AG150" s="125"/>
      <c r="AH150" s="74"/>
      <c r="AI150" s="74"/>
      <c r="AJ150" s="74">
        <f>AJ151</f>
        <v>0</v>
      </c>
      <c r="AK150" s="74">
        <f aca="true" t="shared" si="146" ref="AK150:AS151">AK151</f>
        <v>0</v>
      </c>
      <c r="AL150" s="74">
        <f t="shared" si="146"/>
        <v>0</v>
      </c>
      <c r="AM150" s="74">
        <f t="shared" si="146"/>
        <v>7900</v>
      </c>
      <c r="AN150" s="74">
        <f t="shared" si="146"/>
        <v>7900</v>
      </c>
      <c r="AO150" s="74">
        <f t="shared" si="146"/>
        <v>7900</v>
      </c>
      <c r="AP150" s="74">
        <f t="shared" si="146"/>
        <v>0</v>
      </c>
      <c r="AQ150" s="74">
        <f t="shared" si="146"/>
        <v>0</v>
      </c>
      <c r="AR150" s="74">
        <f t="shared" si="146"/>
        <v>7900</v>
      </c>
      <c r="AS150" s="74">
        <f t="shared" si="146"/>
        <v>7900</v>
      </c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</row>
    <row r="151" spans="1:69" s="27" customFormat="1" ht="50.25" customHeight="1">
      <c r="A151" s="128" t="s">
        <v>387</v>
      </c>
      <c r="B151" s="83" t="s">
        <v>135</v>
      </c>
      <c r="C151" s="83" t="s">
        <v>141</v>
      </c>
      <c r="D151" s="84" t="s">
        <v>386</v>
      </c>
      <c r="E151" s="83"/>
      <c r="F151" s="74"/>
      <c r="G151" s="74"/>
      <c r="H151" s="74"/>
      <c r="I151" s="74"/>
      <c r="J151" s="74"/>
      <c r="K151" s="125"/>
      <c r="L151" s="125"/>
      <c r="M151" s="74"/>
      <c r="N151" s="75"/>
      <c r="O151" s="74"/>
      <c r="P151" s="74"/>
      <c r="Q151" s="74"/>
      <c r="R151" s="125"/>
      <c r="S151" s="74"/>
      <c r="T151" s="74"/>
      <c r="U151" s="125"/>
      <c r="V151" s="74"/>
      <c r="W151" s="74"/>
      <c r="X151" s="126"/>
      <c r="Y151" s="126"/>
      <c r="Z151" s="74"/>
      <c r="AA151" s="74"/>
      <c r="AB151" s="125"/>
      <c r="AC151" s="75"/>
      <c r="AD151" s="125"/>
      <c r="AE151" s="125"/>
      <c r="AF151" s="125"/>
      <c r="AG151" s="125"/>
      <c r="AH151" s="74"/>
      <c r="AI151" s="74"/>
      <c r="AJ151" s="74">
        <f>AJ152</f>
        <v>0</v>
      </c>
      <c r="AK151" s="74">
        <f t="shared" si="146"/>
        <v>0</v>
      </c>
      <c r="AL151" s="74">
        <f t="shared" si="146"/>
        <v>0</v>
      </c>
      <c r="AM151" s="74">
        <f t="shared" si="146"/>
        <v>7900</v>
      </c>
      <c r="AN151" s="74">
        <f t="shared" si="146"/>
        <v>7900</v>
      </c>
      <c r="AO151" s="74">
        <f t="shared" si="146"/>
        <v>7900</v>
      </c>
      <c r="AP151" s="74">
        <f t="shared" si="146"/>
        <v>0</v>
      </c>
      <c r="AQ151" s="74">
        <f t="shared" si="146"/>
        <v>0</v>
      </c>
      <c r="AR151" s="74">
        <f t="shared" si="146"/>
        <v>7900</v>
      </c>
      <c r="AS151" s="74">
        <f t="shared" si="146"/>
        <v>7900</v>
      </c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</row>
    <row r="152" spans="1:69" s="27" customFormat="1" ht="104.25" customHeight="1">
      <c r="A152" s="82" t="s">
        <v>254</v>
      </c>
      <c r="B152" s="83" t="s">
        <v>135</v>
      </c>
      <c r="C152" s="83" t="s">
        <v>141</v>
      </c>
      <c r="D152" s="84" t="s">
        <v>386</v>
      </c>
      <c r="E152" s="83" t="s">
        <v>144</v>
      </c>
      <c r="F152" s="74"/>
      <c r="G152" s="74"/>
      <c r="H152" s="74"/>
      <c r="I152" s="74"/>
      <c r="J152" s="74"/>
      <c r="K152" s="125"/>
      <c r="L152" s="125"/>
      <c r="M152" s="74"/>
      <c r="N152" s="75"/>
      <c r="O152" s="74"/>
      <c r="P152" s="74"/>
      <c r="Q152" s="74"/>
      <c r="R152" s="125"/>
      <c r="S152" s="74"/>
      <c r="T152" s="74"/>
      <c r="U152" s="125"/>
      <c r="V152" s="74"/>
      <c r="W152" s="74"/>
      <c r="X152" s="126"/>
      <c r="Y152" s="126"/>
      <c r="Z152" s="74"/>
      <c r="AA152" s="74"/>
      <c r="AB152" s="125"/>
      <c r="AC152" s="75"/>
      <c r="AD152" s="125"/>
      <c r="AE152" s="125"/>
      <c r="AF152" s="125"/>
      <c r="AG152" s="125"/>
      <c r="AH152" s="74"/>
      <c r="AI152" s="74"/>
      <c r="AJ152" s="74"/>
      <c r="AK152" s="74"/>
      <c r="AL152" s="125"/>
      <c r="AM152" s="74">
        <v>7900</v>
      </c>
      <c r="AN152" s="74">
        <f>AH152+AJ152+AK152+AL152+AM152</f>
        <v>7900</v>
      </c>
      <c r="AO152" s="74">
        <f>AI152+AM152</f>
        <v>7900</v>
      </c>
      <c r="AP152" s="127"/>
      <c r="AQ152" s="127"/>
      <c r="AR152" s="74">
        <f>AN152+AP152+AQ152</f>
        <v>7900</v>
      </c>
      <c r="AS152" s="74">
        <f>AO152+AQ152</f>
        <v>7900</v>
      </c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</row>
    <row r="153" spans="1:69" s="27" customFormat="1" ht="38.25" customHeight="1">
      <c r="A153" s="82" t="s">
        <v>121</v>
      </c>
      <c r="B153" s="83" t="s">
        <v>135</v>
      </c>
      <c r="C153" s="83" t="s">
        <v>141</v>
      </c>
      <c r="D153" s="84" t="s">
        <v>122</v>
      </c>
      <c r="E153" s="83"/>
      <c r="F153" s="74"/>
      <c r="G153" s="74">
        <f aca="true" t="shared" si="147" ref="G153:N153">G154</f>
        <v>4737</v>
      </c>
      <c r="H153" s="74">
        <f t="shared" si="147"/>
        <v>4737</v>
      </c>
      <c r="I153" s="74">
        <f t="shared" si="147"/>
        <v>0</v>
      </c>
      <c r="J153" s="74">
        <f t="shared" si="147"/>
        <v>5073</v>
      </c>
      <c r="K153" s="74">
        <f t="shared" si="147"/>
        <v>0</v>
      </c>
      <c r="L153" s="74">
        <f t="shared" si="147"/>
        <v>0</v>
      </c>
      <c r="M153" s="74">
        <f t="shared" si="147"/>
        <v>4737</v>
      </c>
      <c r="N153" s="74">
        <f t="shared" si="147"/>
        <v>0</v>
      </c>
      <c r="O153" s="74">
        <f aca="true" t="shared" si="148" ref="O153:V153">O154+O155</f>
        <v>-3087</v>
      </c>
      <c r="P153" s="74">
        <f t="shared" si="148"/>
        <v>1650</v>
      </c>
      <c r="Q153" s="74">
        <f t="shared" si="148"/>
        <v>0</v>
      </c>
      <c r="R153" s="74">
        <f t="shared" si="148"/>
        <v>0</v>
      </c>
      <c r="S153" s="74">
        <f t="shared" si="148"/>
        <v>1650</v>
      </c>
      <c r="T153" s="74">
        <f t="shared" si="148"/>
        <v>0</v>
      </c>
      <c r="U153" s="74">
        <f t="shared" si="148"/>
        <v>0</v>
      </c>
      <c r="V153" s="74">
        <f t="shared" si="148"/>
        <v>1650</v>
      </c>
      <c r="W153" s="74">
        <f>W154+W155</f>
        <v>0</v>
      </c>
      <c r="X153" s="74">
        <f>X154+X155</f>
        <v>3239</v>
      </c>
      <c r="Y153" s="74">
        <f>Y154+Y155</f>
        <v>0</v>
      </c>
      <c r="Z153" s="74">
        <f>Z154+Z155</f>
        <v>4889</v>
      </c>
      <c r="AA153" s="74">
        <f aca="true" t="shared" si="149" ref="AA153:AN153">AA154+AA155</f>
        <v>0</v>
      </c>
      <c r="AB153" s="74">
        <f t="shared" si="149"/>
        <v>0</v>
      </c>
      <c r="AC153" s="74">
        <f t="shared" si="149"/>
        <v>0</v>
      </c>
      <c r="AD153" s="74">
        <f t="shared" si="149"/>
        <v>0</v>
      </c>
      <c r="AE153" s="74">
        <f t="shared" si="149"/>
        <v>0</v>
      </c>
      <c r="AF153" s="74">
        <f t="shared" si="149"/>
        <v>0</v>
      </c>
      <c r="AG153" s="74">
        <f t="shared" si="149"/>
        <v>0</v>
      </c>
      <c r="AH153" s="74">
        <f t="shared" si="149"/>
        <v>4889</v>
      </c>
      <c r="AI153" s="74">
        <f t="shared" si="149"/>
        <v>0</v>
      </c>
      <c r="AJ153" s="74">
        <f t="shared" si="149"/>
        <v>0</v>
      </c>
      <c r="AK153" s="74">
        <f t="shared" si="149"/>
        <v>0</v>
      </c>
      <c r="AL153" s="74">
        <f t="shared" si="149"/>
        <v>0</v>
      </c>
      <c r="AM153" s="74">
        <f t="shared" si="149"/>
        <v>0</v>
      </c>
      <c r="AN153" s="74">
        <f t="shared" si="149"/>
        <v>4889</v>
      </c>
      <c r="AO153" s="74">
        <f>AO154+AO155</f>
        <v>0</v>
      </c>
      <c r="AP153" s="74">
        <f>AP154+AP155</f>
        <v>0</v>
      </c>
      <c r="AQ153" s="74">
        <f>AQ154+AQ155</f>
        <v>0</v>
      </c>
      <c r="AR153" s="74">
        <f>AR154+AR155</f>
        <v>4889</v>
      </c>
      <c r="AS153" s="74">
        <f>AS154+AS155</f>
        <v>0</v>
      </c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</row>
    <row r="154" spans="1:69" s="27" customFormat="1" ht="3" customHeight="1" hidden="1">
      <c r="A154" s="82" t="s">
        <v>137</v>
      </c>
      <c r="B154" s="83" t="s">
        <v>135</v>
      </c>
      <c r="C154" s="83" t="s">
        <v>141</v>
      </c>
      <c r="D154" s="84" t="s">
        <v>122</v>
      </c>
      <c r="E154" s="83" t="s">
        <v>138</v>
      </c>
      <c r="F154" s="74"/>
      <c r="G154" s="74">
        <f>H154-F154</f>
        <v>4737</v>
      </c>
      <c r="H154" s="74">
        <v>4737</v>
      </c>
      <c r="I154" s="74"/>
      <c r="J154" s="74">
        <v>5073</v>
      </c>
      <c r="K154" s="125"/>
      <c r="L154" s="125"/>
      <c r="M154" s="74">
        <f>H154+K154</f>
        <v>4737</v>
      </c>
      <c r="N154" s="75"/>
      <c r="O154" s="74">
        <f>P154-M154</f>
        <v>-4737</v>
      </c>
      <c r="P154" s="74"/>
      <c r="Q154" s="74"/>
      <c r="R154" s="125"/>
      <c r="S154" s="74">
        <f>P154+R154</f>
        <v>0</v>
      </c>
      <c r="T154" s="74"/>
      <c r="U154" s="125"/>
      <c r="V154" s="127"/>
      <c r="W154" s="127"/>
      <c r="X154" s="129"/>
      <c r="Y154" s="129"/>
      <c r="Z154" s="129"/>
      <c r="AA154" s="129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7"/>
      <c r="AQ154" s="127"/>
      <c r="AR154" s="127"/>
      <c r="AS154" s="127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</row>
    <row r="155" spans="1:69" s="27" customFormat="1" ht="66" customHeight="1">
      <c r="A155" s="82" t="s">
        <v>364</v>
      </c>
      <c r="B155" s="83" t="s">
        <v>135</v>
      </c>
      <c r="C155" s="83" t="s">
        <v>141</v>
      </c>
      <c r="D155" s="84" t="s">
        <v>302</v>
      </c>
      <c r="E155" s="83"/>
      <c r="F155" s="74"/>
      <c r="G155" s="74"/>
      <c r="H155" s="74"/>
      <c r="I155" s="74"/>
      <c r="J155" s="74"/>
      <c r="K155" s="125"/>
      <c r="L155" s="125"/>
      <c r="M155" s="74"/>
      <c r="N155" s="75"/>
      <c r="O155" s="74">
        <f aca="true" t="shared" si="150" ref="O155:W155">O156</f>
        <v>1650</v>
      </c>
      <c r="P155" s="74">
        <f t="shared" si="150"/>
        <v>1650</v>
      </c>
      <c r="Q155" s="74">
        <f t="shared" si="150"/>
        <v>0</v>
      </c>
      <c r="R155" s="74">
        <f t="shared" si="150"/>
        <v>0</v>
      </c>
      <c r="S155" s="74">
        <f t="shared" si="150"/>
        <v>1650</v>
      </c>
      <c r="T155" s="74">
        <f t="shared" si="150"/>
        <v>0</v>
      </c>
      <c r="U155" s="74">
        <f t="shared" si="150"/>
        <v>0</v>
      </c>
      <c r="V155" s="74">
        <f t="shared" si="150"/>
        <v>1650</v>
      </c>
      <c r="W155" s="74">
        <f t="shared" si="150"/>
        <v>0</v>
      </c>
      <c r="X155" s="74">
        <f>X156+X157+X159</f>
        <v>3239</v>
      </c>
      <c r="Y155" s="74">
        <f>Y156+Y157+Y159</f>
        <v>0</v>
      </c>
      <c r="Z155" s="74">
        <f>Z156+Z157+Z159</f>
        <v>4889</v>
      </c>
      <c r="AA155" s="74">
        <f aca="true" t="shared" si="151" ref="AA155:AH155">AA156+AA157+AA159</f>
        <v>0</v>
      </c>
      <c r="AB155" s="74">
        <f t="shared" si="151"/>
        <v>0</v>
      </c>
      <c r="AC155" s="74">
        <f t="shared" si="151"/>
        <v>0</v>
      </c>
      <c r="AD155" s="74">
        <f t="shared" si="151"/>
        <v>0</v>
      </c>
      <c r="AE155" s="74">
        <f t="shared" si="151"/>
        <v>0</v>
      </c>
      <c r="AF155" s="74">
        <f t="shared" si="151"/>
        <v>0</v>
      </c>
      <c r="AG155" s="74">
        <f t="shared" si="151"/>
        <v>0</v>
      </c>
      <c r="AH155" s="74">
        <f t="shared" si="151"/>
        <v>4889</v>
      </c>
      <c r="AI155" s="74">
        <f aca="true" t="shared" si="152" ref="AI155:AN155">AI156+AI157+AI159</f>
        <v>0</v>
      </c>
      <c r="AJ155" s="74">
        <f t="shared" si="152"/>
        <v>0</v>
      </c>
      <c r="AK155" s="74">
        <f t="shared" si="152"/>
        <v>0</v>
      </c>
      <c r="AL155" s="74">
        <f t="shared" si="152"/>
        <v>0</v>
      </c>
      <c r="AM155" s="74">
        <f t="shared" si="152"/>
        <v>0</v>
      </c>
      <c r="AN155" s="74">
        <f t="shared" si="152"/>
        <v>4889</v>
      </c>
      <c r="AO155" s="74">
        <f>AO156+AO157+AO159</f>
        <v>0</v>
      </c>
      <c r="AP155" s="74">
        <f>AP156+AP157+AP159</f>
        <v>0</v>
      </c>
      <c r="AQ155" s="74">
        <f>AQ156+AQ157+AQ159</f>
        <v>0</v>
      </c>
      <c r="AR155" s="74">
        <f>AR156+AR157+AR159</f>
        <v>4889</v>
      </c>
      <c r="AS155" s="74">
        <f>AS156+AS157+AS159</f>
        <v>0</v>
      </c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</row>
    <row r="156" spans="1:69" s="27" customFormat="1" ht="71.25" customHeight="1" hidden="1">
      <c r="A156" s="82" t="s">
        <v>137</v>
      </c>
      <c r="B156" s="83" t="s">
        <v>135</v>
      </c>
      <c r="C156" s="83" t="s">
        <v>141</v>
      </c>
      <c r="D156" s="84" t="s">
        <v>302</v>
      </c>
      <c r="E156" s="83" t="s">
        <v>138</v>
      </c>
      <c r="F156" s="74"/>
      <c r="G156" s="74"/>
      <c r="H156" s="74"/>
      <c r="I156" s="74"/>
      <c r="J156" s="74"/>
      <c r="K156" s="125"/>
      <c r="L156" s="125"/>
      <c r="M156" s="74"/>
      <c r="N156" s="75"/>
      <c r="O156" s="74">
        <f>P156-M156</f>
        <v>1650</v>
      </c>
      <c r="P156" s="74">
        <v>1650</v>
      </c>
      <c r="Q156" s="74"/>
      <c r="R156" s="125"/>
      <c r="S156" s="74">
        <f>P156+R156</f>
        <v>1650</v>
      </c>
      <c r="T156" s="74"/>
      <c r="U156" s="125"/>
      <c r="V156" s="74">
        <f>U156+S156</f>
        <v>1650</v>
      </c>
      <c r="W156" s="74">
        <f>T156</f>
        <v>0</v>
      </c>
      <c r="X156" s="74">
        <v>-1650</v>
      </c>
      <c r="Y156" s="126"/>
      <c r="Z156" s="74">
        <f>V156+X156+Y156</f>
        <v>0</v>
      </c>
      <c r="AA156" s="74">
        <f>W156+Y156</f>
        <v>0</v>
      </c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7"/>
      <c r="AQ156" s="127"/>
      <c r="AR156" s="127"/>
      <c r="AS156" s="127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</row>
    <row r="157" spans="1:69" s="27" customFormat="1" ht="86.25" customHeight="1">
      <c r="A157" s="82" t="s">
        <v>363</v>
      </c>
      <c r="B157" s="83" t="s">
        <v>135</v>
      </c>
      <c r="C157" s="83" t="s">
        <v>141</v>
      </c>
      <c r="D157" s="84" t="s">
        <v>355</v>
      </c>
      <c r="E157" s="83"/>
      <c r="F157" s="74"/>
      <c r="G157" s="74"/>
      <c r="H157" s="74"/>
      <c r="I157" s="74"/>
      <c r="J157" s="74"/>
      <c r="K157" s="125"/>
      <c r="L157" s="125"/>
      <c r="M157" s="74"/>
      <c r="N157" s="75"/>
      <c r="O157" s="74"/>
      <c r="P157" s="74"/>
      <c r="Q157" s="74"/>
      <c r="R157" s="125"/>
      <c r="S157" s="74"/>
      <c r="T157" s="74"/>
      <c r="U157" s="125"/>
      <c r="V157" s="74"/>
      <c r="W157" s="74"/>
      <c r="X157" s="77">
        <f>X158</f>
        <v>2174</v>
      </c>
      <c r="Y157" s="126">
        <f>Y158</f>
        <v>0</v>
      </c>
      <c r="Z157" s="74">
        <f>Z158</f>
        <v>2174</v>
      </c>
      <c r="AA157" s="74">
        <f aca="true" t="shared" si="153" ref="AA157:AS157">AA158</f>
        <v>0</v>
      </c>
      <c r="AB157" s="74">
        <f t="shared" si="153"/>
        <v>0</v>
      </c>
      <c r="AC157" s="74">
        <f t="shared" si="153"/>
        <v>0</v>
      </c>
      <c r="AD157" s="74">
        <f t="shared" si="153"/>
        <v>0</v>
      </c>
      <c r="AE157" s="74">
        <f t="shared" si="153"/>
        <v>0</v>
      </c>
      <c r="AF157" s="74">
        <f t="shared" si="153"/>
        <v>0</v>
      </c>
      <c r="AG157" s="74">
        <f t="shared" si="153"/>
        <v>0</v>
      </c>
      <c r="AH157" s="74">
        <f t="shared" si="153"/>
        <v>2174</v>
      </c>
      <c r="AI157" s="74">
        <f t="shared" si="153"/>
        <v>0</v>
      </c>
      <c r="AJ157" s="74">
        <f t="shared" si="153"/>
        <v>0</v>
      </c>
      <c r="AK157" s="74">
        <f t="shared" si="153"/>
        <v>0</v>
      </c>
      <c r="AL157" s="74">
        <f t="shared" si="153"/>
        <v>0</v>
      </c>
      <c r="AM157" s="74">
        <f t="shared" si="153"/>
        <v>0</v>
      </c>
      <c r="AN157" s="74">
        <f t="shared" si="153"/>
        <v>2174</v>
      </c>
      <c r="AO157" s="74">
        <f t="shared" si="153"/>
        <v>0</v>
      </c>
      <c r="AP157" s="74">
        <f t="shared" si="153"/>
        <v>0</v>
      </c>
      <c r="AQ157" s="74">
        <f t="shared" si="153"/>
        <v>0</v>
      </c>
      <c r="AR157" s="74">
        <f t="shared" si="153"/>
        <v>2174</v>
      </c>
      <c r="AS157" s="74">
        <f t="shared" si="153"/>
        <v>0</v>
      </c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</row>
    <row r="158" spans="1:69" s="27" customFormat="1" ht="71.25" customHeight="1">
      <c r="A158" s="82" t="s">
        <v>137</v>
      </c>
      <c r="B158" s="83" t="s">
        <v>135</v>
      </c>
      <c r="C158" s="83" t="s">
        <v>141</v>
      </c>
      <c r="D158" s="84" t="s">
        <v>355</v>
      </c>
      <c r="E158" s="83" t="s">
        <v>138</v>
      </c>
      <c r="F158" s="74"/>
      <c r="G158" s="74"/>
      <c r="H158" s="74"/>
      <c r="I158" s="74"/>
      <c r="J158" s="74"/>
      <c r="K158" s="125"/>
      <c r="L158" s="125"/>
      <c r="M158" s="74"/>
      <c r="N158" s="75"/>
      <c r="O158" s="74"/>
      <c r="P158" s="74"/>
      <c r="Q158" s="74"/>
      <c r="R158" s="125"/>
      <c r="S158" s="74"/>
      <c r="T158" s="74"/>
      <c r="U158" s="125"/>
      <c r="V158" s="74"/>
      <c r="W158" s="74"/>
      <c r="X158" s="77">
        <v>2174</v>
      </c>
      <c r="Y158" s="126"/>
      <c r="Z158" s="74">
        <f>V158+X158+Y158</f>
        <v>2174</v>
      </c>
      <c r="AA158" s="74">
        <f>W158+Y158</f>
        <v>0</v>
      </c>
      <c r="AB158" s="125"/>
      <c r="AC158" s="125"/>
      <c r="AD158" s="125"/>
      <c r="AE158" s="125"/>
      <c r="AF158" s="125"/>
      <c r="AG158" s="125"/>
      <c r="AH158" s="74">
        <f>Z158+AB158+AC158+AD158+AE158+AF158+AG158</f>
        <v>2174</v>
      </c>
      <c r="AI158" s="74">
        <f>AA158+AG158</f>
        <v>0</v>
      </c>
      <c r="AJ158" s="74"/>
      <c r="AK158" s="74"/>
      <c r="AL158" s="125"/>
      <c r="AM158" s="125"/>
      <c r="AN158" s="74">
        <f>AH158+AJ158+AK158+AL158+AM158</f>
        <v>2174</v>
      </c>
      <c r="AO158" s="74">
        <f>AI158+AM158</f>
        <v>0</v>
      </c>
      <c r="AP158" s="127"/>
      <c r="AQ158" s="127"/>
      <c r="AR158" s="74">
        <f>AN158+AP158+AQ158</f>
        <v>2174</v>
      </c>
      <c r="AS158" s="74">
        <f>AO158+AQ158</f>
        <v>0</v>
      </c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</row>
    <row r="159" spans="1:69" s="27" customFormat="1" ht="69.75" customHeight="1">
      <c r="A159" s="82" t="s">
        <v>356</v>
      </c>
      <c r="B159" s="83" t="s">
        <v>135</v>
      </c>
      <c r="C159" s="83" t="s">
        <v>141</v>
      </c>
      <c r="D159" s="84" t="s">
        <v>357</v>
      </c>
      <c r="E159" s="83"/>
      <c r="F159" s="74"/>
      <c r="G159" s="74"/>
      <c r="H159" s="74"/>
      <c r="I159" s="74"/>
      <c r="J159" s="74"/>
      <c r="K159" s="125"/>
      <c r="L159" s="125"/>
      <c r="M159" s="74"/>
      <c r="N159" s="75"/>
      <c r="O159" s="74"/>
      <c r="P159" s="74"/>
      <c r="Q159" s="74"/>
      <c r="R159" s="125"/>
      <c r="S159" s="74"/>
      <c r="T159" s="74"/>
      <c r="U159" s="125"/>
      <c r="V159" s="74"/>
      <c r="W159" s="74"/>
      <c r="X159" s="77">
        <f>X160</f>
        <v>2715</v>
      </c>
      <c r="Y159" s="126">
        <f>Y160</f>
        <v>0</v>
      </c>
      <c r="Z159" s="74">
        <f>Z160</f>
        <v>2715</v>
      </c>
      <c r="AA159" s="74">
        <f aca="true" t="shared" si="154" ref="AA159:AS159">AA160</f>
        <v>0</v>
      </c>
      <c r="AB159" s="74">
        <f t="shared" si="154"/>
        <v>0</v>
      </c>
      <c r="AC159" s="74">
        <f t="shared" si="154"/>
        <v>0</v>
      </c>
      <c r="AD159" s="74">
        <f t="shared" si="154"/>
        <v>0</v>
      </c>
      <c r="AE159" s="74">
        <f t="shared" si="154"/>
        <v>0</v>
      </c>
      <c r="AF159" s="74">
        <f t="shared" si="154"/>
        <v>0</v>
      </c>
      <c r="AG159" s="74">
        <f t="shared" si="154"/>
        <v>0</v>
      </c>
      <c r="AH159" s="74">
        <f t="shared" si="154"/>
        <v>2715</v>
      </c>
      <c r="AI159" s="74">
        <f t="shared" si="154"/>
        <v>0</v>
      </c>
      <c r="AJ159" s="74">
        <f t="shared" si="154"/>
        <v>0</v>
      </c>
      <c r="AK159" s="74">
        <f t="shared" si="154"/>
        <v>0</v>
      </c>
      <c r="AL159" s="74">
        <f t="shared" si="154"/>
        <v>0</v>
      </c>
      <c r="AM159" s="74">
        <f t="shared" si="154"/>
        <v>0</v>
      </c>
      <c r="AN159" s="74">
        <f t="shared" si="154"/>
        <v>2715</v>
      </c>
      <c r="AO159" s="74">
        <f t="shared" si="154"/>
        <v>0</v>
      </c>
      <c r="AP159" s="74">
        <f t="shared" si="154"/>
        <v>0</v>
      </c>
      <c r="AQ159" s="74">
        <f t="shared" si="154"/>
        <v>0</v>
      </c>
      <c r="AR159" s="74">
        <f t="shared" si="154"/>
        <v>2715</v>
      </c>
      <c r="AS159" s="74">
        <f t="shared" si="154"/>
        <v>0</v>
      </c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</row>
    <row r="160" spans="1:69" s="27" customFormat="1" ht="99.75" customHeight="1">
      <c r="A160" s="82" t="s">
        <v>254</v>
      </c>
      <c r="B160" s="83" t="s">
        <v>135</v>
      </c>
      <c r="C160" s="83" t="s">
        <v>141</v>
      </c>
      <c r="D160" s="84" t="s">
        <v>357</v>
      </c>
      <c r="E160" s="83" t="s">
        <v>144</v>
      </c>
      <c r="F160" s="74"/>
      <c r="G160" s="74"/>
      <c r="H160" s="74"/>
      <c r="I160" s="74"/>
      <c r="J160" s="74"/>
      <c r="K160" s="125"/>
      <c r="L160" s="125"/>
      <c r="M160" s="74"/>
      <c r="N160" s="75"/>
      <c r="O160" s="74"/>
      <c r="P160" s="74"/>
      <c r="Q160" s="74"/>
      <c r="R160" s="125"/>
      <c r="S160" s="74"/>
      <c r="T160" s="74"/>
      <c r="U160" s="125"/>
      <c r="V160" s="74"/>
      <c r="W160" s="74"/>
      <c r="X160" s="77">
        <f>1650+1065</f>
        <v>2715</v>
      </c>
      <c r="Y160" s="126"/>
      <c r="Z160" s="74">
        <f>V160+X160+Y160</f>
        <v>2715</v>
      </c>
      <c r="AA160" s="74">
        <f>W160+Y160</f>
        <v>0</v>
      </c>
      <c r="AB160" s="125"/>
      <c r="AC160" s="125"/>
      <c r="AD160" s="125"/>
      <c r="AE160" s="125"/>
      <c r="AF160" s="125"/>
      <c r="AG160" s="125"/>
      <c r="AH160" s="74">
        <f>Z160+AB160+AC160+AD160+AE160+AF160+AG160</f>
        <v>2715</v>
      </c>
      <c r="AI160" s="74">
        <f>AA160+AG160</f>
        <v>0</v>
      </c>
      <c r="AJ160" s="74"/>
      <c r="AK160" s="74"/>
      <c r="AL160" s="125"/>
      <c r="AM160" s="125"/>
      <c r="AN160" s="74">
        <f>AH160+AJ160+AK160+AL160+AM160</f>
        <v>2715</v>
      </c>
      <c r="AO160" s="74">
        <f>AI160+AM160</f>
        <v>0</v>
      </c>
      <c r="AP160" s="127"/>
      <c r="AQ160" s="127"/>
      <c r="AR160" s="74">
        <f>AN160+AP160+AQ160</f>
        <v>2715</v>
      </c>
      <c r="AS160" s="74">
        <f>AO160+AQ160</f>
        <v>0</v>
      </c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</row>
    <row r="161" spans="1:45" ht="15">
      <c r="A161" s="104"/>
      <c r="B161" s="105"/>
      <c r="C161" s="105"/>
      <c r="D161" s="106"/>
      <c r="E161" s="105"/>
      <c r="F161" s="56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9"/>
      <c r="W161" s="59"/>
      <c r="X161" s="56"/>
      <c r="Y161" s="56"/>
      <c r="Z161" s="60"/>
      <c r="AA161" s="60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9"/>
      <c r="AQ161" s="59"/>
      <c r="AR161" s="59"/>
      <c r="AS161" s="59"/>
    </row>
    <row r="162" spans="1:69" s="8" customFormat="1" ht="63" customHeight="1">
      <c r="A162" s="61" t="s">
        <v>49</v>
      </c>
      <c r="B162" s="62" t="s">
        <v>50</v>
      </c>
      <c r="C162" s="62"/>
      <c r="D162" s="63"/>
      <c r="E162" s="62"/>
      <c r="F162" s="109" t="e">
        <f aca="true" t="shared" si="155" ref="F162:AI162">F164+F198+F220+F243</f>
        <v>#REF!</v>
      </c>
      <c r="G162" s="109">
        <f t="shared" si="155"/>
        <v>553899</v>
      </c>
      <c r="H162" s="109">
        <f t="shared" si="155"/>
        <v>1622196</v>
      </c>
      <c r="I162" s="109">
        <f t="shared" si="155"/>
        <v>0</v>
      </c>
      <c r="J162" s="109">
        <f t="shared" si="155"/>
        <v>1799056</v>
      </c>
      <c r="K162" s="109">
        <f t="shared" si="155"/>
        <v>0</v>
      </c>
      <c r="L162" s="109">
        <f t="shared" si="155"/>
        <v>0</v>
      </c>
      <c r="M162" s="109">
        <f t="shared" si="155"/>
        <v>1622196</v>
      </c>
      <c r="N162" s="109">
        <f t="shared" si="155"/>
        <v>0</v>
      </c>
      <c r="O162" s="109">
        <f t="shared" si="155"/>
        <v>-488899</v>
      </c>
      <c r="P162" s="109">
        <f t="shared" si="155"/>
        <v>1133297</v>
      </c>
      <c r="Q162" s="109">
        <f t="shared" si="155"/>
        <v>3566</v>
      </c>
      <c r="R162" s="109">
        <f t="shared" si="155"/>
        <v>50000</v>
      </c>
      <c r="S162" s="109">
        <f t="shared" si="155"/>
        <v>1183297</v>
      </c>
      <c r="T162" s="109">
        <f t="shared" si="155"/>
        <v>3566</v>
      </c>
      <c r="U162" s="109">
        <f t="shared" si="155"/>
        <v>0</v>
      </c>
      <c r="V162" s="109">
        <f t="shared" si="155"/>
        <v>1183297</v>
      </c>
      <c r="W162" s="109">
        <f t="shared" si="155"/>
        <v>3566</v>
      </c>
      <c r="X162" s="109">
        <f t="shared" si="155"/>
        <v>-286</v>
      </c>
      <c r="Y162" s="109">
        <f t="shared" si="155"/>
        <v>0</v>
      </c>
      <c r="Z162" s="109">
        <f t="shared" si="155"/>
        <v>1183011</v>
      </c>
      <c r="AA162" s="109">
        <f t="shared" si="155"/>
        <v>3566</v>
      </c>
      <c r="AB162" s="109">
        <f t="shared" si="155"/>
        <v>-275</v>
      </c>
      <c r="AC162" s="109">
        <f t="shared" si="155"/>
        <v>1530</v>
      </c>
      <c r="AD162" s="109">
        <f t="shared" si="155"/>
        <v>0</v>
      </c>
      <c r="AE162" s="109">
        <f t="shared" si="155"/>
        <v>0</v>
      </c>
      <c r="AF162" s="109">
        <f t="shared" si="155"/>
        <v>49</v>
      </c>
      <c r="AG162" s="109">
        <f t="shared" si="155"/>
        <v>0</v>
      </c>
      <c r="AH162" s="109">
        <f t="shared" si="155"/>
        <v>1184315</v>
      </c>
      <c r="AI162" s="109">
        <f t="shared" si="155"/>
        <v>3566</v>
      </c>
      <c r="AJ162" s="109">
        <f aca="true" t="shared" si="156" ref="AJ162:AO162">AJ164+AJ198+AJ220+AJ243</f>
        <v>-3600</v>
      </c>
      <c r="AK162" s="109">
        <f t="shared" si="156"/>
        <v>0</v>
      </c>
      <c r="AL162" s="109">
        <f t="shared" si="156"/>
        <v>0</v>
      </c>
      <c r="AM162" s="109">
        <f t="shared" si="156"/>
        <v>0</v>
      </c>
      <c r="AN162" s="109">
        <f t="shared" si="156"/>
        <v>1180715</v>
      </c>
      <c r="AO162" s="109">
        <f t="shared" si="156"/>
        <v>3566</v>
      </c>
      <c r="AP162" s="109">
        <f>AP164+AP198+AP220+AP243</f>
        <v>-2683</v>
      </c>
      <c r="AQ162" s="109">
        <f>AQ164+AQ198+AQ220+AQ243</f>
        <v>932045</v>
      </c>
      <c r="AR162" s="109">
        <f>AR164+AR198+AR220+AR243</f>
        <v>2110077</v>
      </c>
      <c r="AS162" s="109">
        <f>AS164+AS198+AS220+AS243</f>
        <v>935611</v>
      </c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</row>
    <row r="163" spans="1:45" ht="16.5">
      <c r="A163" s="104"/>
      <c r="B163" s="105"/>
      <c r="C163" s="105"/>
      <c r="D163" s="106"/>
      <c r="E163" s="105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</row>
    <row r="164" spans="1:69" s="12" customFormat="1" ht="21.75" customHeight="1">
      <c r="A164" s="130" t="s">
        <v>51</v>
      </c>
      <c r="B164" s="69" t="s">
        <v>159</v>
      </c>
      <c r="C164" s="69" t="s">
        <v>127</v>
      </c>
      <c r="D164" s="80"/>
      <c r="E164" s="83"/>
      <c r="F164" s="71" t="e">
        <f>F172+F182</f>
        <v>#REF!</v>
      </c>
      <c r="G164" s="71">
        <f aca="true" t="shared" si="157" ref="G164:N164">G166+G172+G182</f>
        <v>-14495</v>
      </c>
      <c r="H164" s="71">
        <f t="shared" si="157"/>
        <v>205982</v>
      </c>
      <c r="I164" s="71">
        <f t="shared" si="157"/>
        <v>0</v>
      </c>
      <c r="J164" s="71">
        <f t="shared" si="157"/>
        <v>222894</v>
      </c>
      <c r="K164" s="71">
        <f t="shared" si="157"/>
        <v>0</v>
      </c>
      <c r="L164" s="71">
        <f t="shared" si="157"/>
        <v>0</v>
      </c>
      <c r="M164" s="71">
        <f t="shared" si="157"/>
        <v>205982</v>
      </c>
      <c r="N164" s="71">
        <f t="shared" si="157"/>
        <v>0</v>
      </c>
      <c r="O164" s="71">
        <f aca="true" t="shared" si="158" ref="O164:T164">O165+O172+O182</f>
        <v>-115470</v>
      </c>
      <c r="P164" s="71">
        <f t="shared" si="158"/>
        <v>90512</v>
      </c>
      <c r="Q164" s="71">
        <f t="shared" si="158"/>
        <v>0</v>
      </c>
      <c r="R164" s="71">
        <f t="shared" si="158"/>
        <v>0</v>
      </c>
      <c r="S164" s="71">
        <f t="shared" si="158"/>
        <v>90512</v>
      </c>
      <c r="T164" s="71">
        <f t="shared" si="158"/>
        <v>0</v>
      </c>
      <c r="U164" s="71">
        <f aca="true" t="shared" si="159" ref="U164:AA164">U165+U172+U182</f>
        <v>0</v>
      </c>
      <c r="V164" s="71">
        <f t="shared" si="159"/>
        <v>90512</v>
      </c>
      <c r="W164" s="71">
        <f t="shared" si="159"/>
        <v>0</v>
      </c>
      <c r="X164" s="71">
        <f t="shared" si="159"/>
        <v>-286</v>
      </c>
      <c r="Y164" s="71">
        <f t="shared" si="159"/>
        <v>0</v>
      </c>
      <c r="Z164" s="71">
        <f t="shared" si="159"/>
        <v>90226</v>
      </c>
      <c r="AA164" s="71">
        <f t="shared" si="159"/>
        <v>0</v>
      </c>
      <c r="AB164" s="71">
        <f aca="true" t="shared" si="160" ref="AB164:AI164">AB165+AB172+AB182</f>
        <v>0</v>
      </c>
      <c r="AC164" s="71">
        <f t="shared" si="160"/>
        <v>0</v>
      </c>
      <c r="AD164" s="71">
        <f t="shared" si="160"/>
        <v>0</v>
      </c>
      <c r="AE164" s="71">
        <f t="shared" si="160"/>
        <v>0</v>
      </c>
      <c r="AF164" s="71">
        <f t="shared" si="160"/>
        <v>0</v>
      </c>
      <c r="AG164" s="71">
        <f t="shared" si="160"/>
        <v>0</v>
      </c>
      <c r="AH164" s="71">
        <f t="shared" si="160"/>
        <v>90226</v>
      </c>
      <c r="AI164" s="71">
        <f t="shared" si="160"/>
        <v>0</v>
      </c>
      <c r="AJ164" s="71">
        <f aca="true" t="shared" si="161" ref="AJ164:AO164">AJ165+AJ172+AJ182</f>
        <v>0</v>
      </c>
      <c r="AK164" s="71">
        <f t="shared" si="161"/>
        <v>0</v>
      </c>
      <c r="AL164" s="71">
        <f t="shared" si="161"/>
        <v>0</v>
      </c>
      <c r="AM164" s="71">
        <f t="shared" si="161"/>
        <v>0</v>
      </c>
      <c r="AN164" s="71">
        <f t="shared" si="161"/>
        <v>90226</v>
      </c>
      <c r="AO164" s="71">
        <f t="shared" si="161"/>
        <v>0</v>
      </c>
      <c r="AP164" s="71">
        <f>AP165+AP172+AP182</f>
        <v>-1467</v>
      </c>
      <c r="AQ164" s="71">
        <f>AQ165+AQ172+AQ182</f>
        <v>932045</v>
      </c>
      <c r="AR164" s="71">
        <f>AR165+AR172+AR182</f>
        <v>1020804</v>
      </c>
      <c r="AS164" s="71">
        <f>AS165+AS172+AS182</f>
        <v>932045</v>
      </c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</row>
    <row r="165" spans="1:69" s="12" customFormat="1" ht="74.25" customHeight="1">
      <c r="A165" s="131" t="s">
        <v>316</v>
      </c>
      <c r="B165" s="83" t="s">
        <v>159</v>
      </c>
      <c r="C165" s="83" t="s">
        <v>127</v>
      </c>
      <c r="D165" s="84" t="s">
        <v>315</v>
      </c>
      <c r="E165" s="83"/>
      <c r="F165" s="71"/>
      <c r="G165" s="71"/>
      <c r="H165" s="71"/>
      <c r="I165" s="71"/>
      <c r="J165" s="71"/>
      <c r="K165" s="71"/>
      <c r="L165" s="71"/>
      <c r="M165" s="71"/>
      <c r="N165" s="71"/>
      <c r="O165" s="74">
        <f aca="true" t="shared" si="162" ref="O165:T165">O166+O169</f>
        <v>-60400</v>
      </c>
      <c r="P165" s="74">
        <f t="shared" si="162"/>
        <v>38000</v>
      </c>
      <c r="Q165" s="74">
        <f t="shared" si="162"/>
        <v>0</v>
      </c>
      <c r="R165" s="74">
        <f t="shared" si="162"/>
        <v>0</v>
      </c>
      <c r="S165" s="74">
        <f t="shared" si="162"/>
        <v>38000</v>
      </c>
      <c r="T165" s="74">
        <f t="shared" si="162"/>
        <v>0</v>
      </c>
      <c r="U165" s="74">
        <f aca="true" t="shared" si="163" ref="U165:AA165">U166+U169</f>
        <v>0</v>
      </c>
      <c r="V165" s="74">
        <f t="shared" si="163"/>
        <v>38000</v>
      </c>
      <c r="W165" s="74">
        <f t="shared" si="163"/>
        <v>0</v>
      </c>
      <c r="X165" s="74">
        <f t="shared" si="163"/>
        <v>0</v>
      </c>
      <c r="Y165" s="74">
        <f t="shared" si="163"/>
        <v>0</v>
      </c>
      <c r="Z165" s="74">
        <f t="shared" si="163"/>
        <v>38000</v>
      </c>
      <c r="AA165" s="74">
        <f t="shared" si="163"/>
        <v>0</v>
      </c>
      <c r="AB165" s="74">
        <f aca="true" t="shared" si="164" ref="AB165:AI165">AB166+AB169</f>
        <v>0</v>
      </c>
      <c r="AC165" s="74">
        <f t="shared" si="164"/>
        <v>0</v>
      </c>
      <c r="AD165" s="74">
        <f t="shared" si="164"/>
        <v>0</v>
      </c>
      <c r="AE165" s="74">
        <f t="shared" si="164"/>
        <v>0</v>
      </c>
      <c r="AF165" s="74">
        <f t="shared" si="164"/>
        <v>0</v>
      </c>
      <c r="AG165" s="74">
        <f t="shared" si="164"/>
        <v>0</v>
      </c>
      <c r="AH165" s="74">
        <f t="shared" si="164"/>
        <v>38000</v>
      </c>
      <c r="AI165" s="74">
        <f t="shared" si="164"/>
        <v>0</v>
      </c>
      <c r="AJ165" s="74">
        <f aca="true" t="shared" si="165" ref="AJ165:AO165">AJ166+AJ169</f>
        <v>0</v>
      </c>
      <c r="AK165" s="74">
        <f t="shared" si="165"/>
        <v>0</v>
      </c>
      <c r="AL165" s="74">
        <f t="shared" si="165"/>
        <v>0</v>
      </c>
      <c r="AM165" s="74">
        <f t="shared" si="165"/>
        <v>0</v>
      </c>
      <c r="AN165" s="74">
        <f t="shared" si="165"/>
        <v>38000</v>
      </c>
      <c r="AO165" s="74">
        <f t="shared" si="165"/>
        <v>0</v>
      </c>
      <c r="AP165" s="74">
        <f>AP166+AP169</f>
        <v>0</v>
      </c>
      <c r="AQ165" s="74">
        <f>AQ166+AQ169</f>
        <v>932045</v>
      </c>
      <c r="AR165" s="74">
        <f>AR166+AR169</f>
        <v>970045</v>
      </c>
      <c r="AS165" s="74">
        <f>AS166+AS169</f>
        <v>932045</v>
      </c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</row>
    <row r="166" spans="1:69" s="12" customFormat="1" ht="132.75" customHeight="1">
      <c r="A166" s="131" t="s">
        <v>415</v>
      </c>
      <c r="B166" s="83" t="s">
        <v>159</v>
      </c>
      <c r="C166" s="83" t="s">
        <v>127</v>
      </c>
      <c r="D166" s="84" t="s">
        <v>412</v>
      </c>
      <c r="E166" s="83"/>
      <c r="F166" s="71"/>
      <c r="G166" s="74">
        <f>G167</f>
        <v>98400</v>
      </c>
      <c r="H166" s="74">
        <f aca="true" t="shared" si="166" ref="H166:T167">H167</f>
        <v>98400</v>
      </c>
      <c r="I166" s="74">
        <f t="shared" si="166"/>
        <v>0</v>
      </c>
      <c r="J166" s="74">
        <f t="shared" si="166"/>
        <v>105000</v>
      </c>
      <c r="K166" s="74">
        <f t="shared" si="166"/>
        <v>0</v>
      </c>
      <c r="L166" s="74">
        <f t="shared" si="166"/>
        <v>0</v>
      </c>
      <c r="M166" s="74">
        <f t="shared" si="166"/>
        <v>98400</v>
      </c>
      <c r="N166" s="74">
        <f t="shared" si="166"/>
        <v>0</v>
      </c>
      <c r="O166" s="74">
        <f aca="true" t="shared" si="167" ref="O166:T166">O167</f>
        <v>-98400</v>
      </c>
      <c r="P166" s="74">
        <f t="shared" si="167"/>
        <v>0</v>
      </c>
      <c r="Q166" s="74">
        <f t="shared" si="167"/>
        <v>0</v>
      </c>
      <c r="R166" s="74">
        <f t="shared" si="167"/>
        <v>0</v>
      </c>
      <c r="S166" s="74">
        <f t="shared" si="167"/>
        <v>0</v>
      </c>
      <c r="T166" s="74">
        <f t="shared" si="167"/>
        <v>0</v>
      </c>
      <c r="U166" s="101"/>
      <c r="V166" s="103"/>
      <c r="W166" s="103"/>
      <c r="X166" s="114"/>
      <c r="Y166" s="114"/>
      <c r="Z166" s="114"/>
      <c r="AA166" s="114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3">
        <f>AP167</f>
        <v>0</v>
      </c>
      <c r="AQ166" s="74">
        <f aca="true" t="shared" si="168" ref="AQ166:AS167">AQ167</f>
        <v>837045</v>
      </c>
      <c r="AR166" s="74">
        <f t="shared" si="168"/>
        <v>837045</v>
      </c>
      <c r="AS166" s="74">
        <f t="shared" si="168"/>
        <v>837045</v>
      </c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</row>
    <row r="167" spans="1:69" s="12" customFormat="1" ht="33.75" customHeight="1">
      <c r="A167" s="131" t="s">
        <v>414</v>
      </c>
      <c r="B167" s="83" t="s">
        <v>159</v>
      </c>
      <c r="C167" s="83" t="s">
        <v>127</v>
      </c>
      <c r="D167" s="84" t="s">
        <v>413</v>
      </c>
      <c r="E167" s="83"/>
      <c r="F167" s="71"/>
      <c r="G167" s="74">
        <f>G168</f>
        <v>98400</v>
      </c>
      <c r="H167" s="74">
        <f t="shared" si="166"/>
        <v>98400</v>
      </c>
      <c r="I167" s="74">
        <f t="shared" si="166"/>
        <v>0</v>
      </c>
      <c r="J167" s="74">
        <f t="shared" si="166"/>
        <v>105000</v>
      </c>
      <c r="K167" s="74">
        <f t="shared" si="166"/>
        <v>0</v>
      </c>
      <c r="L167" s="74">
        <f t="shared" si="166"/>
        <v>0</v>
      </c>
      <c r="M167" s="74">
        <f t="shared" si="166"/>
        <v>98400</v>
      </c>
      <c r="N167" s="74">
        <f t="shared" si="166"/>
        <v>0</v>
      </c>
      <c r="O167" s="74">
        <f t="shared" si="166"/>
        <v>-98400</v>
      </c>
      <c r="P167" s="74">
        <f t="shared" si="166"/>
        <v>0</v>
      </c>
      <c r="Q167" s="74">
        <f t="shared" si="166"/>
        <v>0</v>
      </c>
      <c r="R167" s="74">
        <f t="shared" si="166"/>
        <v>0</v>
      </c>
      <c r="S167" s="74">
        <f t="shared" si="166"/>
        <v>0</v>
      </c>
      <c r="T167" s="74">
        <f t="shared" si="166"/>
        <v>0</v>
      </c>
      <c r="U167" s="101"/>
      <c r="V167" s="103"/>
      <c r="W167" s="103"/>
      <c r="X167" s="114"/>
      <c r="Y167" s="114"/>
      <c r="Z167" s="114"/>
      <c r="AA167" s="114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3">
        <f>AP168</f>
        <v>0</v>
      </c>
      <c r="AQ167" s="74">
        <f t="shared" si="168"/>
        <v>837045</v>
      </c>
      <c r="AR167" s="74">
        <f t="shared" si="168"/>
        <v>837045</v>
      </c>
      <c r="AS167" s="74">
        <f t="shared" si="168"/>
        <v>837045</v>
      </c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</row>
    <row r="168" spans="1:69" s="12" customFormat="1" ht="103.5" customHeight="1">
      <c r="A168" s="82" t="s">
        <v>254</v>
      </c>
      <c r="B168" s="83" t="s">
        <v>159</v>
      </c>
      <c r="C168" s="83" t="s">
        <v>127</v>
      </c>
      <c r="D168" s="84" t="s">
        <v>413</v>
      </c>
      <c r="E168" s="83" t="s">
        <v>144</v>
      </c>
      <c r="F168" s="71"/>
      <c r="G168" s="74">
        <f>H168-F168</f>
        <v>98400</v>
      </c>
      <c r="H168" s="74">
        <v>98400</v>
      </c>
      <c r="I168" s="74"/>
      <c r="J168" s="74">
        <v>105000</v>
      </c>
      <c r="K168" s="71"/>
      <c r="L168" s="71"/>
      <c r="M168" s="74">
        <f>H168+K168</f>
        <v>98400</v>
      </c>
      <c r="N168" s="75"/>
      <c r="O168" s="74">
        <f>P168-M168</f>
        <v>-98400</v>
      </c>
      <c r="P168" s="74"/>
      <c r="Q168" s="74"/>
      <c r="R168" s="71"/>
      <c r="S168" s="74">
        <f>P168+R168</f>
        <v>0</v>
      </c>
      <c r="T168" s="74"/>
      <c r="U168" s="101"/>
      <c r="V168" s="103"/>
      <c r="W168" s="103"/>
      <c r="X168" s="114"/>
      <c r="Y168" s="114"/>
      <c r="Z168" s="114"/>
      <c r="AA168" s="114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3"/>
      <c r="AQ168" s="74">
        <v>837045</v>
      </c>
      <c r="AR168" s="74">
        <f>AN168+AP168+AQ168</f>
        <v>837045</v>
      </c>
      <c r="AS168" s="74">
        <f>AO168+AQ168</f>
        <v>837045</v>
      </c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</row>
    <row r="169" spans="1:69" s="12" customFormat="1" ht="91.5" customHeight="1">
      <c r="A169" s="131" t="s">
        <v>314</v>
      </c>
      <c r="B169" s="83" t="s">
        <v>159</v>
      </c>
      <c r="C169" s="83" t="s">
        <v>127</v>
      </c>
      <c r="D169" s="84" t="s">
        <v>241</v>
      </c>
      <c r="E169" s="83"/>
      <c r="F169" s="71"/>
      <c r="G169" s="74"/>
      <c r="H169" s="74"/>
      <c r="I169" s="74"/>
      <c r="J169" s="74"/>
      <c r="K169" s="71"/>
      <c r="L169" s="71"/>
      <c r="M169" s="74"/>
      <c r="N169" s="75"/>
      <c r="O169" s="74">
        <f aca="true" t="shared" si="169" ref="O169:AG170">O170</f>
        <v>38000</v>
      </c>
      <c r="P169" s="74">
        <f t="shared" si="169"/>
        <v>38000</v>
      </c>
      <c r="Q169" s="74">
        <f t="shared" si="169"/>
        <v>0</v>
      </c>
      <c r="R169" s="74">
        <f t="shared" si="169"/>
        <v>0</v>
      </c>
      <c r="S169" s="74">
        <f t="shared" si="169"/>
        <v>38000</v>
      </c>
      <c r="T169" s="74">
        <f t="shared" si="169"/>
        <v>0</v>
      </c>
      <c r="U169" s="74">
        <f t="shared" si="169"/>
        <v>0</v>
      </c>
      <c r="V169" s="74">
        <f t="shared" si="169"/>
        <v>38000</v>
      </c>
      <c r="W169" s="74">
        <f t="shared" si="169"/>
        <v>0</v>
      </c>
      <c r="X169" s="74">
        <f t="shared" si="169"/>
        <v>0</v>
      </c>
      <c r="Y169" s="74">
        <f t="shared" si="169"/>
        <v>0</v>
      </c>
      <c r="Z169" s="74">
        <f t="shared" si="169"/>
        <v>38000</v>
      </c>
      <c r="AA169" s="74">
        <f t="shared" si="169"/>
        <v>0</v>
      </c>
      <c r="AB169" s="74">
        <f t="shared" si="169"/>
        <v>0</v>
      </c>
      <c r="AC169" s="74">
        <f t="shared" si="169"/>
        <v>0</v>
      </c>
      <c r="AD169" s="74">
        <f t="shared" si="169"/>
        <v>0</v>
      </c>
      <c r="AE169" s="74">
        <f t="shared" si="169"/>
        <v>0</v>
      </c>
      <c r="AF169" s="74">
        <f t="shared" si="169"/>
        <v>0</v>
      </c>
      <c r="AG169" s="74">
        <f t="shared" si="169"/>
        <v>0</v>
      </c>
      <c r="AH169" s="74">
        <f aca="true" t="shared" si="170" ref="AA169:AP170">AH170</f>
        <v>38000</v>
      </c>
      <c r="AI169" s="74">
        <f t="shared" si="170"/>
        <v>0</v>
      </c>
      <c r="AJ169" s="74">
        <f t="shared" si="170"/>
        <v>0</v>
      </c>
      <c r="AK169" s="74">
        <f t="shared" si="170"/>
        <v>0</v>
      </c>
      <c r="AL169" s="74">
        <f t="shared" si="170"/>
        <v>0</v>
      </c>
      <c r="AM169" s="74">
        <f t="shared" si="170"/>
        <v>0</v>
      </c>
      <c r="AN169" s="74">
        <f t="shared" si="170"/>
        <v>38000</v>
      </c>
      <c r="AO169" s="74">
        <f t="shared" si="170"/>
        <v>0</v>
      </c>
      <c r="AP169" s="74">
        <f t="shared" si="170"/>
        <v>0</v>
      </c>
      <c r="AQ169" s="74">
        <f aca="true" t="shared" si="171" ref="AP169:AS170">AQ170</f>
        <v>95000</v>
      </c>
      <c r="AR169" s="74">
        <f t="shared" si="171"/>
        <v>133000</v>
      </c>
      <c r="AS169" s="74">
        <f t="shared" si="171"/>
        <v>95000</v>
      </c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</row>
    <row r="170" spans="1:69" s="12" customFormat="1" ht="33.75" customHeight="1">
      <c r="A170" s="131" t="s">
        <v>414</v>
      </c>
      <c r="B170" s="83" t="s">
        <v>159</v>
      </c>
      <c r="C170" s="83" t="s">
        <v>127</v>
      </c>
      <c r="D170" s="84" t="s">
        <v>242</v>
      </c>
      <c r="E170" s="83"/>
      <c r="F170" s="71"/>
      <c r="G170" s="74"/>
      <c r="H170" s="74"/>
      <c r="I170" s="74"/>
      <c r="J170" s="74"/>
      <c r="K170" s="71"/>
      <c r="L170" s="71"/>
      <c r="M170" s="74"/>
      <c r="N170" s="75"/>
      <c r="O170" s="74">
        <f t="shared" si="169"/>
        <v>38000</v>
      </c>
      <c r="P170" s="74">
        <f t="shared" si="169"/>
        <v>38000</v>
      </c>
      <c r="Q170" s="74">
        <f t="shared" si="169"/>
        <v>0</v>
      </c>
      <c r="R170" s="74">
        <f t="shared" si="169"/>
        <v>0</v>
      </c>
      <c r="S170" s="74">
        <f t="shared" si="169"/>
        <v>38000</v>
      </c>
      <c r="T170" s="74">
        <f t="shared" si="169"/>
        <v>0</v>
      </c>
      <c r="U170" s="74">
        <f t="shared" si="169"/>
        <v>0</v>
      </c>
      <c r="V170" s="74">
        <f t="shared" si="169"/>
        <v>38000</v>
      </c>
      <c r="W170" s="74">
        <f t="shared" si="169"/>
        <v>0</v>
      </c>
      <c r="X170" s="74">
        <f t="shared" si="169"/>
        <v>0</v>
      </c>
      <c r="Y170" s="74">
        <f t="shared" si="169"/>
        <v>0</v>
      </c>
      <c r="Z170" s="74">
        <f t="shared" si="169"/>
        <v>38000</v>
      </c>
      <c r="AA170" s="74">
        <f t="shared" si="170"/>
        <v>0</v>
      </c>
      <c r="AB170" s="74">
        <f t="shared" si="170"/>
        <v>0</v>
      </c>
      <c r="AC170" s="74">
        <f t="shared" si="170"/>
        <v>0</v>
      </c>
      <c r="AD170" s="74">
        <f t="shared" si="170"/>
        <v>0</v>
      </c>
      <c r="AE170" s="74">
        <f t="shared" si="170"/>
        <v>0</v>
      </c>
      <c r="AF170" s="74">
        <f t="shared" si="170"/>
        <v>0</v>
      </c>
      <c r="AG170" s="74">
        <f t="shared" si="170"/>
        <v>0</v>
      </c>
      <c r="AH170" s="74">
        <f t="shared" si="170"/>
        <v>38000</v>
      </c>
      <c r="AI170" s="74">
        <f t="shared" si="170"/>
        <v>0</v>
      </c>
      <c r="AJ170" s="74">
        <f t="shared" si="170"/>
        <v>0</v>
      </c>
      <c r="AK170" s="74">
        <f t="shared" si="170"/>
        <v>0</v>
      </c>
      <c r="AL170" s="74">
        <f t="shared" si="170"/>
        <v>0</v>
      </c>
      <c r="AM170" s="74">
        <f t="shared" si="170"/>
        <v>0</v>
      </c>
      <c r="AN170" s="74">
        <f t="shared" si="170"/>
        <v>38000</v>
      </c>
      <c r="AO170" s="74">
        <f t="shared" si="170"/>
        <v>0</v>
      </c>
      <c r="AP170" s="74">
        <f t="shared" si="171"/>
        <v>0</v>
      </c>
      <c r="AQ170" s="74">
        <f t="shared" si="171"/>
        <v>95000</v>
      </c>
      <c r="AR170" s="74">
        <f t="shared" si="171"/>
        <v>133000</v>
      </c>
      <c r="AS170" s="74">
        <f t="shared" si="171"/>
        <v>95000</v>
      </c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</row>
    <row r="171" spans="1:69" s="12" customFormat="1" ht="109.5" customHeight="1">
      <c r="A171" s="82" t="s">
        <v>254</v>
      </c>
      <c r="B171" s="83" t="s">
        <v>159</v>
      </c>
      <c r="C171" s="83" t="s">
        <v>127</v>
      </c>
      <c r="D171" s="84" t="s">
        <v>242</v>
      </c>
      <c r="E171" s="83" t="s">
        <v>144</v>
      </c>
      <c r="F171" s="71"/>
      <c r="G171" s="74"/>
      <c r="H171" s="74"/>
      <c r="I171" s="74"/>
      <c r="J171" s="74"/>
      <c r="K171" s="71"/>
      <c r="L171" s="71"/>
      <c r="M171" s="74"/>
      <c r="N171" s="75"/>
      <c r="O171" s="74">
        <f>P171-M171</f>
        <v>38000</v>
      </c>
      <c r="P171" s="74">
        <v>38000</v>
      </c>
      <c r="Q171" s="74"/>
      <c r="R171" s="71"/>
      <c r="S171" s="74">
        <f>P171+R171</f>
        <v>38000</v>
      </c>
      <c r="T171" s="74"/>
      <c r="U171" s="101"/>
      <c r="V171" s="74">
        <f>U171+S171</f>
        <v>38000</v>
      </c>
      <c r="W171" s="74">
        <f>T171</f>
        <v>0</v>
      </c>
      <c r="X171" s="102"/>
      <c r="Y171" s="102"/>
      <c r="Z171" s="74">
        <f>V171+X171+Y171</f>
        <v>38000</v>
      </c>
      <c r="AA171" s="74">
        <f>W171+Y171</f>
        <v>0</v>
      </c>
      <c r="AB171" s="74"/>
      <c r="AC171" s="101"/>
      <c r="AD171" s="101"/>
      <c r="AE171" s="101"/>
      <c r="AF171" s="101"/>
      <c r="AG171" s="101"/>
      <c r="AH171" s="74">
        <f>Z171+AB171+AC171+AD171+AE171+AF171+AG171</f>
        <v>38000</v>
      </c>
      <c r="AI171" s="74">
        <f>AA171+AG171</f>
        <v>0</v>
      </c>
      <c r="AJ171" s="74"/>
      <c r="AK171" s="74"/>
      <c r="AL171" s="101"/>
      <c r="AM171" s="101"/>
      <c r="AN171" s="74">
        <f>AH171+AJ171+AK171+AL171+AM171</f>
        <v>38000</v>
      </c>
      <c r="AO171" s="74">
        <f>AI171+AM171</f>
        <v>0</v>
      </c>
      <c r="AP171" s="103"/>
      <c r="AQ171" s="74">
        <v>95000</v>
      </c>
      <c r="AR171" s="74">
        <f>AN171+AP171+AQ171</f>
        <v>133000</v>
      </c>
      <c r="AS171" s="74">
        <f>AO171+AQ171</f>
        <v>95000</v>
      </c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</row>
    <row r="172" spans="1:69" s="12" customFormat="1" ht="27.75" customHeight="1">
      <c r="A172" s="131" t="s">
        <v>178</v>
      </c>
      <c r="B172" s="83" t="s">
        <v>159</v>
      </c>
      <c r="C172" s="83" t="s">
        <v>127</v>
      </c>
      <c r="D172" s="84" t="s">
        <v>52</v>
      </c>
      <c r="E172" s="83"/>
      <c r="F172" s="74" t="e">
        <f>F173+F174+F178+F180+#REF!</f>
        <v>#REF!</v>
      </c>
      <c r="G172" s="74">
        <f aca="true" t="shared" si="172" ref="G172:N172">G173+G174+G178+G180</f>
        <v>-158807</v>
      </c>
      <c r="H172" s="74">
        <f t="shared" si="172"/>
        <v>53275</v>
      </c>
      <c r="I172" s="74">
        <f t="shared" si="172"/>
        <v>0</v>
      </c>
      <c r="J172" s="74">
        <f t="shared" si="172"/>
        <v>59731</v>
      </c>
      <c r="K172" s="74">
        <f t="shared" si="172"/>
        <v>0</v>
      </c>
      <c r="L172" s="74">
        <f t="shared" si="172"/>
        <v>0</v>
      </c>
      <c r="M172" s="74">
        <f t="shared" si="172"/>
        <v>53275</v>
      </c>
      <c r="N172" s="74">
        <f t="shared" si="172"/>
        <v>0</v>
      </c>
      <c r="O172" s="74">
        <f aca="true" t="shared" si="173" ref="O172:AS172">O173+O174+O176+O178+O180</f>
        <v>-10813</v>
      </c>
      <c r="P172" s="74">
        <f t="shared" si="173"/>
        <v>42462</v>
      </c>
      <c r="Q172" s="74">
        <f t="shared" si="173"/>
        <v>0</v>
      </c>
      <c r="R172" s="74">
        <f t="shared" si="173"/>
        <v>0</v>
      </c>
      <c r="S172" s="74">
        <f t="shared" si="173"/>
        <v>42462</v>
      </c>
      <c r="T172" s="74">
        <f t="shared" si="173"/>
        <v>0</v>
      </c>
      <c r="U172" s="74">
        <f t="shared" si="173"/>
        <v>0</v>
      </c>
      <c r="V172" s="74">
        <f t="shared" si="173"/>
        <v>42462</v>
      </c>
      <c r="W172" s="74">
        <f t="shared" si="173"/>
        <v>0</v>
      </c>
      <c r="X172" s="74">
        <f t="shared" si="173"/>
        <v>-286</v>
      </c>
      <c r="Y172" s="74">
        <f t="shared" si="173"/>
        <v>0</v>
      </c>
      <c r="Z172" s="74">
        <f t="shared" si="173"/>
        <v>42176</v>
      </c>
      <c r="AA172" s="74">
        <f t="shared" si="173"/>
        <v>0</v>
      </c>
      <c r="AB172" s="74">
        <f t="shared" si="173"/>
        <v>0</v>
      </c>
      <c r="AC172" s="74">
        <f t="shared" si="173"/>
        <v>0</v>
      </c>
      <c r="AD172" s="74">
        <f t="shared" si="173"/>
        <v>0</v>
      </c>
      <c r="AE172" s="74">
        <f t="shared" si="173"/>
        <v>0</v>
      </c>
      <c r="AF172" s="74">
        <f t="shared" si="173"/>
        <v>0</v>
      </c>
      <c r="AG172" s="74">
        <f t="shared" si="173"/>
        <v>0</v>
      </c>
      <c r="AH172" s="74">
        <f t="shared" si="173"/>
        <v>42176</v>
      </c>
      <c r="AI172" s="74">
        <f t="shared" si="173"/>
        <v>0</v>
      </c>
      <c r="AJ172" s="74">
        <f t="shared" si="173"/>
        <v>0</v>
      </c>
      <c r="AK172" s="74">
        <f t="shared" si="173"/>
        <v>0</v>
      </c>
      <c r="AL172" s="74">
        <f t="shared" si="173"/>
        <v>0</v>
      </c>
      <c r="AM172" s="74">
        <f t="shared" si="173"/>
        <v>0</v>
      </c>
      <c r="AN172" s="74">
        <f t="shared" si="173"/>
        <v>42176</v>
      </c>
      <c r="AO172" s="74">
        <f t="shared" si="173"/>
        <v>0</v>
      </c>
      <c r="AP172" s="74">
        <f t="shared" si="173"/>
        <v>-1467</v>
      </c>
      <c r="AQ172" s="74">
        <f t="shared" si="173"/>
        <v>0</v>
      </c>
      <c r="AR172" s="74">
        <f t="shared" si="173"/>
        <v>40709</v>
      </c>
      <c r="AS172" s="74">
        <f t="shared" si="173"/>
        <v>0</v>
      </c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</row>
    <row r="173" spans="1:69" s="12" customFormat="1" ht="78" customHeight="1">
      <c r="A173" s="107" t="s">
        <v>137</v>
      </c>
      <c r="B173" s="83" t="s">
        <v>159</v>
      </c>
      <c r="C173" s="83" t="s">
        <v>127</v>
      </c>
      <c r="D173" s="84" t="s">
        <v>52</v>
      </c>
      <c r="E173" s="83" t="s">
        <v>138</v>
      </c>
      <c r="F173" s="74">
        <v>68234</v>
      </c>
      <c r="G173" s="74">
        <f>H173-F173</f>
        <v>-56893</v>
      </c>
      <c r="H173" s="74">
        <v>11341</v>
      </c>
      <c r="I173" s="74"/>
      <c r="J173" s="74">
        <v>12549</v>
      </c>
      <c r="K173" s="71"/>
      <c r="L173" s="71"/>
      <c r="M173" s="74">
        <f>H173+K173</f>
        <v>11341</v>
      </c>
      <c r="N173" s="75"/>
      <c r="O173" s="74">
        <f>P173-M173</f>
        <v>1443</v>
      </c>
      <c r="P173" s="74">
        <v>12784</v>
      </c>
      <c r="Q173" s="74"/>
      <c r="R173" s="71"/>
      <c r="S173" s="74">
        <f>P173+R173</f>
        <v>12784</v>
      </c>
      <c r="T173" s="74"/>
      <c r="U173" s="101"/>
      <c r="V173" s="74">
        <f>U173+S173</f>
        <v>12784</v>
      </c>
      <c r="W173" s="74">
        <f>T173</f>
        <v>0</v>
      </c>
      <c r="X173" s="74">
        <v>-286</v>
      </c>
      <c r="Y173" s="102"/>
      <c r="Z173" s="74">
        <f>V173+X173+Y173</f>
        <v>12498</v>
      </c>
      <c r="AA173" s="74">
        <f>W173+Y173</f>
        <v>0</v>
      </c>
      <c r="AB173" s="101"/>
      <c r="AC173" s="101"/>
      <c r="AD173" s="101"/>
      <c r="AE173" s="101"/>
      <c r="AF173" s="101"/>
      <c r="AG173" s="101"/>
      <c r="AH173" s="74">
        <f>Z173+AB173+AC173+AD173+AE173+AF173+AG173</f>
        <v>12498</v>
      </c>
      <c r="AI173" s="74">
        <f>AA173+AG173</f>
        <v>0</v>
      </c>
      <c r="AJ173" s="74"/>
      <c r="AK173" s="74"/>
      <c r="AL173" s="101"/>
      <c r="AM173" s="101"/>
      <c r="AN173" s="74">
        <f>AH173+AJ173+AK173+AL173+AM173</f>
        <v>12498</v>
      </c>
      <c r="AO173" s="74">
        <f>AI173+AM173</f>
        <v>0</v>
      </c>
      <c r="AP173" s="74">
        <f>-3000+1533</f>
        <v>-1467</v>
      </c>
      <c r="AQ173" s="103"/>
      <c r="AR173" s="74">
        <f>AN173+AP173+AQ173</f>
        <v>11031</v>
      </c>
      <c r="AS173" s="74">
        <f>AO173+AQ173</f>
        <v>0</v>
      </c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</row>
    <row r="174" spans="1:69" s="12" customFormat="1" ht="86.25" customHeight="1" hidden="1">
      <c r="A174" s="107" t="s">
        <v>212</v>
      </c>
      <c r="B174" s="83" t="s">
        <v>159</v>
      </c>
      <c r="C174" s="83" t="s">
        <v>127</v>
      </c>
      <c r="D174" s="84" t="s">
        <v>188</v>
      </c>
      <c r="E174" s="83"/>
      <c r="F174" s="85">
        <f aca="true" t="shared" si="174" ref="F174:T174">F175</f>
        <v>21620</v>
      </c>
      <c r="G174" s="85">
        <f t="shared" si="174"/>
        <v>-4743</v>
      </c>
      <c r="H174" s="85">
        <f t="shared" si="174"/>
        <v>16877</v>
      </c>
      <c r="I174" s="85">
        <f t="shared" si="174"/>
        <v>0</v>
      </c>
      <c r="J174" s="85">
        <f t="shared" si="174"/>
        <v>20337</v>
      </c>
      <c r="K174" s="85">
        <f t="shared" si="174"/>
        <v>0</v>
      </c>
      <c r="L174" s="85">
        <f t="shared" si="174"/>
        <v>0</v>
      </c>
      <c r="M174" s="85">
        <f t="shared" si="174"/>
        <v>16877</v>
      </c>
      <c r="N174" s="85">
        <f t="shared" si="174"/>
        <v>0</v>
      </c>
      <c r="O174" s="85">
        <f t="shared" si="174"/>
        <v>-16877</v>
      </c>
      <c r="P174" s="85">
        <f t="shared" si="174"/>
        <v>0</v>
      </c>
      <c r="Q174" s="85">
        <f t="shared" si="174"/>
        <v>0</v>
      </c>
      <c r="R174" s="85">
        <f t="shared" si="174"/>
        <v>0</v>
      </c>
      <c r="S174" s="85">
        <f t="shared" si="174"/>
        <v>0</v>
      </c>
      <c r="T174" s="85">
        <f t="shared" si="174"/>
        <v>0</v>
      </c>
      <c r="U174" s="101"/>
      <c r="V174" s="103"/>
      <c r="W174" s="103"/>
      <c r="X174" s="102"/>
      <c r="Y174" s="102"/>
      <c r="Z174" s="114"/>
      <c r="AA174" s="114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3"/>
      <c r="AQ174" s="103"/>
      <c r="AR174" s="103"/>
      <c r="AS174" s="103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</row>
    <row r="175" spans="1:69" s="14" customFormat="1" ht="84.75" customHeight="1" hidden="1">
      <c r="A175" s="82" t="s">
        <v>254</v>
      </c>
      <c r="B175" s="83" t="s">
        <v>159</v>
      </c>
      <c r="C175" s="83" t="s">
        <v>127</v>
      </c>
      <c r="D175" s="84" t="s">
        <v>188</v>
      </c>
      <c r="E175" s="83" t="s">
        <v>144</v>
      </c>
      <c r="F175" s="74">
        <v>21620</v>
      </c>
      <c r="G175" s="74">
        <f>H175-F175</f>
        <v>-4743</v>
      </c>
      <c r="H175" s="74">
        <v>16877</v>
      </c>
      <c r="I175" s="74"/>
      <c r="J175" s="74">
        <v>20337</v>
      </c>
      <c r="K175" s="99"/>
      <c r="L175" s="99"/>
      <c r="M175" s="74">
        <f>H175+K175</f>
        <v>16877</v>
      </c>
      <c r="N175" s="75"/>
      <c r="O175" s="74">
        <f>P175-M175</f>
        <v>-16877</v>
      </c>
      <c r="P175" s="74"/>
      <c r="Q175" s="74"/>
      <c r="R175" s="99"/>
      <c r="S175" s="74">
        <f>P175+R175</f>
        <v>0</v>
      </c>
      <c r="T175" s="74"/>
      <c r="U175" s="97"/>
      <c r="V175" s="98"/>
      <c r="W175" s="98"/>
      <c r="X175" s="96"/>
      <c r="Y175" s="96"/>
      <c r="Z175" s="99"/>
      <c r="AA175" s="99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8"/>
      <c r="AQ175" s="98"/>
      <c r="AR175" s="98"/>
      <c r="AS175" s="98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</row>
    <row r="176" spans="1:69" s="14" customFormat="1" ht="150" customHeight="1">
      <c r="A176" s="82" t="s">
        <v>272</v>
      </c>
      <c r="B176" s="83" t="s">
        <v>159</v>
      </c>
      <c r="C176" s="83" t="s">
        <v>127</v>
      </c>
      <c r="D176" s="84" t="s">
        <v>188</v>
      </c>
      <c r="E176" s="83"/>
      <c r="F176" s="74"/>
      <c r="G176" s="74"/>
      <c r="H176" s="74"/>
      <c r="I176" s="74"/>
      <c r="J176" s="74"/>
      <c r="K176" s="99"/>
      <c r="L176" s="99"/>
      <c r="M176" s="74">
        <f aca="true" t="shared" si="175" ref="M176:AS176">M177</f>
        <v>0</v>
      </c>
      <c r="N176" s="75">
        <f t="shared" si="175"/>
        <v>0</v>
      </c>
      <c r="O176" s="74">
        <f t="shared" si="175"/>
        <v>14123</v>
      </c>
      <c r="P176" s="74">
        <f t="shared" si="175"/>
        <v>14123</v>
      </c>
      <c r="Q176" s="74">
        <f t="shared" si="175"/>
        <v>0</v>
      </c>
      <c r="R176" s="74">
        <f t="shared" si="175"/>
        <v>0</v>
      </c>
      <c r="S176" s="74">
        <f t="shared" si="175"/>
        <v>14123</v>
      </c>
      <c r="T176" s="74">
        <f t="shared" si="175"/>
        <v>0</v>
      </c>
      <c r="U176" s="74">
        <f t="shared" si="175"/>
        <v>0</v>
      </c>
      <c r="V176" s="74">
        <f t="shared" si="175"/>
        <v>14123</v>
      </c>
      <c r="W176" s="74">
        <f t="shared" si="175"/>
        <v>0</v>
      </c>
      <c r="X176" s="74">
        <f t="shared" si="175"/>
        <v>0</v>
      </c>
      <c r="Y176" s="74">
        <f t="shared" si="175"/>
        <v>0</v>
      </c>
      <c r="Z176" s="74">
        <f t="shared" si="175"/>
        <v>14123</v>
      </c>
      <c r="AA176" s="74">
        <f t="shared" si="175"/>
        <v>0</v>
      </c>
      <c r="AB176" s="74">
        <f t="shared" si="175"/>
        <v>0</v>
      </c>
      <c r="AC176" s="74">
        <f t="shared" si="175"/>
        <v>0</v>
      </c>
      <c r="AD176" s="74">
        <f t="shared" si="175"/>
        <v>0</v>
      </c>
      <c r="AE176" s="74">
        <f t="shared" si="175"/>
        <v>0</v>
      </c>
      <c r="AF176" s="74">
        <f t="shared" si="175"/>
        <v>0</v>
      </c>
      <c r="AG176" s="74">
        <f t="shared" si="175"/>
        <v>0</v>
      </c>
      <c r="AH176" s="74">
        <f t="shared" si="175"/>
        <v>14123</v>
      </c>
      <c r="AI176" s="74">
        <f t="shared" si="175"/>
        <v>0</v>
      </c>
      <c r="AJ176" s="74">
        <f t="shared" si="175"/>
        <v>0</v>
      </c>
      <c r="AK176" s="74">
        <f t="shared" si="175"/>
        <v>0</v>
      </c>
      <c r="AL176" s="74">
        <f t="shared" si="175"/>
        <v>0</v>
      </c>
      <c r="AM176" s="74">
        <f t="shared" si="175"/>
        <v>0</v>
      </c>
      <c r="AN176" s="74">
        <f t="shared" si="175"/>
        <v>14123</v>
      </c>
      <c r="AO176" s="74">
        <f t="shared" si="175"/>
        <v>0</v>
      </c>
      <c r="AP176" s="74">
        <f t="shared" si="175"/>
        <v>0</v>
      </c>
      <c r="AQ176" s="74">
        <f t="shared" si="175"/>
        <v>0</v>
      </c>
      <c r="AR176" s="74">
        <f t="shared" si="175"/>
        <v>14123</v>
      </c>
      <c r="AS176" s="74">
        <f t="shared" si="175"/>
        <v>0</v>
      </c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</row>
    <row r="177" spans="1:69" s="14" customFormat="1" ht="105.75" customHeight="1">
      <c r="A177" s="82" t="s">
        <v>254</v>
      </c>
      <c r="B177" s="83" t="s">
        <v>159</v>
      </c>
      <c r="C177" s="83" t="s">
        <v>127</v>
      </c>
      <c r="D177" s="84" t="s">
        <v>188</v>
      </c>
      <c r="E177" s="83" t="s">
        <v>144</v>
      </c>
      <c r="F177" s="74"/>
      <c r="G177" s="74"/>
      <c r="H177" s="74"/>
      <c r="I177" s="74"/>
      <c r="J177" s="74"/>
      <c r="K177" s="99"/>
      <c r="L177" s="99"/>
      <c r="M177" s="74"/>
      <c r="N177" s="75"/>
      <c r="O177" s="74">
        <f>P177-M177</f>
        <v>14123</v>
      </c>
      <c r="P177" s="74">
        <v>14123</v>
      </c>
      <c r="Q177" s="74"/>
      <c r="R177" s="99"/>
      <c r="S177" s="74">
        <f>P177+R177</f>
        <v>14123</v>
      </c>
      <c r="T177" s="74"/>
      <c r="U177" s="97"/>
      <c r="V177" s="74">
        <f>U177+S177</f>
        <v>14123</v>
      </c>
      <c r="W177" s="74">
        <f>T177</f>
        <v>0</v>
      </c>
      <c r="X177" s="96"/>
      <c r="Y177" s="96"/>
      <c r="Z177" s="74">
        <f>V177+X177+Y177</f>
        <v>14123</v>
      </c>
      <c r="AA177" s="74">
        <f>W177+Y177</f>
        <v>0</v>
      </c>
      <c r="AB177" s="97"/>
      <c r="AC177" s="97"/>
      <c r="AD177" s="97"/>
      <c r="AE177" s="97"/>
      <c r="AF177" s="97"/>
      <c r="AG177" s="97"/>
      <c r="AH177" s="74">
        <f>Z177+AB177+AC177+AD177+AE177+AF177+AG177</f>
        <v>14123</v>
      </c>
      <c r="AI177" s="74">
        <f>AA177+AG177</f>
        <v>0</v>
      </c>
      <c r="AJ177" s="74"/>
      <c r="AK177" s="74"/>
      <c r="AL177" s="97"/>
      <c r="AM177" s="97"/>
      <c r="AN177" s="74">
        <f>AH177+AJ177+AK177+AL177+AM177</f>
        <v>14123</v>
      </c>
      <c r="AO177" s="74">
        <f>AI177+AM177</f>
        <v>0</v>
      </c>
      <c r="AP177" s="98"/>
      <c r="AQ177" s="98"/>
      <c r="AR177" s="74">
        <f>AN177+AP177+AQ177</f>
        <v>14123</v>
      </c>
      <c r="AS177" s="74">
        <f>AO177+AQ177</f>
        <v>0</v>
      </c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</row>
    <row r="178" spans="1:69" s="14" customFormat="1" ht="69" customHeight="1">
      <c r="A178" s="82" t="s">
        <v>271</v>
      </c>
      <c r="B178" s="83" t="s">
        <v>159</v>
      </c>
      <c r="C178" s="83" t="s">
        <v>127</v>
      </c>
      <c r="D178" s="84" t="s">
        <v>189</v>
      </c>
      <c r="E178" s="83"/>
      <c r="F178" s="74">
        <f aca="true" t="shared" si="176" ref="F178:AS178">F179</f>
        <v>102576</v>
      </c>
      <c r="G178" s="74">
        <f t="shared" si="176"/>
        <v>-102576</v>
      </c>
      <c r="H178" s="74">
        <f t="shared" si="176"/>
        <v>0</v>
      </c>
      <c r="I178" s="74">
        <f t="shared" si="176"/>
        <v>0</v>
      </c>
      <c r="J178" s="74">
        <f t="shared" si="176"/>
        <v>0</v>
      </c>
      <c r="K178" s="74">
        <f t="shared" si="176"/>
        <v>0</v>
      </c>
      <c r="L178" s="74">
        <f t="shared" si="176"/>
        <v>0</v>
      </c>
      <c r="M178" s="74">
        <f t="shared" si="176"/>
        <v>0</v>
      </c>
      <c r="N178" s="74">
        <f t="shared" si="176"/>
        <v>0</v>
      </c>
      <c r="O178" s="74">
        <f t="shared" si="176"/>
        <v>15555</v>
      </c>
      <c r="P178" s="74">
        <f t="shared" si="176"/>
        <v>15555</v>
      </c>
      <c r="Q178" s="74">
        <f t="shared" si="176"/>
        <v>0</v>
      </c>
      <c r="R178" s="74">
        <f t="shared" si="176"/>
        <v>0</v>
      </c>
      <c r="S178" s="74">
        <f t="shared" si="176"/>
        <v>15555</v>
      </c>
      <c r="T178" s="74">
        <f t="shared" si="176"/>
        <v>0</v>
      </c>
      <c r="U178" s="74">
        <f t="shared" si="176"/>
        <v>0</v>
      </c>
      <c r="V178" s="74">
        <f t="shared" si="176"/>
        <v>15555</v>
      </c>
      <c r="W178" s="74">
        <f t="shared" si="176"/>
        <v>0</v>
      </c>
      <c r="X178" s="74">
        <f t="shared" si="176"/>
        <v>0</v>
      </c>
      <c r="Y178" s="74">
        <f t="shared" si="176"/>
        <v>0</v>
      </c>
      <c r="Z178" s="74">
        <f t="shared" si="176"/>
        <v>15555</v>
      </c>
      <c r="AA178" s="74">
        <f t="shared" si="176"/>
        <v>0</v>
      </c>
      <c r="AB178" s="74">
        <f t="shared" si="176"/>
        <v>0</v>
      </c>
      <c r="AC178" s="74">
        <f t="shared" si="176"/>
        <v>0</v>
      </c>
      <c r="AD178" s="74">
        <f t="shared" si="176"/>
        <v>0</v>
      </c>
      <c r="AE178" s="74">
        <f t="shared" si="176"/>
        <v>0</v>
      </c>
      <c r="AF178" s="74">
        <f t="shared" si="176"/>
        <v>0</v>
      </c>
      <c r="AG178" s="74">
        <f t="shared" si="176"/>
        <v>0</v>
      </c>
      <c r="AH178" s="74">
        <f t="shared" si="176"/>
        <v>15555</v>
      </c>
      <c r="AI178" s="74">
        <f t="shared" si="176"/>
        <v>0</v>
      </c>
      <c r="AJ178" s="74">
        <f t="shared" si="176"/>
        <v>0</v>
      </c>
      <c r="AK178" s="74">
        <f t="shared" si="176"/>
        <v>0</v>
      </c>
      <c r="AL178" s="74">
        <f t="shared" si="176"/>
        <v>0</v>
      </c>
      <c r="AM178" s="74">
        <f t="shared" si="176"/>
        <v>0</v>
      </c>
      <c r="AN178" s="74">
        <f t="shared" si="176"/>
        <v>15555</v>
      </c>
      <c r="AO178" s="74">
        <f t="shared" si="176"/>
        <v>0</v>
      </c>
      <c r="AP178" s="74">
        <f t="shared" si="176"/>
        <v>0</v>
      </c>
      <c r="AQ178" s="74">
        <f t="shared" si="176"/>
        <v>0</v>
      </c>
      <c r="AR178" s="74">
        <f t="shared" si="176"/>
        <v>15555</v>
      </c>
      <c r="AS178" s="74">
        <f t="shared" si="176"/>
        <v>0</v>
      </c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</row>
    <row r="179" spans="1:69" s="14" customFormat="1" ht="98.25" customHeight="1">
      <c r="A179" s="82" t="s">
        <v>143</v>
      </c>
      <c r="B179" s="83" t="s">
        <v>159</v>
      </c>
      <c r="C179" s="83" t="s">
        <v>127</v>
      </c>
      <c r="D179" s="84" t="s">
        <v>189</v>
      </c>
      <c r="E179" s="83" t="s">
        <v>144</v>
      </c>
      <c r="F179" s="74">
        <v>102576</v>
      </c>
      <c r="G179" s="74">
        <f>H179-F179</f>
        <v>-102576</v>
      </c>
      <c r="H179" s="74">
        <f>108465-108465</f>
        <v>0</v>
      </c>
      <c r="I179" s="74"/>
      <c r="J179" s="74">
        <f>116166-116166</f>
        <v>0</v>
      </c>
      <c r="K179" s="99"/>
      <c r="L179" s="99"/>
      <c r="M179" s="74">
        <f>H179+K179</f>
        <v>0</v>
      </c>
      <c r="N179" s="75"/>
      <c r="O179" s="74">
        <f>P179-M179</f>
        <v>15555</v>
      </c>
      <c r="P179" s="74">
        <v>15555</v>
      </c>
      <c r="Q179" s="74"/>
      <c r="R179" s="99"/>
      <c r="S179" s="74">
        <f>P179+R179</f>
        <v>15555</v>
      </c>
      <c r="T179" s="74"/>
      <c r="U179" s="97"/>
      <c r="V179" s="74">
        <f>U179+S179</f>
        <v>15555</v>
      </c>
      <c r="W179" s="74">
        <f>T179</f>
        <v>0</v>
      </c>
      <c r="X179" s="96"/>
      <c r="Y179" s="96"/>
      <c r="Z179" s="74">
        <f>V179+X179+Y179</f>
        <v>15555</v>
      </c>
      <c r="AA179" s="74">
        <f>W179+Y179</f>
        <v>0</v>
      </c>
      <c r="AB179" s="97"/>
      <c r="AC179" s="97"/>
      <c r="AD179" s="97"/>
      <c r="AE179" s="97"/>
      <c r="AF179" s="97"/>
      <c r="AG179" s="97"/>
      <c r="AH179" s="74">
        <f>Z179+AB179+AC179+AD179+AE179+AF179+AG179</f>
        <v>15555</v>
      </c>
      <c r="AI179" s="74">
        <f>AA179+AG179</f>
        <v>0</v>
      </c>
      <c r="AJ179" s="74"/>
      <c r="AK179" s="74"/>
      <c r="AL179" s="97"/>
      <c r="AM179" s="97"/>
      <c r="AN179" s="74">
        <f>AH179+AJ179+AK179+AL179+AM179</f>
        <v>15555</v>
      </c>
      <c r="AO179" s="74">
        <f>AI179+AM179</f>
        <v>0</v>
      </c>
      <c r="AP179" s="98"/>
      <c r="AQ179" s="98"/>
      <c r="AR179" s="74">
        <f>AN179+AP179+AQ179</f>
        <v>15555</v>
      </c>
      <c r="AS179" s="74">
        <f>AO179+AQ179</f>
        <v>0</v>
      </c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</row>
    <row r="180" spans="1:69" s="14" customFormat="1" ht="72.75" customHeight="1" hidden="1">
      <c r="A180" s="82" t="s">
        <v>213</v>
      </c>
      <c r="B180" s="83" t="s">
        <v>159</v>
      </c>
      <c r="C180" s="83" t="s">
        <v>127</v>
      </c>
      <c r="D180" s="84" t="s">
        <v>190</v>
      </c>
      <c r="E180" s="83"/>
      <c r="F180" s="74">
        <f aca="true" t="shared" si="177" ref="F180:T180">F181</f>
        <v>19652</v>
      </c>
      <c r="G180" s="74">
        <f t="shared" si="177"/>
        <v>5405</v>
      </c>
      <c r="H180" s="74">
        <f t="shared" si="177"/>
        <v>25057</v>
      </c>
      <c r="I180" s="74">
        <f t="shared" si="177"/>
        <v>0</v>
      </c>
      <c r="J180" s="74">
        <f t="shared" si="177"/>
        <v>26845</v>
      </c>
      <c r="K180" s="74">
        <f t="shared" si="177"/>
        <v>0</v>
      </c>
      <c r="L180" s="74">
        <f t="shared" si="177"/>
        <v>0</v>
      </c>
      <c r="M180" s="74">
        <f t="shared" si="177"/>
        <v>25057</v>
      </c>
      <c r="N180" s="74">
        <f t="shared" si="177"/>
        <v>0</v>
      </c>
      <c r="O180" s="74">
        <f t="shared" si="177"/>
        <v>-25057</v>
      </c>
      <c r="P180" s="74">
        <f t="shared" si="177"/>
        <v>0</v>
      </c>
      <c r="Q180" s="74">
        <f t="shared" si="177"/>
        <v>0</v>
      </c>
      <c r="R180" s="74">
        <f t="shared" si="177"/>
        <v>0</v>
      </c>
      <c r="S180" s="74">
        <f t="shared" si="177"/>
        <v>0</v>
      </c>
      <c r="T180" s="74">
        <f t="shared" si="177"/>
        <v>0</v>
      </c>
      <c r="U180" s="97"/>
      <c r="V180" s="98"/>
      <c r="W180" s="98"/>
      <c r="X180" s="96"/>
      <c r="Y180" s="96"/>
      <c r="Z180" s="99"/>
      <c r="AA180" s="99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8"/>
      <c r="AQ180" s="98"/>
      <c r="AR180" s="98"/>
      <c r="AS180" s="98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</row>
    <row r="181" spans="1:69" s="14" customFormat="1" ht="105" customHeight="1" hidden="1">
      <c r="A181" s="82" t="s">
        <v>254</v>
      </c>
      <c r="B181" s="83" t="s">
        <v>159</v>
      </c>
      <c r="C181" s="83" t="s">
        <v>127</v>
      </c>
      <c r="D181" s="84" t="s">
        <v>190</v>
      </c>
      <c r="E181" s="83" t="s">
        <v>144</v>
      </c>
      <c r="F181" s="74">
        <v>19652</v>
      </c>
      <c r="G181" s="74">
        <f>H181-F181</f>
        <v>5405</v>
      </c>
      <c r="H181" s="74">
        <v>25057</v>
      </c>
      <c r="I181" s="74"/>
      <c r="J181" s="74">
        <v>26845</v>
      </c>
      <c r="K181" s="99"/>
      <c r="L181" s="99"/>
      <c r="M181" s="74">
        <f>H181+K181</f>
        <v>25057</v>
      </c>
      <c r="N181" s="75"/>
      <c r="O181" s="74">
        <f>P181-M181</f>
        <v>-25057</v>
      </c>
      <c r="P181" s="74"/>
      <c r="Q181" s="74"/>
      <c r="R181" s="99"/>
      <c r="S181" s="74">
        <f>P181+R181</f>
        <v>0</v>
      </c>
      <c r="T181" s="74"/>
      <c r="U181" s="97"/>
      <c r="V181" s="98"/>
      <c r="W181" s="98"/>
      <c r="X181" s="96"/>
      <c r="Y181" s="96"/>
      <c r="Z181" s="99"/>
      <c r="AA181" s="99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8"/>
      <c r="AQ181" s="98"/>
      <c r="AR181" s="98"/>
      <c r="AS181" s="98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</row>
    <row r="182" spans="1:69" s="10" customFormat="1" ht="36" customHeight="1">
      <c r="A182" s="82" t="s">
        <v>121</v>
      </c>
      <c r="B182" s="83" t="s">
        <v>159</v>
      </c>
      <c r="C182" s="83" t="s">
        <v>127</v>
      </c>
      <c r="D182" s="84" t="s">
        <v>122</v>
      </c>
      <c r="E182" s="83"/>
      <c r="F182" s="85">
        <f>F184</f>
        <v>8395</v>
      </c>
      <c r="G182" s="85">
        <f aca="true" t="shared" si="178" ref="G182:L182">G183+G184</f>
        <v>45912</v>
      </c>
      <c r="H182" s="85">
        <f t="shared" si="178"/>
        <v>54307</v>
      </c>
      <c r="I182" s="85">
        <f t="shared" si="178"/>
        <v>0</v>
      </c>
      <c r="J182" s="85">
        <f t="shared" si="178"/>
        <v>58163</v>
      </c>
      <c r="K182" s="85">
        <f t="shared" si="178"/>
        <v>0</v>
      </c>
      <c r="L182" s="85">
        <f t="shared" si="178"/>
        <v>0</v>
      </c>
      <c r="M182" s="85">
        <f>M183+M184+M185</f>
        <v>54307</v>
      </c>
      <c r="N182" s="85">
        <f>N183+N184+N185</f>
        <v>0</v>
      </c>
      <c r="O182" s="85">
        <f aca="true" t="shared" si="179" ref="O182:AH182">O183+O184+O185+O187+O190</f>
        <v>-44257</v>
      </c>
      <c r="P182" s="85">
        <f t="shared" si="179"/>
        <v>10050</v>
      </c>
      <c r="Q182" s="85">
        <f t="shared" si="179"/>
        <v>0</v>
      </c>
      <c r="R182" s="85">
        <f t="shared" si="179"/>
        <v>0</v>
      </c>
      <c r="S182" s="85">
        <f t="shared" si="179"/>
        <v>10050</v>
      </c>
      <c r="T182" s="85">
        <f t="shared" si="179"/>
        <v>0</v>
      </c>
      <c r="U182" s="85">
        <f t="shared" si="179"/>
        <v>0</v>
      </c>
      <c r="V182" s="85">
        <f t="shared" si="179"/>
        <v>10050</v>
      </c>
      <c r="W182" s="85">
        <f t="shared" si="179"/>
        <v>0</v>
      </c>
      <c r="X182" s="85">
        <f t="shared" si="179"/>
        <v>0</v>
      </c>
      <c r="Y182" s="85">
        <f t="shared" si="179"/>
        <v>0</v>
      </c>
      <c r="Z182" s="85">
        <f t="shared" si="179"/>
        <v>10050</v>
      </c>
      <c r="AA182" s="85">
        <f t="shared" si="179"/>
        <v>0</v>
      </c>
      <c r="AB182" s="85">
        <f t="shared" si="179"/>
        <v>0</v>
      </c>
      <c r="AC182" s="85">
        <f>AC183+AC184+AC185+AC187+AC190</f>
        <v>0</v>
      </c>
      <c r="AD182" s="85">
        <f>AD183+AD184+AD185+AD187+AD190</f>
        <v>0</v>
      </c>
      <c r="AE182" s="85">
        <f>AE183+AE184+AE185+AE187+AE190</f>
        <v>0</v>
      </c>
      <c r="AF182" s="85">
        <f>AF183+AF184+AF185+AF187+AF190</f>
        <v>0</v>
      </c>
      <c r="AG182" s="85">
        <f t="shared" si="179"/>
        <v>0</v>
      </c>
      <c r="AH182" s="85">
        <f t="shared" si="179"/>
        <v>10050</v>
      </c>
      <c r="AI182" s="85">
        <f aca="true" t="shared" si="180" ref="AI182:AS182">AI183+AI184+AI185+AI187+AI190</f>
        <v>0</v>
      </c>
      <c r="AJ182" s="85">
        <f t="shared" si="180"/>
        <v>0</v>
      </c>
      <c r="AK182" s="85">
        <f t="shared" si="180"/>
        <v>0</v>
      </c>
      <c r="AL182" s="85">
        <f t="shared" si="180"/>
        <v>0</v>
      </c>
      <c r="AM182" s="85">
        <f t="shared" si="180"/>
        <v>0</v>
      </c>
      <c r="AN182" s="85">
        <f t="shared" si="180"/>
        <v>10050</v>
      </c>
      <c r="AO182" s="85">
        <f t="shared" si="180"/>
        <v>0</v>
      </c>
      <c r="AP182" s="85">
        <f t="shared" si="180"/>
        <v>0</v>
      </c>
      <c r="AQ182" s="85">
        <f t="shared" si="180"/>
        <v>0</v>
      </c>
      <c r="AR182" s="85">
        <f t="shared" si="180"/>
        <v>10050</v>
      </c>
      <c r="AS182" s="85">
        <f t="shared" si="180"/>
        <v>0</v>
      </c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</row>
    <row r="183" spans="1:69" s="10" customFormat="1" ht="49.5" customHeight="1" hidden="1">
      <c r="A183" s="107" t="s">
        <v>137</v>
      </c>
      <c r="B183" s="83" t="s">
        <v>159</v>
      </c>
      <c r="C183" s="83" t="s">
        <v>127</v>
      </c>
      <c r="D183" s="84" t="s">
        <v>122</v>
      </c>
      <c r="E183" s="83" t="s">
        <v>138</v>
      </c>
      <c r="F183" s="85"/>
      <c r="G183" s="74">
        <f>H183-F183</f>
        <v>54307</v>
      </c>
      <c r="H183" s="85">
        <v>54307</v>
      </c>
      <c r="I183" s="85"/>
      <c r="J183" s="85">
        <v>58163</v>
      </c>
      <c r="K183" s="115"/>
      <c r="L183" s="115"/>
      <c r="M183" s="74">
        <f>H183+K183</f>
        <v>54307</v>
      </c>
      <c r="N183" s="75"/>
      <c r="O183" s="74">
        <f>P183-M183</f>
        <v>-54307</v>
      </c>
      <c r="P183" s="74"/>
      <c r="Q183" s="74"/>
      <c r="R183" s="115"/>
      <c r="S183" s="74">
        <f>P183+R183</f>
        <v>0</v>
      </c>
      <c r="T183" s="74"/>
      <c r="U183" s="66"/>
      <c r="V183" s="67"/>
      <c r="W183" s="67"/>
      <c r="X183" s="79"/>
      <c r="Y183" s="79"/>
      <c r="Z183" s="65"/>
      <c r="AA183" s="65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7"/>
      <c r="AQ183" s="67"/>
      <c r="AR183" s="67"/>
      <c r="AS183" s="67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</row>
    <row r="184" spans="1:69" s="14" customFormat="1" ht="72.75" customHeight="1" hidden="1">
      <c r="A184" s="82" t="s">
        <v>254</v>
      </c>
      <c r="B184" s="83" t="s">
        <v>159</v>
      </c>
      <c r="C184" s="83" t="s">
        <v>127</v>
      </c>
      <c r="D184" s="84" t="s">
        <v>122</v>
      </c>
      <c r="E184" s="83" t="s">
        <v>144</v>
      </c>
      <c r="F184" s="74">
        <v>8395</v>
      </c>
      <c r="G184" s="74">
        <f>H184-F184</f>
        <v>-8395</v>
      </c>
      <c r="H184" s="97"/>
      <c r="I184" s="97"/>
      <c r="J184" s="97"/>
      <c r="K184" s="97"/>
      <c r="L184" s="97"/>
      <c r="M184" s="74">
        <f>H184+K184</f>
        <v>0</v>
      </c>
      <c r="N184" s="75"/>
      <c r="O184" s="74">
        <f>O193+O195</f>
        <v>0</v>
      </c>
      <c r="P184" s="74">
        <f>P193+P195</f>
        <v>0</v>
      </c>
      <c r="Q184" s="74"/>
      <c r="R184" s="97"/>
      <c r="S184" s="97"/>
      <c r="T184" s="74"/>
      <c r="U184" s="97"/>
      <c r="V184" s="98"/>
      <c r="W184" s="98"/>
      <c r="X184" s="96"/>
      <c r="Y184" s="96"/>
      <c r="Z184" s="99"/>
      <c r="AA184" s="99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8"/>
      <c r="AQ184" s="98"/>
      <c r="AR184" s="98"/>
      <c r="AS184" s="98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</row>
    <row r="185" spans="1:69" s="41" customFormat="1" ht="89.25" customHeight="1">
      <c r="A185" s="82" t="s">
        <v>270</v>
      </c>
      <c r="B185" s="83" t="s">
        <v>159</v>
      </c>
      <c r="C185" s="83" t="s">
        <v>127</v>
      </c>
      <c r="D185" s="84" t="s">
        <v>269</v>
      </c>
      <c r="E185" s="83"/>
      <c r="F185" s="74"/>
      <c r="G185" s="74"/>
      <c r="H185" s="97"/>
      <c r="I185" s="97"/>
      <c r="J185" s="97"/>
      <c r="K185" s="97"/>
      <c r="L185" s="97"/>
      <c r="M185" s="74">
        <f aca="true" t="shared" si="181" ref="M185:AS185">M186</f>
        <v>0</v>
      </c>
      <c r="N185" s="75">
        <f t="shared" si="181"/>
        <v>0</v>
      </c>
      <c r="O185" s="74">
        <f t="shared" si="181"/>
        <v>4050</v>
      </c>
      <c r="P185" s="74">
        <f t="shared" si="181"/>
        <v>4050</v>
      </c>
      <c r="Q185" s="74">
        <f t="shared" si="181"/>
        <v>0</v>
      </c>
      <c r="R185" s="74">
        <f t="shared" si="181"/>
        <v>0</v>
      </c>
      <c r="S185" s="74">
        <f t="shared" si="181"/>
        <v>4050</v>
      </c>
      <c r="T185" s="74">
        <f t="shared" si="181"/>
        <v>0</v>
      </c>
      <c r="U185" s="74">
        <f t="shared" si="181"/>
        <v>0</v>
      </c>
      <c r="V185" s="74">
        <f t="shared" si="181"/>
        <v>4050</v>
      </c>
      <c r="W185" s="74">
        <f t="shared" si="181"/>
        <v>0</v>
      </c>
      <c r="X185" s="74">
        <f t="shared" si="181"/>
        <v>0</v>
      </c>
      <c r="Y185" s="74">
        <f t="shared" si="181"/>
        <v>0</v>
      </c>
      <c r="Z185" s="74">
        <f t="shared" si="181"/>
        <v>4050</v>
      </c>
      <c r="AA185" s="74">
        <f t="shared" si="181"/>
        <v>0</v>
      </c>
      <c r="AB185" s="74">
        <f t="shared" si="181"/>
        <v>0</v>
      </c>
      <c r="AC185" s="74">
        <f t="shared" si="181"/>
        <v>0</v>
      </c>
      <c r="AD185" s="74">
        <f t="shared" si="181"/>
        <v>0</v>
      </c>
      <c r="AE185" s="74">
        <f t="shared" si="181"/>
        <v>0</v>
      </c>
      <c r="AF185" s="74">
        <f t="shared" si="181"/>
        <v>0</v>
      </c>
      <c r="AG185" s="74">
        <f t="shared" si="181"/>
        <v>0</v>
      </c>
      <c r="AH185" s="74">
        <f t="shared" si="181"/>
        <v>4050</v>
      </c>
      <c r="AI185" s="74">
        <f t="shared" si="181"/>
        <v>0</v>
      </c>
      <c r="AJ185" s="74">
        <f t="shared" si="181"/>
        <v>0</v>
      </c>
      <c r="AK185" s="74">
        <f t="shared" si="181"/>
        <v>0</v>
      </c>
      <c r="AL185" s="74">
        <f t="shared" si="181"/>
        <v>0</v>
      </c>
      <c r="AM185" s="74">
        <f t="shared" si="181"/>
        <v>0</v>
      </c>
      <c r="AN185" s="74">
        <f t="shared" si="181"/>
        <v>4050</v>
      </c>
      <c r="AO185" s="74">
        <f t="shared" si="181"/>
        <v>0</v>
      </c>
      <c r="AP185" s="74">
        <f t="shared" si="181"/>
        <v>0</v>
      </c>
      <c r="AQ185" s="74">
        <f t="shared" si="181"/>
        <v>0</v>
      </c>
      <c r="AR185" s="74">
        <f t="shared" si="181"/>
        <v>4050</v>
      </c>
      <c r="AS185" s="74">
        <f t="shared" si="181"/>
        <v>0</v>
      </c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</row>
    <row r="186" spans="1:69" s="41" customFormat="1" ht="100.5" customHeight="1">
      <c r="A186" s="82" t="s">
        <v>253</v>
      </c>
      <c r="B186" s="83" t="s">
        <v>159</v>
      </c>
      <c r="C186" s="83" t="s">
        <v>127</v>
      </c>
      <c r="D186" s="84" t="s">
        <v>269</v>
      </c>
      <c r="E186" s="83" t="s">
        <v>152</v>
      </c>
      <c r="F186" s="74"/>
      <c r="G186" s="74"/>
      <c r="H186" s="97"/>
      <c r="I186" s="97"/>
      <c r="J186" s="97"/>
      <c r="K186" s="97"/>
      <c r="L186" s="97"/>
      <c r="M186" s="74"/>
      <c r="N186" s="75"/>
      <c r="O186" s="74">
        <f>P186-M186</f>
        <v>4050</v>
      </c>
      <c r="P186" s="74">
        <v>4050</v>
      </c>
      <c r="Q186" s="74"/>
      <c r="R186" s="97"/>
      <c r="S186" s="74">
        <f>P186+R186</f>
        <v>4050</v>
      </c>
      <c r="T186" s="74"/>
      <c r="U186" s="132"/>
      <c r="V186" s="74">
        <f>U186+S186</f>
        <v>4050</v>
      </c>
      <c r="W186" s="74">
        <f>T186</f>
        <v>0</v>
      </c>
      <c r="X186" s="96"/>
      <c r="Y186" s="96"/>
      <c r="Z186" s="74">
        <f>V186+X186+Y186</f>
        <v>4050</v>
      </c>
      <c r="AA186" s="74">
        <f>W186+Y186</f>
        <v>0</v>
      </c>
      <c r="AB186" s="97"/>
      <c r="AC186" s="97"/>
      <c r="AD186" s="97"/>
      <c r="AE186" s="97"/>
      <c r="AF186" s="97"/>
      <c r="AG186" s="97"/>
      <c r="AH186" s="74">
        <f>Z186+AB186+AC186+AD186+AE186+AF186+AG186</f>
        <v>4050</v>
      </c>
      <c r="AI186" s="74">
        <f>AA186+AG186</f>
        <v>0</v>
      </c>
      <c r="AJ186" s="74"/>
      <c r="AK186" s="74"/>
      <c r="AL186" s="97"/>
      <c r="AM186" s="97"/>
      <c r="AN186" s="74">
        <f>AH186+AJ186+AK186+AL186+AM186</f>
        <v>4050</v>
      </c>
      <c r="AO186" s="74">
        <f>AI186+AM186</f>
        <v>0</v>
      </c>
      <c r="AP186" s="98"/>
      <c r="AQ186" s="98"/>
      <c r="AR186" s="74">
        <f>AN186+AP186+AQ186</f>
        <v>4050</v>
      </c>
      <c r="AS186" s="74">
        <f>AO186+AQ186</f>
        <v>0</v>
      </c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</row>
    <row r="187" spans="1:69" s="41" customFormat="1" ht="105.75" customHeight="1">
      <c r="A187" s="82" t="s">
        <v>337</v>
      </c>
      <c r="B187" s="83" t="s">
        <v>159</v>
      </c>
      <c r="C187" s="83" t="s">
        <v>127</v>
      </c>
      <c r="D187" s="84" t="s">
        <v>317</v>
      </c>
      <c r="E187" s="83"/>
      <c r="F187" s="74"/>
      <c r="G187" s="74"/>
      <c r="H187" s="97"/>
      <c r="I187" s="97"/>
      <c r="J187" s="97"/>
      <c r="K187" s="97"/>
      <c r="L187" s="97"/>
      <c r="M187" s="74"/>
      <c r="N187" s="75"/>
      <c r="O187" s="74">
        <f aca="true" t="shared" si="182" ref="O187:AG188">O188</f>
        <v>4000</v>
      </c>
      <c r="P187" s="74">
        <f t="shared" si="182"/>
        <v>4000</v>
      </c>
      <c r="Q187" s="74">
        <f t="shared" si="182"/>
        <v>0</v>
      </c>
      <c r="R187" s="74">
        <f t="shared" si="182"/>
        <v>0</v>
      </c>
      <c r="S187" s="74">
        <f t="shared" si="182"/>
        <v>4000</v>
      </c>
      <c r="T187" s="74">
        <f t="shared" si="182"/>
        <v>0</v>
      </c>
      <c r="U187" s="74">
        <f t="shared" si="182"/>
        <v>0</v>
      </c>
      <c r="V187" s="74">
        <f t="shared" si="182"/>
        <v>4000</v>
      </c>
      <c r="W187" s="74">
        <f t="shared" si="182"/>
        <v>0</v>
      </c>
      <c r="X187" s="74">
        <f t="shared" si="182"/>
        <v>0</v>
      </c>
      <c r="Y187" s="74">
        <f t="shared" si="182"/>
        <v>0</v>
      </c>
      <c r="Z187" s="74">
        <f t="shared" si="182"/>
        <v>4000</v>
      </c>
      <c r="AA187" s="74">
        <f t="shared" si="182"/>
        <v>0</v>
      </c>
      <c r="AB187" s="74">
        <f t="shared" si="182"/>
        <v>0</v>
      </c>
      <c r="AC187" s="74">
        <f t="shared" si="182"/>
        <v>0</v>
      </c>
      <c r="AD187" s="74">
        <f t="shared" si="182"/>
        <v>0</v>
      </c>
      <c r="AE187" s="74">
        <f t="shared" si="182"/>
        <v>0</v>
      </c>
      <c r="AF187" s="74">
        <f t="shared" si="182"/>
        <v>0</v>
      </c>
      <c r="AG187" s="74">
        <f t="shared" si="182"/>
        <v>0</v>
      </c>
      <c r="AH187" s="74">
        <f aca="true" t="shared" si="183" ref="AA187:AP188">AH188</f>
        <v>4000</v>
      </c>
      <c r="AI187" s="74">
        <f t="shared" si="183"/>
        <v>0</v>
      </c>
      <c r="AJ187" s="74">
        <f t="shared" si="183"/>
        <v>0</v>
      </c>
      <c r="AK187" s="74">
        <f t="shared" si="183"/>
        <v>0</v>
      </c>
      <c r="AL187" s="74">
        <f t="shared" si="183"/>
        <v>0</v>
      </c>
      <c r="AM187" s="74">
        <f t="shared" si="183"/>
        <v>0</v>
      </c>
      <c r="AN187" s="74">
        <f t="shared" si="183"/>
        <v>4000</v>
      </c>
      <c r="AO187" s="74">
        <f t="shared" si="183"/>
        <v>0</v>
      </c>
      <c r="AP187" s="74">
        <f t="shared" si="183"/>
        <v>0</v>
      </c>
      <c r="AQ187" s="74">
        <f aca="true" t="shared" si="184" ref="AQ187:AS188">AQ188</f>
        <v>0</v>
      </c>
      <c r="AR187" s="74">
        <f t="shared" si="184"/>
        <v>4000</v>
      </c>
      <c r="AS187" s="74">
        <f t="shared" si="184"/>
        <v>0</v>
      </c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</row>
    <row r="188" spans="1:69" s="14" customFormat="1" ht="182.25" customHeight="1">
      <c r="A188" s="82" t="s">
        <v>282</v>
      </c>
      <c r="B188" s="83" t="s">
        <v>159</v>
      </c>
      <c r="C188" s="83" t="s">
        <v>127</v>
      </c>
      <c r="D188" s="84" t="s">
        <v>338</v>
      </c>
      <c r="E188" s="83"/>
      <c r="F188" s="74"/>
      <c r="G188" s="74"/>
      <c r="H188" s="97"/>
      <c r="I188" s="97"/>
      <c r="J188" s="97"/>
      <c r="K188" s="97"/>
      <c r="L188" s="97"/>
      <c r="M188" s="74"/>
      <c r="N188" s="75"/>
      <c r="O188" s="74">
        <f t="shared" si="182"/>
        <v>4000</v>
      </c>
      <c r="P188" s="74">
        <f t="shared" si="182"/>
        <v>4000</v>
      </c>
      <c r="Q188" s="74">
        <f t="shared" si="182"/>
        <v>0</v>
      </c>
      <c r="R188" s="74">
        <f t="shared" si="182"/>
        <v>0</v>
      </c>
      <c r="S188" s="74">
        <f t="shared" si="182"/>
        <v>4000</v>
      </c>
      <c r="T188" s="74">
        <f t="shared" si="182"/>
        <v>0</v>
      </c>
      <c r="U188" s="74">
        <f t="shared" si="182"/>
        <v>0</v>
      </c>
      <c r="V188" s="74">
        <f t="shared" si="182"/>
        <v>4000</v>
      </c>
      <c r="W188" s="74">
        <f t="shared" si="182"/>
        <v>0</v>
      </c>
      <c r="X188" s="74">
        <f t="shared" si="182"/>
        <v>0</v>
      </c>
      <c r="Y188" s="74">
        <f t="shared" si="182"/>
        <v>0</v>
      </c>
      <c r="Z188" s="74">
        <f t="shared" si="182"/>
        <v>4000</v>
      </c>
      <c r="AA188" s="74">
        <f t="shared" si="183"/>
        <v>0</v>
      </c>
      <c r="AB188" s="74">
        <f t="shared" si="183"/>
        <v>0</v>
      </c>
      <c r="AC188" s="74">
        <f t="shared" si="183"/>
        <v>0</v>
      </c>
      <c r="AD188" s="74">
        <f t="shared" si="183"/>
        <v>0</v>
      </c>
      <c r="AE188" s="74">
        <f t="shared" si="183"/>
        <v>0</v>
      </c>
      <c r="AF188" s="74">
        <f t="shared" si="183"/>
        <v>0</v>
      </c>
      <c r="AG188" s="74">
        <f t="shared" si="183"/>
        <v>0</v>
      </c>
      <c r="AH188" s="74">
        <f t="shared" si="183"/>
        <v>4000</v>
      </c>
      <c r="AI188" s="74">
        <f t="shared" si="183"/>
        <v>0</v>
      </c>
      <c r="AJ188" s="74">
        <f t="shared" si="183"/>
        <v>0</v>
      </c>
      <c r="AK188" s="74">
        <f t="shared" si="183"/>
        <v>0</v>
      </c>
      <c r="AL188" s="74">
        <f t="shared" si="183"/>
        <v>0</v>
      </c>
      <c r="AM188" s="74">
        <f t="shared" si="183"/>
        <v>0</v>
      </c>
      <c r="AN188" s="74">
        <f t="shared" si="183"/>
        <v>4000</v>
      </c>
      <c r="AO188" s="74">
        <f t="shared" si="183"/>
        <v>0</v>
      </c>
      <c r="AP188" s="74">
        <f t="shared" si="183"/>
        <v>0</v>
      </c>
      <c r="AQ188" s="74">
        <f t="shared" si="184"/>
        <v>0</v>
      </c>
      <c r="AR188" s="74">
        <f t="shared" si="184"/>
        <v>4000</v>
      </c>
      <c r="AS188" s="74">
        <f t="shared" si="184"/>
        <v>0</v>
      </c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</row>
    <row r="189" spans="1:69" s="14" customFormat="1" ht="114.75" customHeight="1">
      <c r="A189" s="82" t="s">
        <v>254</v>
      </c>
      <c r="B189" s="83" t="s">
        <v>159</v>
      </c>
      <c r="C189" s="83" t="s">
        <v>127</v>
      </c>
      <c r="D189" s="84" t="s">
        <v>338</v>
      </c>
      <c r="E189" s="83" t="s">
        <v>144</v>
      </c>
      <c r="F189" s="74"/>
      <c r="G189" s="74"/>
      <c r="H189" s="97"/>
      <c r="I189" s="97"/>
      <c r="J189" s="97"/>
      <c r="K189" s="97"/>
      <c r="L189" s="97"/>
      <c r="M189" s="74"/>
      <c r="N189" s="75"/>
      <c r="O189" s="74">
        <f>P189-M189</f>
        <v>4000</v>
      </c>
      <c r="P189" s="74">
        <v>4000</v>
      </c>
      <c r="Q189" s="74"/>
      <c r="R189" s="97"/>
      <c r="S189" s="74">
        <f>P189+R189</f>
        <v>4000</v>
      </c>
      <c r="T189" s="74"/>
      <c r="U189" s="97"/>
      <c r="V189" s="74">
        <f>U189+S189</f>
        <v>4000</v>
      </c>
      <c r="W189" s="74">
        <f>T189</f>
        <v>0</v>
      </c>
      <c r="X189" s="96"/>
      <c r="Y189" s="96"/>
      <c r="Z189" s="74">
        <f>V189+X189+Y189</f>
        <v>4000</v>
      </c>
      <c r="AA189" s="74">
        <f>W189+Y189</f>
        <v>0</v>
      </c>
      <c r="AB189" s="97"/>
      <c r="AC189" s="97"/>
      <c r="AD189" s="97"/>
      <c r="AE189" s="97"/>
      <c r="AF189" s="97"/>
      <c r="AG189" s="97"/>
      <c r="AH189" s="74">
        <f>Z189+AB189+AC189+AD189+AE189+AF189+AG189</f>
        <v>4000</v>
      </c>
      <c r="AI189" s="74">
        <f>AA189+AG189</f>
        <v>0</v>
      </c>
      <c r="AJ189" s="74"/>
      <c r="AK189" s="74"/>
      <c r="AL189" s="97"/>
      <c r="AM189" s="97"/>
      <c r="AN189" s="74">
        <f>AH189+AJ189+AK189+AL189+AM189</f>
        <v>4000</v>
      </c>
      <c r="AO189" s="74">
        <f>AI189+AM189</f>
        <v>0</v>
      </c>
      <c r="AP189" s="98"/>
      <c r="AQ189" s="98"/>
      <c r="AR189" s="74">
        <f>AN189+AP189+AQ189</f>
        <v>4000</v>
      </c>
      <c r="AS189" s="74">
        <f>AO189+AQ189</f>
        <v>0</v>
      </c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</row>
    <row r="190" spans="1:69" s="14" customFormat="1" ht="41.25" customHeight="1">
      <c r="A190" s="82" t="s">
        <v>361</v>
      </c>
      <c r="B190" s="83" t="s">
        <v>159</v>
      </c>
      <c r="C190" s="83" t="s">
        <v>127</v>
      </c>
      <c r="D190" s="84" t="s">
        <v>318</v>
      </c>
      <c r="E190" s="83"/>
      <c r="F190" s="74"/>
      <c r="G190" s="74"/>
      <c r="H190" s="97"/>
      <c r="I190" s="97"/>
      <c r="J190" s="97"/>
      <c r="K190" s="97"/>
      <c r="L190" s="97"/>
      <c r="M190" s="74"/>
      <c r="N190" s="75"/>
      <c r="O190" s="74">
        <f aca="true" t="shared" si="185" ref="O190:AG191">O191</f>
        <v>2000</v>
      </c>
      <c r="P190" s="74">
        <f t="shared" si="185"/>
        <v>2000</v>
      </c>
      <c r="Q190" s="74">
        <f t="shared" si="185"/>
        <v>0</v>
      </c>
      <c r="R190" s="74">
        <f t="shared" si="185"/>
        <v>0</v>
      </c>
      <c r="S190" s="74">
        <f t="shared" si="185"/>
        <v>2000</v>
      </c>
      <c r="T190" s="74">
        <f t="shared" si="185"/>
        <v>0</v>
      </c>
      <c r="U190" s="74">
        <f t="shared" si="185"/>
        <v>0</v>
      </c>
      <c r="V190" s="74">
        <f t="shared" si="185"/>
        <v>2000</v>
      </c>
      <c r="W190" s="74">
        <f t="shared" si="185"/>
        <v>0</v>
      </c>
      <c r="X190" s="74">
        <f t="shared" si="185"/>
        <v>0</v>
      </c>
      <c r="Y190" s="74">
        <f t="shared" si="185"/>
        <v>0</v>
      </c>
      <c r="Z190" s="74">
        <f t="shared" si="185"/>
        <v>2000</v>
      </c>
      <c r="AA190" s="74">
        <f t="shared" si="185"/>
        <v>0</v>
      </c>
      <c r="AB190" s="74">
        <f t="shared" si="185"/>
        <v>0</v>
      </c>
      <c r="AC190" s="74">
        <f t="shared" si="185"/>
        <v>0</v>
      </c>
      <c r="AD190" s="74">
        <f t="shared" si="185"/>
        <v>0</v>
      </c>
      <c r="AE190" s="74">
        <f t="shared" si="185"/>
        <v>0</v>
      </c>
      <c r="AF190" s="74">
        <f t="shared" si="185"/>
        <v>0</v>
      </c>
      <c r="AG190" s="74">
        <f t="shared" si="185"/>
        <v>0</v>
      </c>
      <c r="AH190" s="74">
        <f aca="true" t="shared" si="186" ref="AA190:AP191">AH191</f>
        <v>2000</v>
      </c>
      <c r="AI190" s="74">
        <f t="shared" si="186"/>
        <v>0</v>
      </c>
      <c r="AJ190" s="74">
        <f t="shared" si="186"/>
        <v>0</v>
      </c>
      <c r="AK190" s="74">
        <f t="shared" si="186"/>
        <v>0</v>
      </c>
      <c r="AL190" s="74">
        <f t="shared" si="186"/>
        <v>0</v>
      </c>
      <c r="AM190" s="74">
        <f t="shared" si="186"/>
        <v>0</v>
      </c>
      <c r="AN190" s="74">
        <f t="shared" si="186"/>
        <v>2000</v>
      </c>
      <c r="AO190" s="74">
        <f t="shared" si="186"/>
        <v>0</v>
      </c>
      <c r="AP190" s="74">
        <f t="shared" si="186"/>
        <v>0</v>
      </c>
      <c r="AQ190" s="74">
        <f aca="true" t="shared" si="187" ref="AO190:AS191">AQ191</f>
        <v>0</v>
      </c>
      <c r="AR190" s="74">
        <f t="shared" si="187"/>
        <v>2000</v>
      </c>
      <c r="AS190" s="74">
        <f t="shared" si="187"/>
        <v>0</v>
      </c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</row>
    <row r="191" spans="1:69" s="14" customFormat="1" ht="106.5" customHeight="1">
      <c r="A191" s="82" t="s">
        <v>366</v>
      </c>
      <c r="B191" s="83" t="s">
        <v>159</v>
      </c>
      <c r="C191" s="83" t="s">
        <v>127</v>
      </c>
      <c r="D191" s="84" t="s">
        <v>319</v>
      </c>
      <c r="E191" s="83"/>
      <c r="F191" s="74"/>
      <c r="G191" s="74"/>
      <c r="H191" s="97"/>
      <c r="I191" s="97"/>
      <c r="J191" s="97"/>
      <c r="K191" s="97"/>
      <c r="L191" s="97"/>
      <c r="M191" s="74"/>
      <c r="N191" s="75"/>
      <c r="O191" s="74">
        <f t="shared" si="185"/>
        <v>2000</v>
      </c>
      <c r="P191" s="74">
        <f t="shared" si="185"/>
        <v>2000</v>
      </c>
      <c r="Q191" s="74">
        <f t="shared" si="185"/>
        <v>0</v>
      </c>
      <c r="R191" s="74">
        <f t="shared" si="185"/>
        <v>0</v>
      </c>
      <c r="S191" s="74">
        <f t="shared" si="185"/>
        <v>2000</v>
      </c>
      <c r="T191" s="74">
        <f t="shared" si="185"/>
        <v>0</v>
      </c>
      <c r="U191" s="74">
        <f t="shared" si="185"/>
        <v>0</v>
      </c>
      <c r="V191" s="74">
        <f t="shared" si="185"/>
        <v>2000</v>
      </c>
      <c r="W191" s="74">
        <f t="shared" si="185"/>
        <v>0</v>
      </c>
      <c r="X191" s="74">
        <f t="shared" si="185"/>
        <v>0</v>
      </c>
      <c r="Y191" s="74">
        <f t="shared" si="185"/>
        <v>0</v>
      </c>
      <c r="Z191" s="74">
        <f t="shared" si="185"/>
        <v>2000</v>
      </c>
      <c r="AA191" s="74">
        <f t="shared" si="186"/>
        <v>0</v>
      </c>
      <c r="AB191" s="74">
        <f t="shared" si="186"/>
        <v>0</v>
      </c>
      <c r="AC191" s="74">
        <f t="shared" si="186"/>
        <v>0</v>
      </c>
      <c r="AD191" s="74">
        <f t="shared" si="186"/>
        <v>0</v>
      </c>
      <c r="AE191" s="74">
        <f t="shared" si="186"/>
        <v>0</v>
      </c>
      <c r="AF191" s="74">
        <f t="shared" si="186"/>
        <v>0</v>
      </c>
      <c r="AG191" s="74">
        <f t="shared" si="186"/>
        <v>0</v>
      </c>
      <c r="AH191" s="74">
        <f t="shared" si="186"/>
        <v>2000</v>
      </c>
      <c r="AI191" s="74">
        <f t="shared" si="186"/>
        <v>0</v>
      </c>
      <c r="AJ191" s="74">
        <f t="shared" si="186"/>
        <v>0</v>
      </c>
      <c r="AK191" s="74">
        <f t="shared" si="186"/>
        <v>0</v>
      </c>
      <c r="AL191" s="74">
        <f t="shared" si="186"/>
        <v>0</v>
      </c>
      <c r="AM191" s="74">
        <f t="shared" si="186"/>
        <v>0</v>
      </c>
      <c r="AN191" s="74">
        <f t="shared" si="186"/>
        <v>2000</v>
      </c>
      <c r="AO191" s="74">
        <f t="shared" si="187"/>
        <v>0</v>
      </c>
      <c r="AP191" s="74">
        <f t="shared" si="187"/>
        <v>0</v>
      </c>
      <c r="AQ191" s="74">
        <f t="shared" si="187"/>
        <v>0</v>
      </c>
      <c r="AR191" s="74">
        <f t="shared" si="187"/>
        <v>2000</v>
      </c>
      <c r="AS191" s="74">
        <f t="shared" si="187"/>
        <v>0</v>
      </c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</row>
    <row r="192" spans="1:69" s="14" customFormat="1" ht="107.25" customHeight="1">
      <c r="A192" s="82" t="s">
        <v>254</v>
      </c>
      <c r="B192" s="83" t="s">
        <v>159</v>
      </c>
      <c r="C192" s="83" t="s">
        <v>127</v>
      </c>
      <c r="D192" s="84" t="s">
        <v>319</v>
      </c>
      <c r="E192" s="83" t="s">
        <v>144</v>
      </c>
      <c r="F192" s="74"/>
      <c r="G192" s="74"/>
      <c r="H192" s="97"/>
      <c r="I192" s="97"/>
      <c r="J192" s="97"/>
      <c r="K192" s="97"/>
      <c r="L192" s="97"/>
      <c r="M192" s="74"/>
      <c r="N192" s="75"/>
      <c r="O192" s="74">
        <f>P192-M192</f>
        <v>2000</v>
      </c>
      <c r="P192" s="74">
        <v>2000</v>
      </c>
      <c r="Q192" s="74"/>
      <c r="R192" s="97"/>
      <c r="S192" s="74">
        <f>P192+R192</f>
        <v>2000</v>
      </c>
      <c r="T192" s="74"/>
      <c r="U192" s="97"/>
      <c r="V192" s="74">
        <f>U192+S192</f>
        <v>2000</v>
      </c>
      <c r="W192" s="74">
        <f>T192</f>
        <v>0</v>
      </c>
      <c r="X192" s="96"/>
      <c r="Y192" s="96"/>
      <c r="Z192" s="74">
        <f>V192+X192+Y192</f>
        <v>2000</v>
      </c>
      <c r="AA192" s="74">
        <f>W192+Y192</f>
        <v>0</v>
      </c>
      <c r="AB192" s="97"/>
      <c r="AC192" s="97"/>
      <c r="AD192" s="97"/>
      <c r="AE192" s="97"/>
      <c r="AF192" s="97"/>
      <c r="AG192" s="97"/>
      <c r="AH192" s="74">
        <f>Z192+AB192+AC192+AD192+AE192+AF192+AG192</f>
        <v>2000</v>
      </c>
      <c r="AI192" s="74">
        <f>AA192+AG192</f>
        <v>0</v>
      </c>
      <c r="AJ192" s="74"/>
      <c r="AK192" s="74"/>
      <c r="AL192" s="97"/>
      <c r="AM192" s="97"/>
      <c r="AN192" s="74">
        <f>AH192+AJ192+AK192+AL192+AM192</f>
        <v>2000</v>
      </c>
      <c r="AO192" s="74">
        <f>AI192+AM192</f>
        <v>0</v>
      </c>
      <c r="AP192" s="98"/>
      <c r="AQ192" s="98"/>
      <c r="AR192" s="74">
        <f>AN192+AP192+AQ192</f>
        <v>2000</v>
      </c>
      <c r="AS192" s="74">
        <f>AO192+AQ192</f>
        <v>0</v>
      </c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</row>
    <row r="193" spans="1:69" s="41" customFormat="1" ht="137.25" customHeight="1" hidden="1">
      <c r="A193" s="133" t="s">
        <v>282</v>
      </c>
      <c r="B193" s="134" t="s">
        <v>159</v>
      </c>
      <c r="C193" s="134" t="s">
        <v>127</v>
      </c>
      <c r="D193" s="135" t="s">
        <v>284</v>
      </c>
      <c r="E193" s="134"/>
      <c r="F193" s="136"/>
      <c r="G193" s="136"/>
      <c r="H193" s="132"/>
      <c r="I193" s="132"/>
      <c r="J193" s="132"/>
      <c r="K193" s="132"/>
      <c r="L193" s="132"/>
      <c r="M193" s="136"/>
      <c r="N193" s="137"/>
      <c r="O193" s="136">
        <f>O194</f>
        <v>0</v>
      </c>
      <c r="P193" s="136">
        <f>P194</f>
        <v>0</v>
      </c>
      <c r="Q193" s="136">
        <f>Q194</f>
        <v>0</v>
      </c>
      <c r="R193" s="132"/>
      <c r="S193" s="132"/>
      <c r="T193" s="136">
        <f>T194</f>
        <v>0</v>
      </c>
      <c r="U193" s="132"/>
      <c r="V193" s="138"/>
      <c r="W193" s="138"/>
      <c r="X193" s="139"/>
      <c r="Y193" s="139"/>
      <c r="Z193" s="140"/>
      <c r="AA193" s="140"/>
      <c r="AB193" s="132"/>
      <c r="AC193" s="132"/>
      <c r="AD193" s="132"/>
      <c r="AE193" s="132"/>
      <c r="AF193" s="132"/>
      <c r="AG193" s="132"/>
      <c r="AH193" s="132"/>
      <c r="AI193" s="132"/>
      <c r="AJ193" s="132"/>
      <c r="AK193" s="132"/>
      <c r="AL193" s="132"/>
      <c r="AM193" s="132"/>
      <c r="AN193" s="132"/>
      <c r="AO193" s="132"/>
      <c r="AP193" s="98"/>
      <c r="AQ193" s="98"/>
      <c r="AR193" s="98"/>
      <c r="AS193" s="98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</row>
    <row r="194" spans="1:69" s="41" customFormat="1" ht="81.75" customHeight="1" hidden="1">
      <c r="A194" s="133" t="s">
        <v>254</v>
      </c>
      <c r="B194" s="134" t="s">
        <v>159</v>
      </c>
      <c r="C194" s="134" t="s">
        <v>127</v>
      </c>
      <c r="D194" s="135" t="s">
        <v>284</v>
      </c>
      <c r="E194" s="134" t="s">
        <v>144</v>
      </c>
      <c r="F194" s="136"/>
      <c r="G194" s="136"/>
      <c r="H194" s="132"/>
      <c r="I194" s="132"/>
      <c r="J194" s="132"/>
      <c r="K194" s="132"/>
      <c r="L194" s="132"/>
      <c r="M194" s="136"/>
      <c r="N194" s="137"/>
      <c r="O194" s="136">
        <f>P194-M194</f>
        <v>0</v>
      </c>
      <c r="P194" s="136"/>
      <c r="Q194" s="136"/>
      <c r="R194" s="132"/>
      <c r="S194" s="132"/>
      <c r="T194" s="136"/>
      <c r="U194" s="132"/>
      <c r="V194" s="138"/>
      <c r="W194" s="138"/>
      <c r="X194" s="139"/>
      <c r="Y194" s="139"/>
      <c r="Z194" s="140"/>
      <c r="AA194" s="140"/>
      <c r="AB194" s="132"/>
      <c r="AC194" s="132"/>
      <c r="AD194" s="132"/>
      <c r="AE194" s="132"/>
      <c r="AF194" s="132"/>
      <c r="AG194" s="132"/>
      <c r="AH194" s="132"/>
      <c r="AI194" s="132"/>
      <c r="AJ194" s="132"/>
      <c r="AK194" s="132"/>
      <c r="AL194" s="132"/>
      <c r="AM194" s="132"/>
      <c r="AN194" s="132"/>
      <c r="AO194" s="132"/>
      <c r="AP194" s="98"/>
      <c r="AQ194" s="98"/>
      <c r="AR194" s="98"/>
      <c r="AS194" s="98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</row>
    <row r="195" spans="1:69" s="41" customFormat="1" ht="87.75" customHeight="1" hidden="1">
      <c r="A195" s="133" t="s">
        <v>286</v>
      </c>
      <c r="B195" s="134" t="s">
        <v>159</v>
      </c>
      <c r="C195" s="134" t="s">
        <v>127</v>
      </c>
      <c r="D195" s="135" t="s">
        <v>285</v>
      </c>
      <c r="E195" s="134"/>
      <c r="F195" s="136"/>
      <c r="G195" s="136"/>
      <c r="H195" s="132"/>
      <c r="I195" s="132"/>
      <c r="J195" s="132"/>
      <c r="K195" s="132"/>
      <c r="L195" s="132"/>
      <c r="M195" s="136"/>
      <c r="N195" s="137"/>
      <c r="O195" s="136">
        <f>O196</f>
        <v>0</v>
      </c>
      <c r="P195" s="136">
        <f>P196</f>
        <v>0</v>
      </c>
      <c r="Q195" s="136">
        <f>Q196</f>
        <v>0</v>
      </c>
      <c r="R195" s="132"/>
      <c r="S195" s="132"/>
      <c r="T195" s="136">
        <f>T196</f>
        <v>0</v>
      </c>
      <c r="U195" s="132"/>
      <c r="V195" s="138"/>
      <c r="W195" s="138"/>
      <c r="X195" s="139"/>
      <c r="Y195" s="139"/>
      <c r="Z195" s="140"/>
      <c r="AA195" s="140"/>
      <c r="AB195" s="132"/>
      <c r="AC195" s="132"/>
      <c r="AD195" s="132"/>
      <c r="AE195" s="132"/>
      <c r="AF195" s="132"/>
      <c r="AG195" s="132"/>
      <c r="AH195" s="132"/>
      <c r="AI195" s="132"/>
      <c r="AJ195" s="132"/>
      <c r="AK195" s="132"/>
      <c r="AL195" s="132"/>
      <c r="AM195" s="132"/>
      <c r="AN195" s="132"/>
      <c r="AO195" s="132"/>
      <c r="AP195" s="98"/>
      <c r="AQ195" s="98"/>
      <c r="AR195" s="98"/>
      <c r="AS195" s="98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</row>
    <row r="196" spans="1:69" s="41" customFormat="1" ht="87.75" customHeight="1" hidden="1">
      <c r="A196" s="133" t="s">
        <v>254</v>
      </c>
      <c r="B196" s="134" t="s">
        <v>159</v>
      </c>
      <c r="C196" s="134" t="s">
        <v>127</v>
      </c>
      <c r="D196" s="135" t="s">
        <v>285</v>
      </c>
      <c r="E196" s="134" t="s">
        <v>144</v>
      </c>
      <c r="F196" s="136"/>
      <c r="G196" s="136"/>
      <c r="H196" s="132"/>
      <c r="I196" s="132"/>
      <c r="J196" s="132"/>
      <c r="K196" s="132"/>
      <c r="L196" s="132"/>
      <c r="M196" s="136"/>
      <c r="N196" s="137"/>
      <c r="O196" s="136">
        <f>P196-M196</f>
        <v>0</v>
      </c>
      <c r="P196" s="136"/>
      <c r="Q196" s="136"/>
      <c r="R196" s="132"/>
      <c r="S196" s="132"/>
      <c r="T196" s="136"/>
      <c r="U196" s="132"/>
      <c r="V196" s="138"/>
      <c r="W196" s="138"/>
      <c r="X196" s="139"/>
      <c r="Y196" s="139"/>
      <c r="Z196" s="140"/>
      <c r="AA196" s="140"/>
      <c r="AB196" s="132"/>
      <c r="AC196" s="132"/>
      <c r="AD196" s="132"/>
      <c r="AE196" s="132"/>
      <c r="AF196" s="132"/>
      <c r="AG196" s="132"/>
      <c r="AH196" s="132"/>
      <c r="AI196" s="132"/>
      <c r="AJ196" s="132"/>
      <c r="AK196" s="132"/>
      <c r="AL196" s="132"/>
      <c r="AM196" s="132"/>
      <c r="AN196" s="132"/>
      <c r="AO196" s="132"/>
      <c r="AP196" s="98"/>
      <c r="AQ196" s="98"/>
      <c r="AR196" s="98"/>
      <c r="AS196" s="98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</row>
    <row r="197" spans="1:69" s="16" customFormat="1" ht="20.25" customHeight="1">
      <c r="A197" s="82"/>
      <c r="B197" s="83"/>
      <c r="C197" s="83"/>
      <c r="D197" s="141"/>
      <c r="E197" s="83"/>
      <c r="F197" s="74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5"/>
      <c r="W197" s="75"/>
      <c r="X197" s="77"/>
      <c r="Y197" s="77"/>
      <c r="Z197" s="74"/>
      <c r="AA197" s="74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5"/>
      <c r="AQ197" s="75"/>
      <c r="AR197" s="75"/>
      <c r="AS197" s="7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</row>
    <row r="198" spans="1:69" s="18" customFormat="1" ht="21" customHeight="1">
      <c r="A198" s="68" t="s">
        <v>53</v>
      </c>
      <c r="B198" s="69" t="s">
        <v>159</v>
      </c>
      <c r="C198" s="69" t="s">
        <v>128</v>
      </c>
      <c r="D198" s="80"/>
      <c r="E198" s="69"/>
      <c r="F198" s="81" t="e">
        <f aca="true" t="shared" si="188" ref="F198:N198">F199+F201</f>
        <v>#REF!</v>
      </c>
      <c r="G198" s="81">
        <f t="shared" si="188"/>
        <v>58368</v>
      </c>
      <c r="H198" s="81">
        <f t="shared" si="188"/>
        <v>220971</v>
      </c>
      <c r="I198" s="81">
        <f t="shared" si="188"/>
        <v>0</v>
      </c>
      <c r="J198" s="81">
        <f t="shared" si="188"/>
        <v>236885</v>
      </c>
      <c r="K198" s="81">
        <f t="shared" si="188"/>
        <v>0</v>
      </c>
      <c r="L198" s="81">
        <f t="shared" si="188"/>
        <v>0</v>
      </c>
      <c r="M198" s="81">
        <f t="shared" si="188"/>
        <v>220971</v>
      </c>
      <c r="N198" s="81">
        <f t="shared" si="188"/>
        <v>0</v>
      </c>
      <c r="O198" s="81">
        <f aca="true" t="shared" si="189" ref="O198:T198">O199+O201+O215</f>
        <v>115616</v>
      </c>
      <c r="P198" s="81">
        <f t="shared" si="189"/>
        <v>336587</v>
      </c>
      <c r="Q198" s="81">
        <f t="shared" si="189"/>
        <v>3566</v>
      </c>
      <c r="R198" s="81">
        <f t="shared" si="189"/>
        <v>50000</v>
      </c>
      <c r="S198" s="81">
        <f t="shared" si="189"/>
        <v>386587</v>
      </c>
      <c r="T198" s="81">
        <f t="shared" si="189"/>
        <v>3566</v>
      </c>
      <c r="U198" s="81">
        <f aca="true" t="shared" si="190" ref="U198:AA198">U199+U201+U215</f>
        <v>0</v>
      </c>
      <c r="V198" s="81">
        <f t="shared" si="190"/>
        <v>386587</v>
      </c>
      <c r="W198" s="81">
        <f t="shared" si="190"/>
        <v>3566</v>
      </c>
      <c r="X198" s="81">
        <f t="shared" si="190"/>
        <v>11142</v>
      </c>
      <c r="Y198" s="81">
        <f t="shared" si="190"/>
        <v>0</v>
      </c>
      <c r="Z198" s="81">
        <f t="shared" si="190"/>
        <v>397729</v>
      </c>
      <c r="AA198" s="81">
        <f t="shared" si="190"/>
        <v>3566</v>
      </c>
      <c r="AB198" s="81">
        <f aca="true" t="shared" si="191" ref="AB198:AI198">AB199+AB201+AB215</f>
        <v>0</v>
      </c>
      <c r="AC198" s="81">
        <f t="shared" si="191"/>
        <v>0</v>
      </c>
      <c r="AD198" s="81">
        <f t="shared" si="191"/>
        <v>0</v>
      </c>
      <c r="AE198" s="81">
        <f t="shared" si="191"/>
        <v>0</v>
      </c>
      <c r="AF198" s="81">
        <f t="shared" si="191"/>
        <v>0</v>
      </c>
      <c r="AG198" s="81">
        <f t="shared" si="191"/>
        <v>0</v>
      </c>
      <c r="AH198" s="81">
        <f t="shared" si="191"/>
        <v>397729</v>
      </c>
      <c r="AI198" s="81">
        <f t="shared" si="191"/>
        <v>3566</v>
      </c>
      <c r="AJ198" s="81">
        <f aca="true" t="shared" si="192" ref="AJ198:AO198">AJ199+AJ201+AJ215</f>
        <v>0</v>
      </c>
      <c r="AK198" s="81">
        <f t="shared" si="192"/>
        <v>0</v>
      </c>
      <c r="AL198" s="81">
        <f t="shared" si="192"/>
        <v>0</v>
      </c>
      <c r="AM198" s="81">
        <f t="shared" si="192"/>
        <v>0</v>
      </c>
      <c r="AN198" s="81">
        <f t="shared" si="192"/>
        <v>397729</v>
      </c>
      <c r="AO198" s="81">
        <f t="shared" si="192"/>
        <v>3566</v>
      </c>
      <c r="AP198" s="81">
        <f>AP199+AP201+AP215</f>
        <v>0</v>
      </c>
      <c r="AQ198" s="81">
        <f>AQ199+AQ201+AQ215</f>
        <v>0</v>
      </c>
      <c r="AR198" s="81">
        <f>AR199+AR201+AR215</f>
        <v>397729</v>
      </c>
      <c r="AS198" s="81">
        <f>AS199+AS201+AS215</f>
        <v>3566</v>
      </c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</row>
    <row r="199" spans="1:69" s="18" customFormat="1" ht="56.25" customHeight="1">
      <c r="A199" s="82" t="s">
        <v>151</v>
      </c>
      <c r="B199" s="83" t="s">
        <v>159</v>
      </c>
      <c r="C199" s="83" t="s">
        <v>128</v>
      </c>
      <c r="D199" s="84" t="s">
        <v>38</v>
      </c>
      <c r="E199" s="83"/>
      <c r="F199" s="85">
        <f aca="true" t="shared" si="193" ref="F199:AS199">F200</f>
        <v>17592</v>
      </c>
      <c r="G199" s="85">
        <f t="shared" si="193"/>
        <v>3251</v>
      </c>
      <c r="H199" s="85">
        <f t="shared" si="193"/>
        <v>20843</v>
      </c>
      <c r="I199" s="85">
        <f t="shared" si="193"/>
        <v>0</v>
      </c>
      <c r="J199" s="85">
        <f t="shared" si="193"/>
        <v>22551</v>
      </c>
      <c r="K199" s="85">
        <f t="shared" si="193"/>
        <v>0</v>
      </c>
      <c r="L199" s="85">
        <f t="shared" si="193"/>
        <v>0</v>
      </c>
      <c r="M199" s="85">
        <f t="shared" si="193"/>
        <v>20843</v>
      </c>
      <c r="N199" s="85">
        <f t="shared" si="193"/>
        <v>0</v>
      </c>
      <c r="O199" s="85">
        <f t="shared" si="193"/>
        <v>-19843</v>
      </c>
      <c r="P199" s="85">
        <f t="shared" si="193"/>
        <v>1000</v>
      </c>
      <c r="Q199" s="85">
        <f t="shared" si="193"/>
        <v>0</v>
      </c>
      <c r="R199" s="85">
        <f t="shared" si="193"/>
        <v>0</v>
      </c>
      <c r="S199" s="85">
        <f t="shared" si="193"/>
        <v>1000</v>
      </c>
      <c r="T199" s="85">
        <f t="shared" si="193"/>
        <v>0</v>
      </c>
      <c r="U199" s="85">
        <f t="shared" si="193"/>
        <v>0</v>
      </c>
      <c r="V199" s="85">
        <f t="shared" si="193"/>
        <v>1000</v>
      </c>
      <c r="W199" s="85">
        <f t="shared" si="193"/>
        <v>0</v>
      </c>
      <c r="X199" s="85">
        <f t="shared" si="193"/>
        <v>0</v>
      </c>
      <c r="Y199" s="85">
        <f t="shared" si="193"/>
        <v>0</v>
      </c>
      <c r="Z199" s="85">
        <f t="shared" si="193"/>
        <v>1000</v>
      </c>
      <c r="AA199" s="85">
        <f t="shared" si="193"/>
        <v>0</v>
      </c>
      <c r="AB199" s="85">
        <f t="shared" si="193"/>
        <v>0</v>
      </c>
      <c r="AC199" s="85">
        <f t="shared" si="193"/>
        <v>0</v>
      </c>
      <c r="AD199" s="85">
        <f t="shared" si="193"/>
        <v>0</v>
      </c>
      <c r="AE199" s="85">
        <f t="shared" si="193"/>
        <v>0</v>
      </c>
      <c r="AF199" s="85">
        <f t="shared" si="193"/>
        <v>0</v>
      </c>
      <c r="AG199" s="85">
        <f t="shared" si="193"/>
        <v>0</v>
      </c>
      <c r="AH199" s="85">
        <f t="shared" si="193"/>
        <v>1000</v>
      </c>
      <c r="AI199" s="85">
        <f t="shared" si="193"/>
        <v>0</v>
      </c>
      <c r="AJ199" s="85">
        <f t="shared" si="193"/>
        <v>0</v>
      </c>
      <c r="AK199" s="85">
        <f t="shared" si="193"/>
        <v>0</v>
      </c>
      <c r="AL199" s="85">
        <f t="shared" si="193"/>
        <v>0</v>
      </c>
      <c r="AM199" s="85">
        <f t="shared" si="193"/>
        <v>0</v>
      </c>
      <c r="AN199" s="85">
        <f t="shared" si="193"/>
        <v>1000</v>
      </c>
      <c r="AO199" s="85">
        <f t="shared" si="193"/>
        <v>0</v>
      </c>
      <c r="AP199" s="85">
        <f t="shared" si="193"/>
        <v>0</v>
      </c>
      <c r="AQ199" s="85">
        <f t="shared" si="193"/>
        <v>0</v>
      </c>
      <c r="AR199" s="85">
        <f t="shared" si="193"/>
        <v>1000</v>
      </c>
      <c r="AS199" s="85">
        <f t="shared" si="193"/>
        <v>0</v>
      </c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</row>
    <row r="200" spans="1:69" s="25" customFormat="1" ht="105" customHeight="1">
      <c r="A200" s="82" t="s">
        <v>253</v>
      </c>
      <c r="B200" s="83" t="s">
        <v>159</v>
      </c>
      <c r="C200" s="83" t="s">
        <v>128</v>
      </c>
      <c r="D200" s="84" t="s">
        <v>38</v>
      </c>
      <c r="E200" s="83" t="s">
        <v>152</v>
      </c>
      <c r="F200" s="74">
        <v>17592</v>
      </c>
      <c r="G200" s="74">
        <f>H200-F200</f>
        <v>3251</v>
      </c>
      <c r="H200" s="74">
        <v>20843</v>
      </c>
      <c r="I200" s="74"/>
      <c r="J200" s="74">
        <v>22551</v>
      </c>
      <c r="K200" s="121"/>
      <c r="L200" s="121"/>
      <c r="M200" s="74">
        <f>H200+K200</f>
        <v>20843</v>
      </c>
      <c r="N200" s="75"/>
      <c r="O200" s="74">
        <f>P200-M200</f>
        <v>-19843</v>
      </c>
      <c r="P200" s="74">
        <v>1000</v>
      </c>
      <c r="Q200" s="74"/>
      <c r="R200" s="121"/>
      <c r="S200" s="74">
        <f>P200+R200</f>
        <v>1000</v>
      </c>
      <c r="T200" s="74"/>
      <c r="U200" s="121"/>
      <c r="V200" s="74">
        <f>U200+S200</f>
        <v>1000</v>
      </c>
      <c r="W200" s="74">
        <f>T200</f>
        <v>0</v>
      </c>
      <c r="X200" s="123"/>
      <c r="Y200" s="123"/>
      <c r="Z200" s="74">
        <f>V200+X200+Y200</f>
        <v>1000</v>
      </c>
      <c r="AA200" s="74">
        <f>W200+Y200</f>
        <v>0</v>
      </c>
      <c r="AB200" s="121"/>
      <c r="AC200" s="121"/>
      <c r="AD200" s="121"/>
      <c r="AE200" s="121"/>
      <c r="AF200" s="121"/>
      <c r="AG200" s="121"/>
      <c r="AH200" s="74">
        <f>Z200+AB200+AC200+AD200+AE200+AF200+AG200</f>
        <v>1000</v>
      </c>
      <c r="AI200" s="74">
        <f>AA200+AG200</f>
        <v>0</v>
      </c>
      <c r="AJ200" s="74"/>
      <c r="AK200" s="74"/>
      <c r="AL200" s="121"/>
      <c r="AM200" s="121"/>
      <c r="AN200" s="74">
        <f>AH200+AJ200+AK200+AL200+AM200</f>
        <v>1000</v>
      </c>
      <c r="AO200" s="74">
        <f>AI200+AM200</f>
        <v>0</v>
      </c>
      <c r="AP200" s="122"/>
      <c r="AQ200" s="122"/>
      <c r="AR200" s="74">
        <f>AN200+AP200+AQ200</f>
        <v>1000</v>
      </c>
      <c r="AS200" s="74">
        <f>AO200+AQ200</f>
        <v>0</v>
      </c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</row>
    <row r="201" spans="1:69" s="18" customFormat="1" ht="21" customHeight="1">
      <c r="A201" s="82" t="s">
        <v>54</v>
      </c>
      <c r="B201" s="83" t="s">
        <v>159</v>
      </c>
      <c r="C201" s="83" t="s">
        <v>128</v>
      </c>
      <c r="D201" s="84" t="s">
        <v>160</v>
      </c>
      <c r="E201" s="83"/>
      <c r="F201" s="85" t="e">
        <f>F202+F203+F207+#REF!</f>
        <v>#REF!</v>
      </c>
      <c r="G201" s="85">
        <f aca="true" t="shared" si="194" ref="G201:N201">G202+G203+G207</f>
        <v>55117</v>
      </c>
      <c r="H201" s="85">
        <f t="shared" si="194"/>
        <v>200128</v>
      </c>
      <c r="I201" s="85">
        <f t="shared" si="194"/>
        <v>0</v>
      </c>
      <c r="J201" s="85">
        <f t="shared" si="194"/>
        <v>214334</v>
      </c>
      <c r="K201" s="85">
        <f t="shared" si="194"/>
        <v>0</v>
      </c>
      <c r="L201" s="85">
        <f t="shared" si="194"/>
        <v>0</v>
      </c>
      <c r="M201" s="85">
        <f t="shared" si="194"/>
        <v>200128</v>
      </c>
      <c r="N201" s="85">
        <f t="shared" si="194"/>
        <v>0</v>
      </c>
      <c r="O201" s="85">
        <f>O202+O203+O205+O209+O211+O213</f>
        <v>-39149</v>
      </c>
      <c r="P201" s="85">
        <f>P202+P203+P205+P209+P211+P213</f>
        <v>160979</v>
      </c>
      <c r="Q201" s="85">
        <f>Q202+Q203+Q205+Q209+Q211+Q213</f>
        <v>3566</v>
      </c>
      <c r="R201" s="85">
        <f aca="true" t="shared" si="195" ref="R201:AS201">R202+R203+R205+R207+R209+R211+R213</f>
        <v>50000</v>
      </c>
      <c r="S201" s="85">
        <f t="shared" si="195"/>
        <v>210979</v>
      </c>
      <c r="T201" s="85">
        <f t="shared" si="195"/>
        <v>3566</v>
      </c>
      <c r="U201" s="85">
        <f t="shared" si="195"/>
        <v>0</v>
      </c>
      <c r="V201" s="85">
        <f t="shared" si="195"/>
        <v>210979</v>
      </c>
      <c r="W201" s="85">
        <f t="shared" si="195"/>
        <v>3566</v>
      </c>
      <c r="X201" s="85">
        <f t="shared" si="195"/>
        <v>11142</v>
      </c>
      <c r="Y201" s="85">
        <f t="shared" si="195"/>
        <v>0</v>
      </c>
      <c r="Z201" s="85">
        <f t="shared" si="195"/>
        <v>222121</v>
      </c>
      <c r="AA201" s="85">
        <f t="shared" si="195"/>
        <v>3566</v>
      </c>
      <c r="AB201" s="85">
        <f t="shared" si="195"/>
        <v>0</v>
      </c>
      <c r="AC201" s="85">
        <f t="shared" si="195"/>
        <v>0</v>
      </c>
      <c r="AD201" s="85">
        <f t="shared" si="195"/>
        <v>0</v>
      </c>
      <c r="AE201" s="85">
        <f t="shared" si="195"/>
        <v>0</v>
      </c>
      <c r="AF201" s="85">
        <f t="shared" si="195"/>
        <v>0</v>
      </c>
      <c r="AG201" s="85">
        <f t="shared" si="195"/>
        <v>0</v>
      </c>
      <c r="AH201" s="85">
        <f t="shared" si="195"/>
        <v>222121</v>
      </c>
      <c r="AI201" s="85">
        <f t="shared" si="195"/>
        <v>3566</v>
      </c>
      <c r="AJ201" s="85">
        <f t="shared" si="195"/>
        <v>0</v>
      </c>
      <c r="AK201" s="85">
        <f t="shared" si="195"/>
        <v>0</v>
      </c>
      <c r="AL201" s="85">
        <f t="shared" si="195"/>
        <v>0</v>
      </c>
      <c r="AM201" s="85">
        <f t="shared" si="195"/>
        <v>0</v>
      </c>
      <c r="AN201" s="85">
        <f t="shared" si="195"/>
        <v>222121</v>
      </c>
      <c r="AO201" s="85">
        <f t="shared" si="195"/>
        <v>3566</v>
      </c>
      <c r="AP201" s="85">
        <f t="shared" si="195"/>
        <v>0</v>
      </c>
      <c r="AQ201" s="85">
        <f t="shared" si="195"/>
        <v>0</v>
      </c>
      <c r="AR201" s="85">
        <f t="shared" si="195"/>
        <v>222121</v>
      </c>
      <c r="AS201" s="85">
        <f t="shared" si="195"/>
        <v>3566</v>
      </c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</row>
    <row r="202" spans="1:69" s="18" customFormat="1" ht="68.25" customHeight="1">
      <c r="A202" s="107" t="s">
        <v>137</v>
      </c>
      <c r="B202" s="83" t="s">
        <v>159</v>
      </c>
      <c r="C202" s="83" t="s">
        <v>128</v>
      </c>
      <c r="D202" s="84" t="s">
        <v>160</v>
      </c>
      <c r="E202" s="83" t="s">
        <v>138</v>
      </c>
      <c r="F202" s="74">
        <v>78580</v>
      </c>
      <c r="G202" s="74">
        <f>H202-F202</f>
        <v>47181</v>
      </c>
      <c r="H202" s="74">
        <v>125761</v>
      </c>
      <c r="I202" s="74"/>
      <c r="J202" s="74">
        <v>134716</v>
      </c>
      <c r="K202" s="88"/>
      <c r="L202" s="88"/>
      <c r="M202" s="74">
        <f>H202+K202</f>
        <v>125761</v>
      </c>
      <c r="N202" s="75"/>
      <c r="O202" s="74">
        <f>P202-M202</f>
        <v>-78920</v>
      </c>
      <c r="P202" s="74">
        <v>46841</v>
      </c>
      <c r="Q202" s="74">
        <v>3566</v>
      </c>
      <c r="R202" s="88"/>
      <c r="S202" s="74">
        <f>P202+R202</f>
        <v>46841</v>
      </c>
      <c r="T202" s="74">
        <v>3566</v>
      </c>
      <c r="U202" s="88"/>
      <c r="V202" s="74">
        <f>U202+S202</f>
        <v>46841</v>
      </c>
      <c r="W202" s="74">
        <f>T202</f>
        <v>3566</v>
      </c>
      <c r="X202" s="89"/>
      <c r="Y202" s="89"/>
      <c r="Z202" s="74">
        <f>V202+X202+Y202</f>
        <v>46841</v>
      </c>
      <c r="AA202" s="74">
        <f>W202+Y202</f>
        <v>3566</v>
      </c>
      <c r="AB202" s="74">
        <v>-8622</v>
      </c>
      <c r="AC202" s="88"/>
      <c r="AD202" s="88"/>
      <c r="AE202" s="88"/>
      <c r="AF202" s="88"/>
      <c r="AG202" s="88"/>
      <c r="AH202" s="74">
        <f>Z202+AB202+AC202+AD202+AE202+AF202+AG202</f>
        <v>38219</v>
      </c>
      <c r="AI202" s="74">
        <f>AA202+AG202</f>
        <v>3566</v>
      </c>
      <c r="AJ202" s="74"/>
      <c r="AK202" s="74"/>
      <c r="AL202" s="88"/>
      <c r="AM202" s="88"/>
      <c r="AN202" s="74">
        <f>AH202+AJ202+AK202+AL202+AM202</f>
        <v>38219</v>
      </c>
      <c r="AO202" s="74">
        <f>AI202+AM202</f>
        <v>3566</v>
      </c>
      <c r="AP202" s="90"/>
      <c r="AQ202" s="90"/>
      <c r="AR202" s="74">
        <f>AN202+AP202+AQ202</f>
        <v>38219</v>
      </c>
      <c r="AS202" s="74">
        <f>AO202+AQ202</f>
        <v>3566</v>
      </c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</row>
    <row r="203" spans="1:69" s="18" customFormat="1" ht="37.5" customHeight="1" hidden="1">
      <c r="A203" s="107" t="s">
        <v>191</v>
      </c>
      <c r="B203" s="83" t="s">
        <v>159</v>
      </c>
      <c r="C203" s="83" t="s">
        <v>128</v>
      </c>
      <c r="D203" s="84" t="s">
        <v>192</v>
      </c>
      <c r="E203" s="142"/>
      <c r="F203" s="85">
        <f aca="true" t="shared" si="196" ref="F203:T203">F204</f>
        <v>66079</v>
      </c>
      <c r="G203" s="85">
        <f t="shared" si="196"/>
        <v>8288</v>
      </c>
      <c r="H203" s="85">
        <f t="shared" si="196"/>
        <v>74367</v>
      </c>
      <c r="I203" s="85">
        <f t="shared" si="196"/>
        <v>0</v>
      </c>
      <c r="J203" s="85">
        <f t="shared" si="196"/>
        <v>79618</v>
      </c>
      <c r="K203" s="85">
        <f t="shared" si="196"/>
        <v>0</v>
      </c>
      <c r="L203" s="85">
        <f t="shared" si="196"/>
        <v>0</v>
      </c>
      <c r="M203" s="85">
        <f t="shared" si="196"/>
        <v>74367</v>
      </c>
      <c r="N203" s="85">
        <f t="shared" si="196"/>
        <v>0</v>
      </c>
      <c r="O203" s="85">
        <f t="shared" si="196"/>
        <v>-74367</v>
      </c>
      <c r="P203" s="85">
        <f t="shared" si="196"/>
        <v>0</v>
      </c>
      <c r="Q203" s="85">
        <f t="shared" si="196"/>
        <v>0</v>
      </c>
      <c r="R203" s="85">
        <f t="shared" si="196"/>
        <v>0</v>
      </c>
      <c r="S203" s="85">
        <f t="shared" si="196"/>
        <v>0</v>
      </c>
      <c r="T203" s="85">
        <f t="shared" si="196"/>
        <v>0</v>
      </c>
      <c r="U203" s="88"/>
      <c r="V203" s="90"/>
      <c r="W203" s="90"/>
      <c r="X203" s="89"/>
      <c r="Y203" s="89"/>
      <c r="Z203" s="91"/>
      <c r="AA203" s="91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90"/>
      <c r="AQ203" s="90"/>
      <c r="AR203" s="90"/>
      <c r="AS203" s="90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</row>
    <row r="204" spans="1:69" s="18" customFormat="1" ht="72.75" customHeight="1" hidden="1">
      <c r="A204" s="107" t="s">
        <v>254</v>
      </c>
      <c r="B204" s="83" t="s">
        <v>159</v>
      </c>
      <c r="C204" s="83" t="s">
        <v>128</v>
      </c>
      <c r="D204" s="84" t="s">
        <v>192</v>
      </c>
      <c r="E204" s="83" t="s">
        <v>144</v>
      </c>
      <c r="F204" s="74">
        <v>66079</v>
      </c>
      <c r="G204" s="74">
        <f>H204-F204</f>
        <v>8288</v>
      </c>
      <c r="H204" s="74">
        <v>74367</v>
      </c>
      <c r="I204" s="74"/>
      <c r="J204" s="74">
        <v>79618</v>
      </c>
      <c r="K204" s="88"/>
      <c r="L204" s="88"/>
      <c r="M204" s="74">
        <f>H204+K204</f>
        <v>74367</v>
      </c>
      <c r="N204" s="75"/>
      <c r="O204" s="74">
        <f>P204-M204</f>
        <v>-74367</v>
      </c>
      <c r="P204" s="74"/>
      <c r="Q204" s="74"/>
      <c r="R204" s="88"/>
      <c r="S204" s="74">
        <f>P204+R204</f>
        <v>0</v>
      </c>
      <c r="T204" s="74"/>
      <c r="U204" s="88"/>
      <c r="V204" s="90"/>
      <c r="W204" s="90"/>
      <c r="X204" s="89"/>
      <c r="Y204" s="89"/>
      <c r="Z204" s="91"/>
      <c r="AA204" s="91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90"/>
      <c r="AQ204" s="90"/>
      <c r="AR204" s="90"/>
      <c r="AS204" s="90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</row>
    <row r="205" spans="1:69" s="18" customFormat="1" ht="173.25" customHeight="1">
      <c r="A205" s="107" t="s">
        <v>277</v>
      </c>
      <c r="B205" s="83" t="s">
        <v>159</v>
      </c>
      <c r="C205" s="83" t="s">
        <v>128</v>
      </c>
      <c r="D205" s="84" t="s">
        <v>192</v>
      </c>
      <c r="E205" s="83"/>
      <c r="F205" s="74"/>
      <c r="G205" s="74"/>
      <c r="H205" s="74"/>
      <c r="I205" s="74"/>
      <c r="J205" s="74"/>
      <c r="K205" s="88"/>
      <c r="L205" s="88"/>
      <c r="M205" s="74"/>
      <c r="N205" s="75"/>
      <c r="O205" s="74">
        <f aca="true" t="shared" si="197" ref="O205:AS205">O206</f>
        <v>67884</v>
      </c>
      <c r="P205" s="74">
        <f t="shared" si="197"/>
        <v>67884</v>
      </c>
      <c r="Q205" s="74">
        <f t="shared" si="197"/>
        <v>0</v>
      </c>
      <c r="R205" s="74">
        <f t="shared" si="197"/>
        <v>0</v>
      </c>
      <c r="S205" s="74">
        <f t="shared" si="197"/>
        <v>67884</v>
      </c>
      <c r="T205" s="74">
        <f t="shared" si="197"/>
        <v>0</v>
      </c>
      <c r="U205" s="74">
        <f t="shared" si="197"/>
        <v>0</v>
      </c>
      <c r="V205" s="74">
        <f t="shared" si="197"/>
        <v>67884</v>
      </c>
      <c r="W205" s="74">
        <f t="shared" si="197"/>
        <v>0</v>
      </c>
      <c r="X205" s="74">
        <f t="shared" si="197"/>
        <v>0</v>
      </c>
      <c r="Y205" s="74">
        <f t="shared" si="197"/>
        <v>0</v>
      </c>
      <c r="Z205" s="74">
        <f t="shared" si="197"/>
        <v>67884</v>
      </c>
      <c r="AA205" s="74">
        <f t="shared" si="197"/>
        <v>0</v>
      </c>
      <c r="AB205" s="74">
        <f t="shared" si="197"/>
        <v>0</v>
      </c>
      <c r="AC205" s="74">
        <f t="shared" si="197"/>
        <v>0</v>
      </c>
      <c r="AD205" s="74">
        <f t="shared" si="197"/>
        <v>0</v>
      </c>
      <c r="AE205" s="74">
        <f t="shared" si="197"/>
        <v>0</v>
      </c>
      <c r="AF205" s="74">
        <f t="shared" si="197"/>
        <v>0</v>
      </c>
      <c r="AG205" s="74">
        <f t="shared" si="197"/>
        <v>0</v>
      </c>
      <c r="AH205" s="74">
        <f t="shared" si="197"/>
        <v>67884</v>
      </c>
      <c r="AI205" s="74">
        <f t="shared" si="197"/>
        <v>0</v>
      </c>
      <c r="AJ205" s="74">
        <f t="shared" si="197"/>
        <v>0</v>
      </c>
      <c r="AK205" s="74">
        <f t="shared" si="197"/>
        <v>0</v>
      </c>
      <c r="AL205" s="74">
        <f t="shared" si="197"/>
        <v>0</v>
      </c>
      <c r="AM205" s="74">
        <f t="shared" si="197"/>
        <v>0</v>
      </c>
      <c r="AN205" s="74">
        <f t="shared" si="197"/>
        <v>67884</v>
      </c>
      <c r="AO205" s="74">
        <f t="shared" si="197"/>
        <v>0</v>
      </c>
      <c r="AP205" s="74">
        <f t="shared" si="197"/>
        <v>0</v>
      </c>
      <c r="AQ205" s="74">
        <f t="shared" si="197"/>
        <v>0</v>
      </c>
      <c r="AR205" s="74">
        <f t="shared" si="197"/>
        <v>67884</v>
      </c>
      <c r="AS205" s="74">
        <f t="shared" si="197"/>
        <v>0</v>
      </c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</row>
    <row r="206" spans="1:69" s="18" customFormat="1" ht="102" customHeight="1">
      <c r="A206" s="107" t="s">
        <v>254</v>
      </c>
      <c r="B206" s="83" t="s">
        <v>159</v>
      </c>
      <c r="C206" s="83" t="s">
        <v>128</v>
      </c>
      <c r="D206" s="84" t="s">
        <v>192</v>
      </c>
      <c r="E206" s="83" t="s">
        <v>144</v>
      </c>
      <c r="F206" s="74"/>
      <c r="G206" s="74"/>
      <c r="H206" s="74"/>
      <c r="I206" s="74"/>
      <c r="J206" s="74"/>
      <c r="K206" s="88"/>
      <c r="L206" s="88"/>
      <c r="M206" s="74"/>
      <c r="N206" s="75"/>
      <c r="O206" s="74">
        <f>P206-M206</f>
        <v>67884</v>
      </c>
      <c r="P206" s="74">
        <v>67884</v>
      </c>
      <c r="Q206" s="74"/>
      <c r="R206" s="88"/>
      <c r="S206" s="74">
        <f>P206+R206</f>
        <v>67884</v>
      </c>
      <c r="T206" s="74"/>
      <c r="U206" s="88"/>
      <c r="V206" s="74">
        <f>U206+S206</f>
        <v>67884</v>
      </c>
      <c r="W206" s="74">
        <f>T206</f>
        <v>0</v>
      </c>
      <c r="X206" s="89"/>
      <c r="Y206" s="89"/>
      <c r="Z206" s="74">
        <f>V206+X206+Y206</f>
        <v>67884</v>
      </c>
      <c r="AA206" s="74">
        <f>W206+Y206</f>
        <v>0</v>
      </c>
      <c r="AB206" s="88"/>
      <c r="AC206" s="88"/>
      <c r="AD206" s="88"/>
      <c r="AE206" s="88"/>
      <c r="AF206" s="88"/>
      <c r="AG206" s="88"/>
      <c r="AH206" s="74">
        <f>Z206+AB206+AC206+AD206+AE206+AF206+AG206</f>
        <v>67884</v>
      </c>
      <c r="AI206" s="74">
        <f>AA206+AG206</f>
        <v>0</v>
      </c>
      <c r="AJ206" s="74"/>
      <c r="AK206" s="74"/>
      <c r="AL206" s="88"/>
      <c r="AM206" s="88"/>
      <c r="AN206" s="74">
        <f>AH206+AJ206+AK206+AL206+AM206</f>
        <v>67884</v>
      </c>
      <c r="AO206" s="74">
        <f>AI206+AM206</f>
        <v>0</v>
      </c>
      <c r="AP206" s="90"/>
      <c r="AQ206" s="90"/>
      <c r="AR206" s="74">
        <f>AN206+AP206+AQ206</f>
        <v>67884</v>
      </c>
      <c r="AS206" s="74">
        <f>AO206+AQ206</f>
        <v>0</v>
      </c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</row>
    <row r="207" spans="1:69" s="18" customFormat="1" ht="105.75" customHeight="1">
      <c r="A207" s="107" t="s">
        <v>347</v>
      </c>
      <c r="B207" s="83" t="s">
        <v>159</v>
      </c>
      <c r="C207" s="83" t="s">
        <v>128</v>
      </c>
      <c r="D207" s="84" t="s">
        <v>346</v>
      </c>
      <c r="E207" s="83"/>
      <c r="F207" s="85">
        <f aca="true" t="shared" si="198" ref="F207:AS207">F208</f>
        <v>352</v>
      </c>
      <c r="G207" s="85">
        <f t="shared" si="198"/>
        <v>-352</v>
      </c>
      <c r="H207" s="85">
        <f t="shared" si="198"/>
        <v>0</v>
      </c>
      <c r="I207" s="85">
        <f t="shared" si="198"/>
        <v>0</v>
      </c>
      <c r="J207" s="85">
        <f t="shared" si="198"/>
        <v>0</v>
      </c>
      <c r="K207" s="85">
        <f t="shared" si="198"/>
        <v>0</v>
      </c>
      <c r="L207" s="85">
        <f t="shared" si="198"/>
        <v>0</v>
      </c>
      <c r="M207" s="85">
        <f t="shared" si="198"/>
        <v>0</v>
      </c>
      <c r="N207" s="85">
        <f t="shared" si="198"/>
        <v>0</v>
      </c>
      <c r="O207" s="85">
        <f t="shared" si="198"/>
        <v>0</v>
      </c>
      <c r="P207" s="85">
        <f t="shared" si="198"/>
        <v>0</v>
      </c>
      <c r="Q207" s="85">
        <f t="shared" si="198"/>
        <v>0</v>
      </c>
      <c r="R207" s="85">
        <f t="shared" si="198"/>
        <v>50000</v>
      </c>
      <c r="S207" s="85">
        <f t="shared" si="198"/>
        <v>50000</v>
      </c>
      <c r="T207" s="85">
        <f t="shared" si="198"/>
        <v>0</v>
      </c>
      <c r="U207" s="85">
        <f t="shared" si="198"/>
        <v>0</v>
      </c>
      <c r="V207" s="85">
        <f t="shared" si="198"/>
        <v>50000</v>
      </c>
      <c r="W207" s="85">
        <f t="shared" si="198"/>
        <v>0</v>
      </c>
      <c r="X207" s="85">
        <f t="shared" si="198"/>
        <v>0</v>
      </c>
      <c r="Y207" s="85">
        <f t="shared" si="198"/>
        <v>0</v>
      </c>
      <c r="Z207" s="85">
        <f t="shared" si="198"/>
        <v>50000</v>
      </c>
      <c r="AA207" s="85">
        <f t="shared" si="198"/>
        <v>0</v>
      </c>
      <c r="AB207" s="85">
        <f t="shared" si="198"/>
        <v>8622</v>
      </c>
      <c r="AC207" s="85">
        <f t="shared" si="198"/>
        <v>0</v>
      </c>
      <c r="AD207" s="85">
        <f t="shared" si="198"/>
        <v>0</v>
      </c>
      <c r="AE207" s="85">
        <f t="shared" si="198"/>
        <v>0</v>
      </c>
      <c r="AF207" s="85">
        <f t="shared" si="198"/>
        <v>0</v>
      </c>
      <c r="AG207" s="85">
        <f t="shared" si="198"/>
        <v>0</v>
      </c>
      <c r="AH207" s="85">
        <f t="shared" si="198"/>
        <v>58622</v>
      </c>
      <c r="AI207" s="85">
        <f t="shared" si="198"/>
        <v>0</v>
      </c>
      <c r="AJ207" s="85">
        <f t="shared" si="198"/>
        <v>0</v>
      </c>
      <c r="AK207" s="85">
        <f t="shared" si="198"/>
        <v>0</v>
      </c>
      <c r="AL207" s="85">
        <f t="shared" si="198"/>
        <v>0</v>
      </c>
      <c r="AM207" s="85">
        <f t="shared" si="198"/>
        <v>0</v>
      </c>
      <c r="AN207" s="85">
        <f t="shared" si="198"/>
        <v>58622</v>
      </c>
      <c r="AO207" s="85">
        <f t="shared" si="198"/>
        <v>0</v>
      </c>
      <c r="AP207" s="85">
        <f t="shared" si="198"/>
        <v>0</v>
      </c>
      <c r="AQ207" s="85">
        <f t="shared" si="198"/>
        <v>0</v>
      </c>
      <c r="AR207" s="85">
        <f t="shared" si="198"/>
        <v>58622</v>
      </c>
      <c r="AS207" s="85">
        <f t="shared" si="198"/>
        <v>0</v>
      </c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</row>
    <row r="208" spans="1:69" s="18" customFormat="1" ht="141.75" customHeight="1">
      <c r="A208" s="107" t="s">
        <v>254</v>
      </c>
      <c r="B208" s="83" t="s">
        <v>159</v>
      </c>
      <c r="C208" s="83" t="s">
        <v>128</v>
      </c>
      <c r="D208" s="84" t="s">
        <v>346</v>
      </c>
      <c r="E208" s="83" t="s">
        <v>144</v>
      </c>
      <c r="F208" s="74">
        <v>352</v>
      </c>
      <c r="G208" s="74">
        <f>H208-F208</f>
        <v>-352</v>
      </c>
      <c r="H208" s="75">
        <f>373-373</f>
        <v>0</v>
      </c>
      <c r="I208" s="75"/>
      <c r="J208" s="75">
        <f>400-400</f>
        <v>0</v>
      </c>
      <c r="K208" s="88"/>
      <c r="L208" s="88"/>
      <c r="M208" s="74">
        <f>H208+K208</f>
        <v>0</v>
      </c>
      <c r="N208" s="75"/>
      <c r="O208" s="74">
        <f>P208-M208</f>
        <v>0</v>
      </c>
      <c r="P208" s="74"/>
      <c r="Q208" s="74"/>
      <c r="R208" s="74">
        <v>50000</v>
      </c>
      <c r="S208" s="74">
        <f>P208+R208</f>
        <v>50000</v>
      </c>
      <c r="T208" s="74"/>
      <c r="U208" s="88"/>
      <c r="V208" s="74">
        <f>U208+S208</f>
        <v>50000</v>
      </c>
      <c r="W208" s="74">
        <f>T208</f>
        <v>0</v>
      </c>
      <c r="X208" s="89"/>
      <c r="Y208" s="89"/>
      <c r="Z208" s="74">
        <f>V208+X208+Y208</f>
        <v>50000</v>
      </c>
      <c r="AA208" s="74">
        <f>W208+Y208</f>
        <v>0</v>
      </c>
      <c r="AB208" s="74">
        <v>8622</v>
      </c>
      <c r="AC208" s="88"/>
      <c r="AD208" s="88"/>
      <c r="AE208" s="88"/>
      <c r="AF208" s="88"/>
      <c r="AG208" s="88"/>
      <c r="AH208" s="74">
        <f>Z208+AB208+AC208+AD208+AE208+AF208+AG208</f>
        <v>58622</v>
      </c>
      <c r="AI208" s="74">
        <f>AA208+AG208</f>
        <v>0</v>
      </c>
      <c r="AJ208" s="74"/>
      <c r="AK208" s="74"/>
      <c r="AL208" s="88"/>
      <c r="AM208" s="88"/>
      <c r="AN208" s="74">
        <f>AH208+AJ208+AK208+AL208+AM208</f>
        <v>58622</v>
      </c>
      <c r="AO208" s="74">
        <f>AI208+AM208</f>
        <v>0</v>
      </c>
      <c r="AP208" s="90"/>
      <c r="AQ208" s="90"/>
      <c r="AR208" s="74">
        <f>AN208+AP208+AQ208</f>
        <v>58622</v>
      </c>
      <c r="AS208" s="74">
        <f>AO208+AQ208</f>
        <v>0</v>
      </c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</row>
    <row r="209" spans="1:69" s="18" customFormat="1" ht="177.75" customHeight="1">
      <c r="A209" s="107" t="s">
        <v>279</v>
      </c>
      <c r="B209" s="83" t="s">
        <v>159</v>
      </c>
      <c r="C209" s="83" t="s">
        <v>128</v>
      </c>
      <c r="D209" s="84" t="s">
        <v>274</v>
      </c>
      <c r="E209" s="83"/>
      <c r="F209" s="74"/>
      <c r="G209" s="74"/>
      <c r="H209" s="75"/>
      <c r="I209" s="75"/>
      <c r="J209" s="75"/>
      <c r="K209" s="88"/>
      <c r="L209" s="88"/>
      <c r="M209" s="74"/>
      <c r="N209" s="75"/>
      <c r="O209" s="74">
        <f aca="true" t="shared" si="199" ref="O209:AS209">O210</f>
        <v>600</v>
      </c>
      <c r="P209" s="74">
        <f t="shared" si="199"/>
        <v>600</v>
      </c>
      <c r="Q209" s="74">
        <f t="shared" si="199"/>
        <v>0</v>
      </c>
      <c r="R209" s="74">
        <f t="shared" si="199"/>
        <v>0</v>
      </c>
      <c r="S209" s="74">
        <f t="shared" si="199"/>
        <v>600</v>
      </c>
      <c r="T209" s="74">
        <f t="shared" si="199"/>
        <v>0</v>
      </c>
      <c r="U209" s="74">
        <f t="shared" si="199"/>
        <v>0</v>
      </c>
      <c r="V209" s="74">
        <f t="shared" si="199"/>
        <v>600</v>
      </c>
      <c r="W209" s="74">
        <f t="shared" si="199"/>
        <v>0</v>
      </c>
      <c r="X209" s="74">
        <f t="shared" si="199"/>
        <v>0</v>
      </c>
      <c r="Y209" s="74">
        <f t="shared" si="199"/>
        <v>0</v>
      </c>
      <c r="Z209" s="74">
        <f t="shared" si="199"/>
        <v>600</v>
      </c>
      <c r="AA209" s="74">
        <f t="shared" si="199"/>
        <v>0</v>
      </c>
      <c r="AB209" s="74">
        <f t="shared" si="199"/>
        <v>0</v>
      </c>
      <c r="AC209" s="74">
        <f t="shared" si="199"/>
        <v>0</v>
      </c>
      <c r="AD209" s="74">
        <f t="shared" si="199"/>
        <v>0</v>
      </c>
      <c r="AE209" s="74">
        <f t="shared" si="199"/>
        <v>0</v>
      </c>
      <c r="AF209" s="74">
        <f t="shared" si="199"/>
        <v>0</v>
      </c>
      <c r="AG209" s="74">
        <f t="shared" si="199"/>
        <v>0</v>
      </c>
      <c r="AH209" s="74">
        <f t="shared" si="199"/>
        <v>600</v>
      </c>
      <c r="AI209" s="74">
        <f t="shared" si="199"/>
        <v>0</v>
      </c>
      <c r="AJ209" s="74">
        <f t="shared" si="199"/>
        <v>0</v>
      </c>
      <c r="AK209" s="74">
        <f t="shared" si="199"/>
        <v>0</v>
      </c>
      <c r="AL209" s="74">
        <f t="shared" si="199"/>
        <v>0</v>
      </c>
      <c r="AM209" s="74">
        <f t="shared" si="199"/>
        <v>0</v>
      </c>
      <c r="AN209" s="74">
        <f t="shared" si="199"/>
        <v>600</v>
      </c>
      <c r="AO209" s="74">
        <f t="shared" si="199"/>
        <v>0</v>
      </c>
      <c r="AP209" s="74">
        <f t="shared" si="199"/>
        <v>0</v>
      </c>
      <c r="AQ209" s="74">
        <f t="shared" si="199"/>
        <v>0</v>
      </c>
      <c r="AR209" s="74">
        <f t="shared" si="199"/>
        <v>600</v>
      </c>
      <c r="AS209" s="74">
        <f t="shared" si="199"/>
        <v>0</v>
      </c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</row>
    <row r="210" spans="1:69" s="18" customFormat="1" ht="118.5" customHeight="1">
      <c r="A210" s="107" t="s">
        <v>254</v>
      </c>
      <c r="B210" s="83" t="s">
        <v>159</v>
      </c>
      <c r="C210" s="83" t="s">
        <v>128</v>
      </c>
      <c r="D210" s="84" t="s">
        <v>274</v>
      </c>
      <c r="E210" s="83" t="s">
        <v>144</v>
      </c>
      <c r="F210" s="74"/>
      <c r="G210" s="74"/>
      <c r="H210" s="75"/>
      <c r="I210" s="75"/>
      <c r="J210" s="75"/>
      <c r="K210" s="88"/>
      <c r="L210" s="88"/>
      <c r="M210" s="74"/>
      <c r="N210" s="75"/>
      <c r="O210" s="74">
        <f>P210-M210</f>
        <v>600</v>
      </c>
      <c r="P210" s="74">
        <v>600</v>
      </c>
      <c r="Q210" s="74"/>
      <c r="R210" s="88"/>
      <c r="S210" s="74">
        <f>P210+R210</f>
        <v>600</v>
      </c>
      <c r="T210" s="74"/>
      <c r="U210" s="88"/>
      <c r="V210" s="74">
        <f>U210+S210</f>
        <v>600</v>
      </c>
      <c r="W210" s="74">
        <f>T210</f>
        <v>0</v>
      </c>
      <c r="X210" s="89"/>
      <c r="Y210" s="89"/>
      <c r="Z210" s="74">
        <f>V210+X210+Y210</f>
        <v>600</v>
      </c>
      <c r="AA210" s="74">
        <f>W210+Y210</f>
        <v>0</v>
      </c>
      <c r="AB210" s="88"/>
      <c r="AC210" s="88"/>
      <c r="AD210" s="88"/>
      <c r="AE210" s="88"/>
      <c r="AF210" s="88"/>
      <c r="AG210" s="88"/>
      <c r="AH210" s="74">
        <f>Z210+AB210+AC210+AD210+AE210+AF210+AG210</f>
        <v>600</v>
      </c>
      <c r="AI210" s="74">
        <f>AA210+AG210</f>
        <v>0</v>
      </c>
      <c r="AJ210" s="74"/>
      <c r="AK210" s="74"/>
      <c r="AL210" s="88"/>
      <c r="AM210" s="88"/>
      <c r="AN210" s="74">
        <f>AH210+AJ210+AK210+AL210+AM210</f>
        <v>600</v>
      </c>
      <c r="AO210" s="74">
        <f>AI210+AM210</f>
        <v>0</v>
      </c>
      <c r="AP210" s="90"/>
      <c r="AQ210" s="90"/>
      <c r="AR210" s="74">
        <f>AN210+AP210+AQ210</f>
        <v>600</v>
      </c>
      <c r="AS210" s="74">
        <f>AO210+AQ210</f>
        <v>0</v>
      </c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</row>
    <row r="211" spans="1:69" s="18" customFormat="1" ht="274.5" customHeight="1">
      <c r="A211" s="107" t="s">
        <v>379</v>
      </c>
      <c r="B211" s="83" t="s">
        <v>159</v>
      </c>
      <c r="C211" s="83" t="s">
        <v>128</v>
      </c>
      <c r="D211" s="84" t="s">
        <v>275</v>
      </c>
      <c r="E211" s="83"/>
      <c r="F211" s="74"/>
      <c r="G211" s="74"/>
      <c r="H211" s="75"/>
      <c r="I211" s="75"/>
      <c r="J211" s="75"/>
      <c r="K211" s="88"/>
      <c r="L211" s="88"/>
      <c r="M211" s="74"/>
      <c r="N211" s="75"/>
      <c r="O211" s="74">
        <f aca="true" t="shared" si="200" ref="O211:AS211">O212</f>
        <v>8329</v>
      </c>
      <c r="P211" s="74">
        <f t="shared" si="200"/>
        <v>8329</v>
      </c>
      <c r="Q211" s="74">
        <f t="shared" si="200"/>
        <v>0</v>
      </c>
      <c r="R211" s="74">
        <f t="shared" si="200"/>
        <v>0</v>
      </c>
      <c r="S211" s="74">
        <f t="shared" si="200"/>
        <v>8329</v>
      </c>
      <c r="T211" s="74">
        <f t="shared" si="200"/>
        <v>0</v>
      </c>
      <c r="U211" s="74">
        <f t="shared" si="200"/>
        <v>0</v>
      </c>
      <c r="V211" s="74">
        <f t="shared" si="200"/>
        <v>8329</v>
      </c>
      <c r="W211" s="74">
        <f t="shared" si="200"/>
        <v>0</v>
      </c>
      <c r="X211" s="74">
        <f t="shared" si="200"/>
        <v>11142</v>
      </c>
      <c r="Y211" s="74">
        <f t="shared" si="200"/>
        <v>0</v>
      </c>
      <c r="Z211" s="74">
        <f t="shared" si="200"/>
        <v>19471</v>
      </c>
      <c r="AA211" s="74">
        <f t="shared" si="200"/>
        <v>0</v>
      </c>
      <c r="AB211" s="74">
        <f t="shared" si="200"/>
        <v>0</v>
      </c>
      <c r="AC211" s="74">
        <f t="shared" si="200"/>
        <v>0</v>
      </c>
      <c r="AD211" s="74">
        <f t="shared" si="200"/>
        <v>0</v>
      </c>
      <c r="AE211" s="74">
        <f t="shared" si="200"/>
        <v>0</v>
      </c>
      <c r="AF211" s="74">
        <f t="shared" si="200"/>
        <v>0</v>
      </c>
      <c r="AG211" s="74">
        <f t="shared" si="200"/>
        <v>0</v>
      </c>
      <c r="AH211" s="74">
        <f t="shared" si="200"/>
        <v>19471</v>
      </c>
      <c r="AI211" s="74">
        <f t="shared" si="200"/>
        <v>0</v>
      </c>
      <c r="AJ211" s="74">
        <f t="shared" si="200"/>
        <v>0</v>
      </c>
      <c r="AK211" s="74">
        <f t="shared" si="200"/>
        <v>0</v>
      </c>
      <c r="AL211" s="74">
        <f t="shared" si="200"/>
        <v>0</v>
      </c>
      <c r="AM211" s="74">
        <f t="shared" si="200"/>
        <v>0</v>
      </c>
      <c r="AN211" s="74">
        <f t="shared" si="200"/>
        <v>19471</v>
      </c>
      <c r="AO211" s="74">
        <f t="shared" si="200"/>
        <v>0</v>
      </c>
      <c r="AP211" s="74">
        <f t="shared" si="200"/>
        <v>0</v>
      </c>
      <c r="AQ211" s="74">
        <f t="shared" si="200"/>
        <v>0</v>
      </c>
      <c r="AR211" s="74">
        <f t="shared" si="200"/>
        <v>19471</v>
      </c>
      <c r="AS211" s="74">
        <f t="shared" si="200"/>
        <v>0</v>
      </c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</row>
    <row r="212" spans="1:69" s="18" customFormat="1" ht="117.75" customHeight="1">
      <c r="A212" s="107" t="s">
        <v>254</v>
      </c>
      <c r="B212" s="83" t="s">
        <v>159</v>
      </c>
      <c r="C212" s="83" t="s">
        <v>128</v>
      </c>
      <c r="D212" s="84" t="s">
        <v>275</v>
      </c>
      <c r="E212" s="83" t="s">
        <v>144</v>
      </c>
      <c r="F212" s="74"/>
      <c r="G212" s="74"/>
      <c r="H212" s="75"/>
      <c r="I212" s="75"/>
      <c r="J212" s="75"/>
      <c r="K212" s="88"/>
      <c r="L212" s="88"/>
      <c r="M212" s="74"/>
      <c r="N212" s="75"/>
      <c r="O212" s="74">
        <f>P212-M212</f>
        <v>8329</v>
      </c>
      <c r="P212" s="74">
        <v>8329</v>
      </c>
      <c r="Q212" s="74"/>
      <c r="R212" s="88"/>
      <c r="S212" s="74">
        <f>P212+R212</f>
        <v>8329</v>
      </c>
      <c r="T212" s="74"/>
      <c r="U212" s="88"/>
      <c r="V212" s="74">
        <f>U212+S212</f>
        <v>8329</v>
      </c>
      <c r="W212" s="74">
        <f>T212</f>
        <v>0</v>
      </c>
      <c r="X212" s="77">
        <v>11142</v>
      </c>
      <c r="Y212" s="89"/>
      <c r="Z212" s="74">
        <f>V212+X212+Y212</f>
        <v>19471</v>
      </c>
      <c r="AA212" s="74">
        <f>W212+Y212</f>
        <v>0</v>
      </c>
      <c r="AB212" s="88"/>
      <c r="AC212" s="88"/>
      <c r="AD212" s="88"/>
      <c r="AE212" s="88"/>
      <c r="AF212" s="88"/>
      <c r="AG212" s="88"/>
      <c r="AH212" s="74">
        <f>Z212+AB212+AC212+AD212+AE212+AF212+AG212</f>
        <v>19471</v>
      </c>
      <c r="AI212" s="74">
        <f>AA212+AG212</f>
        <v>0</v>
      </c>
      <c r="AJ212" s="74"/>
      <c r="AK212" s="74"/>
      <c r="AL212" s="88"/>
      <c r="AM212" s="88"/>
      <c r="AN212" s="74">
        <f>AH212+AJ212+AK212+AL212+AM212</f>
        <v>19471</v>
      </c>
      <c r="AO212" s="74">
        <f>AI212+AM212</f>
        <v>0</v>
      </c>
      <c r="AP212" s="90"/>
      <c r="AQ212" s="90"/>
      <c r="AR212" s="74">
        <f>AN212+AP212+AQ212</f>
        <v>19471</v>
      </c>
      <c r="AS212" s="74">
        <f>AO212+AQ212</f>
        <v>0</v>
      </c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</row>
    <row r="213" spans="1:69" s="18" customFormat="1" ht="206.25" customHeight="1">
      <c r="A213" s="143" t="s">
        <v>278</v>
      </c>
      <c r="B213" s="83" t="s">
        <v>159</v>
      </c>
      <c r="C213" s="83" t="s">
        <v>128</v>
      </c>
      <c r="D213" s="84" t="s">
        <v>276</v>
      </c>
      <c r="E213" s="83"/>
      <c r="F213" s="74"/>
      <c r="G213" s="74"/>
      <c r="H213" s="75"/>
      <c r="I213" s="75"/>
      <c r="J213" s="75"/>
      <c r="K213" s="88"/>
      <c r="L213" s="88"/>
      <c r="M213" s="74"/>
      <c r="N213" s="75"/>
      <c r="O213" s="74">
        <f aca="true" t="shared" si="201" ref="O213:AS213">O214</f>
        <v>37325</v>
      </c>
      <c r="P213" s="74">
        <f t="shared" si="201"/>
        <v>37325</v>
      </c>
      <c r="Q213" s="74">
        <f t="shared" si="201"/>
        <v>0</v>
      </c>
      <c r="R213" s="74">
        <f t="shared" si="201"/>
        <v>0</v>
      </c>
      <c r="S213" s="74">
        <f t="shared" si="201"/>
        <v>37325</v>
      </c>
      <c r="T213" s="74">
        <f t="shared" si="201"/>
        <v>0</v>
      </c>
      <c r="U213" s="74">
        <f t="shared" si="201"/>
        <v>0</v>
      </c>
      <c r="V213" s="74">
        <f t="shared" si="201"/>
        <v>37325</v>
      </c>
      <c r="W213" s="74">
        <f t="shared" si="201"/>
        <v>0</v>
      </c>
      <c r="X213" s="74">
        <f t="shared" si="201"/>
        <v>0</v>
      </c>
      <c r="Y213" s="74">
        <f t="shared" si="201"/>
        <v>0</v>
      </c>
      <c r="Z213" s="74">
        <f t="shared" si="201"/>
        <v>37325</v>
      </c>
      <c r="AA213" s="74">
        <f t="shared" si="201"/>
        <v>0</v>
      </c>
      <c r="AB213" s="74">
        <f t="shared" si="201"/>
        <v>0</v>
      </c>
      <c r="AC213" s="74">
        <f t="shared" si="201"/>
        <v>0</v>
      </c>
      <c r="AD213" s="74">
        <f t="shared" si="201"/>
        <v>0</v>
      </c>
      <c r="AE213" s="74">
        <f t="shared" si="201"/>
        <v>0</v>
      </c>
      <c r="AF213" s="74">
        <f t="shared" si="201"/>
        <v>0</v>
      </c>
      <c r="AG213" s="74">
        <f t="shared" si="201"/>
        <v>0</v>
      </c>
      <c r="AH213" s="74">
        <f t="shared" si="201"/>
        <v>37325</v>
      </c>
      <c r="AI213" s="74">
        <f t="shared" si="201"/>
        <v>0</v>
      </c>
      <c r="AJ213" s="74">
        <f t="shared" si="201"/>
        <v>0</v>
      </c>
      <c r="AK213" s="74">
        <f t="shared" si="201"/>
        <v>0</v>
      </c>
      <c r="AL213" s="74">
        <f t="shared" si="201"/>
        <v>0</v>
      </c>
      <c r="AM213" s="74">
        <f t="shared" si="201"/>
        <v>0</v>
      </c>
      <c r="AN213" s="74">
        <f t="shared" si="201"/>
        <v>37325</v>
      </c>
      <c r="AO213" s="74">
        <f t="shared" si="201"/>
        <v>0</v>
      </c>
      <c r="AP213" s="74">
        <f t="shared" si="201"/>
        <v>0</v>
      </c>
      <c r="AQ213" s="74">
        <f t="shared" si="201"/>
        <v>0</v>
      </c>
      <c r="AR213" s="74">
        <f t="shared" si="201"/>
        <v>37325</v>
      </c>
      <c r="AS213" s="74">
        <f t="shared" si="201"/>
        <v>0</v>
      </c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</row>
    <row r="214" spans="1:69" s="18" customFormat="1" ht="107.25" customHeight="1">
      <c r="A214" s="107" t="s">
        <v>254</v>
      </c>
      <c r="B214" s="83" t="s">
        <v>159</v>
      </c>
      <c r="C214" s="83" t="s">
        <v>128</v>
      </c>
      <c r="D214" s="84" t="s">
        <v>276</v>
      </c>
      <c r="E214" s="83" t="s">
        <v>144</v>
      </c>
      <c r="F214" s="74"/>
      <c r="G214" s="74"/>
      <c r="H214" s="75"/>
      <c r="I214" s="75"/>
      <c r="J214" s="75"/>
      <c r="K214" s="88"/>
      <c r="L214" s="88"/>
      <c r="M214" s="74"/>
      <c r="N214" s="75"/>
      <c r="O214" s="74">
        <f>P214-M214</f>
        <v>37325</v>
      </c>
      <c r="P214" s="74">
        <v>37325</v>
      </c>
      <c r="Q214" s="74"/>
      <c r="R214" s="88"/>
      <c r="S214" s="74">
        <f>P214+R214</f>
        <v>37325</v>
      </c>
      <c r="T214" s="74"/>
      <c r="U214" s="88"/>
      <c r="V214" s="74">
        <f>U214+S214</f>
        <v>37325</v>
      </c>
      <c r="W214" s="74">
        <f>T214</f>
        <v>0</v>
      </c>
      <c r="X214" s="89"/>
      <c r="Y214" s="89"/>
      <c r="Z214" s="74">
        <f>V214+X214+Y214</f>
        <v>37325</v>
      </c>
      <c r="AA214" s="74">
        <f>W214+Y214</f>
        <v>0</v>
      </c>
      <c r="AB214" s="88"/>
      <c r="AC214" s="88"/>
      <c r="AD214" s="88"/>
      <c r="AE214" s="88"/>
      <c r="AF214" s="88"/>
      <c r="AG214" s="88"/>
      <c r="AH214" s="74">
        <f>Z214+AB214+AC214+AD214+AE214+AF214+AG214</f>
        <v>37325</v>
      </c>
      <c r="AI214" s="74">
        <f>AA214+AG214</f>
        <v>0</v>
      </c>
      <c r="AJ214" s="74"/>
      <c r="AK214" s="74"/>
      <c r="AL214" s="88"/>
      <c r="AM214" s="88"/>
      <c r="AN214" s="74">
        <f>AH214+AJ214+AK214+AL214+AM214</f>
        <v>37325</v>
      </c>
      <c r="AO214" s="74">
        <f>AI214+AM214</f>
        <v>0</v>
      </c>
      <c r="AP214" s="90"/>
      <c r="AQ214" s="90"/>
      <c r="AR214" s="74">
        <f>AN214+AP214+AQ214</f>
        <v>37325</v>
      </c>
      <c r="AS214" s="74">
        <f>AO214+AQ214</f>
        <v>0</v>
      </c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</row>
    <row r="215" spans="1:69" s="18" customFormat="1" ht="46.5" customHeight="1">
      <c r="A215" s="107" t="s">
        <v>121</v>
      </c>
      <c r="B215" s="83" t="s">
        <v>159</v>
      </c>
      <c r="C215" s="83" t="s">
        <v>128</v>
      </c>
      <c r="D215" s="84" t="s">
        <v>122</v>
      </c>
      <c r="E215" s="83"/>
      <c r="F215" s="74"/>
      <c r="G215" s="74"/>
      <c r="H215" s="75"/>
      <c r="I215" s="75"/>
      <c r="J215" s="75"/>
      <c r="K215" s="88"/>
      <c r="L215" s="88"/>
      <c r="M215" s="74"/>
      <c r="N215" s="75"/>
      <c r="O215" s="74">
        <f aca="true" t="shared" si="202" ref="O215:AS215">O216</f>
        <v>174608</v>
      </c>
      <c r="P215" s="74">
        <f t="shared" si="202"/>
        <v>174608</v>
      </c>
      <c r="Q215" s="74">
        <f t="shared" si="202"/>
        <v>0</v>
      </c>
      <c r="R215" s="74">
        <f t="shared" si="202"/>
        <v>0</v>
      </c>
      <c r="S215" s="74">
        <f t="shared" si="202"/>
        <v>174608</v>
      </c>
      <c r="T215" s="74">
        <f t="shared" si="202"/>
        <v>0</v>
      </c>
      <c r="U215" s="74">
        <f t="shared" si="202"/>
        <v>0</v>
      </c>
      <c r="V215" s="74">
        <f t="shared" si="202"/>
        <v>174608</v>
      </c>
      <c r="W215" s="74">
        <f t="shared" si="202"/>
        <v>0</v>
      </c>
      <c r="X215" s="74">
        <f t="shared" si="202"/>
        <v>0</v>
      </c>
      <c r="Y215" s="74">
        <f t="shared" si="202"/>
        <v>0</v>
      </c>
      <c r="Z215" s="74">
        <f t="shared" si="202"/>
        <v>174608</v>
      </c>
      <c r="AA215" s="74">
        <f t="shared" si="202"/>
        <v>0</v>
      </c>
      <c r="AB215" s="74">
        <f t="shared" si="202"/>
        <v>0</v>
      </c>
      <c r="AC215" s="74">
        <f t="shared" si="202"/>
        <v>0</v>
      </c>
      <c r="AD215" s="74">
        <f t="shared" si="202"/>
        <v>0</v>
      </c>
      <c r="AE215" s="74">
        <f t="shared" si="202"/>
        <v>0</v>
      </c>
      <c r="AF215" s="74">
        <f t="shared" si="202"/>
        <v>0</v>
      </c>
      <c r="AG215" s="74">
        <f t="shared" si="202"/>
        <v>0</v>
      </c>
      <c r="AH215" s="74">
        <f t="shared" si="202"/>
        <v>174608</v>
      </c>
      <c r="AI215" s="74">
        <f t="shared" si="202"/>
        <v>0</v>
      </c>
      <c r="AJ215" s="74">
        <f t="shared" si="202"/>
        <v>0</v>
      </c>
      <c r="AK215" s="74">
        <f t="shared" si="202"/>
        <v>0</v>
      </c>
      <c r="AL215" s="74">
        <f t="shared" si="202"/>
        <v>0</v>
      </c>
      <c r="AM215" s="74">
        <f t="shared" si="202"/>
        <v>0</v>
      </c>
      <c r="AN215" s="74">
        <f t="shared" si="202"/>
        <v>174608</v>
      </c>
      <c r="AO215" s="74">
        <f t="shared" si="202"/>
        <v>0</v>
      </c>
      <c r="AP215" s="74">
        <f t="shared" si="202"/>
        <v>0</v>
      </c>
      <c r="AQ215" s="74">
        <f t="shared" si="202"/>
        <v>0</v>
      </c>
      <c r="AR215" s="74">
        <f t="shared" si="202"/>
        <v>174608</v>
      </c>
      <c r="AS215" s="74">
        <f t="shared" si="202"/>
        <v>0</v>
      </c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</row>
    <row r="216" spans="1:69" s="18" customFormat="1" ht="102" customHeight="1">
      <c r="A216" s="107" t="s">
        <v>345</v>
      </c>
      <c r="B216" s="83" t="s">
        <v>159</v>
      </c>
      <c r="C216" s="83" t="s">
        <v>128</v>
      </c>
      <c r="D216" s="84" t="s">
        <v>320</v>
      </c>
      <c r="E216" s="83"/>
      <c r="F216" s="74"/>
      <c r="G216" s="74"/>
      <c r="H216" s="75"/>
      <c r="I216" s="75"/>
      <c r="J216" s="75"/>
      <c r="K216" s="88"/>
      <c r="L216" s="88"/>
      <c r="M216" s="74"/>
      <c r="N216" s="75"/>
      <c r="O216" s="74">
        <f aca="true" t="shared" si="203" ref="O216:AG217">O217</f>
        <v>174608</v>
      </c>
      <c r="P216" s="74">
        <f t="shared" si="203"/>
        <v>174608</v>
      </c>
      <c r="Q216" s="74">
        <f t="shared" si="203"/>
        <v>0</v>
      </c>
      <c r="R216" s="74">
        <f t="shared" si="203"/>
        <v>0</v>
      </c>
      <c r="S216" s="74">
        <f t="shared" si="203"/>
        <v>174608</v>
      </c>
      <c r="T216" s="74">
        <f t="shared" si="203"/>
        <v>0</v>
      </c>
      <c r="U216" s="74">
        <f t="shared" si="203"/>
        <v>0</v>
      </c>
      <c r="V216" s="74">
        <f t="shared" si="203"/>
        <v>174608</v>
      </c>
      <c r="W216" s="74">
        <f t="shared" si="203"/>
        <v>0</v>
      </c>
      <c r="X216" s="74">
        <f t="shared" si="203"/>
        <v>0</v>
      </c>
      <c r="Y216" s="74">
        <f t="shared" si="203"/>
        <v>0</v>
      </c>
      <c r="Z216" s="74">
        <f t="shared" si="203"/>
        <v>174608</v>
      </c>
      <c r="AA216" s="74">
        <f t="shared" si="203"/>
        <v>0</v>
      </c>
      <c r="AB216" s="74">
        <f t="shared" si="203"/>
        <v>0</v>
      </c>
      <c r="AC216" s="74">
        <f t="shared" si="203"/>
        <v>0</v>
      </c>
      <c r="AD216" s="74">
        <f t="shared" si="203"/>
        <v>0</v>
      </c>
      <c r="AE216" s="74">
        <f t="shared" si="203"/>
        <v>0</v>
      </c>
      <c r="AF216" s="74">
        <f t="shared" si="203"/>
        <v>0</v>
      </c>
      <c r="AG216" s="74">
        <f t="shared" si="203"/>
        <v>0</v>
      </c>
      <c r="AH216" s="74">
        <f aca="true" t="shared" si="204" ref="AH216:AS217">AH217</f>
        <v>174608</v>
      </c>
      <c r="AI216" s="74">
        <f t="shared" si="204"/>
        <v>0</v>
      </c>
      <c r="AJ216" s="74">
        <f t="shared" si="204"/>
        <v>0</v>
      </c>
      <c r="AK216" s="74">
        <f t="shared" si="204"/>
        <v>0</v>
      </c>
      <c r="AL216" s="74">
        <f t="shared" si="204"/>
        <v>0</v>
      </c>
      <c r="AM216" s="74">
        <f t="shared" si="204"/>
        <v>0</v>
      </c>
      <c r="AN216" s="74">
        <f t="shared" si="204"/>
        <v>174608</v>
      </c>
      <c r="AO216" s="74">
        <f t="shared" si="204"/>
        <v>0</v>
      </c>
      <c r="AP216" s="74">
        <f t="shared" si="204"/>
        <v>0</v>
      </c>
      <c r="AQ216" s="74">
        <f t="shared" si="204"/>
        <v>0</v>
      </c>
      <c r="AR216" s="74">
        <f t="shared" si="204"/>
        <v>174608</v>
      </c>
      <c r="AS216" s="74">
        <f t="shared" si="204"/>
        <v>0</v>
      </c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</row>
    <row r="217" spans="1:69" s="18" customFormat="1" ht="182.25" customHeight="1">
      <c r="A217" s="107" t="s">
        <v>290</v>
      </c>
      <c r="B217" s="83" t="s">
        <v>159</v>
      </c>
      <c r="C217" s="83" t="s">
        <v>128</v>
      </c>
      <c r="D217" s="84" t="s">
        <v>321</v>
      </c>
      <c r="E217" s="83"/>
      <c r="F217" s="74"/>
      <c r="G217" s="74"/>
      <c r="H217" s="75"/>
      <c r="I217" s="75"/>
      <c r="J217" s="75"/>
      <c r="K217" s="88"/>
      <c r="L217" s="88"/>
      <c r="M217" s="74"/>
      <c r="N217" s="75"/>
      <c r="O217" s="74">
        <f t="shared" si="203"/>
        <v>174608</v>
      </c>
      <c r="P217" s="74">
        <f t="shared" si="203"/>
        <v>174608</v>
      </c>
      <c r="Q217" s="74">
        <f t="shared" si="203"/>
        <v>0</v>
      </c>
      <c r="R217" s="74">
        <f t="shared" si="203"/>
        <v>0</v>
      </c>
      <c r="S217" s="74">
        <f t="shared" si="203"/>
        <v>174608</v>
      </c>
      <c r="T217" s="74">
        <f t="shared" si="203"/>
        <v>0</v>
      </c>
      <c r="U217" s="74">
        <f t="shared" si="203"/>
        <v>0</v>
      </c>
      <c r="V217" s="74">
        <f t="shared" si="203"/>
        <v>174608</v>
      </c>
      <c r="W217" s="74">
        <f t="shared" si="203"/>
        <v>0</v>
      </c>
      <c r="X217" s="74">
        <f t="shared" si="203"/>
        <v>0</v>
      </c>
      <c r="Y217" s="74">
        <f t="shared" si="203"/>
        <v>0</v>
      </c>
      <c r="Z217" s="74">
        <f t="shared" si="203"/>
        <v>174608</v>
      </c>
      <c r="AA217" s="74">
        <f t="shared" si="203"/>
        <v>0</v>
      </c>
      <c r="AB217" s="74">
        <f t="shared" si="203"/>
        <v>0</v>
      </c>
      <c r="AC217" s="74">
        <f t="shared" si="203"/>
        <v>0</v>
      </c>
      <c r="AD217" s="74">
        <f t="shared" si="203"/>
        <v>0</v>
      </c>
      <c r="AE217" s="74">
        <f t="shared" si="203"/>
        <v>0</v>
      </c>
      <c r="AF217" s="74">
        <f t="shared" si="203"/>
        <v>0</v>
      </c>
      <c r="AG217" s="74">
        <f t="shared" si="203"/>
        <v>0</v>
      </c>
      <c r="AH217" s="74">
        <f t="shared" si="204"/>
        <v>174608</v>
      </c>
      <c r="AI217" s="74">
        <f t="shared" si="204"/>
        <v>0</v>
      </c>
      <c r="AJ217" s="74">
        <f t="shared" si="204"/>
        <v>0</v>
      </c>
      <c r="AK217" s="74">
        <f t="shared" si="204"/>
        <v>0</v>
      </c>
      <c r="AL217" s="74">
        <f t="shared" si="204"/>
        <v>0</v>
      </c>
      <c r="AM217" s="74">
        <f t="shared" si="204"/>
        <v>0</v>
      </c>
      <c r="AN217" s="74">
        <f t="shared" si="204"/>
        <v>174608</v>
      </c>
      <c r="AO217" s="74">
        <f t="shared" si="204"/>
        <v>0</v>
      </c>
      <c r="AP217" s="74">
        <f t="shared" si="204"/>
        <v>0</v>
      </c>
      <c r="AQ217" s="74">
        <f t="shared" si="204"/>
        <v>0</v>
      </c>
      <c r="AR217" s="74">
        <f t="shared" si="204"/>
        <v>174608</v>
      </c>
      <c r="AS217" s="74">
        <f t="shared" si="204"/>
        <v>0</v>
      </c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</row>
    <row r="218" spans="1:69" s="18" customFormat="1" ht="110.25" customHeight="1">
      <c r="A218" s="107" t="s">
        <v>254</v>
      </c>
      <c r="B218" s="83" t="s">
        <v>159</v>
      </c>
      <c r="C218" s="83" t="s">
        <v>128</v>
      </c>
      <c r="D218" s="84" t="s">
        <v>321</v>
      </c>
      <c r="E218" s="83" t="s">
        <v>144</v>
      </c>
      <c r="F218" s="74"/>
      <c r="G218" s="74"/>
      <c r="H218" s="75"/>
      <c r="I218" s="75"/>
      <c r="J218" s="75"/>
      <c r="K218" s="88"/>
      <c r="L218" s="88"/>
      <c r="M218" s="74"/>
      <c r="N218" s="75"/>
      <c r="O218" s="74">
        <f>P218-M218</f>
        <v>174608</v>
      </c>
      <c r="P218" s="74">
        <v>174608</v>
      </c>
      <c r="Q218" s="74"/>
      <c r="R218" s="88"/>
      <c r="S218" s="74">
        <f>P218+R218</f>
        <v>174608</v>
      </c>
      <c r="T218" s="74"/>
      <c r="U218" s="88"/>
      <c r="V218" s="74">
        <f>U218+S218</f>
        <v>174608</v>
      </c>
      <c r="W218" s="74">
        <f>T218</f>
        <v>0</v>
      </c>
      <c r="X218" s="89"/>
      <c r="Y218" s="89"/>
      <c r="Z218" s="74">
        <f>V218+X218+Y218</f>
        <v>174608</v>
      </c>
      <c r="AA218" s="74">
        <f>W218+Y218</f>
        <v>0</v>
      </c>
      <c r="AB218" s="88"/>
      <c r="AC218" s="88"/>
      <c r="AD218" s="88"/>
      <c r="AE218" s="88"/>
      <c r="AF218" s="88"/>
      <c r="AG218" s="88"/>
      <c r="AH218" s="74">
        <f>Z218+AB218+AC218+AD218+AE218+AF218+AG218</f>
        <v>174608</v>
      </c>
      <c r="AI218" s="74">
        <f>AA218+AG218</f>
        <v>0</v>
      </c>
      <c r="AJ218" s="74"/>
      <c r="AK218" s="74"/>
      <c r="AL218" s="88"/>
      <c r="AM218" s="88"/>
      <c r="AN218" s="74">
        <f>AH218+AJ218+AK218+AL218+AM218</f>
        <v>174608</v>
      </c>
      <c r="AO218" s="74">
        <f>AI218+AM218</f>
        <v>0</v>
      </c>
      <c r="AP218" s="90"/>
      <c r="AQ218" s="90"/>
      <c r="AR218" s="74">
        <f>AN218+AP218+AQ218</f>
        <v>174608</v>
      </c>
      <c r="AS218" s="74">
        <f>AO218+AQ218</f>
        <v>0</v>
      </c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</row>
    <row r="219" spans="1:45" ht="7.5" customHeight="1">
      <c r="A219" s="78"/>
      <c r="B219" s="83"/>
      <c r="C219" s="83"/>
      <c r="D219" s="141"/>
      <c r="E219" s="83"/>
      <c r="F219" s="56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9"/>
      <c r="W219" s="59"/>
      <c r="X219" s="56"/>
      <c r="Y219" s="56"/>
      <c r="Z219" s="60"/>
      <c r="AA219" s="60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9"/>
      <c r="AQ219" s="59"/>
      <c r="AR219" s="59"/>
      <c r="AS219" s="59"/>
    </row>
    <row r="220" spans="1:69" s="18" customFormat="1" ht="21" customHeight="1">
      <c r="A220" s="144" t="s">
        <v>161</v>
      </c>
      <c r="B220" s="69" t="s">
        <v>159</v>
      </c>
      <c r="C220" s="69" t="s">
        <v>132</v>
      </c>
      <c r="D220" s="80"/>
      <c r="E220" s="69"/>
      <c r="F220" s="81">
        <f>F221</f>
        <v>680600</v>
      </c>
      <c r="G220" s="81">
        <f aca="true" t="shared" si="205" ref="G220:AH220">G221+G237</f>
        <v>486477</v>
      </c>
      <c r="H220" s="81">
        <f t="shared" si="205"/>
        <v>1167077</v>
      </c>
      <c r="I220" s="81">
        <f t="shared" si="205"/>
        <v>0</v>
      </c>
      <c r="J220" s="81">
        <f t="shared" si="205"/>
        <v>1308543</v>
      </c>
      <c r="K220" s="81">
        <f t="shared" si="205"/>
        <v>0</v>
      </c>
      <c r="L220" s="81">
        <f t="shared" si="205"/>
        <v>0</v>
      </c>
      <c r="M220" s="81">
        <f t="shared" si="205"/>
        <v>1167077</v>
      </c>
      <c r="N220" s="81">
        <f t="shared" si="205"/>
        <v>0</v>
      </c>
      <c r="O220" s="81">
        <f t="shared" si="205"/>
        <v>-480309</v>
      </c>
      <c r="P220" s="81">
        <f t="shared" si="205"/>
        <v>686768</v>
      </c>
      <c r="Q220" s="81">
        <f t="shared" si="205"/>
        <v>0</v>
      </c>
      <c r="R220" s="81">
        <f t="shared" si="205"/>
        <v>0</v>
      </c>
      <c r="S220" s="81">
        <f t="shared" si="205"/>
        <v>686768</v>
      </c>
      <c r="T220" s="81">
        <f t="shared" si="205"/>
        <v>0</v>
      </c>
      <c r="U220" s="81">
        <f t="shared" si="205"/>
        <v>0</v>
      </c>
      <c r="V220" s="81">
        <f t="shared" si="205"/>
        <v>686768</v>
      </c>
      <c r="W220" s="81">
        <f t="shared" si="205"/>
        <v>0</v>
      </c>
      <c r="X220" s="81">
        <f t="shared" si="205"/>
        <v>-11142</v>
      </c>
      <c r="Y220" s="81">
        <f t="shared" si="205"/>
        <v>0</v>
      </c>
      <c r="Z220" s="81">
        <f t="shared" si="205"/>
        <v>675626</v>
      </c>
      <c r="AA220" s="81">
        <f t="shared" si="205"/>
        <v>0</v>
      </c>
      <c r="AB220" s="81">
        <f t="shared" si="205"/>
        <v>-1</v>
      </c>
      <c r="AC220" s="81">
        <f t="shared" si="205"/>
        <v>0</v>
      </c>
      <c r="AD220" s="81">
        <f t="shared" si="205"/>
        <v>0</v>
      </c>
      <c r="AE220" s="81">
        <f t="shared" si="205"/>
        <v>0</v>
      </c>
      <c r="AF220" s="81">
        <f t="shared" si="205"/>
        <v>0</v>
      </c>
      <c r="AG220" s="81">
        <f t="shared" si="205"/>
        <v>0</v>
      </c>
      <c r="AH220" s="81">
        <f t="shared" si="205"/>
        <v>675625</v>
      </c>
      <c r="AI220" s="81">
        <f aca="true" t="shared" si="206" ref="AI220:AN220">AI221+AI237</f>
        <v>0</v>
      </c>
      <c r="AJ220" s="81">
        <f t="shared" si="206"/>
        <v>-3600</v>
      </c>
      <c r="AK220" s="81">
        <f t="shared" si="206"/>
        <v>0</v>
      </c>
      <c r="AL220" s="81">
        <f t="shared" si="206"/>
        <v>0</v>
      </c>
      <c r="AM220" s="81">
        <f t="shared" si="206"/>
        <v>0</v>
      </c>
      <c r="AN220" s="81">
        <f t="shared" si="206"/>
        <v>672025</v>
      </c>
      <c r="AO220" s="81">
        <f>AO221+AO237</f>
        <v>0</v>
      </c>
      <c r="AP220" s="81">
        <f>AP221+AP237</f>
        <v>-1216</v>
      </c>
      <c r="AQ220" s="81">
        <f>AQ221+AQ237</f>
        <v>0</v>
      </c>
      <c r="AR220" s="81">
        <f>AR221+AR237</f>
        <v>670809</v>
      </c>
      <c r="AS220" s="81">
        <f>AS221+AS237</f>
        <v>0</v>
      </c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</row>
    <row r="221" spans="1:69" s="18" customFormat="1" ht="26.25" customHeight="1">
      <c r="A221" s="145" t="s">
        <v>161</v>
      </c>
      <c r="B221" s="83" t="s">
        <v>159</v>
      </c>
      <c r="C221" s="83" t="s">
        <v>132</v>
      </c>
      <c r="D221" s="146" t="s">
        <v>119</v>
      </c>
      <c r="E221" s="83"/>
      <c r="F221" s="85">
        <f>F222+F223+F225+F227+F229+F231</f>
        <v>680600</v>
      </c>
      <c r="G221" s="85">
        <f aca="true" t="shared" si="207" ref="G221:N221">G222+G223+G225+G227+G229+G231+G235</f>
        <v>481921</v>
      </c>
      <c r="H221" s="85">
        <f t="shared" si="207"/>
        <v>1162521</v>
      </c>
      <c r="I221" s="85">
        <f t="shared" si="207"/>
        <v>0</v>
      </c>
      <c r="J221" s="85">
        <f t="shared" si="207"/>
        <v>1303656</v>
      </c>
      <c r="K221" s="85">
        <f t="shared" si="207"/>
        <v>0</v>
      </c>
      <c r="L221" s="85">
        <f t="shared" si="207"/>
        <v>0</v>
      </c>
      <c r="M221" s="85">
        <f t="shared" si="207"/>
        <v>1162521</v>
      </c>
      <c r="N221" s="85">
        <f t="shared" si="207"/>
        <v>0</v>
      </c>
      <c r="O221" s="85">
        <f aca="true" t="shared" si="208" ref="O221:T221">O222+O231+O233+O235+O223</f>
        <v>-480309</v>
      </c>
      <c r="P221" s="85">
        <f t="shared" si="208"/>
        <v>682212</v>
      </c>
      <c r="Q221" s="85">
        <f t="shared" si="208"/>
        <v>0</v>
      </c>
      <c r="R221" s="85">
        <f t="shared" si="208"/>
        <v>0</v>
      </c>
      <c r="S221" s="85">
        <f t="shared" si="208"/>
        <v>682212</v>
      </c>
      <c r="T221" s="85">
        <f t="shared" si="208"/>
        <v>0</v>
      </c>
      <c r="U221" s="85">
        <f aca="true" t="shared" si="209" ref="U221:Z221">U222+U231+U233+U235+U223</f>
        <v>0</v>
      </c>
      <c r="V221" s="85">
        <f t="shared" si="209"/>
        <v>682212</v>
      </c>
      <c r="W221" s="85">
        <f t="shared" si="209"/>
        <v>0</v>
      </c>
      <c r="X221" s="85">
        <f t="shared" si="209"/>
        <v>-11142</v>
      </c>
      <c r="Y221" s="85">
        <f t="shared" si="209"/>
        <v>0</v>
      </c>
      <c r="Z221" s="85">
        <f t="shared" si="209"/>
        <v>671070</v>
      </c>
      <c r="AA221" s="85">
        <f aca="true" t="shared" si="210" ref="AA221:AH221">AA222+AA231+AA233+AA235+AA223</f>
        <v>0</v>
      </c>
      <c r="AB221" s="85">
        <f t="shared" si="210"/>
        <v>-6472</v>
      </c>
      <c r="AC221" s="85">
        <f>AC222+AC231+AC233+AC235+AC223</f>
        <v>0</v>
      </c>
      <c r="AD221" s="85">
        <f>AD222+AD231+AD233+AD235+AD223</f>
        <v>0</v>
      </c>
      <c r="AE221" s="85">
        <f>AE222+AE231+AE233+AE235+AE223</f>
        <v>0</v>
      </c>
      <c r="AF221" s="85">
        <f>AF222+AF231+AF233+AF235+AF223</f>
        <v>0</v>
      </c>
      <c r="AG221" s="85">
        <f t="shared" si="210"/>
        <v>0</v>
      </c>
      <c r="AH221" s="85">
        <f t="shared" si="210"/>
        <v>664598</v>
      </c>
      <c r="AI221" s="85">
        <f aca="true" t="shared" si="211" ref="AI221:AN221">AI222+AI231+AI233+AI235+AI223</f>
        <v>0</v>
      </c>
      <c r="AJ221" s="85">
        <f t="shared" si="211"/>
        <v>-5504</v>
      </c>
      <c r="AK221" s="85">
        <f t="shared" si="211"/>
        <v>0</v>
      </c>
      <c r="AL221" s="85">
        <f t="shared" si="211"/>
        <v>0</v>
      </c>
      <c r="AM221" s="85">
        <f t="shared" si="211"/>
        <v>0</v>
      </c>
      <c r="AN221" s="85">
        <f t="shared" si="211"/>
        <v>659094</v>
      </c>
      <c r="AO221" s="85">
        <f>AO222+AO231+AO233+AO235+AO223</f>
        <v>0</v>
      </c>
      <c r="AP221" s="85">
        <f>AP222+AP231+AP233+AP235+AP223</f>
        <v>-1216</v>
      </c>
      <c r="AQ221" s="85">
        <f>AQ222+AQ231+AQ233+AQ235+AQ223</f>
        <v>0</v>
      </c>
      <c r="AR221" s="85">
        <f>AR222+AR231+AR233+AR235+AR223</f>
        <v>657878</v>
      </c>
      <c r="AS221" s="85">
        <f>AS222+AS231+AS233+AS235+AS223</f>
        <v>0</v>
      </c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</row>
    <row r="222" spans="1:69" s="18" customFormat="1" ht="71.25" customHeight="1">
      <c r="A222" s="107" t="s">
        <v>137</v>
      </c>
      <c r="B222" s="83" t="s">
        <v>159</v>
      </c>
      <c r="C222" s="83" t="s">
        <v>132</v>
      </c>
      <c r="D222" s="146" t="s">
        <v>119</v>
      </c>
      <c r="E222" s="83" t="s">
        <v>138</v>
      </c>
      <c r="F222" s="74">
        <v>636668</v>
      </c>
      <c r="G222" s="74">
        <f>H222-F222</f>
        <v>470655</v>
      </c>
      <c r="H222" s="74">
        <v>1107323</v>
      </c>
      <c r="I222" s="74"/>
      <c r="J222" s="74">
        <v>1244558</v>
      </c>
      <c r="K222" s="88"/>
      <c r="L222" s="88"/>
      <c r="M222" s="74">
        <f>H222+K222</f>
        <v>1107323</v>
      </c>
      <c r="N222" s="75"/>
      <c r="O222" s="74">
        <f>P222-M222</f>
        <v>-450782</v>
      </c>
      <c r="P222" s="74">
        <v>656541</v>
      </c>
      <c r="Q222" s="74"/>
      <c r="R222" s="88"/>
      <c r="S222" s="74">
        <f>P222+R222</f>
        <v>656541</v>
      </c>
      <c r="T222" s="74"/>
      <c r="U222" s="88"/>
      <c r="V222" s="74">
        <f>U222+S222</f>
        <v>656541</v>
      </c>
      <c r="W222" s="74">
        <f>T222</f>
        <v>0</v>
      </c>
      <c r="X222" s="74">
        <v>-11142</v>
      </c>
      <c r="Y222" s="89"/>
      <c r="Z222" s="74">
        <f>V222+X222+Y222</f>
        <v>645399</v>
      </c>
      <c r="AA222" s="74">
        <f>W222+Y222</f>
        <v>0</v>
      </c>
      <c r="AB222" s="74">
        <v>-6472</v>
      </c>
      <c r="AC222" s="88"/>
      <c r="AD222" s="88"/>
      <c r="AE222" s="88"/>
      <c r="AF222" s="88"/>
      <c r="AG222" s="88"/>
      <c r="AH222" s="74">
        <f>Z222+AB222+AC222+AD222+AE222+AF222+AG222</f>
        <v>638927</v>
      </c>
      <c r="AI222" s="74">
        <f>AA222+AG222</f>
        <v>0</v>
      </c>
      <c r="AJ222" s="74">
        <v>-5504</v>
      </c>
      <c r="AK222" s="74"/>
      <c r="AL222" s="88"/>
      <c r="AM222" s="88"/>
      <c r="AN222" s="74">
        <f>AH222+AJ222+AK222+AL222+AM222</f>
        <v>633423</v>
      </c>
      <c r="AO222" s="74">
        <f>AI222+AM222</f>
        <v>0</v>
      </c>
      <c r="AP222" s="74">
        <v>-1216</v>
      </c>
      <c r="AQ222" s="90"/>
      <c r="AR222" s="74">
        <f>AN222+AP222+AQ222</f>
        <v>632207</v>
      </c>
      <c r="AS222" s="74">
        <f>AO222+AQ222</f>
        <v>0</v>
      </c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</row>
    <row r="223" spans="1:69" s="41" customFormat="1" ht="102.75" customHeight="1">
      <c r="A223" s="131" t="s">
        <v>313</v>
      </c>
      <c r="B223" s="83" t="s">
        <v>159</v>
      </c>
      <c r="C223" s="83" t="s">
        <v>132</v>
      </c>
      <c r="D223" s="146" t="s">
        <v>203</v>
      </c>
      <c r="E223" s="83"/>
      <c r="F223" s="85">
        <f aca="true" t="shared" si="212" ref="F223:AS223">F224</f>
        <v>1903</v>
      </c>
      <c r="G223" s="85">
        <f t="shared" si="212"/>
        <v>-1903</v>
      </c>
      <c r="H223" s="85">
        <f t="shared" si="212"/>
        <v>0</v>
      </c>
      <c r="I223" s="85">
        <f t="shared" si="212"/>
        <v>0</v>
      </c>
      <c r="J223" s="85">
        <f t="shared" si="212"/>
        <v>0</v>
      </c>
      <c r="K223" s="85">
        <f t="shared" si="212"/>
        <v>0</v>
      </c>
      <c r="L223" s="85">
        <f t="shared" si="212"/>
        <v>0</v>
      </c>
      <c r="M223" s="85">
        <f t="shared" si="212"/>
        <v>0</v>
      </c>
      <c r="N223" s="85">
        <f t="shared" si="212"/>
        <v>0</v>
      </c>
      <c r="O223" s="85">
        <f t="shared" si="212"/>
        <v>14500</v>
      </c>
      <c r="P223" s="85">
        <f t="shared" si="212"/>
        <v>14500</v>
      </c>
      <c r="Q223" s="85">
        <f t="shared" si="212"/>
        <v>0</v>
      </c>
      <c r="R223" s="85">
        <f t="shared" si="212"/>
        <v>0</v>
      </c>
      <c r="S223" s="85">
        <f t="shared" si="212"/>
        <v>14500</v>
      </c>
      <c r="T223" s="85">
        <f t="shared" si="212"/>
        <v>0</v>
      </c>
      <c r="U223" s="85">
        <f t="shared" si="212"/>
        <v>0</v>
      </c>
      <c r="V223" s="85">
        <f t="shared" si="212"/>
        <v>14500</v>
      </c>
      <c r="W223" s="85">
        <f t="shared" si="212"/>
        <v>0</v>
      </c>
      <c r="X223" s="85">
        <f t="shared" si="212"/>
        <v>0</v>
      </c>
      <c r="Y223" s="85">
        <f t="shared" si="212"/>
        <v>0</v>
      </c>
      <c r="Z223" s="85">
        <f t="shared" si="212"/>
        <v>14500</v>
      </c>
      <c r="AA223" s="85">
        <f t="shared" si="212"/>
        <v>0</v>
      </c>
      <c r="AB223" s="85">
        <f t="shared" si="212"/>
        <v>0</v>
      </c>
      <c r="AC223" s="85">
        <f t="shared" si="212"/>
        <v>0</v>
      </c>
      <c r="AD223" s="85">
        <f t="shared" si="212"/>
        <v>0</v>
      </c>
      <c r="AE223" s="85">
        <f t="shared" si="212"/>
        <v>0</v>
      </c>
      <c r="AF223" s="85">
        <f t="shared" si="212"/>
        <v>0</v>
      </c>
      <c r="AG223" s="85">
        <f t="shared" si="212"/>
        <v>0</v>
      </c>
      <c r="AH223" s="85">
        <f t="shared" si="212"/>
        <v>14500</v>
      </c>
      <c r="AI223" s="85">
        <f t="shared" si="212"/>
        <v>0</v>
      </c>
      <c r="AJ223" s="85">
        <f t="shared" si="212"/>
        <v>0</v>
      </c>
      <c r="AK223" s="85">
        <f t="shared" si="212"/>
        <v>0</v>
      </c>
      <c r="AL223" s="85">
        <f t="shared" si="212"/>
        <v>0</v>
      </c>
      <c r="AM223" s="85">
        <f t="shared" si="212"/>
        <v>0</v>
      </c>
      <c r="AN223" s="85">
        <f t="shared" si="212"/>
        <v>14500</v>
      </c>
      <c r="AO223" s="85">
        <f t="shared" si="212"/>
        <v>0</v>
      </c>
      <c r="AP223" s="85">
        <f t="shared" si="212"/>
        <v>0</v>
      </c>
      <c r="AQ223" s="85">
        <f t="shared" si="212"/>
        <v>0</v>
      </c>
      <c r="AR223" s="85">
        <f t="shared" si="212"/>
        <v>14500</v>
      </c>
      <c r="AS223" s="85">
        <f t="shared" si="212"/>
        <v>0</v>
      </c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  <c r="BQ223" s="40"/>
    </row>
    <row r="224" spans="1:69" s="41" customFormat="1" ht="87.75" customHeight="1">
      <c r="A224" s="82" t="s">
        <v>339</v>
      </c>
      <c r="B224" s="83" t="s">
        <v>159</v>
      </c>
      <c r="C224" s="83" t="s">
        <v>132</v>
      </c>
      <c r="D224" s="146" t="s">
        <v>203</v>
      </c>
      <c r="E224" s="83" t="s">
        <v>240</v>
      </c>
      <c r="F224" s="74">
        <v>1903</v>
      </c>
      <c r="G224" s="74">
        <f>H224-F224</f>
        <v>-1903</v>
      </c>
      <c r="H224" s="74">
        <f>2945-2945</f>
        <v>0</v>
      </c>
      <c r="I224" s="74"/>
      <c r="J224" s="74">
        <f>3154-3154</f>
        <v>0</v>
      </c>
      <c r="K224" s="97"/>
      <c r="L224" s="97"/>
      <c r="M224" s="74">
        <f>H224+K224</f>
        <v>0</v>
      </c>
      <c r="N224" s="75"/>
      <c r="O224" s="74">
        <f>P224-M224</f>
        <v>14500</v>
      </c>
      <c r="P224" s="74">
        <v>14500</v>
      </c>
      <c r="Q224" s="74">
        <f>J224+L224</f>
        <v>0</v>
      </c>
      <c r="R224" s="97"/>
      <c r="S224" s="74">
        <f>P224+R224</f>
        <v>14500</v>
      </c>
      <c r="T224" s="74"/>
      <c r="U224" s="132"/>
      <c r="V224" s="74">
        <f>U224+S224</f>
        <v>14500</v>
      </c>
      <c r="W224" s="74">
        <f>T224</f>
        <v>0</v>
      </c>
      <c r="X224" s="96"/>
      <c r="Y224" s="96"/>
      <c r="Z224" s="74">
        <f>V224+X224+Y224</f>
        <v>14500</v>
      </c>
      <c r="AA224" s="74">
        <f>W224+Y224</f>
        <v>0</v>
      </c>
      <c r="AB224" s="97"/>
      <c r="AC224" s="97"/>
      <c r="AD224" s="97"/>
      <c r="AE224" s="97"/>
      <c r="AF224" s="97"/>
      <c r="AG224" s="97"/>
      <c r="AH224" s="74">
        <f>Z224+AB224+AC224+AD224+AE224+AF224+AG224</f>
        <v>14500</v>
      </c>
      <c r="AI224" s="74">
        <f>AA224+AG224</f>
        <v>0</v>
      </c>
      <c r="AJ224" s="74"/>
      <c r="AK224" s="74"/>
      <c r="AL224" s="97"/>
      <c r="AM224" s="97"/>
      <c r="AN224" s="74">
        <f>AH224+AJ224+AK224+AL224+AM224</f>
        <v>14500</v>
      </c>
      <c r="AO224" s="74">
        <f>AI224+AM224</f>
        <v>0</v>
      </c>
      <c r="AP224" s="98"/>
      <c r="AQ224" s="98"/>
      <c r="AR224" s="74">
        <f>AN224+AP224+AQ224</f>
        <v>14500</v>
      </c>
      <c r="AS224" s="74">
        <f>AO224+AQ224</f>
        <v>0</v>
      </c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</row>
    <row r="225" spans="1:69" s="14" customFormat="1" ht="69" customHeight="1" hidden="1">
      <c r="A225" s="107" t="s">
        <v>223</v>
      </c>
      <c r="B225" s="83" t="s">
        <v>159</v>
      </c>
      <c r="C225" s="83" t="s">
        <v>132</v>
      </c>
      <c r="D225" s="146" t="s">
        <v>204</v>
      </c>
      <c r="E225" s="83"/>
      <c r="F225" s="85">
        <f aca="true" t="shared" si="213" ref="F225:Q225">F226</f>
        <v>1652</v>
      </c>
      <c r="G225" s="85">
        <f t="shared" si="213"/>
        <v>-1652</v>
      </c>
      <c r="H225" s="85">
        <f t="shared" si="213"/>
        <v>0</v>
      </c>
      <c r="I225" s="85">
        <f t="shared" si="213"/>
        <v>0</v>
      </c>
      <c r="J225" s="85">
        <f t="shared" si="213"/>
        <v>0</v>
      </c>
      <c r="K225" s="85">
        <f t="shared" si="213"/>
        <v>0</v>
      </c>
      <c r="L225" s="85">
        <f t="shared" si="213"/>
        <v>0</v>
      </c>
      <c r="M225" s="85">
        <f t="shared" si="213"/>
        <v>0</v>
      </c>
      <c r="N225" s="85">
        <f t="shared" si="213"/>
        <v>0</v>
      </c>
      <c r="O225" s="85">
        <f t="shared" si="213"/>
        <v>0</v>
      </c>
      <c r="P225" s="85">
        <f t="shared" si="213"/>
        <v>0</v>
      </c>
      <c r="Q225" s="85">
        <f t="shared" si="213"/>
        <v>0</v>
      </c>
      <c r="R225" s="97"/>
      <c r="S225" s="97"/>
      <c r="T225" s="85">
        <f>T226</f>
        <v>0</v>
      </c>
      <c r="U225" s="97"/>
      <c r="V225" s="98"/>
      <c r="W225" s="98"/>
      <c r="X225" s="96"/>
      <c r="Y225" s="96"/>
      <c r="Z225" s="99"/>
      <c r="AA225" s="99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8"/>
      <c r="AQ225" s="98"/>
      <c r="AR225" s="98"/>
      <c r="AS225" s="98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</row>
    <row r="226" spans="1:69" s="14" customFormat="1" ht="104.25" customHeight="1" hidden="1">
      <c r="A226" s="107" t="s">
        <v>417</v>
      </c>
      <c r="B226" s="83" t="s">
        <v>159</v>
      </c>
      <c r="C226" s="83" t="s">
        <v>132</v>
      </c>
      <c r="D226" s="146" t="s">
        <v>204</v>
      </c>
      <c r="E226" s="83" t="s">
        <v>144</v>
      </c>
      <c r="F226" s="74">
        <v>1652</v>
      </c>
      <c r="G226" s="74">
        <f>H226-F226</f>
        <v>-1652</v>
      </c>
      <c r="H226" s="75">
        <f>699-699</f>
        <v>0</v>
      </c>
      <c r="I226" s="75"/>
      <c r="J226" s="75">
        <f>749-749</f>
        <v>0</v>
      </c>
      <c r="K226" s="97"/>
      <c r="L226" s="97"/>
      <c r="M226" s="74">
        <f>H226+K226</f>
        <v>0</v>
      </c>
      <c r="N226" s="75"/>
      <c r="O226" s="74">
        <f>H226+J226</f>
        <v>0</v>
      </c>
      <c r="P226" s="74">
        <f>I226+K226</f>
        <v>0</v>
      </c>
      <c r="Q226" s="74">
        <f>J226+L226</f>
        <v>0</v>
      </c>
      <c r="R226" s="97"/>
      <c r="S226" s="97"/>
      <c r="T226" s="74">
        <f>M226+O226</f>
        <v>0</v>
      </c>
      <c r="U226" s="97"/>
      <c r="V226" s="98"/>
      <c r="W226" s="98"/>
      <c r="X226" s="96"/>
      <c r="Y226" s="96"/>
      <c r="Z226" s="99"/>
      <c r="AA226" s="99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8"/>
      <c r="AQ226" s="98"/>
      <c r="AR226" s="98"/>
      <c r="AS226" s="98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</row>
    <row r="227" spans="1:69" s="14" customFormat="1" ht="120" customHeight="1" hidden="1">
      <c r="A227" s="107" t="s">
        <v>418</v>
      </c>
      <c r="B227" s="83" t="s">
        <v>159</v>
      </c>
      <c r="C227" s="83" t="s">
        <v>132</v>
      </c>
      <c r="D227" s="146" t="s">
        <v>205</v>
      </c>
      <c r="E227" s="83"/>
      <c r="F227" s="85">
        <f aca="true" t="shared" si="214" ref="F227:Q227">F228</f>
        <v>9073</v>
      </c>
      <c r="G227" s="85">
        <f t="shared" si="214"/>
        <v>-9073</v>
      </c>
      <c r="H227" s="85">
        <f t="shared" si="214"/>
        <v>0</v>
      </c>
      <c r="I227" s="85">
        <f t="shared" si="214"/>
        <v>0</v>
      </c>
      <c r="J227" s="85">
        <f t="shared" si="214"/>
        <v>0</v>
      </c>
      <c r="K227" s="85">
        <f t="shared" si="214"/>
        <v>0</v>
      </c>
      <c r="L227" s="85">
        <f t="shared" si="214"/>
        <v>0</v>
      </c>
      <c r="M227" s="85">
        <f t="shared" si="214"/>
        <v>0</v>
      </c>
      <c r="N227" s="85">
        <f t="shared" si="214"/>
        <v>0</v>
      </c>
      <c r="O227" s="85">
        <f t="shared" si="214"/>
        <v>0</v>
      </c>
      <c r="P227" s="85">
        <f t="shared" si="214"/>
        <v>0</v>
      </c>
      <c r="Q227" s="85">
        <f t="shared" si="214"/>
        <v>0</v>
      </c>
      <c r="R227" s="97"/>
      <c r="S227" s="97"/>
      <c r="T227" s="85">
        <f>T228</f>
        <v>0</v>
      </c>
      <c r="U227" s="97"/>
      <c r="V227" s="98"/>
      <c r="W227" s="98"/>
      <c r="X227" s="96"/>
      <c r="Y227" s="96"/>
      <c r="Z227" s="99"/>
      <c r="AA227" s="99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8"/>
      <c r="AQ227" s="98"/>
      <c r="AR227" s="98"/>
      <c r="AS227" s="98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</row>
    <row r="228" spans="1:69" s="14" customFormat="1" ht="102.75" customHeight="1" hidden="1">
      <c r="A228" s="107" t="s">
        <v>417</v>
      </c>
      <c r="B228" s="83" t="s">
        <v>159</v>
      </c>
      <c r="C228" s="83" t="s">
        <v>132</v>
      </c>
      <c r="D228" s="146" t="s">
        <v>205</v>
      </c>
      <c r="E228" s="83" t="s">
        <v>144</v>
      </c>
      <c r="F228" s="74">
        <v>9073</v>
      </c>
      <c r="G228" s="74">
        <f>H228-F228</f>
        <v>-9073</v>
      </c>
      <c r="H228" s="74">
        <f>9572-9572</f>
        <v>0</v>
      </c>
      <c r="I228" s="74"/>
      <c r="J228" s="74">
        <f>10251-10251</f>
        <v>0</v>
      </c>
      <c r="K228" s="97"/>
      <c r="L228" s="97"/>
      <c r="M228" s="74">
        <f>H228+K228</f>
        <v>0</v>
      </c>
      <c r="N228" s="75"/>
      <c r="O228" s="74">
        <f>H228+J228</f>
        <v>0</v>
      </c>
      <c r="P228" s="74">
        <f>I228+K228</f>
        <v>0</v>
      </c>
      <c r="Q228" s="74">
        <f>J228+L228</f>
        <v>0</v>
      </c>
      <c r="R228" s="97"/>
      <c r="S228" s="97"/>
      <c r="T228" s="74">
        <f>M228+O228</f>
        <v>0</v>
      </c>
      <c r="U228" s="97"/>
      <c r="V228" s="98"/>
      <c r="W228" s="98"/>
      <c r="X228" s="96"/>
      <c r="Y228" s="96"/>
      <c r="Z228" s="99"/>
      <c r="AA228" s="99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8"/>
      <c r="AQ228" s="98"/>
      <c r="AR228" s="98"/>
      <c r="AS228" s="98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</row>
    <row r="229" spans="1:69" s="14" customFormat="1" ht="19.5" customHeight="1" hidden="1">
      <c r="A229" s="107" t="s">
        <v>214</v>
      </c>
      <c r="B229" s="83" t="s">
        <v>159</v>
      </c>
      <c r="C229" s="83" t="s">
        <v>132</v>
      </c>
      <c r="D229" s="146" t="s">
        <v>206</v>
      </c>
      <c r="E229" s="83"/>
      <c r="F229" s="85">
        <f aca="true" t="shared" si="215" ref="F229:Q229">F230</f>
        <v>23259</v>
      </c>
      <c r="G229" s="85">
        <f t="shared" si="215"/>
        <v>-23259</v>
      </c>
      <c r="H229" s="85">
        <f t="shared" si="215"/>
        <v>0</v>
      </c>
      <c r="I229" s="85">
        <f t="shared" si="215"/>
        <v>0</v>
      </c>
      <c r="J229" s="85">
        <f t="shared" si="215"/>
        <v>0</v>
      </c>
      <c r="K229" s="85">
        <f t="shared" si="215"/>
        <v>0</v>
      </c>
      <c r="L229" s="85">
        <f t="shared" si="215"/>
        <v>0</v>
      </c>
      <c r="M229" s="85">
        <f t="shared" si="215"/>
        <v>0</v>
      </c>
      <c r="N229" s="85">
        <f t="shared" si="215"/>
        <v>0</v>
      </c>
      <c r="O229" s="85">
        <f t="shared" si="215"/>
        <v>0</v>
      </c>
      <c r="P229" s="85">
        <f t="shared" si="215"/>
        <v>0</v>
      </c>
      <c r="Q229" s="85">
        <f t="shared" si="215"/>
        <v>0</v>
      </c>
      <c r="R229" s="97"/>
      <c r="S229" s="97"/>
      <c r="T229" s="85">
        <f>T230</f>
        <v>0</v>
      </c>
      <c r="U229" s="97"/>
      <c r="V229" s="98"/>
      <c r="W229" s="98"/>
      <c r="X229" s="96"/>
      <c r="Y229" s="96"/>
      <c r="Z229" s="99"/>
      <c r="AA229" s="99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8"/>
      <c r="AQ229" s="98"/>
      <c r="AR229" s="98"/>
      <c r="AS229" s="98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</row>
    <row r="230" spans="1:69" s="14" customFormat="1" ht="20.25" customHeight="1" hidden="1">
      <c r="A230" s="107" t="s">
        <v>417</v>
      </c>
      <c r="B230" s="83" t="s">
        <v>159</v>
      </c>
      <c r="C230" s="83" t="s">
        <v>132</v>
      </c>
      <c r="D230" s="146" t="s">
        <v>206</v>
      </c>
      <c r="E230" s="83" t="s">
        <v>144</v>
      </c>
      <c r="F230" s="74">
        <v>23259</v>
      </c>
      <c r="G230" s="74">
        <f>H230-F230</f>
        <v>-23259</v>
      </c>
      <c r="H230" s="74"/>
      <c r="I230" s="74"/>
      <c r="J230" s="74"/>
      <c r="K230" s="97"/>
      <c r="L230" s="97"/>
      <c r="M230" s="74">
        <f>H230+K230</f>
        <v>0</v>
      </c>
      <c r="N230" s="75"/>
      <c r="O230" s="74">
        <f>H230+J230</f>
        <v>0</v>
      </c>
      <c r="P230" s="74">
        <f>I230+K230</f>
        <v>0</v>
      </c>
      <c r="Q230" s="74">
        <f>J230+L230</f>
        <v>0</v>
      </c>
      <c r="R230" s="97"/>
      <c r="S230" s="97"/>
      <c r="T230" s="74">
        <f>M230+O230</f>
        <v>0</v>
      </c>
      <c r="U230" s="97"/>
      <c r="V230" s="98"/>
      <c r="W230" s="98"/>
      <c r="X230" s="96"/>
      <c r="Y230" s="96"/>
      <c r="Z230" s="99"/>
      <c r="AA230" s="99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8"/>
      <c r="AQ230" s="98"/>
      <c r="AR230" s="98"/>
      <c r="AS230" s="98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</row>
    <row r="231" spans="1:69" s="14" customFormat="1" ht="39" customHeight="1" hidden="1">
      <c r="A231" s="107" t="s">
        <v>216</v>
      </c>
      <c r="B231" s="83" t="s">
        <v>159</v>
      </c>
      <c r="C231" s="83" t="s">
        <v>132</v>
      </c>
      <c r="D231" s="146" t="s">
        <v>215</v>
      </c>
      <c r="E231" s="83"/>
      <c r="F231" s="85">
        <f aca="true" t="shared" si="216" ref="F231:T231">F232</f>
        <v>8045</v>
      </c>
      <c r="G231" s="85">
        <f t="shared" si="216"/>
        <v>3908</v>
      </c>
      <c r="H231" s="85">
        <f t="shared" si="216"/>
        <v>11953</v>
      </c>
      <c r="I231" s="85">
        <f t="shared" si="216"/>
        <v>0</v>
      </c>
      <c r="J231" s="85">
        <f t="shared" si="216"/>
        <v>12801</v>
      </c>
      <c r="K231" s="85">
        <f t="shared" si="216"/>
        <v>0</v>
      </c>
      <c r="L231" s="85">
        <f t="shared" si="216"/>
        <v>0</v>
      </c>
      <c r="M231" s="85">
        <f t="shared" si="216"/>
        <v>11953</v>
      </c>
      <c r="N231" s="85">
        <f t="shared" si="216"/>
        <v>0</v>
      </c>
      <c r="O231" s="85">
        <f t="shared" si="216"/>
        <v>-11953</v>
      </c>
      <c r="P231" s="85">
        <f t="shared" si="216"/>
        <v>0</v>
      </c>
      <c r="Q231" s="85">
        <f t="shared" si="216"/>
        <v>0</v>
      </c>
      <c r="R231" s="85">
        <f t="shared" si="216"/>
        <v>0</v>
      </c>
      <c r="S231" s="85">
        <f t="shared" si="216"/>
        <v>0</v>
      </c>
      <c r="T231" s="85">
        <f t="shared" si="216"/>
        <v>0</v>
      </c>
      <c r="U231" s="97"/>
      <c r="V231" s="98"/>
      <c r="W231" s="98"/>
      <c r="X231" s="96"/>
      <c r="Y231" s="96"/>
      <c r="Z231" s="99"/>
      <c r="AA231" s="99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8"/>
      <c r="AQ231" s="98"/>
      <c r="AR231" s="98"/>
      <c r="AS231" s="98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</row>
    <row r="232" spans="1:69" s="14" customFormat="1" ht="84" customHeight="1" hidden="1">
      <c r="A232" s="107" t="s">
        <v>254</v>
      </c>
      <c r="B232" s="83" t="s">
        <v>159</v>
      </c>
      <c r="C232" s="83" t="s">
        <v>132</v>
      </c>
      <c r="D232" s="146" t="s">
        <v>215</v>
      </c>
      <c r="E232" s="83" t="s">
        <v>144</v>
      </c>
      <c r="F232" s="74">
        <v>8045</v>
      </c>
      <c r="G232" s="74">
        <f>H232-F232</f>
        <v>3908</v>
      </c>
      <c r="H232" s="74">
        <v>11953</v>
      </c>
      <c r="I232" s="74"/>
      <c r="J232" s="74">
        <v>12801</v>
      </c>
      <c r="K232" s="97"/>
      <c r="L232" s="97"/>
      <c r="M232" s="74">
        <f>H232+K232</f>
        <v>11953</v>
      </c>
      <c r="N232" s="75"/>
      <c r="O232" s="74">
        <f>P232-M232</f>
        <v>-11953</v>
      </c>
      <c r="P232" s="74"/>
      <c r="Q232" s="74"/>
      <c r="R232" s="97"/>
      <c r="S232" s="74">
        <f>P232+R232</f>
        <v>0</v>
      </c>
      <c r="T232" s="74"/>
      <c r="U232" s="97"/>
      <c r="V232" s="98"/>
      <c r="W232" s="98"/>
      <c r="X232" s="96"/>
      <c r="Y232" s="96"/>
      <c r="Z232" s="99"/>
      <c r="AA232" s="99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8"/>
      <c r="AQ232" s="98"/>
      <c r="AR232" s="98"/>
      <c r="AS232" s="98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</row>
    <row r="233" spans="1:69" s="14" customFormat="1" ht="66.75" customHeight="1">
      <c r="A233" s="107" t="s">
        <v>273</v>
      </c>
      <c r="B233" s="83" t="s">
        <v>159</v>
      </c>
      <c r="C233" s="83" t="s">
        <v>132</v>
      </c>
      <c r="D233" s="146" t="s">
        <v>215</v>
      </c>
      <c r="E233" s="83"/>
      <c r="F233" s="74"/>
      <c r="G233" s="74"/>
      <c r="H233" s="74"/>
      <c r="I233" s="74"/>
      <c r="J233" s="74"/>
      <c r="K233" s="97"/>
      <c r="L233" s="97"/>
      <c r="M233" s="74"/>
      <c r="N233" s="75"/>
      <c r="O233" s="74">
        <f aca="true" t="shared" si="217" ref="O233:AS233">O234</f>
        <v>11171</v>
      </c>
      <c r="P233" s="74">
        <f t="shared" si="217"/>
        <v>11171</v>
      </c>
      <c r="Q233" s="74">
        <f t="shared" si="217"/>
        <v>0</v>
      </c>
      <c r="R233" s="74">
        <f t="shared" si="217"/>
        <v>0</v>
      </c>
      <c r="S233" s="74">
        <f t="shared" si="217"/>
        <v>11171</v>
      </c>
      <c r="T233" s="74">
        <f t="shared" si="217"/>
        <v>0</v>
      </c>
      <c r="U233" s="74">
        <f t="shared" si="217"/>
        <v>0</v>
      </c>
      <c r="V233" s="74">
        <f t="shared" si="217"/>
        <v>11171</v>
      </c>
      <c r="W233" s="74">
        <f t="shared" si="217"/>
        <v>0</v>
      </c>
      <c r="X233" s="74">
        <f t="shared" si="217"/>
        <v>0</v>
      </c>
      <c r="Y233" s="74">
        <f t="shared" si="217"/>
        <v>0</v>
      </c>
      <c r="Z233" s="74">
        <f t="shared" si="217"/>
        <v>11171</v>
      </c>
      <c r="AA233" s="74">
        <f t="shared" si="217"/>
        <v>0</v>
      </c>
      <c r="AB233" s="74">
        <f t="shared" si="217"/>
        <v>0</v>
      </c>
      <c r="AC233" s="74">
        <f t="shared" si="217"/>
        <v>0</v>
      </c>
      <c r="AD233" s="74">
        <f t="shared" si="217"/>
        <v>0</v>
      </c>
      <c r="AE233" s="74">
        <f t="shared" si="217"/>
        <v>0</v>
      </c>
      <c r="AF233" s="74">
        <f t="shared" si="217"/>
        <v>0</v>
      </c>
      <c r="AG233" s="74">
        <f t="shared" si="217"/>
        <v>0</v>
      </c>
      <c r="AH233" s="74">
        <f t="shared" si="217"/>
        <v>11171</v>
      </c>
      <c r="AI233" s="74">
        <f t="shared" si="217"/>
        <v>0</v>
      </c>
      <c r="AJ233" s="74">
        <f t="shared" si="217"/>
        <v>0</v>
      </c>
      <c r="AK233" s="74">
        <f t="shared" si="217"/>
        <v>0</v>
      </c>
      <c r="AL233" s="74">
        <f t="shared" si="217"/>
        <v>0</v>
      </c>
      <c r="AM233" s="74">
        <f t="shared" si="217"/>
        <v>0</v>
      </c>
      <c r="AN233" s="74">
        <f t="shared" si="217"/>
        <v>11171</v>
      </c>
      <c r="AO233" s="74">
        <f t="shared" si="217"/>
        <v>0</v>
      </c>
      <c r="AP233" s="74">
        <f t="shared" si="217"/>
        <v>0</v>
      </c>
      <c r="AQ233" s="74">
        <f t="shared" si="217"/>
        <v>0</v>
      </c>
      <c r="AR233" s="74">
        <f t="shared" si="217"/>
        <v>11171</v>
      </c>
      <c r="AS233" s="74">
        <f t="shared" si="217"/>
        <v>0</v>
      </c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</row>
    <row r="234" spans="1:69" s="14" customFormat="1" ht="102.75" customHeight="1">
      <c r="A234" s="107" t="s">
        <v>254</v>
      </c>
      <c r="B234" s="83" t="s">
        <v>159</v>
      </c>
      <c r="C234" s="83" t="s">
        <v>132</v>
      </c>
      <c r="D234" s="146" t="s">
        <v>215</v>
      </c>
      <c r="E234" s="83" t="s">
        <v>144</v>
      </c>
      <c r="F234" s="74"/>
      <c r="G234" s="74"/>
      <c r="H234" s="74"/>
      <c r="I234" s="74"/>
      <c r="J234" s="74"/>
      <c r="K234" s="97"/>
      <c r="L234" s="97"/>
      <c r="M234" s="74"/>
      <c r="N234" s="75"/>
      <c r="O234" s="74">
        <f>P234-M234</f>
        <v>11171</v>
      </c>
      <c r="P234" s="74">
        <v>11171</v>
      </c>
      <c r="Q234" s="74"/>
      <c r="R234" s="97"/>
      <c r="S234" s="74">
        <f>P234+R234</f>
        <v>11171</v>
      </c>
      <c r="T234" s="74"/>
      <c r="U234" s="97"/>
      <c r="V234" s="74">
        <f>U234+S234</f>
        <v>11171</v>
      </c>
      <c r="W234" s="74">
        <f>T234</f>
        <v>0</v>
      </c>
      <c r="X234" s="96"/>
      <c r="Y234" s="96"/>
      <c r="Z234" s="74">
        <f>V234+X234+Y234</f>
        <v>11171</v>
      </c>
      <c r="AA234" s="74">
        <f>W234+Y234</f>
        <v>0</v>
      </c>
      <c r="AB234" s="97"/>
      <c r="AC234" s="97"/>
      <c r="AD234" s="97"/>
      <c r="AE234" s="97"/>
      <c r="AF234" s="97"/>
      <c r="AG234" s="97"/>
      <c r="AH234" s="74">
        <f>Z234+AB234+AC234+AD234+AE234+AF234+AG234</f>
        <v>11171</v>
      </c>
      <c r="AI234" s="74">
        <f>AA234+AG234</f>
        <v>0</v>
      </c>
      <c r="AJ234" s="74"/>
      <c r="AK234" s="74"/>
      <c r="AL234" s="97"/>
      <c r="AM234" s="97"/>
      <c r="AN234" s="74">
        <f>AH234+AJ234+AK234+AL234+AM234</f>
        <v>11171</v>
      </c>
      <c r="AO234" s="74">
        <f>AI234+AM234</f>
        <v>0</v>
      </c>
      <c r="AP234" s="98"/>
      <c r="AQ234" s="98"/>
      <c r="AR234" s="74">
        <f>AN234+AP234+AQ234</f>
        <v>11171</v>
      </c>
      <c r="AS234" s="74">
        <f>AO234+AQ234</f>
        <v>0</v>
      </c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</row>
    <row r="235" spans="1:69" s="14" customFormat="1" ht="34.5" customHeight="1" hidden="1">
      <c r="A235" s="107" t="s">
        <v>238</v>
      </c>
      <c r="B235" s="83" t="s">
        <v>159</v>
      </c>
      <c r="C235" s="83" t="s">
        <v>132</v>
      </c>
      <c r="D235" s="146" t="s">
        <v>239</v>
      </c>
      <c r="E235" s="83"/>
      <c r="F235" s="85">
        <f aca="true" t="shared" si="218" ref="F235:T235">F236</f>
        <v>0</v>
      </c>
      <c r="G235" s="85">
        <f t="shared" si="218"/>
        <v>43245</v>
      </c>
      <c r="H235" s="85">
        <f t="shared" si="218"/>
        <v>43245</v>
      </c>
      <c r="I235" s="85">
        <f t="shared" si="218"/>
        <v>0</v>
      </c>
      <c r="J235" s="85">
        <f t="shared" si="218"/>
        <v>46297</v>
      </c>
      <c r="K235" s="85">
        <f t="shared" si="218"/>
        <v>0</v>
      </c>
      <c r="L235" s="85">
        <f t="shared" si="218"/>
        <v>0</v>
      </c>
      <c r="M235" s="85">
        <f t="shared" si="218"/>
        <v>43245</v>
      </c>
      <c r="N235" s="85">
        <f t="shared" si="218"/>
        <v>0</v>
      </c>
      <c r="O235" s="85">
        <f t="shared" si="218"/>
        <v>-43245</v>
      </c>
      <c r="P235" s="85">
        <f t="shared" si="218"/>
        <v>0</v>
      </c>
      <c r="Q235" s="85">
        <f t="shared" si="218"/>
        <v>0</v>
      </c>
      <c r="R235" s="85">
        <f t="shared" si="218"/>
        <v>0</v>
      </c>
      <c r="S235" s="85">
        <f t="shared" si="218"/>
        <v>0</v>
      </c>
      <c r="T235" s="85">
        <f t="shared" si="218"/>
        <v>0</v>
      </c>
      <c r="U235" s="97"/>
      <c r="V235" s="98"/>
      <c r="W235" s="98"/>
      <c r="X235" s="96"/>
      <c r="Y235" s="96"/>
      <c r="Z235" s="99"/>
      <c r="AA235" s="99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8"/>
      <c r="AQ235" s="98"/>
      <c r="AR235" s="98"/>
      <c r="AS235" s="98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</row>
    <row r="236" spans="1:69" s="14" customFormat="1" ht="73.5" customHeight="1" hidden="1">
      <c r="A236" s="107" t="s">
        <v>254</v>
      </c>
      <c r="B236" s="83" t="s">
        <v>159</v>
      </c>
      <c r="C236" s="83" t="s">
        <v>132</v>
      </c>
      <c r="D236" s="146" t="s">
        <v>239</v>
      </c>
      <c r="E236" s="83" t="s">
        <v>144</v>
      </c>
      <c r="F236" s="74"/>
      <c r="G236" s="74">
        <f>H236-F236</f>
        <v>43245</v>
      </c>
      <c r="H236" s="74">
        <v>43245</v>
      </c>
      <c r="I236" s="74"/>
      <c r="J236" s="74">
        <v>46297</v>
      </c>
      <c r="K236" s="97"/>
      <c r="L236" s="97"/>
      <c r="M236" s="74">
        <f>H236+K236</f>
        <v>43245</v>
      </c>
      <c r="N236" s="75"/>
      <c r="O236" s="74">
        <f>P236-M236</f>
        <v>-43245</v>
      </c>
      <c r="P236" s="74"/>
      <c r="Q236" s="74"/>
      <c r="R236" s="97"/>
      <c r="S236" s="74">
        <f>P236+R236</f>
        <v>0</v>
      </c>
      <c r="T236" s="74"/>
      <c r="U236" s="97"/>
      <c r="V236" s="98"/>
      <c r="W236" s="98"/>
      <c r="X236" s="96"/>
      <c r="Y236" s="96"/>
      <c r="Z236" s="99"/>
      <c r="AA236" s="99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8"/>
      <c r="AQ236" s="98"/>
      <c r="AR236" s="98"/>
      <c r="AS236" s="98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</row>
    <row r="237" spans="1:69" s="14" customFormat="1" ht="33.75" customHeight="1">
      <c r="A237" s="82" t="s">
        <v>121</v>
      </c>
      <c r="B237" s="83" t="s">
        <v>159</v>
      </c>
      <c r="C237" s="83" t="s">
        <v>132</v>
      </c>
      <c r="D237" s="84" t="s">
        <v>122</v>
      </c>
      <c r="E237" s="83"/>
      <c r="F237" s="96">
        <f aca="true" t="shared" si="219" ref="F237:N237">F239</f>
        <v>0</v>
      </c>
      <c r="G237" s="74">
        <f t="shared" si="219"/>
        <v>4556</v>
      </c>
      <c r="H237" s="74">
        <f t="shared" si="219"/>
        <v>4556</v>
      </c>
      <c r="I237" s="96">
        <f t="shared" si="219"/>
        <v>0</v>
      </c>
      <c r="J237" s="74">
        <f t="shared" si="219"/>
        <v>4887</v>
      </c>
      <c r="K237" s="74">
        <f t="shared" si="219"/>
        <v>0</v>
      </c>
      <c r="L237" s="74">
        <f t="shared" si="219"/>
        <v>0</v>
      </c>
      <c r="M237" s="74">
        <f t="shared" si="219"/>
        <v>4556</v>
      </c>
      <c r="N237" s="74">
        <f t="shared" si="219"/>
        <v>0</v>
      </c>
      <c r="O237" s="74">
        <f aca="true" t="shared" si="220" ref="O237:T237">O239+O240</f>
        <v>0</v>
      </c>
      <c r="P237" s="74">
        <f t="shared" si="220"/>
        <v>4556</v>
      </c>
      <c r="Q237" s="74">
        <f t="shared" si="220"/>
        <v>0</v>
      </c>
      <c r="R237" s="74">
        <f t="shared" si="220"/>
        <v>0</v>
      </c>
      <c r="S237" s="74">
        <f t="shared" si="220"/>
        <v>4556</v>
      </c>
      <c r="T237" s="74">
        <f t="shared" si="220"/>
        <v>0</v>
      </c>
      <c r="U237" s="74">
        <f aca="true" t="shared" si="221" ref="U237:AA237">U239+U240</f>
        <v>0</v>
      </c>
      <c r="V237" s="74">
        <f t="shared" si="221"/>
        <v>4556</v>
      </c>
      <c r="W237" s="74">
        <f t="shared" si="221"/>
        <v>0</v>
      </c>
      <c r="X237" s="74">
        <f t="shared" si="221"/>
        <v>0</v>
      </c>
      <c r="Y237" s="74">
        <f t="shared" si="221"/>
        <v>0</v>
      </c>
      <c r="Z237" s="74">
        <f t="shared" si="221"/>
        <v>4556</v>
      </c>
      <c r="AA237" s="74">
        <f t="shared" si="221"/>
        <v>0</v>
      </c>
      <c r="AB237" s="74">
        <f aca="true" t="shared" si="222" ref="AB237:AH237">AB238+AB240</f>
        <v>6471</v>
      </c>
      <c r="AC237" s="74">
        <f t="shared" si="222"/>
        <v>0</v>
      </c>
      <c r="AD237" s="74">
        <f t="shared" si="222"/>
        <v>0</v>
      </c>
      <c r="AE237" s="74">
        <f t="shared" si="222"/>
        <v>0</v>
      </c>
      <c r="AF237" s="74">
        <f t="shared" si="222"/>
        <v>0</v>
      </c>
      <c r="AG237" s="74">
        <f t="shared" si="222"/>
        <v>0</v>
      </c>
      <c r="AH237" s="74">
        <f t="shared" si="222"/>
        <v>11027</v>
      </c>
      <c r="AI237" s="74">
        <f aca="true" t="shared" si="223" ref="AI237:AN237">AI238+AI240</f>
        <v>0</v>
      </c>
      <c r="AJ237" s="74">
        <f t="shared" si="223"/>
        <v>1904</v>
      </c>
      <c r="AK237" s="74">
        <f t="shared" si="223"/>
        <v>0</v>
      </c>
      <c r="AL237" s="74">
        <f t="shared" si="223"/>
        <v>0</v>
      </c>
      <c r="AM237" s="74">
        <f t="shared" si="223"/>
        <v>0</v>
      </c>
      <c r="AN237" s="74">
        <f t="shared" si="223"/>
        <v>12931</v>
      </c>
      <c r="AO237" s="74">
        <f>AO238+AO240</f>
        <v>0</v>
      </c>
      <c r="AP237" s="74">
        <f>AP238+AP240</f>
        <v>0</v>
      </c>
      <c r="AQ237" s="74">
        <f>AQ238+AQ240</f>
        <v>0</v>
      </c>
      <c r="AR237" s="74">
        <f>AR238+AR240</f>
        <v>12931</v>
      </c>
      <c r="AS237" s="74">
        <f>AS238+AS240</f>
        <v>0</v>
      </c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</row>
    <row r="238" spans="1:69" s="14" customFormat="1" ht="75" customHeight="1">
      <c r="A238" s="82" t="s">
        <v>377</v>
      </c>
      <c r="B238" s="83" t="s">
        <v>159</v>
      </c>
      <c r="C238" s="83" t="s">
        <v>132</v>
      </c>
      <c r="D238" s="84" t="s">
        <v>267</v>
      </c>
      <c r="E238" s="83"/>
      <c r="F238" s="96"/>
      <c r="G238" s="74"/>
      <c r="H238" s="74"/>
      <c r="I238" s="96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>
        <f aca="true" t="shared" si="224" ref="AB238:AS238">AB239</f>
        <v>6471</v>
      </c>
      <c r="AC238" s="74">
        <f t="shared" si="224"/>
        <v>0</v>
      </c>
      <c r="AD238" s="74">
        <f t="shared" si="224"/>
        <v>0</v>
      </c>
      <c r="AE238" s="74">
        <f t="shared" si="224"/>
        <v>0</v>
      </c>
      <c r="AF238" s="74">
        <f t="shared" si="224"/>
        <v>0</v>
      </c>
      <c r="AG238" s="74">
        <f t="shared" si="224"/>
        <v>0</v>
      </c>
      <c r="AH238" s="74">
        <f t="shared" si="224"/>
        <v>6471</v>
      </c>
      <c r="AI238" s="74">
        <f t="shared" si="224"/>
        <v>0</v>
      </c>
      <c r="AJ238" s="74">
        <f t="shared" si="224"/>
        <v>0</v>
      </c>
      <c r="AK238" s="74">
        <f t="shared" si="224"/>
        <v>0</v>
      </c>
      <c r="AL238" s="74">
        <f t="shared" si="224"/>
        <v>0</v>
      </c>
      <c r="AM238" s="74">
        <f t="shared" si="224"/>
        <v>0</v>
      </c>
      <c r="AN238" s="74">
        <f t="shared" si="224"/>
        <v>6471</v>
      </c>
      <c r="AO238" s="74">
        <f t="shared" si="224"/>
        <v>0</v>
      </c>
      <c r="AP238" s="74">
        <f t="shared" si="224"/>
        <v>0</v>
      </c>
      <c r="AQ238" s="74">
        <f t="shared" si="224"/>
        <v>0</v>
      </c>
      <c r="AR238" s="74">
        <f t="shared" si="224"/>
        <v>6471</v>
      </c>
      <c r="AS238" s="74">
        <f t="shared" si="224"/>
        <v>0</v>
      </c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</row>
    <row r="239" spans="1:69" s="14" customFormat="1" ht="68.25" customHeight="1">
      <c r="A239" s="82" t="s">
        <v>137</v>
      </c>
      <c r="B239" s="83" t="s">
        <v>159</v>
      </c>
      <c r="C239" s="83" t="s">
        <v>132</v>
      </c>
      <c r="D239" s="84" t="s">
        <v>267</v>
      </c>
      <c r="E239" s="83" t="s">
        <v>138</v>
      </c>
      <c r="F239" s="96"/>
      <c r="G239" s="74">
        <f>H239-F239</f>
        <v>4556</v>
      </c>
      <c r="H239" s="74">
        <v>4556</v>
      </c>
      <c r="I239" s="97"/>
      <c r="J239" s="74">
        <v>4887</v>
      </c>
      <c r="K239" s="97"/>
      <c r="L239" s="97"/>
      <c r="M239" s="74">
        <f>H239+K239</f>
        <v>4556</v>
      </c>
      <c r="N239" s="75"/>
      <c r="O239" s="74">
        <f>P239-M239</f>
        <v>-4556</v>
      </c>
      <c r="P239" s="74"/>
      <c r="Q239" s="74"/>
      <c r="R239" s="97"/>
      <c r="S239" s="74">
        <f>P239+R239</f>
        <v>0</v>
      </c>
      <c r="T239" s="74"/>
      <c r="U239" s="74">
        <f aca="true" t="shared" si="225" ref="U239:AA239">R239+T239</f>
        <v>0</v>
      </c>
      <c r="V239" s="74">
        <f t="shared" si="225"/>
        <v>0</v>
      </c>
      <c r="W239" s="74">
        <f t="shared" si="225"/>
        <v>0</v>
      </c>
      <c r="X239" s="74">
        <f t="shared" si="225"/>
        <v>0</v>
      </c>
      <c r="Y239" s="74">
        <f t="shared" si="225"/>
        <v>0</v>
      </c>
      <c r="Z239" s="74">
        <f t="shared" si="225"/>
        <v>0</v>
      </c>
      <c r="AA239" s="74">
        <f t="shared" si="225"/>
        <v>0</v>
      </c>
      <c r="AB239" s="74">
        <v>6471</v>
      </c>
      <c r="AC239" s="97"/>
      <c r="AD239" s="97"/>
      <c r="AE239" s="97"/>
      <c r="AF239" s="97"/>
      <c r="AG239" s="97"/>
      <c r="AH239" s="74">
        <f>Z239+AB239+AC239+AD239+AE239+AF239+AG239</f>
        <v>6471</v>
      </c>
      <c r="AI239" s="74">
        <f>AA239+AG239</f>
        <v>0</v>
      </c>
      <c r="AJ239" s="74"/>
      <c r="AK239" s="74"/>
      <c r="AL239" s="97"/>
      <c r="AM239" s="97"/>
      <c r="AN239" s="74">
        <f>AH239+AJ239+AK239+AL239+AM239</f>
        <v>6471</v>
      </c>
      <c r="AO239" s="74">
        <f>AI239+AM239</f>
        <v>0</v>
      </c>
      <c r="AP239" s="98"/>
      <c r="AQ239" s="98"/>
      <c r="AR239" s="74">
        <f>AN239+AP239+AQ239</f>
        <v>6471</v>
      </c>
      <c r="AS239" s="74">
        <f>AO239+AQ239</f>
        <v>0</v>
      </c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</row>
    <row r="240" spans="1:69" s="14" customFormat="1" ht="65.25" customHeight="1">
      <c r="A240" s="82" t="s">
        <v>342</v>
      </c>
      <c r="B240" s="83" t="s">
        <v>159</v>
      </c>
      <c r="C240" s="83" t="s">
        <v>132</v>
      </c>
      <c r="D240" s="84" t="s">
        <v>322</v>
      </c>
      <c r="E240" s="83"/>
      <c r="F240" s="96"/>
      <c r="G240" s="74"/>
      <c r="H240" s="74"/>
      <c r="I240" s="97"/>
      <c r="J240" s="74"/>
      <c r="K240" s="97"/>
      <c r="L240" s="97"/>
      <c r="M240" s="74"/>
      <c r="N240" s="75"/>
      <c r="O240" s="74">
        <f aca="true" t="shared" si="226" ref="O240:AS240">O241</f>
        <v>4556</v>
      </c>
      <c r="P240" s="74">
        <f t="shared" si="226"/>
        <v>4556</v>
      </c>
      <c r="Q240" s="74">
        <f t="shared" si="226"/>
        <v>0</v>
      </c>
      <c r="R240" s="74">
        <f t="shared" si="226"/>
        <v>0</v>
      </c>
      <c r="S240" s="74">
        <f t="shared" si="226"/>
        <v>4556</v>
      </c>
      <c r="T240" s="74">
        <f t="shared" si="226"/>
        <v>0</v>
      </c>
      <c r="U240" s="74">
        <f t="shared" si="226"/>
        <v>0</v>
      </c>
      <c r="V240" s="74">
        <f t="shared" si="226"/>
        <v>4556</v>
      </c>
      <c r="W240" s="74">
        <f t="shared" si="226"/>
        <v>0</v>
      </c>
      <c r="X240" s="74">
        <f t="shared" si="226"/>
        <v>0</v>
      </c>
      <c r="Y240" s="74">
        <f t="shared" si="226"/>
        <v>0</v>
      </c>
      <c r="Z240" s="74">
        <f t="shared" si="226"/>
        <v>4556</v>
      </c>
      <c r="AA240" s="74">
        <f t="shared" si="226"/>
        <v>0</v>
      </c>
      <c r="AB240" s="74">
        <f t="shared" si="226"/>
        <v>0</v>
      </c>
      <c r="AC240" s="74">
        <f t="shared" si="226"/>
        <v>0</v>
      </c>
      <c r="AD240" s="74">
        <f t="shared" si="226"/>
        <v>0</v>
      </c>
      <c r="AE240" s="74">
        <f t="shared" si="226"/>
        <v>0</v>
      </c>
      <c r="AF240" s="74">
        <f t="shared" si="226"/>
        <v>0</v>
      </c>
      <c r="AG240" s="74">
        <f t="shared" si="226"/>
        <v>0</v>
      </c>
      <c r="AH240" s="74">
        <f t="shared" si="226"/>
        <v>4556</v>
      </c>
      <c r="AI240" s="74">
        <f t="shared" si="226"/>
        <v>0</v>
      </c>
      <c r="AJ240" s="74">
        <f t="shared" si="226"/>
        <v>1904</v>
      </c>
      <c r="AK240" s="74">
        <f t="shared" si="226"/>
        <v>0</v>
      </c>
      <c r="AL240" s="74">
        <f t="shared" si="226"/>
        <v>0</v>
      </c>
      <c r="AM240" s="74">
        <f t="shared" si="226"/>
        <v>0</v>
      </c>
      <c r="AN240" s="74">
        <f t="shared" si="226"/>
        <v>6460</v>
      </c>
      <c r="AO240" s="74">
        <f t="shared" si="226"/>
        <v>0</v>
      </c>
      <c r="AP240" s="74">
        <f t="shared" si="226"/>
        <v>0</v>
      </c>
      <c r="AQ240" s="74">
        <f t="shared" si="226"/>
        <v>0</v>
      </c>
      <c r="AR240" s="74">
        <f t="shared" si="226"/>
        <v>6460</v>
      </c>
      <c r="AS240" s="74">
        <f t="shared" si="226"/>
        <v>0</v>
      </c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</row>
    <row r="241" spans="1:69" s="14" customFormat="1" ht="72.75" customHeight="1">
      <c r="A241" s="107" t="s">
        <v>137</v>
      </c>
      <c r="B241" s="83" t="s">
        <v>159</v>
      </c>
      <c r="C241" s="83" t="s">
        <v>132</v>
      </c>
      <c r="D241" s="84" t="s">
        <v>322</v>
      </c>
      <c r="E241" s="83" t="s">
        <v>138</v>
      </c>
      <c r="F241" s="96"/>
      <c r="G241" s="74"/>
      <c r="H241" s="74"/>
      <c r="I241" s="97"/>
      <c r="J241" s="74"/>
      <c r="K241" s="97"/>
      <c r="L241" s="97"/>
      <c r="M241" s="74"/>
      <c r="N241" s="75"/>
      <c r="O241" s="74">
        <f>P241-M241</f>
        <v>4556</v>
      </c>
      <c r="P241" s="74">
        <v>4556</v>
      </c>
      <c r="Q241" s="74"/>
      <c r="R241" s="97"/>
      <c r="S241" s="74">
        <f>P241+R241</f>
        <v>4556</v>
      </c>
      <c r="T241" s="74"/>
      <c r="U241" s="97"/>
      <c r="V241" s="74">
        <f>U241+S241</f>
        <v>4556</v>
      </c>
      <c r="W241" s="74">
        <f>T241</f>
        <v>0</v>
      </c>
      <c r="X241" s="96"/>
      <c r="Y241" s="96"/>
      <c r="Z241" s="74">
        <f>V241+X241+Y241</f>
        <v>4556</v>
      </c>
      <c r="AA241" s="74">
        <f>W241+Y241</f>
        <v>0</v>
      </c>
      <c r="AB241" s="97"/>
      <c r="AC241" s="97"/>
      <c r="AD241" s="97"/>
      <c r="AE241" s="97"/>
      <c r="AF241" s="97"/>
      <c r="AG241" s="97"/>
      <c r="AH241" s="74">
        <f>Z241+AB241+AC241+AD241+AE241+AF241+AG241</f>
        <v>4556</v>
      </c>
      <c r="AI241" s="74">
        <f>AA241+AG241</f>
        <v>0</v>
      </c>
      <c r="AJ241" s="74">
        <v>1904</v>
      </c>
      <c r="AK241" s="74"/>
      <c r="AL241" s="97"/>
      <c r="AM241" s="97"/>
      <c r="AN241" s="74">
        <f>AH241+AJ241+AK241+AL241+AM241</f>
        <v>6460</v>
      </c>
      <c r="AO241" s="74">
        <f>AI241+AM241</f>
        <v>0</v>
      </c>
      <c r="AP241" s="98"/>
      <c r="AQ241" s="98"/>
      <c r="AR241" s="74">
        <f>AN241+AP241+AQ241</f>
        <v>6460</v>
      </c>
      <c r="AS241" s="74">
        <f>AO241+AQ241</f>
        <v>0</v>
      </c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</row>
    <row r="242" spans="1:69" s="14" customFormat="1" ht="19.5" customHeight="1">
      <c r="A242" s="82"/>
      <c r="B242" s="83"/>
      <c r="C242" s="83"/>
      <c r="D242" s="84"/>
      <c r="E242" s="83"/>
      <c r="F242" s="96"/>
      <c r="G242" s="74"/>
      <c r="H242" s="74"/>
      <c r="I242" s="97"/>
      <c r="J242" s="74"/>
      <c r="K242" s="97"/>
      <c r="L242" s="97"/>
      <c r="M242" s="74"/>
      <c r="N242" s="75"/>
      <c r="O242" s="74"/>
      <c r="P242" s="74"/>
      <c r="Q242" s="74"/>
      <c r="R242" s="97"/>
      <c r="S242" s="97"/>
      <c r="T242" s="74"/>
      <c r="U242" s="97"/>
      <c r="V242" s="98"/>
      <c r="W242" s="98"/>
      <c r="X242" s="96"/>
      <c r="Y242" s="96"/>
      <c r="Z242" s="99"/>
      <c r="AA242" s="99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8"/>
      <c r="AQ242" s="98"/>
      <c r="AR242" s="98"/>
      <c r="AS242" s="98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</row>
    <row r="243" spans="1:69" s="16" customFormat="1" ht="48.75" customHeight="1">
      <c r="A243" s="130" t="s">
        <v>55</v>
      </c>
      <c r="B243" s="69" t="s">
        <v>159</v>
      </c>
      <c r="C243" s="69" t="s">
        <v>159</v>
      </c>
      <c r="D243" s="80"/>
      <c r="E243" s="69"/>
      <c r="F243" s="81">
        <f aca="true" t="shared" si="227" ref="F243:U244">F244</f>
        <v>4617</v>
      </c>
      <c r="G243" s="81">
        <f t="shared" si="227"/>
        <v>23549</v>
      </c>
      <c r="H243" s="81">
        <f t="shared" si="227"/>
        <v>28166</v>
      </c>
      <c r="I243" s="81">
        <f t="shared" si="227"/>
        <v>0</v>
      </c>
      <c r="J243" s="81">
        <f t="shared" si="227"/>
        <v>30734</v>
      </c>
      <c r="K243" s="81">
        <f t="shared" si="227"/>
        <v>0</v>
      </c>
      <c r="L243" s="81">
        <f t="shared" si="227"/>
        <v>0</v>
      </c>
      <c r="M243" s="81">
        <f t="shared" si="227"/>
        <v>28166</v>
      </c>
      <c r="N243" s="81">
        <f t="shared" si="227"/>
        <v>0</v>
      </c>
      <c r="O243" s="81">
        <f t="shared" si="227"/>
        <v>-8736</v>
      </c>
      <c r="P243" s="81">
        <f t="shared" si="227"/>
        <v>19430</v>
      </c>
      <c r="Q243" s="81">
        <f t="shared" si="227"/>
        <v>0</v>
      </c>
      <c r="R243" s="81">
        <f t="shared" si="227"/>
        <v>0</v>
      </c>
      <c r="S243" s="81">
        <f t="shared" si="227"/>
        <v>19430</v>
      </c>
      <c r="T243" s="81">
        <f t="shared" si="227"/>
        <v>0</v>
      </c>
      <c r="U243" s="81">
        <f t="shared" si="227"/>
        <v>0</v>
      </c>
      <c r="V243" s="81">
        <f aca="true" t="shared" si="228" ref="U243:AJ244">V244</f>
        <v>19430</v>
      </c>
      <c r="W243" s="81">
        <f t="shared" si="228"/>
        <v>0</v>
      </c>
      <c r="X243" s="81">
        <f t="shared" si="228"/>
        <v>0</v>
      </c>
      <c r="Y243" s="81">
        <f t="shared" si="228"/>
        <v>0</v>
      </c>
      <c r="Z243" s="81">
        <f t="shared" si="228"/>
        <v>19430</v>
      </c>
      <c r="AA243" s="81">
        <f t="shared" si="228"/>
        <v>0</v>
      </c>
      <c r="AB243" s="81">
        <f t="shared" si="228"/>
        <v>-274</v>
      </c>
      <c r="AC243" s="81">
        <f t="shared" si="228"/>
        <v>1530</v>
      </c>
      <c r="AD243" s="81">
        <f t="shared" si="228"/>
        <v>0</v>
      </c>
      <c r="AE243" s="81">
        <f t="shared" si="228"/>
        <v>0</v>
      </c>
      <c r="AF243" s="81">
        <f t="shared" si="228"/>
        <v>49</v>
      </c>
      <c r="AG243" s="81">
        <f t="shared" si="228"/>
        <v>0</v>
      </c>
      <c r="AH243" s="81">
        <f t="shared" si="228"/>
        <v>20735</v>
      </c>
      <c r="AI243" s="81">
        <f t="shared" si="228"/>
        <v>0</v>
      </c>
      <c r="AJ243" s="81">
        <f t="shared" si="228"/>
        <v>0</v>
      </c>
      <c r="AK243" s="81">
        <f aca="true" t="shared" si="229" ref="AI243:AS244">AK244</f>
        <v>0</v>
      </c>
      <c r="AL243" s="81">
        <f t="shared" si="229"/>
        <v>0</v>
      </c>
      <c r="AM243" s="81">
        <f t="shared" si="229"/>
        <v>0</v>
      </c>
      <c r="AN243" s="81">
        <f t="shared" si="229"/>
        <v>20735</v>
      </c>
      <c r="AO243" s="81">
        <f t="shared" si="229"/>
        <v>0</v>
      </c>
      <c r="AP243" s="81">
        <f t="shared" si="229"/>
        <v>0</v>
      </c>
      <c r="AQ243" s="81">
        <f t="shared" si="229"/>
        <v>0</v>
      </c>
      <c r="AR243" s="81">
        <f t="shared" si="229"/>
        <v>20735</v>
      </c>
      <c r="AS243" s="81">
        <f t="shared" si="229"/>
        <v>0</v>
      </c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</row>
    <row r="244" spans="1:45" ht="90" customHeight="1">
      <c r="A244" s="131" t="s">
        <v>133</v>
      </c>
      <c r="B244" s="83" t="s">
        <v>159</v>
      </c>
      <c r="C244" s="83" t="s">
        <v>159</v>
      </c>
      <c r="D244" s="84" t="s">
        <v>162</v>
      </c>
      <c r="E244" s="83"/>
      <c r="F244" s="85">
        <f t="shared" si="227"/>
        <v>4617</v>
      </c>
      <c r="G244" s="85">
        <f t="shared" si="227"/>
        <v>23549</v>
      </c>
      <c r="H244" s="85">
        <f t="shared" si="227"/>
        <v>28166</v>
      </c>
      <c r="I244" s="85">
        <f t="shared" si="227"/>
        <v>0</v>
      </c>
      <c r="J244" s="85">
        <f t="shared" si="227"/>
        <v>30734</v>
      </c>
      <c r="K244" s="85">
        <f t="shared" si="227"/>
        <v>0</v>
      </c>
      <c r="L244" s="85">
        <f t="shared" si="227"/>
        <v>0</v>
      </c>
      <c r="M244" s="85">
        <f t="shared" si="227"/>
        <v>28166</v>
      </c>
      <c r="N244" s="85">
        <f t="shared" si="227"/>
        <v>0</v>
      </c>
      <c r="O244" s="85">
        <f t="shared" si="227"/>
        <v>-8736</v>
      </c>
      <c r="P244" s="85">
        <f t="shared" si="227"/>
        <v>19430</v>
      </c>
      <c r="Q244" s="85">
        <f t="shared" si="227"/>
        <v>0</v>
      </c>
      <c r="R244" s="85">
        <f t="shared" si="227"/>
        <v>0</v>
      </c>
      <c r="S244" s="85">
        <f t="shared" si="227"/>
        <v>19430</v>
      </c>
      <c r="T244" s="85">
        <f t="shared" si="227"/>
        <v>0</v>
      </c>
      <c r="U244" s="85">
        <f t="shared" si="228"/>
        <v>0</v>
      </c>
      <c r="V244" s="85">
        <f t="shared" si="228"/>
        <v>19430</v>
      </c>
      <c r="W244" s="85">
        <f t="shared" si="228"/>
        <v>0</v>
      </c>
      <c r="X244" s="85">
        <f t="shared" si="228"/>
        <v>0</v>
      </c>
      <c r="Y244" s="85">
        <f t="shared" si="228"/>
        <v>0</v>
      </c>
      <c r="Z244" s="85">
        <f t="shared" si="228"/>
        <v>19430</v>
      </c>
      <c r="AA244" s="85">
        <f t="shared" si="228"/>
        <v>0</v>
      </c>
      <c r="AB244" s="85">
        <f t="shared" si="228"/>
        <v>-274</v>
      </c>
      <c r="AC244" s="85">
        <f t="shared" si="228"/>
        <v>1530</v>
      </c>
      <c r="AD244" s="85">
        <f t="shared" si="228"/>
        <v>0</v>
      </c>
      <c r="AE244" s="85">
        <f t="shared" si="228"/>
        <v>0</v>
      </c>
      <c r="AF244" s="85">
        <f t="shared" si="228"/>
        <v>49</v>
      </c>
      <c r="AG244" s="85">
        <f t="shared" si="228"/>
        <v>0</v>
      </c>
      <c r="AH244" s="85">
        <f t="shared" si="228"/>
        <v>20735</v>
      </c>
      <c r="AI244" s="85">
        <f t="shared" si="229"/>
        <v>0</v>
      </c>
      <c r="AJ244" s="85">
        <f t="shared" si="229"/>
        <v>0</v>
      </c>
      <c r="AK244" s="85">
        <f t="shared" si="229"/>
        <v>0</v>
      </c>
      <c r="AL244" s="85">
        <f t="shared" si="229"/>
        <v>0</v>
      </c>
      <c r="AM244" s="85">
        <f t="shared" si="229"/>
        <v>0</v>
      </c>
      <c r="AN244" s="85">
        <f t="shared" si="229"/>
        <v>20735</v>
      </c>
      <c r="AO244" s="85">
        <f t="shared" si="229"/>
        <v>0</v>
      </c>
      <c r="AP244" s="85">
        <f t="shared" si="229"/>
        <v>0</v>
      </c>
      <c r="AQ244" s="85">
        <f t="shared" si="229"/>
        <v>0</v>
      </c>
      <c r="AR244" s="85">
        <f t="shared" si="229"/>
        <v>20735</v>
      </c>
      <c r="AS244" s="85">
        <f t="shared" si="229"/>
        <v>0</v>
      </c>
    </row>
    <row r="245" spans="1:69" s="14" customFormat="1" ht="42" customHeight="1">
      <c r="A245" s="131" t="s">
        <v>129</v>
      </c>
      <c r="B245" s="83" t="s">
        <v>159</v>
      </c>
      <c r="C245" s="83" t="s">
        <v>159</v>
      </c>
      <c r="D245" s="84" t="s">
        <v>124</v>
      </c>
      <c r="E245" s="83" t="s">
        <v>130</v>
      </c>
      <c r="F245" s="74">
        <v>4617</v>
      </c>
      <c r="G245" s="74">
        <f>H245-F245</f>
        <v>23549</v>
      </c>
      <c r="H245" s="74">
        <v>28166</v>
      </c>
      <c r="I245" s="74"/>
      <c r="J245" s="74">
        <v>30734</v>
      </c>
      <c r="K245" s="97"/>
      <c r="L245" s="97"/>
      <c r="M245" s="74">
        <f>H245+K245</f>
        <v>28166</v>
      </c>
      <c r="N245" s="75"/>
      <c r="O245" s="74">
        <f>P245-M245</f>
        <v>-8736</v>
      </c>
      <c r="P245" s="74">
        <v>19430</v>
      </c>
      <c r="Q245" s="74"/>
      <c r="R245" s="97"/>
      <c r="S245" s="74">
        <f>P245+R245</f>
        <v>19430</v>
      </c>
      <c r="T245" s="74"/>
      <c r="U245" s="97"/>
      <c r="V245" s="74">
        <f>U245+S245</f>
        <v>19430</v>
      </c>
      <c r="W245" s="74">
        <f>T245</f>
        <v>0</v>
      </c>
      <c r="X245" s="96"/>
      <c r="Y245" s="96"/>
      <c r="Z245" s="74">
        <f>V245+X245+Y245</f>
        <v>19430</v>
      </c>
      <c r="AA245" s="74">
        <f>W245+Y245</f>
        <v>0</v>
      </c>
      <c r="AB245" s="75">
        <v>-274</v>
      </c>
      <c r="AC245" s="74">
        <v>1530</v>
      </c>
      <c r="AD245" s="74"/>
      <c r="AE245" s="74"/>
      <c r="AF245" s="74">
        <v>49</v>
      </c>
      <c r="AG245" s="97"/>
      <c r="AH245" s="74">
        <f>Z245+AB245+AC245+AD245+AE245+AF245+AG245</f>
        <v>20735</v>
      </c>
      <c r="AI245" s="74">
        <f>AA245+AG245</f>
        <v>0</v>
      </c>
      <c r="AJ245" s="74"/>
      <c r="AK245" s="74"/>
      <c r="AL245" s="97"/>
      <c r="AM245" s="97"/>
      <c r="AN245" s="74">
        <f>AH245+AJ245+AK245+AL245+AM245</f>
        <v>20735</v>
      </c>
      <c r="AO245" s="74">
        <f>AI245+AM245</f>
        <v>0</v>
      </c>
      <c r="AP245" s="98"/>
      <c r="AQ245" s="98"/>
      <c r="AR245" s="74">
        <f>AN245+AP245+AQ245</f>
        <v>20735</v>
      </c>
      <c r="AS245" s="74">
        <f>AO245+AQ245</f>
        <v>0</v>
      </c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</row>
    <row r="246" spans="1:45" ht="15">
      <c r="A246" s="104"/>
      <c r="B246" s="105"/>
      <c r="C246" s="105"/>
      <c r="D246" s="106"/>
      <c r="E246" s="105"/>
      <c r="F246" s="56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9"/>
      <c r="W246" s="59"/>
      <c r="X246" s="56"/>
      <c r="Y246" s="56"/>
      <c r="Z246" s="60"/>
      <c r="AA246" s="60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9"/>
      <c r="AQ246" s="59"/>
      <c r="AR246" s="59"/>
      <c r="AS246" s="59"/>
    </row>
    <row r="247" spans="1:69" s="8" customFormat="1" ht="38.25" customHeight="1">
      <c r="A247" s="61" t="s">
        <v>56</v>
      </c>
      <c r="B247" s="62" t="s">
        <v>57</v>
      </c>
      <c r="C247" s="62"/>
      <c r="D247" s="63"/>
      <c r="E247" s="62"/>
      <c r="F247" s="109">
        <f aca="true" t="shared" si="230" ref="F247:N247">F254</f>
        <v>13065</v>
      </c>
      <c r="G247" s="109">
        <f t="shared" si="230"/>
        <v>61506</v>
      </c>
      <c r="H247" s="109">
        <f t="shared" si="230"/>
        <v>74571</v>
      </c>
      <c r="I247" s="109">
        <f t="shared" si="230"/>
        <v>50000</v>
      </c>
      <c r="J247" s="109">
        <f t="shared" si="230"/>
        <v>27641</v>
      </c>
      <c r="K247" s="109">
        <f t="shared" si="230"/>
        <v>0</v>
      </c>
      <c r="L247" s="109">
        <f t="shared" si="230"/>
        <v>0</v>
      </c>
      <c r="M247" s="109">
        <f t="shared" si="230"/>
        <v>74571</v>
      </c>
      <c r="N247" s="109">
        <f t="shared" si="230"/>
        <v>50000</v>
      </c>
      <c r="O247" s="109">
        <f aca="true" t="shared" si="231" ref="O247:T247">O254</f>
        <v>-67370</v>
      </c>
      <c r="P247" s="109">
        <f t="shared" si="231"/>
        <v>7201</v>
      </c>
      <c r="Q247" s="109">
        <f t="shared" si="231"/>
        <v>0</v>
      </c>
      <c r="R247" s="109">
        <f t="shared" si="231"/>
        <v>0</v>
      </c>
      <c r="S247" s="109">
        <f t="shared" si="231"/>
        <v>7201</v>
      </c>
      <c r="T247" s="109">
        <f t="shared" si="231"/>
        <v>0</v>
      </c>
      <c r="U247" s="109">
        <f aca="true" t="shared" si="232" ref="U247:Z247">U254</f>
        <v>0</v>
      </c>
      <c r="V247" s="109">
        <f t="shared" si="232"/>
        <v>7201</v>
      </c>
      <c r="W247" s="109">
        <f t="shared" si="232"/>
        <v>0</v>
      </c>
      <c r="X247" s="109">
        <f t="shared" si="232"/>
        <v>0</v>
      </c>
      <c r="Y247" s="109">
        <f t="shared" si="232"/>
        <v>0</v>
      </c>
      <c r="Z247" s="109">
        <f t="shared" si="232"/>
        <v>7201</v>
      </c>
      <c r="AA247" s="109">
        <f aca="true" t="shared" si="233" ref="AA247:AH247">AA254</f>
        <v>0</v>
      </c>
      <c r="AB247" s="109">
        <f t="shared" si="233"/>
        <v>0</v>
      </c>
      <c r="AC247" s="109">
        <f>AC254</f>
        <v>0</v>
      </c>
      <c r="AD247" s="109">
        <f>AD254</f>
        <v>0</v>
      </c>
      <c r="AE247" s="109">
        <f>AE254</f>
        <v>0</v>
      </c>
      <c r="AF247" s="109">
        <f>AF254</f>
        <v>0</v>
      </c>
      <c r="AG247" s="109">
        <f t="shared" si="233"/>
        <v>0</v>
      </c>
      <c r="AH247" s="109">
        <f t="shared" si="233"/>
        <v>7201</v>
      </c>
      <c r="AI247" s="109">
        <f>AI254</f>
        <v>0</v>
      </c>
      <c r="AJ247" s="109">
        <f aca="true" t="shared" si="234" ref="AJ247:AS247">AJ249+AJ254</f>
        <v>3600</v>
      </c>
      <c r="AK247" s="109">
        <f t="shared" si="234"/>
        <v>0</v>
      </c>
      <c r="AL247" s="109">
        <f t="shared" si="234"/>
        <v>0</v>
      </c>
      <c r="AM247" s="109">
        <f t="shared" si="234"/>
        <v>0</v>
      </c>
      <c r="AN247" s="109">
        <f t="shared" si="234"/>
        <v>10801</v>
      </c>
      <c r="AO247" s="109">
        <f t="shared" si="234"/>
        <v>0</v>
      </c>
      <c r="AP247" s="109">
        <f t="shared" si="234"/>
        <v>0</v>
      </c>
      <c r="AQ247" s="109">
        <f t="shared" si="234"/>
        <v>0</v>
      </c>
      <c r="AR247" s="109">
        <f t="shared" si="234"/>
        <v>10801</v>
      </c>
      <c r="AS247" s="109">
        <f t="shared" si="234"/>
        <v>0</v>
      </c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</row>
    <row r="248" spans="1:69" s="8" customFormat="1" ht="13.5" customHeight="1">
      <c r="A248" s="61"/>
      <c r="B248" s="62"/>
      <c r="C248" s="62"/>
      <c r="D248" s="63"/>
      <c r="E248" s="62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09"/>
      <c r="AP248" s="109"/>
      <c r="AQ248" s="109"/>
      <c r="AR248" s="109"/>
      <c r="AS248" s="109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</row>
    <row r="249" spans="1:69" s="8" customFormat="1" ht="56.25" customHeight="1">
      <c r="A249" s="68" t="s">
        <v>404</v>
      </c>
      <c r="B249" s="69" t="s">
        <v>150</v>
      </c>
      <c r="C249" s="69" t="s">
        <v>132</v>
      </c>
      <c r="D249" s="63"/>
      <c r="E249" s="62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47">
        <f>AJ250</f>
        <v>3600</v>
      </c>
      <c r="AK249" s="147">
        <f aca="true" t="shared" si="235" ref="AK249:AS251">AK250</f>
        <v>0</v>
      </c>
      <c r="AL249" s="147">
        <f t="shared" si="235"/>
        <v>0</v>
      </c>
      <c r="AM249" s="147">
        <f t="shared" si="235"/>
        <v>0</v>
      </c>
      <c r="AN249" s="147">
        <f t="shared" si="235"/>
        <v>3600</v>
      </c>
      <c r="AO249" s="147">
        <f t="shared" si="235"/>
        <v>0</v>
      </c>
      <c r="AP249" s="147">
        <f t="shared" si="235"/>
        <v>0</v>
      </c>
      <c r="AQ249" s="147">
        <f t="shared" si="235"/>
        <v>0</v>
      </c>
      <c r="AR249" s="148">
        <f t="shared" si="235"/>
        <v>3600</v>
      </c>
      <c r="AS249" s="147">
        <f t="shared" si="235"/>
        <v>0</v>
      </c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</row>
    <row r="250" spans="1:69" s="8" customFormat="1" ht="23.25" customHeight="1">
      <c r="A250" s="82" t="s">
        <v>211</v>
      </c>
      <c r="B250" s="83" t="s">
        <v>150</v>
      </c>
      <c r="C250" s="83" t="s">
        <v>132</v>
      </c>
      <c r="D250" s="141" t="s">
        <v>210</v>
      </c>
      <c r="E250" s="62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47">
        <f>AJ251</f>
        <v>3600</v>
      </c>
      <c r="AK250" s="147">
        <f t="shared" si="235"/>
        <v>0</v>
      </c>
      <c r="AL250" s="147">
        <f t="shared" si="235"/>
        <v>0</v>
      </c>
      <c r="AM250" s="147">
        <f t="shared" si="235"/>
        <v>0</v>
      </c>
      <c r="AN250" s="147">
        <f t="shared" si="235"/>
        <v>3600</v>
      </c>
      <c r="AO250" s="147">
        <f t="shared" si="235"/>
        <v>0</v>
      </c>
      <c r="AP250" s="147">
        <f t="shared" si="235"/>
        <v>0</v>
      </c>
      <c r="AQ250" s="147">
        <f t="shared" si="235"/>
        <v>0</v>
      </c>
      <c r="AR250" s="147">
        <f t="shared" si="235"/>
        <v>3600</v>
      </c>
      <c r="AS250" s="147">
        <f t="shared" si="235"/>
        <v>0</v>
      </c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</row>
    <row r="251" spans="1:69" s="8" customFormat="1" ht="135.75" customHeight="1">
      <c r="A251" s="82" t="s">
        <v>403</v>
      </c>
      <c r="B251" s="83" t="s">
        <v>150</v>
      </c>
      <c r="C251" s="83" t="s">
        <v>132</v>
      </c>
      <c r="D251" s="141" t="s">
        <v>402</v>
      </c>
      <c r="E251" s="62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47">
        <f>AJ252</f>
        <v>3600</v>
      </c>
      <c r="AK251" s="147">
        <f t="shared" si="235"/>
        <v>0</v>
      </c>
      <c r="AL251" s="147">
        <f t="shared" si="235"/>
        <v>0</v>
      </c>
      <c r="AM251" s="147">
        <f t="shared" si="235"/>
        <v>0</v>
      </c>
      <c r="AN251" s="147">
        <f t="shared" si="235"/>
        <v>3600</v>
      </c>
      <c r="AO251" s="147">
        <f t="shared" si="235"/>
        <v>0</v>
      </c>
      <c r="AP251" s="147">
        <f t="shared" si="235"/>
        <v>0</v>
      </c>
      <c r="AQ251" s="147">
        <f t="shared" si="235"/>
        <v>0</v>
      </c>
      <c r="AR251" s="147">
        <f t="shared" si="235"/>
        <v>3600</v>
      </c>
      <c r="AS251" s="147">
        <f t="shared" si="235"/>
        <v>0</v>
      </c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</row>
    <row r="252" spans="1:69" s="8" customFormat="1" ht="66.75" customHeight="1">
      <c r="A252" s="82" t="s">
        <v>137</v>
      </c>
      <c r="B252" s="83" t="s">
        <v>150</v>
      </c>
      <c r="C252" s="83" t="s">
        <v>132</v>
      </c>
      <c r="D252" s="141" t="s">
        <v>402</v>
      </c>
      <c r="E252" s="83" t="s">
        <v>138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47">
        <v>3600</v>
      </c>
      <c r="AK252" s="147"/>
      <c r="AL252" s="147"/>
      <c r="AM252" s="147"/>
      <c r="AN252" s="74">
        <f>AH252+AJ252+AK252+AL252+AM252</f>
        <v>3600</v>
      </c>
      <c r="AO252" s="74">
        <f>AI252+AM252</f>
        <v>0</v>
      </c>
      <c r="AP252" s="149"/>
      <c r="AQ252" s="149"/>
      <c r="AR252" s="74">
        <f>AN252+AP252+AQ252</f>
        <v>3600</v>
      </c>
      <c r="AS252" s="74">
        <f>AO252+AQ252</f>
        <v>0</v>
      </c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</row>
    <row r="253" spans="1:69" s="8" customFormat="1" ht="19.5" customHeight="1">
      <c r="A253" s="82"/>
      <c r="B253" s="83"/>
      <c r="C253" s="83"/>
      <c r="D253" s="141"/>
      <c r="E253" s="83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  <c r="AO253" s="109"/>
      <c r="AP253" s="149"/>
      <c r="AQ253" s="149"/>
      <c r="AR253" s="149"/>
      <c r="AS253" s="149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</row>
    <row r="254" spans="1:69" s="12" customFormat="1" ht="36.75" customHeight="1">
      <c r="A254" s="68" t="s">
        <v>163</v>
      </c>
      <c r="B254" s="69" t="s">
        <v>150</v>
      </c>
      <c r="C254" s="69" t="s">
        <v>159</v>
      </c>
      <c r="D254" s="80"/>
      <c r="E254" s="69"/>
      <c r="F254" s="71">
        <f aca="true" t="shared" si="236" ref="F254:L254">F255+F257</f>
        <v>13065</v>
      </c>
      <c r="G254" s="71">
        <f t="shared" si="236"/>
        <v>61506</v>
      </c>
      <c r="H254" s="71">
        <f t="shared" si="236"/>
        <v>74571</v>
      </c>
      <c r="I254" s="71">
        <f t="shared" si="236"/>
        <v>50000</v>
      </c>
      <c r="J254" s="71">
        <f t="shared" si="236"/>
        <v>27641</v>
      </c>
      <c r="K254" s="71">
        <f t="shared" si="236"/>
        <v>0</v>
      </c>
      <c r="L254" s="71">
        <f t="shared" si="236"/>
        <v>0</v>
      </c>
      <c r="M254" s="71">
        <f aca="true" t="shared" si="237" ref="M254:T254">M255+M257+M259</f>
        <v>74571</v>
      </c>
      <c r="N254" s="71">
        <f t="shared" si="237"/>
        <v>50000</v>
      </c>
      <c r="O254" s="71">
        <f t="shared" si="237"/>
        <v>-67370</v>
      </c>
      <c r="P254" s="71">
        <f t="shared" si="237"/>
        <v>7201</v>
      </c>
      <c r="Q254" s="71">
        <f t="shared" si="237"/>
        <v>0</v>
      </c>
      <c r="R254" s="71">
        <f t="shared" si="237"/>
        <v>0</v>
      </c>
      <c r="S254" s="71">
        <f t="shared" si="237"/>
        <v>7201</v>
      </c>
      <c r="T254" s="71">
        <f t="shared" si="237"/>
        <v>0</v>
      </c>
      <c r="U254" s="71">
        <f aca="true" t="shared" si="238" ref="U254:Z254">U255+U257+U259</f>
        <v>0</v>
      </c>
      <c r="V254" s="71">
        <f t="shared" si="238"/>
        <v>7201</v>
      </c>
      <c r="W254" s="71">
        <f t="shared" si="238"/>
        <v>0</v>
      </c>
      <c r="X254" s="71">
        <f t="shared" si="238"/>
        <v>0</v>
      </c>
      <c r="Y254" s="71">
        <f t="shared" si="238"/>
        <v>0</v>
      </c>
      <c r="Z254" s="71">
        <f t="shared" si="238"/>
        <v>7201</v>
      </c>
      <c r="AA254" s="71">
        <f aca="true" t="shared" si="239" ref="AA254:AH254">AA255+AA257+AA259</f>
        <v>0</v>
      </c>
      <c r="AB254" s="71">
        <f t="shared" si="239"/>
        <v>0</v>
      </c>
      <c r="AC254" s="71">
        <f>AC255+AC257+AC259</f>
        <v>0</v>
      </c>
      <c r="AD254" s="71">
        <f>AD255+AD257+AD259</f>
        <v>0</v>
      </c>
      <c r="AE254" s="71">
        <f>AE255+AE257+AE259</f>
        <v>0</v>
      </c>
      <c r="AF254" s="71">
        <f>AF255+AF257+AF259</f>
        <v>0</v>
      </c>
      <c r="AG254" s="71">
        <f t="shared" si="239"/>
        <v>0</v>
      </c>
      <c r="AH254" s="71">
        <f t="shared" si="239"/>
        <v>7201</v>
      </c>
      <c r="AI254" s="71">
        <f aca="true" t="shared" si="240" ref="AI254:AN254">AI255+AI257+AI259</f>
        <v>0</v>
      </c>
      <c r="AJ254" s="71">
        <f t="shared" si="240"/>
        <v>0</v>
      </c>
      <c r="AK254" s="71">
        <f t="shared" si="240"/>
        <v>0</v>
      </c>
      <c r="AL254" s="71">
        <f t="shared" si="240"/>
        <v>0</v>
      </c>
      <c r="AM254" s="71">
        <f t="shared" si="240"/>
        <v>0</v>
      </c>
      <c r="AN254" s="71">
        <f t="shared" si="240"/>
        <v>7201</v>
      </c>
      <c r="AO254" s="71">
        <f>AO255+AO257+AO259</f>
        <v>0</v>
      </c>
      <c r="AP254" s="71">
        <f>AP255+AP257+AP259</f>
        <v>0</v>
      </c>
      <c r="AQ254" s="71">
        <f>AQ255+AQ257+AQ259</f>
        <v>0</v>
      </c>
      <c r="AR254" s="71">
        <f>AR255+AR257+AR259</f>
        <v>7201</v>
      </c>
      <c r="AS254" s="71">
        <f>AS255+AS257+AS259</f>
        <v>0</v>
      </c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</row>
    <row r="255" spans="1:69" s="14" customFormat="1" ht="33" hidden="1">
      <c r="A255" s="82" t="s">
        <v>164</v>
      </c>
      <c r="B255" s="83" t="s">
        <v>150</v>
      </c>
      <c r="C255" s="83" t="s">
        <v>159</v>
      </c>
      <c r="D255" s="84" t="s">
        <v>120</v>
      </c>
      <c r="E255" s="83"/>
      <c r="F255" s="74">
        <f aca="true" t="shared" si="241" ref="F255:AA255">F256</f>
        <v>11448</v>
      </c>
      <c r="G255" s="74">
        <f t="shared" si="241"/>
        <v>10380</v>
      </c>
      <c r="H255" s="74">
        <f t="shared" si="241"/>
        <v>21828</v>
      </c>
      <c r="I255" s="74">
        <f t="shared" si="241"/>
        <v>0</v>
      </c>
      <c r="J255" s="74">
        <f t="shared" si="241"/>
        <v>23378</v>
      </c>
      <c r="K255" s="74">
        <f t="shared" si="241"/>
        <v>0</v>
      </c>
      <c r="L255" s="74">
        <f t="shared" si="241"/>
        <v>0</v>
      </c>
      <c r="M255" s="74">
        <f t="shared" si="241"/>
        <v>21828</v>
      </c>
      <c r="N255" s="74">
        <f t="shared" si="241"/>
        <v>0</v>
      </c>
      <c r="O255" s="74">
        <f t="shared" si="241"/>
        <v>-21828</v>
      </c>
      <c r="P255" s="74">
        <f t="shared" si="241"/>
        <v>0</v>
      </c>
      <c r="Q255" s="74">
        <f t="shared" si="241"/>
        <v>0</v>
      </c>
      <c r="R255" s="74">
        <f t="shared" si="241"/>
        <v>0</v>
      </c>
      <c r="S255" s="74">
        <f t="shared" si="241"/>
        <v>0</v>
      </c>
      <c r="T255" s="74">
        <f t="shared" si="241"/>
        <v>0</v>
      </c>
      <c r="U255" s="74">
        <f t="shared" si="241"/>
        <v>0</v>
      </c>
      <c r="V255" s="74">
        <f t="shared" si="241"/>
        <v>0</v>
      </c>
      <c r="W255" s="74">
        <f t="shared" si="241"/>
        <v>0</v>
      </c>
      <c r="X255" s="74">
        <f t="shared" si="241"/>
        <v>0</v>
      </c>
      <c r="Y255" s="74">
        <f t="shared" si="241"/>
        <v>0</v>
      </c>
      <c r="Z255" s="74">
        <f t="shared" si="241"/>
        <v>0</v>
      </c>
      <c r="AA255" s="74">
        <f t="shared" si="241"/>
        <v>0</v>
      </c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8"/>
      <c r="AQ255" s="98"/>
      <c r="AR255" s="98"/>
      <c r="AS255" s="98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</row>
    <row r="256" spans="1:69" s="16" customFormat="1" ht="51.75" customHeight="1" hidden="1">
      <c r="A256" s="82" t="s">
        <v>137</v>
      </c>
      <c r="B256" s="83" t="s">
        <v>150</v>
      </c>
      <c r="C256" s="83" t="s">
        <v>159</v>
      </c>
      <c r="D256" s="84" t="s">
        <v>120</v>
      </c>
      <c r="E256" s="83" t="s">
        <v>138</v>
      </c>
      <c r="F256" s="74">
        <v>11448</v>
      </c>
      <c r="G256" s="74">
        <f>H256-F256</f>
        <v>10380</v>
      </c>
      <c r="H256" s="74">
        <v>21828</v>
      </c>
      <c r="I256" s="74"/>
      <c r="J256" s="74">
        <v>23378</v>
      </c>
      <c r="K256" s="76"/>
      <c r="L256" s="76"/>
      <c r="M256" s="74">
        <f>H256+K256</f>
        <v>21828</v>
      </c>
      <c r="N256" s="75"/>
      <c r="O256" s="74">
        <f>P256-M256</f>
        <v>-21828</v>
      </c>
      <c r="P256" s="74"/>
      <c r="Q256" s="74"/>
      <c r="R256" s="76"/>
      <c r="S256" s="74">
        <f>P256+R256</f>
        <v>0</v>
      </c>
      <c r="T256" s="74"/>
      <c r="U256" s="74">
        <f aca="true" t="shared" si="242" ref="U256:AA256">R256+T256</f>
        <v>0</v>
      </c>
      <c r="V256" s="74">
        <f t="shared" si="242"/>
        <v>0</v>
      </c>
      <c r="W256" s="74">
        <f t="shared" si="242"/>
        <v>0</v>
      </c>
      <c r="X256" s="74">
        <f t="shared" si="242"/>
        <v>0</v>
      </c>
      <c r="Y256" s="74">
        <f t="shared" si="242"/>
        <v>0</v>
      </c>
      <c r="Z256" s="74">
        <f t="shared" si="242"/>
        <v>0</v>
      </c>
      <c r="AA256" s="74">
        <f t="shared" si="242"/>
        <v>0</v>
      </c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5"/>
      <c r="AQ256" s="75"/>
      <c r="AR256" s="75"/>
      <c r="AS256" s="7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</row>
    <row r="257" spans="1:69" s="16" customFormat="1" ht="22.5" customHeight="1" hidden="1">
      <c r="A257" s="82" t="s">
        <v>211</v>
      </c>
      <c r="B257" s="83" t="s">
        <v>150</v>
      </c>
      <c r="C257" s="83" t="s">
        <v>159</v>
      </c>
      <c r="D257" s="84" t="s">
        <v>210</v>
      </c>
      <c r="E257" s="83"/>
      <c r="F257" s="74">
        <f aca="true" t="shared" si="243" ref="F257:AA257">F258</f>
        <v>1617</v>
      </c>
      <c r="G257" s="74">
        <f t="shared" si="243"/>
        <v>51126</v>
      </c>
      <c r="H257" s="74">
        <f t="shared" si="243"/>
        <v>52743</v>
      </c>
      <c r="I257" s="74">
        <f t="shared" si="243"/>
        <v>50000</v>
      </c>
      <c r="J257" s="74">
        <f t="shared" si="243"/>
        <v>4263</v>
      </c>
      <c r="K257" s="74">
        <f t="shared" si="243"/>
        <v>0</v>
      </c>
      <c r="L257" s="74">
        <f t="shared" si="243"/>
        <v>0</v>
      </c>
      <c r="M257" s="74">
        <f t="shared" si="243"/>
        <v>52743</v>
      </c>
      <c r="N257" s="74">
        <f t="shared" si="243"/>
        <v>50000</v>
      </c>
      <c r="O257" s="74">
        <f t="shared" si="243"/>
        <v>-52743</v>
      </c>
      <c r="P257" s="74">
        <f t="shared" si="243"/>
        <v>0</v>
      </c>
      <c r="Q257" s="74">
        <f t="shared" si="243"/>
        <v>0</v>
      </c>
      <c r="R257" s="74">
        <f t="shared" si="243"/>
        <v>0</v>
      </c>
      <c r="S257" s="74">
        <f t="shared" si="243"/>
        <v>0</v>
      </c>
      <c r="T257" s="74">
        <f t="shared" si="243"/>
        <v>0</v>
      </c>
      <c r="U257" s="74">
        <f t="shared" si="243"/>
        <v>0</v>
      </c>
      <c r="V257" s="74">
        <f t="shared" si="243"/>
        <v>0</v>
      </c>
      <c r="W257" s="74">
        <f t="shared" si="243"/>
        <v>0</v>
      </c>
      <c r="X257" s="74">
        <f t="shared" si="243"/>
        <v>0</v>
      </c>
      <c r="Y257" s="74">
        <f t="shared" si="243"/>
        <v>0</v>
      </c>
      <c r="Z257" s="74">
        <f t="shared" si="243"/>
        <v>0</v>
      </c>
      <c r="AA257" s="74">
        <f t="shared" si="243"/>
        <v>0</v>
      </c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5"/>
      <c r="AQ257" s="75"/>
      <c r="AR257" s="75"/>
      <c r="AS257" s="7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</row>
    <row r="258" spans="1:69" s="16" customFormat="1" ht="39" customHeight="1" hidden="1">
      <c r="A258" s="82" t="s">
        <v>165</v>
      </c>
      <c r="B258" s="83" t="s">
        <v>150</v>
      </c>
      <c r="C258" s="83" t="s">
        <v>159</v>
      </c>
      <c r="D258" s="84" t="s">
        <v>210</v>
      </c>
      <c r="E258" s="83" t="s">
        <v>166</v>
      </c>
      <c r="F258" s="74">
        <v>1617</v>
      </c>
      <c r="G258" s="74">
        <f>H258-F258</f>
        <v>51126</v>
      </c>
      <c r="H258" s="74">
        <v>52743</v>
      </c>
      <c r="I258" s="74">
        <v>50000</v>
      </c>
      <c r="J258" s="74">
        <v>4263</v>
      </c>
      <c r="K258" s="76"/>
      <c r="L258" s="76"/>
      <c r="M258" s="74">
        <f>H258+K258</f>
        <v>52743</v>
      </c>
      <c r="N258" s="74">
        <f>I258</f>
        <v>50000</v>
      </c>
      <c r="O258" s="74">
        <f>P258-M258</f>
        <v>-52743</v>
      </c>
      <c r="P258" s="74"/>
      <c r="Q258" s="74"/>
      <c r="R258" s="76"/>
      <c r="S258" s="74">
        <f>P258+R258</f>
        <v>0</v>
      </c>
      <c r="T258" s="74"/>
      <c r="U258" s="74">
        <f aca="true" t="shared" si="244" ref="U258:AA258">R258+T258</f>
        <v>0</v>
      </c>
      <c r="V258" s="74">
        <f t="shared" si="244"/>
        <v>0</v>
      </c>
      <c r="W258" s="74">
        <f t="shared" si="244"/>
        <v>0</v>
      </c>
      <c r="X258" s="74">
        <f t="shared" si="244"/>
        <v>0</v>
      </c>
      <c r="Y258" s="74">
        <f t="shared" si="244"/>
        <v>0</v>
      </c>
      <c r="Z258" s="74">
        <f t="shared" si="244"/>
        <v>0</v>
      </c>
      <c r="AA258" s="74">
        <f t="shared" si="244"/>
        <v>0</v>
      </c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5"/>
      <c r="AQ258" s="75"/>
      <c r="AR258" s="75"/>
      <c r="AS258" s="7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</row>
    <row r="259" spans="1:69" s="16" customFormat="1" ht="36" customHeight="1">
      <c r="A259" s="82" t="s">
        <v>121</v>
      </c>
      <c r="B259" s="83" t="s">
        <v>150</v>
      </c>
      <c r="C259" s="83" t="s">
        <v>159</v>
      </c>
      <c r="D259" s="84" t="s">
        <v>122</v>
      </c>
      <c r="E259" s="83"/>
      <c r="F259" s="74"/>
      <c r="G259" s="74"/>
      <c r="H259" s="74"/>
      <c r="I259" s="74"/>
      <c r="J259" s="74"/>
      <c r="K259" s="76"/>
      <c r="L259" s="76"/>
      <c r="M259" s="74"/>
      <c r="N259" s="74"/>
      <c r="O259" s="74">
        <f aca="true" t="shared" si="245" ref="O259:AG260">O260</f>
        <v>7201</v>
      </c>
      <c r="P259" s="74">
        <f t="shared" si="245"/>
        <v>7201</v>
      </c>
      <c r="Q259" s="74">
        <f t="shared" si="245"/>
        <v>0</v>
      </c>
      <c r="R259" s="74">
        <f t="shared" si="245"/>
        <v>0</v>
      </c>
      <c r="S259" s="74">
        <f t="shared" si="245"/>
        <v>7201</v>
      </c>
      <c r="T259" s="74">
        <f t="shared" si="245"/>
        <v>0</v>
      </c>
      <c r="U259" s="74">
        <f t="shared" si="245"/>
        <v>0</v>
      </c>
      <c r="V259" s="74">
        <f t="shared" si="245"/>
        <v>7201</v>
      </c>
      <c r="W259" s="74">
        <f t="shared" si="245"/>
        <v>0</v>
      </c>
      <c r="X259" s="74">
        <f t="shared" si="245"/>
        <v>0</v>
      </c>
      <c r="Y259" s="74">
        <f t="shared" si="245"/>
        <v>0</v>
      </c>
      <c r="Z259" s="74">
        <f t="shared" si="245"/>
        <v>7201</v>
      </c>
      <c r="AA259" s="74">
        <f t="shared" si="245"/>
        <v>0</v>
      </c>
      <c r="AB259" s="74">
        <f t="shared" si="245"/>
        <v>0</v>
      </c>
      <c r="AC259" s="74">
        <f t="shared" si="245"/>
        <v>0</v>
      </c>
      <c r="AD259" s="74">
        <f t="shared" si="245"/>
        <v>0</v>
      </c>
      <c r="AE259" s="74">
        <f t="shared" si="245"/>
        <v>0</v>
      </c>
      <c r="AF259" s="74">
        <f t="shared" si="245"/>
        <v>0</v>
      </c>
      <c r="AG259" s="74">
        <f t="shared" si="245"/>
        <v>0</v>
      </c>
      <c r="AH259" s="74">
        <f aca="true" t="shared" si="246" ref="AA259:AP260">AH260</f>
        <v>7201</v>
      </c>
      <c r="AI259" s="74">
        <f t="shared" si="246"/>
        <v>0</v>
      </c>
      <c r="AJ259" s="74">
        <f t="shared" si="246"/>
        <v>0</v>
      </c>
      <c r="AK259" s="74">
        <f t="shared" si="246"/>
        <v>0</v>
      </c>
      <c r="AL259" s="74">
        <f t="shared" si="246"/>
        <v>0</v>
      </c>
      <c r="AM259" s="74">
        <f t="shared" si="246"/>
        <v>0</v>
      </c>
      <c r="AN259" s="74">
        <f t="shared" si="246"/>
        <v>7201</v>
      </c>
      <c r="AO259" s="74">
        <f t="shared" si="246"/>
        <v>0</v>
      </c>
      <c r="AP259" s="74">
        <f t="shared" si="246"/>
        <v>0</v>
      </c>
      <c r="AQ259" s="74">
        <f aca="true" t="shared" si="247" ref="AO259:AS260">AQ260</f>
        <v>0</v>
      </c>
      <c r="AR259" s="74">
        <f t="shared" si="247"/>
        <v>7201</v>
      </c>
      <c r="AS259" s="74">
        <f t="shared" si="247"/>
        <v>0</v>
      </c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</row>
    <row r="260" spans="1:69" s="16" customFormat="1" ht="61.5" customHeight="1">
      <c r="A260" s="82" t="s">
        <v>367</v>
      </c>
      <c r="B260" s="83" t="s">
        <v>150</v>
      </c>
      <c r="C260" s="83" t="s">
        <v>159</v>
      </c>
      <c r="D260" s="84" t="s">
        <v>323</v>
      </c>
      <c r="E260" s="83"/>
      <c r="F260" s="74"/>
      <c r="G260" s="74"/>
      <c r="H260" s="74"/>
      <c r="I260" s="74"/>
      <c r="J260" s="74"/>
      <c r="K260" s="76"/>
      <c r="L260" s="76"/>
      <c r="M260" s="74"/>
      <c r="N260" s="74"/>
      <c r="O260" s="74">
        <f t="shared" si="245"/>
        <v>7201</v>
      </c>
      <c r="P260" s="74">
        <f t="shared" si="245"/>
        <v>7201</v>
      </c>
      <c r="Q260" s="74">
        <f t="shared" si="245"/>
        <v>0</v>
      </c>
      <c r="R260" s="74">
        <f t="shared" si="245"/>
        <v>0</v>
      </c>
      <c r="S260" s="74">
        <f t="shared" si="245"/>
        <v>7201</v>
      </c>
      <c r="T260" s="74">
        <f t="shared" si="245"/>
        <v>0</v>
      </c>
      <c r="U260" s="74">
        <f t="shared" si="245"/>
        <v>0</v>
      </c>
      <c r="V260" s="74">
        <f t="shared" si="245"/>
        <v>7201</v>
      </c>
      <c r="W260" s="74">
        <f t="shared" si="245"/>
        <v>0</v>
      </c>
      <c r="X260" s="74">
        <f t="shared" si="245"/>
        <v>0</v>
      </c>
      <c r="Y260" s="74">
        <f t="shared" si="245"/>
        <v>0</v>
      </c>
      <c r="Z260" s="74">
        <f t="shared" si="245"/>
        <v>7201</v>
      </c>
      <c r="AA260" s="74">
        <f t="shared" si="246"/>
        <v>0</v>
      </c>
      <c r="AB260" s="74">
        <f t="shared" si="246"/>
        <v>0</v>
      </c>
      <c r="AC260" s="74">
        <f t="shared" si="246"/>
        <v>0</v>
      </c>
      <c r="AD260" s="74">
        <f t="shared" si="246"/>
        <v>0</v>
      </c>
      <c r="AE260" s="74">
        <f t="shared" si="246"/>
        <v>0</v>
      </c>
      <c r="AF260" s="74">
        <f t="shared" si="246"/>
        <v>0</v>
      </c>
      <c r="AG260" s="74">
        <f t="shared" si="246"/>
        <v>0</v>
      </c>
      <c r="AH260" s="74">
        <f t="shared" si="246"/>
        <v>7201</v>
      </c>
      <c r="AI260" s="74">
        <f t="shared" si="246"/>
        <v>0</v>
      </c>
      <c r="AJ260" s="74">
        <f t="shared" si="246"/>
        <v>0</v>
      </c>
      <c r="AK260" s="74">
        <f t="shared" si="246"/>
        <v>0</v>
      </c>
      <c r="AL260" s="74">
        <f t="shared" si="246"/>
        <v>0</v>
      </c>
      <c r="AM260" s="74">
        <f t="shared" si="246"/>
        <v>0</v>
      </c>
      <c r="AN260" s="74">
        <f t="shared" si="246"/>
        <v>7201</v>
      </c>
      <c r="AO260" s="74">
        <f t="shared" si="247"/>
        <v>0</v>
      </c>
      <c r="AP260" s="74">
        <f t="shared" si="247"/>
        <v>0</v>
      </c>
      <c r="AQ260" s="74">
        <f t="shared" si="247"/>
        <v>0</v>
      </c>
      <c r="AR260" s="74">
        <f t="shared" si="247"/>
        <v>7201</v>
      </c>
      <c r="AS260" s="74">
        <f t="shared" si="247"/>
        <v>0</v>
      </c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</row>
    <row r="261" spans="1:69" s="16" customFormat="1" ht="72.75" customHeight="1">
      <c r="A261" s="82" t="s">
        <v>137</v>
      </c>
      <c r="B261" s="83" t="s">
        <v>150</v>
      </c>
      <c r="C261" s="83" t="s">
        <v>159</v>
      </c>
      <c r="D261" s="84" t="s">
        <v>323</v>
      </c>
      <c r="E261" s="83" t="s">
        <v>138</v>
      </c>
      <c r="F261" s="74"/>
      <c r="G261" s="74"/>
      <c r="H261" s="74"/>
      <c r="I261" s="74"/>
      <c r="J261" s="74"/>
      <c r="K261" s="76"/>
      <c r="L261" s="76"/>
      <c r="M261" s="74"/>
      <c r="N261" s="74"/>
      <c r="O261" s="74">
        <f>P261-M261</f>
        <v>7201</v>
      </c>
      <c r="P261" s="74">
        <v>7201</v>
      </c>
      <c r="Q261" s="74"/>
      <c r="R261" s="76"/>
      <c r="S261" s="74">
        <f>P261+R261</f>
        <v>7201</v>
      </c>
      <c r="T261" s="74"/>
      <c r="U261" s="76"/>
      <c r="V261" s="74">
        <f>U261+S261</f>
        <v>7201</v>
      </c>
      <c r="W261" s="74">
        <f>T261</f>
        <v>0</v>
      </c>
      <c r="X261" s="77"/>
      <c r="Y261" s="77"/>
      <c r="Z261" s="74">
        <f>V261+X261+Y261</f>
        <v>7201</v>
      </c>
      <c r="AA261" s="74">
        <f>W261+Y261</f>
        <v>0</v>
      </c>
      <c r="AB261" s="76"/>
      <c r="AC261" s="76"/>
      <c r="AD261" s="76"/>
      <c r="AE261" s="76"/>
      <c r="AF261" s="76"/>
      <c r="AG261" s="76"/>
      <c r="AH261" s="74">
        <f>Z261+AB261+AC261+AD261+AE261+AF261+AG261</f>
        <v>7201</v>
      </c>
      <c r="AI261" s="74">
        <f>AA261+AG261</f>
        <v>0</v>
      </c>
      <c r="AJ261" s="74"/>
      <c r="AK261" s="74"/>
      <c r="AL261" s="76"/>
      <c r="AM261" s="76"/>
      <c r="AN261" s="74">
        <f>AH261+AJ261+AK261+AL261+AM261</f>
        <v>7201</v>
      </c>
      <c r="AO261" s="74">
        <f>AI261+AM261</f>
        <v>0</v>
      </c>
      <c r="AP261" s="75"/>
      <c r="AQ261" s="75"/>
      <c r="AR261" s="74">
        <f>AN261+AP261+AQ261</f>
        <v>7201</v>
      </c>
      <c r="AS261" s="74">
        <f>AO261+AQ261</f>
        <v>0</v>
      </c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</row>
    <row r="262" spans="1:45" ht="15">
      <c r="A262" s="104"/>
      <c r="B262" s="105"/>
      <c r="C262" s="105"/>
      <c r="D262" s="106"/>
      <c r="E262" s="105"/>
      <c r="F262" s="56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9"/>
      <c r="W262" s="59"/>
      <c r="X262" s="56"/>
      <c r="Y262" s="56"/>
      <c r="Z262" s="60"/>
      <c r="AA262" s="60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9"/>
      <c r="AQ262" s="59"/>
      <c r="AR262" s="59"/>
      <c r="AS262" s="59"/>
    </row>
    <row r="263" spans="1:69" s="8" customFormat="1" ht="20.25">
      <c r="A263" s="61" t="s">
        <v>58</v>
      </c>
      <c r="B263" s="62" t="s">
        <v>59</v>
      </c>
      <c r="C263" s="62"/>
      <c r="D263" s="63"/>
      <c r="E263" s="62"/>
      <c r="F263" s="150">
        <f aca="true" t="shared" si="248" ref="F263:AO263">F265+F274+F282+F286+F290+F316</f>
        <v>2461012</v>
      </c>
      <c r="G263" s="150">
        <f t="shared" si="248"/>
        <v>266874</v>
      </c>
      <c r="H263" s="150">
        <f t="shared" si="248"/>
        <v>2727886</v>
      </c>
      <c r="I263" s="150">
        <f t="shared" si="248"/>
        <v>0</v>
      </c>
      <c r="J263" s="150">
        <f t="shared" si="248"/>
        <v>2894414</v>
      </c>
      <c r="K263" s="150">
        <f t="shared" si="248"/>
        <v>0</v>
      </c>
      <c r="L263" s="150">
        <f t="shared" si="248"/>
        <v>0</v>
      </c>
      <c r="M263" s="150">
        <f t="shared" si="248"/>
        <v>2727886</v>
      </c>
      <c r="N263" s="150">
        <f t="shared" si="248"/>
        <v>0</v>
      </c>
      <c r="O263" s="150">
        <f t="shared" si="248"/>
        <v>-657797</v>
      </c>
      <c r="P263" s="150">
        <f t="shared" si="248"/>
        <v>2070089</v>
      </c>
      <c r="Q263" s="150">
        <f t="shared" si="248"/>
        <v>24112</v>
      </c>
      <c r="R263" s="150">
        <f t="shared" si="248"/>
        <v>0</v>
      </c>
      <c r="S263" s="150">
        <f t="shared" si="248"/>
        <v>2070089</v>
      </c>
      <c r="T263" s="150">
        <f t="shared" si="248"/>
        <v>24112</v>
      </c>
      <c r="U263" s="150">
        <f t="shared" si="248"/>
        <v>0</v>
      </c>
      <c r="V263" s="150">
        <f t="shared" si="248"/>
        <v>2070089</v>
      </c>
      <c r="W263" s="150">
        <f t="shared" si="248"/>
        <v>24112</v>
      </c>
      <c r="X263" s="150">
        <f t="shared" si="248"/>
        <v>286</v>
      </c>
      <c r="Y263" s="150">
        <f t="shared" si="248"/>
        <v>35000</v>
      </c>
      <c r="Z263" s="150">
        <f t="shared" si="248"/>
        <v>2105375</v>
      </c>
      <c r="AA263" s="150">
        <f t="shared" si="248"/>
        <v>59112</v>
      </c>
      <c r="AB263" s="150">
        <f t="shared" si="248"/>
        <v>-4250</v>
      </c>
      <c r="AC263" s="150">
        <f t="shared" si="248"/>
        <v>62040</v>
      </c>
      <c r="AD263" s="150">
        <f t="shared" si="248"/>
        <v>127</v>
      </c>
      <c r="AE263" s="150">
        <f t="shared" si="248"/>
        <v>51429</v>
      </c>
      <c r="AF263" s="150">
        <f t="shared" si="248"/>
        <v>6712</v>
      </c>
      <c r="AG263" s="150">
        <f t="shared" si="248"/>
        <v>0</v>
      </c>
      <c r="AH263" s="150">
        <f t="shared" si="248"/>
        <v>2221433</v>
      </c>
      <c r="AI263" s="150">
        <f t="shared" si="248"/>
        <v>59112</v>
      </c>
      <c r="AJ263" s="150">
        <f t="shared" si="248"/>
        <v>3252</v>
      </c>
      <c r="AK263" s="150">
        <f t="shared" si="248"/>
        <v>0</v>
      </c>
      <c r="AL263" s="150">
        <f t="shared" si="248"/>
        <v>0</v>
      </c>
      <c r="AM263" s="150">
        <f t="shared" si="248"/>
        <v>834308</v>
      </c>
      <c r="AN263" s="150">
        <f t="shared" si="248"/>
        <v>3058993</v>
      </c>
      <c r="AO263" s="150">
        <f t="shared" si="248"/>
        <v>893420</v>
      </c>
      <c r="AP263" s="150">
        <f>AP265+AP274+AP282+AP286+AP290+AP316</f>
        <v>120</v>
      </c>
      <c r="AQ263" s="150">
        <f>AQ265+AQ274+AQ282+AQ286+AQ290+AQ316</f>
        <v>0</v>
      </c>
      <c r="AR263" s="150">
        <f>AR265+AR274+AR282+AR286+AR290+AR316</f>
        <v>3059113</v>
      </c>
      <c r="AS263" s="150">
        <f>AS265+AS274+AS282+AS286+AS290+AS316</f>
        <v>893420</v>
      </c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</row>
    <row r="264" spans="1:69" s="8" customFormat="1" ht="15" customHeight="1">
      <c r="A264" s="61"/>
      <c r="B264" s="62"/>
      <c r="C264" s="62"/>
      <c r="D264" s="63"/>
      <c r="E264" s="62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  <c r="Y264" s="150"/>
      <c r="Z264" s="150"/>
      <c r="AA264" s="150"/>
      <c r="AB264" s="150"/>
      <c r="AC264" s="150"/>
      <c r="AD264" s="150"/>
      <c r="AE264" s="150"/>
      <c r="AF264" s="150"/>
      <c r="AG264" s="150"/>
      <c r="AH264" s="150"/>
      <c r="AI264" s="150"/>
      <c r="AJ264" s="150"/>
      <c r="AK264" s="150"/>
      <c r="AL264" s="150"/>
      <c r="AM264" s="150"/>
      <c r="AN264" s="150"/>
      <c r="AO264" s="150"/>
      <c r="AP264" s="150"/>
      <c r="AQ264" s="150"/>
      <c r="AR264" s="150"/>
      <c r="AS264" s="150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</row>
    <row r="265" spans="1:69" s="8" customFormat="1" ht="21" customHeight="1">
      <c r="A265" s="68" t="s">
        <v>60</v>
      </c>
      <c r="B265" s="69" t="s">
        <v>136</v>
      </c>
      <c r="C265" s="69" t="s">
        <v>127</v>
      </c>
      <c r="D265" s="80"/>
      <c r="E265" s="69"/>
      <c r="F265" s="81">
        <f aca="true" t="shared" si="249" ref="F265:N265">F268+F266</f>
        <v>1040864</v>
      </c>
      <c r="G265" s="81">
        <f t="shared" si="249"/>
        <v>23186</v>
      </c>
      <c r="H265" s="81">
        <f t="shared" si="249"/>
        <v>1064050</v>
      </c>
      <c r="I265" s="81">
        <f t="shared" si="249"/>
        <v>0</v>
      </c>
      <c r="J265" s="81">
        <f t="shared" si="249"/>
        <v>1168261</v>
      </c>
      <c r="K265" s="81">
        <f t="shared" si="249"/>
        <v>-68781</v>
      </c>
      <c r="L265" s="81">
        <f t="shared" si="249"/>
        <v>-75065</v>
      </c>
      <c r="M265" s="81">
        <f t="shared" si="249"/>
        <v>995269</v>
      </c>
      <c r="N265" s="81">
        <f t="shared" si="249"/>
        <v>0</v>
      </c>
      <c r="O265" s="81">
        <f aca="true" t="shared" si="250" ref="O265:T265">O268+O266+O270</f>
        <v>-125800</v>
      </c>
      <c r="P265" s="81">
        <f t="shared" si="250"/>
        <v>869469</v>
      </c>
      <c r="Q265" s="81">
        <f t="shared" si="250"/>
        <v>24112</v>
      </c>
      <c r="R265" s="81">
        <f t="shared" si="250"/>
        <v>0</v>
      </c>
      <c r="S265" s="81">
        <f t="shared" si="250"/>
        <v>869469</v>
      </c>
      <c r="T265" s="81">
        <f t="shared" si="250"/>
        <v>24112</v>
      </c>
      <c r="U265" s="81">
        <f aca="true" t="shared" si="251" ref="U265:AA265">U268+U266+U270</f>
        <v>0</v>
      </c>
      <c r="V265" s="81">
        <f t="shared" si="251"/>
        <v>869469</v>
      </c>
      <c r="W265" s="81">
        <f t="shared" si="251"/>
        <v>24112</v>
      </c>
      <c r="X265" s="81">
        <f t="shared" si="251"/>
        <v>0</v>
      </c>
      <c r="Y265" s="81">
        <f t="shared" si="251"/>
        <v>0</v>
      </c>
      <c r="Z265" s="81">
        <f t="shared" si="251"/>
        <v>869469</v>
      </c>
      <c r="AA265" s="81">
        <f t="shared" si="251"/>
        <v>24112</v>
      </c>
      <c r="AB265" s="81">
        <f aca="true" t="shared" si="252" ref="AB265:AI265">AB268+AB266+AB270</f>
        <v>-1533</v>
      </c>
      <c r="AC265" s="81">
        <f t="shared" si="252"/>
        <v>10450</v>
      </c>
      <c r="AD265" s="81">
        <f t="shared" si="252"/>
        <v>0</v>
      </c>
      <c r="AE265" s="81">
        <f t="shared" si="252"/>
        <v>13099</v>
      </c>
      <c r="AF265" s="81">
        <f t="shared" si="252"/>
        <v>2288</v>
      </c>
      <c r="AG265" s="81">
        <f t="shared" si="252"/>
        <v>0</v>
      </c>
      <c r="AH265" s="81">
        <f t="shared" si="252"/>
        <v>893773</v>
      </c>
      <c r="AI265" s="81">
        <f t="shared" si="252"/>
        <v>24112</v>
      </c>
      <c r="AJ265" s="81">
        <f aca="true" t="shared" si="253" ref="AJ265:AO265">AJ268+AJ266+AJ270</f>
        <v>0</v>
      </c>
      <c r="AK265" s="81">
        <f t="shared" si="253"/>
        <v>0</v>
      </c>
      <c r="AL265" s="81">
        <f t="shared" si="253"/>
        <v>0</v>
      </c>
      <c r="AM265" s="81">
        <f t="shared" si="253"/>
        <v>0</v>
      </c>
      <c r="AN265" s="81">
        <f t="shared" si="253"/>
        <v>893773</v>
      </c>
      <c r="AO265" s="81">
        <f t="shared" si="253"/>
        <v>24112</v>
      </c>
      <c r="AP265" s="81">
        <f>AP268+AP266+AP270</f>
        <v>0</v>
      </c>
      <c r="AQ265" s="81">
        <f>AQ268+AQ266+AQ270</f>
        <v>0</v>
      </c>
      <c r="AR265" s="81">
        <f>AR268+AR266+AR270</f>
        <v>893773</v>
      </c>
      <c r="AS265" s="81">
        <f>AS268+AS266+AS270</f>
        <v>24112</v>
      </c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</row>
    <row r="266" spans="1:69" s="8" customFormat="1" ht="61.5" customHeight="1">
      <c r="A266" s="82" t="s">
        <v>151</v>
      </c>
      <c r="B266" s="83" t="s">
        <v>136</v>
      </c>
      <c r="C266" s="83" t="s">
        <v>127</v>
      </c>
      <c r="D266" s="84" t="s">
        <v>38</v>
      </c>
      <c r="E266" s="151"/>
      <c r="F266" s="85">
        <f aca="true" t="shared" si="254" ref="F266:AS266">F267</f>
        <v>2195</v>
      </c>
      <c r="G266" s="85">
        <f t="shared" si="254"/>
        <v>13840</v>
      </c>
      <c r="H266" s="85">
        <f t="shared" si="254"/>
        <v>16035</v>
      </c>
      <c r="I266" s="85">
        <f t="shared" si="254"/>
        <v>0</v>
      </c>
      <c r="J266" s="85">
        <f t="shared" si="254"/>
        <v>27790</v>
      </c>
      <c r="K266" s="85">
        <f t="shared" si="254"/>
        <v>0</v>
      </c>
      <c r="L266" s="85">
        <f t="shared" si="254"/>
        <v>0</v>
      </c>
      <c r="M266" s="85">
        <f t="shared" si="254"/>
        <v>16035</v>
      </c>
      <c r="N266" s="85">
        <f t="shared" si="254"/>
        <v>0</v>
      </c>
      <c r="O266" s="85">
        <f t="shared" si="254"/>
        <v>-14083</v>
      </c>
      <c r="P266" s="85">
        <f t="shared" si="254"/>
        <v>1952</v>
      </c>
      <c r="Q266" s="85">
        <f t="shared" si="254"/>
        <v>0</v>
      </c>
      <c r="R266" s="85">
        <f t="shared" si="254"/>
        <v>0</v>
      </c>
      <c r="S266" s="85">
        <f t="shared" si="254"/>
        <v>1952</v>
      </c>
      <c r="T266" s="85">
        <f t="shared" si="254"/>
        <v>0</v>
      </c>
      <c r="U266" s="85">
        <f t="shared" si="254"/>
        <v>0</v>
      </c>
      <c r="V266" s="85">
        <f t="shared" si="254"/>
        <v>1952</v>
      </c>
      <c r="W266" s="85">
        <f t="shared" si="254"/>
        <v>0</v>
      </c>
      <c r="X266" s="85">
        <f t="shared" si="254"/>
        <v>0</v>
      </c>
      <c r="Y266" s="85">
        <f t="shared" si="254"/>
        <v>0</v>
      </c>
      <c r="Z266" s="85">
        <f t="shared" si="254"/>
        <v>1952</v>
      </c>
      <c r="AA266" s="85">
        <f t="shared" si="254"/>
        <v>0</v>
      </c>
      <c r="AB266" s="85">
        <f t="shared" si="254"/>
        <v>0</v>
      </c>
      <c r="AC266" s="85">
        <f t="shared" si="254"/>
        <v>0</v>
      </c>
      <c r="AD266" s="85">
        <f t="shared" si="254"/>
        <v>0</v>
      </c>
      <c r="AE266" s="85">
        <f t="shared" si="254"/>
        <v>0</v>
      </c>
      <c r="AF266" s="85">
        <f t="shared" si="254"/>
        <v>0</v>
      </c>
      <c r="AG266" s="85">
        <f t="shared" si="254"/>
        <v>0</v>
      </c>
      <c r="AH266" s="85">
        <f t="shared" si="254"/>
        <v>1952</v>
      </c>
      <c r="AI266" s="85">
        <f t="shared" si="254"/>
        <v>0</v>
      </c>
      <c r="AJ266" s="85">
        <f t="shared" si="254"/>
        <v>0</v>
      </c>
      <c r="AK266" s="85">
        <f t="shared" si="254"/>
        <v>0</v>
      </c>
      <c r="AL266" s="85">
        <f t="shared" si="254"/>
        <v>0</v>
      </c>
      <c r="AM266" s="85">
        <f t="shared" si="254"/>
        <v>0</v>
      </c>
      <c r="AN266" s="85">
        <f t="shared" si="254"/>
        <v>1952</v>
      </c>
      <c r="AO266" s="85">
        <f t="shared" si="254"/>
        <v>0</v>
      </c>
      <c r="AP266" s="85">
        <f t="shared" si="254"/>
        <v>0</v>
      </c>
      <c r="AQ266" s="85">
        <f t="shared" si="254"/>
        <v>0</v>
      </c>
      <c r="AR266" s="85">
        <f t="shared" si="254"/>
        <v>1952</v>
      </c>
      <c r="AS266" s="85">
        <f t="shared" si="254"/>
        <v>0</v>
      </c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</row>
    <row r="267" spans="1:69" s="8" customFormat="1" ht="108" customHeight="1">
      <c r="A267" s="82" t="s">
        <v>253</v>
      </c>
      <c r="B267" s="83" t="s">
        <v>136</v>
      </c>
      <c r="C267" s="83" t="s">
        <v>127</v>
      </c>
      <c r="D267" s="84" t="s">
        <v>38</v>
      </c>
      <c r="E267" s="83" t="s">
        <v>152</v>
      </c>
      <c r="F267" s="74">
        <v>2195</v>
      </c>
      <c r="G267" s="74">
        <f>H267-F267</f>
        <v>13840</v>
      </c>
      <c r="H267" s="86">
        <v>16035</v>
      </c>
      <c r="I267" s="86"/>
      <c r="J267" s="86">
        <v>27790</v>
      </c>
      <c r="K267" s="152"/>
      <c r="L267" s="152"/>
      <c r="M267" s="74">
        <f>H267+K267</f>
        <v>16035</v>
      </c>
      <c r="N267" s="75"/>
      <c r="O267" s="74">
        <f>P267-M267</f>
        <v>-14083</v>
      </c>
      <c r="P267" s="74">
        <v>1952</v>
      </c>
      <c r="Q267" s="74"/>
      <c r="R267" s="152"/>
      <c r="S267" s="74">
        <f>P267+R267</f>
        <v>1952</v>
      </c>
      <c r="T267" s="74"/>
      <c r="U267" s="153"/>
      <c r="V267" s="74">
        <f>U267+S267</f>
        <v>1952</v>
      </c>
      <c r="W267" s="74">
        <f>T267</f>
        <v>0</v>
      </c>
      <c r="X267" s="154"/>
      <c r="Y267" s="154"/>
      <c r="Z267" s="74">
        <f>V267+X267+Y267</f>
        <v>1952</v>
      </c>
      <c r="AA267" s="74">
        <f>W267+Y267</f>
        <v>0</v>
      </c>
      <c r="AB267" s="153"/>
      <c r="AC267" s="153"/>
      <c r="AD267" s="153"/>
      <c r="AE267" s="153"/>
      <c r="AF267" s="153"/>
      <c r="AG267" s="153"/>
      <c r="AH267" s="74">
        <f>Z267+AB267+AC267+AD267+AE267+AF267+AG267</f>
        <v>1952</v>
      </c>
      <c r="AI267" s="74">
        <f>AA267+AG267</f>
        <v>0</v>
      </c>
      <c r="AJ267" s="74"/>
      <c r="AK267" s="74"/>
      <c r="AL267" s="153"/>
      <c r="AM267" s="153"/>
      <c r="AN267" s="74">
        <f>AH267+AJ267+AK267+AL267+AM267</f>
        <v>1952</v>
      </c>
      <c r="AO267" s="74">
        <f>AI267+AM267</f>
        <v>0</v>
      </c>
      <c r="AP267" s="149"/>
      <c r="AQ267" s="149"/>
      <c r="AR267" s="74">
        <f>AN267+AP267+AQ267</f>
        <v>1952</v>
      </c>
      <c r="AS267" s="74">
        <f>AO267+AQ267</f>
        <v>0</v>
      </c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</row>
    <row r="268" spans="1:69" s="8" customFormat="1" ht="20.25">
      <c r="A268" s="82" t="s">
        <v>61</v>
      </c>
      <c r="B268" s="83" t="s">
        <v>136</v>
      </c>
      <c r="C268" s="83" t="s">
        <v>127</v>
      </c>
      <c r="D268" s="84" t="s">
        <v>62</v>
      </c>
      <c r="E268" s="83"/>
      <c r="F268" s="85">
        <f aca="true" t="shared" si="255" ref="F268:AS268">F269</f>
        <v>1038669</v>
      </c>
      <c r="G268" s="85">
        <f t="shared" si="255"/>
        <v>9346</v>
      </c>
      <c r="H268" s="85">
        <f t="shared" si="255"/>
        <v>1048015</v>
      </c>
      <c r="I268" s="85">
        <f t="shared" si="255"/>
        <v>0</v>
      </c>
      <c r="J268" s="85">
        <f t="shared" si="255"/>
        <v>1140471</v>
      </c>
      <c r="K268" s="85">
        <f t="shared" si="255"/>
        <v>-68781</v>
      </c>
      <c r="L268" s="85">
        <f t="shared" si="255"/>
        <v>-75065</v>
      </c>
      <c r="M268" s="85">
        <f t="shared" si="255"/>
        <v>979234</v>
      </c>
      <c r="N268" s="85">
        <f t="shared" si="255"/>
        <v>0</v>
      </c>
      <c r="O268" s="85">
        <f t="shared" si="255"/>
        <v>-123717</v>
      </c>
      <c r="P268" s="85">
        <f t="shared" si="255"/>
        <v>855517</v>
      </c>
      <c r="Q268" s="85">
        <f t="shared" si="255"/>
        <v>12112</v>
      </c>
      <c r="R268" s="85">
        <f t="shared" si="255"/>
        <v>0</v>
      </c>
      <c r="S268" s="85">
        <f t="shared" si="255"/>
        <v>855517</v>
      </c>
      <c r="T268" s="85">
        <f t="shared" si="255"/>
        <v>12112</v>
      </c>
      <c r="U268" s="85">
        <f t="shared" si="255"/>
        <v>0</v>
      </c>
      <c r="V268" s="85">
        <f t="shared" si="255"/>
        <v>855517</v>
      </c>
      <c r="W268" s="85">
        <f t="shared" si="255"/>
        <v>12112</v>
      </c>
      <c r="X268" s="85">
        <f t="shared" si="255"/>
        <v>0</v>
      </c>
      <c r="Y268" s="85">
        <f t="shared" si="255"/>
        <v>0</v>
      </c>
      <c r="Z268" s="85">
        <f t="shared" si="255"/>
        <v>855517</v>
      </c>
      <c r="AA268" s="85">
        <f t="shared" si="255"/>
        <v>12112</v>
      </c>
      <c r="AB268" s="85">
        <f t="shared" si="255"/>
        <v>-1533</v>
      </c>
      <c r="AC268" s="85">
        <f t="shared" si="255"/>
        <v>10450</v>
      </c>
      <c r="AD268" s="85">
        <f t="shared" si="255"/>
        <v>0</v>
      </c>
      <c r="AE268" s="85">
        <f t="shared" si="255"/>
        <v>13099</v>
      </c>
      <c r="AF268" s="85">
        <f t="shared" si="255"/>
        <v>2288</v>
      </c>
      <c r="AG268" s="85">
        <f t="shared" si="255"/>
        <v>0</v>
      </c>
      <c r="AH268" s="85">
        <f t="shared" si="255"/>
        <v>879821</v>
      </c>
      <c r="AI268" s="85">
        <f t="shared" si="255"/>
        <v>12112</v>
      </c>
      <c r="AJ268" s="85">
        <f t="shared" si="255"/>
        <v>0</v>
      </c>
      <c r="AK268" s="85">
        <f t="shared" si="255"/>
        <v>0</v>
      </c>
      <c r="AL268" s="85">
        <f t="shared" si="255"/>
        <v>0</v>
      </c>
      <c r="AM268" s="85">
        <f t="shared" si="255"/>
        <v>0</v>
      </c>
      <c r="AN268" s="85">
        <f t="shared" si="255"/>
        <v>879821</v>
      </c>
      <c r="AO268" s="85">
        <f t="shared" si="255"/>
        <v>12112</v>
      </c>
      <c r="AP268" s="85">
        <f t="shared" si="255"/>
        <v>0</v>
      </c>
      <c r="AQ268" s="85">
        <f t="shared" si="255"/>
        <v>0</v>
      </c>
      <c r="AR268" s="85">
        <f t="shared" si="255"/>
        <v>879821</v>
      </c>
      <c r="AS268" s="85">
        <f t="shared" si="255"/>
        <v>12112</v>
      </c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</row>
    <row r="269" spans="1:69" s="8" customFormat="1" ht="39.75" customHeight="1">
      <c r="A269" s="82" t="s">
        <v>129</v>
      </c>
      <c r="B269" s="83" t="s">
        <v>136</v>
      </c>
      <c r="C269" s="83" t="s">
        <v>127</v>
      </c>
      <c r="D269" s="84" t="s">
        <v>62</v>
      </c>
      <c r="E269" s="83" t="s">
        <v>130</v>
      </c>
      <c r="F269" s="74">
        <v>1038669</v>
      </c>
      <c r="G269" s="74">
        <f>H269-F269</f>
        <v>9346</v>
      </c>
      <c r="H269" s="86">
        <v>1048015</v>
      </c>
      <c r="I269" s="86"/>
      <c r="J269" s="86">
        <v>1140471</v>
      </c>
      <c r="K269" s="86">
        <v>-68781</v>
      </c>
      <c r="L269" s="86">
        <v>-75065</v>
      </c>
      <c r="M269" s="74">
        <f>H269+K269</f>
        <v>979234</v>
      </c>
      <c r="N269" s="75"/>
      <c r="O269" s="74">
        <f>P269-M269</f>
        <v>-123717</v>
      </c>
      <c r="P269" s="74">
        <v>855517</v>
      </c>
      <c r="Q269" s="74">
        <v>12112</v>
      </c>
      <c r="R269" s="152"/>
      <c r="S269" s="74">
        <f>P269+R269</f>
        <v>855517</v>
      </c>
      <c r="T269" s="74">
        <v>12112</v>
      </c>
      <c r="U269" s="153"/>
      <c r="V269" s="74">
        <f>U269+S269</f>
        <v>855517</v>
      </c>
      <c r="W269" s="74">
        <f>T269</f>
        <v>12112</v>
      </c>
      <c r="X269" s="154"/>
      <c r="Y269" s="154"/>
      <c r="Z269" s="74">
        <f>V269+X269+Y269</f>
        <v>855517</v>
      </c>
      <c r="AA269" s="74">
        <f>W269+Y269</f>
        <v>12112</v>
      </c>
      <c r="AB269" s="74">
        <f>-2971+1438</f>
        <v>-1533</v>
      </c>
      <c r="AC269" s="74">
        <v>10450</v>
      </c>
      <c r="AD269" s="74"/>
      <c r="AE269" s="74">
        <v>13099</v>
      </c>
      <c r="AF269" s="74">
        <v>2288</v>
      </c>
      <c r="AG269" s="153"/>
      <c r="AH269" s="74">
        <f>Z269+AB269+AC269+AD269+AE269+AF269+AG269</f>
        <v>879821</v>
      </c>
      <c r="AI269" s="74">
        <f>AA269+AG269</f>
        <v>12112</v>
      </c>
      <c r="AJ269" s="74"/>
      <c r="AK269" s="74"/>
      <c r="AL269" s="153"/>
      <c r="AM269" s="153"/>
      <c r="AN269" s="74">
        <f>AH269+AJ269+AK269+AL269+AM269</f>
        <v>879821</v>
      </c>
      <c r="AO269" s="74">
        <f>AI269+AM269</f>
        <v>12112</v>
      </c>
      <c r="AP269" s="149"/>
      <c r="AQ269" s="149"/>
      <c r="AR269" s="74">
        <f>AN269+AP269+AQ269</f>
        <v>879821</v>
      </c>
      <c r="AS269" s="74">
        <f>AO269+AQ269</f>
        <v>12112</v>
      </c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</row>
    <row r="270" spans="1:69" s="8" customFormat="1" ht="24" customHeight="1">
      <c r="A270" s="82" t="s">
        <v>211</v>
      </c>
      <c r="B270" s="83" t="s">
        <v>136</v>
      </c>
      <c r="C270" s="83" t="s">
        <v>127</v>
      </c>
      <c r="D270" s="84" t="s">
        <v>210</v>
      </c>
      <c r="E270" s="83"/>
      <c r="F270" s="74"/>
      <c r="G270" s="74"/>
      <c r="H270" s="86"/>
      <c r="I270" s="86"/>
      <c r="J270" s="86"/>
      <c r="K270" s="86"/>
      <c r="L270" s="86"/>
      <c r="M270" s="74"/>
      <c r="N270" s="75"/>
      <c r="O270" s="74">
        <f aca="true" t="shared" si="256" ref="O270:AG271">O271</f>
        <v>12000</v>
      </c>
      <c r="P270" s="74">
        <f t="shared" si="256"/>
        <v>12000</v>
      </c>
      <c r="Q270" s="74">
        <f t="shared" si="256"/>
        <v>12000</v>
      </c>
      <c r="R270" s="74">
        <f t="shared" si="256"/>
        <v>0</v>
      </c>
      <c r="S270" s="74">
        <f t="shared" si="256"/>
        <v>12000</v>
      </c>
      <c r="T270" s="74">
        <f t="shared" si="256"/>
        <v>12000</v>
      </c>
      <c r="U270" s="74">
        <f t="shared" si="256"/>
        <v>0</v>
      </c>
      <c r="V270" s="74">
        <f t="shared" si="256"/>
        <v>12000</v>
      </c>
      <c r="W270" s="74">
        <f t="shared" si="256"/>
        <v>12000</v>
      </c>
      <c r="X270" s="74">
        <f t="shared" si="256"/>
        <v>0</v>
      </c>
      <c r="Y270" s="74">
        <f t="shared" si="256"/>
        <v>0</v>
      </c>
      <c r="Z270" s="74">
        <f t="shared" si="256"/>
        <v>12000</v>
      </c>
      <c r="AA270" s="74">
        <f t="shared" si="256"/>
        <v>12000</v>
      </c>
      <c r="AB270" s="74">
        <f t="shared" si="256"/>
        <v>0</v>
      </c>
      <c r="AC270" s="74">
        <f t="shared" si="256"/>
        <v>0</v>
      </c>
      <c r="AD270" s="74">
        <f t="shared" si="256"/>
        <v>0</v>
      </c>
      <c r="AE270" s="74">
        <f t="shared" si="256"/>
        <v>0</v>
      </c>
      <c r="AF270" s="74">
        <f t="shared" si="256"/>
        <v>0</v>
      </c>
      <c r="AG270" s="74">
        <f t="shared" si="256"/>
        <v>0</v>
      </c>
      <c r="AH270" s="74">
        <f aca="true" t="shared" si="257" ref="AB270:AP271">AH271</f>
        <v>12000</v>
      </c>
      <c r="AI270" s="74">
        <f t="shared" si="257"/>
        <v>12000</v>
      </c>
      <c r="AJ270" s="74">
        <f t="shared" si="257"/>
        <v>0</v>
      </c>
      <c r="AK270" s="74">
        <f t="shared" si="257"/>
        <v>0</v>
      </c>
      <c r="AL270" s="74">
        <f t="shared" si="257"/>
        <v>0</v>
      </c>
      <c r="AM270" s="74">
        <f t="shared" si="257"/>
        <v>0</v>
      </c>
      <c r="AN270" s="74">
        <f t="shared" si="257"/>
        <v>12000</v>
      </c>
      <c r="AO270" s="74">
        <f t="shared" si="257"/>
        <v>12000</v>
      </c>
      <c r="AP270" s="74">
        <f t="shared" si="257"/>
        <v>0</v>
      </c>
      <c r="AQ270" s="74">
        <f aca="true" t="shared" si="258" ref="AP270:AS271">AQ271</f>
        <v>0</v>
      </c>
      <c r="AR270" s="74">
        <f t="shared" si="258"/>
        <v>12000</v>
      </c>
      <c r="AS270" s="74">
        <f t="shared" si="258"/>
        <v>12000</v>
      </c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</row>
    <row r="271" spans="1:69" s="8" customFormat="1" ht="75.75" customHeight="1">
      <c r="A271" s="82" t="s">
        <v>343</v>
      </c>
      <c r="B271" s="83" t="s">
        <v>136</v>
      </c>
      <c r="C271" s="83" t="s">
        <v>127</v>
      </c>
      <c r="D271" s="84" t="s">
        <v>324</v>
      </c>
      <c r="E271" s="83"/>
      <c r="F271" s="74"/>
      <c r="G271" s="74"/>
      <c r="H271" s="86"/>
      <c r="I271" s="86"/>
      <c r="J271" s="86"/>
      <c r="K271" s="86"/>
      <c r="L271" s="86"/>
      <c r="M271" s="74"/>
      <c r="N271" s="75"/>
      <c r="O271" s="74">
        <f t="shared" si="256"/>
        <v>12000</v>
      </c>
      <c r="P271" s="74">
        <f t="shared" si="256"/>
        <v>12000</v>
      </c>
      <c r="Q271" s="74">
        <f t="shared" si="256"/>
        <v>12000</v>
      </c>
      <c r="R271" s="74">
        <f t="shared" si="256"/>
        <v>0</v>
      </c>
      <c r="S271" s="74">
        <f t="shared" si="256"/>
        <v>12000</v>
      </c>
      <c r="T271" s="74">
        <f t="shared" si="256"/>
        <v>12000</v>
      </c>
      <c r="U271" s="74">
        <f t="shared" si="256"/>
        <v>0</v>
      </c>
      <c r="V271" s="74">
        <f t="shared" si="256"/>
        <v>12000</v>
      </c>
      <c r="W271" s="74">
        <f t="shared" si="256"/>
        <v>12000</v>
      </c>
      <c r="X271" s="74">
        <f t="shared" si="256"/>
        <v>0</v>
      </c>
      <c r="Y271" s="74">
        <f t="shared" si="256"/>
        <v>0</v>
      </c>
      <c r="Z271" s="74">
        <f t="shared" si="256"/>
        <v>12000</v>
      </c>
      <c r="AA271" s="74">
        <f t="shared" si="256"/>
        <v>12000</v>
      </c>
      <c r="AB271" s="74">
        <f t="shared" si="257"/>
        <v>0</v>
      </c>
      <c r="AC271" s="74">
        <f t="shared" si="257"/>
        <v>0</v>
      </c>
      <c r="AD271" s="74">
        <f t="shared" si="257"/>
        <v>0</v>
      </c>
      <c r="AE271" s="74">
        <f t="shared" si="257"/>
        <v>0</v>
      </c>
      <c r="AF271" s="74">
        <f t="shared" si="257"/>
        <v>0</v>
      </c>
      <c r="AG271" s="74">
        <f t="shared" si="257"/>
        <v>0</v>
      </c>
      <c r="AH271" s="74">
        <f t="shared" si="257"/>
        <v>12000</v>
      </c>
      <c r="AI271" s="74">
        <f t="shared" si="257"/>
        <v>12000</v>
      </c>
      <c r="AJ271" s="74">
        <f t="shared" si="257"/>
        <v>0</v>
      </c>
      <c r="AK271" s="74">
        <f t="shared" si="257"/>
        <v>0</v>
      </c>
      <c r="AL271" s="74">
        <f t="shared" si="257"/>
        <v>0</v>
      </c>
      <c r="AM271" s="74">
        <f t="shared" si="257"/>
        <v>0</v>
      </c>
      <c r="AN271" s="74">
        <f t="shared" si="257"/>
        <v>12000</v>
      </c>
      <c r="AO271" s="74">
        <f t="shared" si="257"/>
        <v>12000</v>
      </c>
      <c r="AP271" s="74">
        <f t="shared" si="258"/>
        <v>0</v>
      </c>
      <c r="AQ271" s="74">
        <f t="shared" si="258"/>
        <v>0</v>
      </c>
      <c r="AR271" s="74">
        <f t="shared" si="258"/>
        <v>12000</v>
      </c>
      <c r="AS271" s="74">
        <f t="shared" si="258"/>
        <v>12000</v>
      </c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</row>
    <row r="272" spans="1:69" s="8" customFormat="1" ht="112.5" customHeight="1">
      <c r="A272" s="82" t="s">
        <v>253</v>
      </c>
      <c r="B272" s="83" t="s">
        <v>136</v>
      </c>
      <c r="C272" s="83" t="s">
        <v>127</v>
      </c>
      <c r="D272" s="84" t="s">
        <v>324</v>
      </c>
      <c r="E272" s="83" t="s">
        <v>152</v>
      </c>
      <c r="F272" s="74"/>
      <c r="G272" s="74"/>
      <c r="H272" s="86"/>
      <c r="I272" s="86"/>
      <c r="J272" s="86"/>
      <c r="K272" s="86"/>
      <c r="L272" s="86"/>
      <c r="M272" s="74"/>
      <c r="N272" s="75"/>
      <c r="O272" s="74">
        <f>P272-M272</f>
        <v>12000</v>
      </c>
      <c r="P272" s="74">
        <v>12000</v>
      </c>
      <c r="Q272" s="74">
        <v>12000</v>
      </c>
      <c r="R272" s="152"/>
      <c r="S272" s="74">
        <f>P272+R272</f>
        <v>12000</v>
      </c>
      <c r="T272" s="74">
        <v>12000</v>
      </c>
      <c r="U272" s="153"/>
      <c r="V272" s="74">
        <f>U272+S272</f>
        <v>12000</v>
      </c>
      <c r="W272" s="74">
        <f>T272</f>
        <v>12000</v>
      </c>
      <c r="X272" s="154"/>
      <c r="Y272" s="154"/>
      <c r="Z272" s="74">
        <f>V272+X272+Y272</f>
        <v>12000</v>
      </c>
      <c r="AA272" s="74">
        <f>W272+Y272</f>
        <v>12000</v>
      </c>
      <c r="AB272" s="153"/>
      <c r="AC272" s="153"/>
      <c r="AD272" s="153"/>
      <c r="AE272" s="153"/>
      <c r="AF272" s="153"/>
      <c r="AG272" s="153"/>
      <c r="AH272" s="74">
        <f>Z272+AB272+AC272+AD272+AE272+AF272+AG272</f>
        <v>12000</v>
      </c>
      <c r="AI272" s="74">
        <f>AA272+AG272</f>
        <v>12000</v>
      </c>
      <c r="AJ272" s="74"/>
      <c r="AK272" s="74"/>
      <c r="AL272" s="153"/>
      <c r="AM272" s="153"/>
      <c r="AN272" s="74">
        <f>AH272+AJ272+AK272+AL272+AM272</f>
        <v>12000</v>
      </c>
      <c r="AO272" s="74">
        <f>AI272+AM272</f>
        <v>12000</v>
      </c>
      <c r="AP272" s="149"/>
      <c r="AQ272" s="149"/>
      <c r="AR272" s="74">
        <f>AN272+AP272+AQ272</f>
        <v>12000</v>
      </c>
      <c r="AS272" s="74">
        <f>AO272+AQ272</f>
        <v>12000</v>
      </c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</row>
    <row r="273" spans="1:45" ht="15">
      <c r="A273" s="104"/>
      <c r="B273" s="105"/>
      <c r="C273" s="105"/>
      <c r="D273" s="106"/>
      <c r="E273" s="105"/>
      <c r="F273" s="60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8"/>
      <c r="V273" s="59"/>
      <c r="W273" s="59"/>
      <c r="X273" s="56"/>
      <c r="Y273" s="56"/>
      <c r="Z273" s="60"/>
      <c r="AA273" s="60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9"/>
      <c r="AQ273" s="59"/>
      <c r="AR273" s="59"/>
      <c r="AS273" s="59"/>
    </row>
    <row r="274" spans="1:69" s="12" customFormat="1" ht="18.75">
      <c r="A274" s="68" t="s">
        <v>63</v>
      </c>
      <c r="B274" s="69" t="s">
        <v>136</v>
      </c>
      <c r="C274" s="69" t="s">
        <v>128</v>
      </c>
      <c r="D274" s="80"/>
      <c r="E274" s="69"/>
      <c r="F274" s="81">
        <f aca="true" t="shared" si="259" ref="F274:N274">F279+F277+F275</f>
        <v>1107938</v>
      </c>
      <c r="G274" s="81">
        <f t="shared" si="259"/>
        <v>205798</v>
      </c>
      <c r="H274" s="81">
        <f t="shared" si="259"/>
        <v>1313736</v>
      </c>
      <c r="I274" s="81">
        <f t="shared" si="259"/>
        <v>0</v>
      </c>
      <c r="J274" s="81">
        <f t="shared" si="259"/>
        <v>1475986</v>
      </c>
      <c r="K274" s="81">
        <f t="shared" si="259"/>
        <v>-144415</v>
      </c>
      <c r="L274" s="81">
        <f t="shared" si="259"/>
        <v>-157319</v>
      </c>
      <c r="M274" s="81">
        <f t="shared" si="259"/>
        <v>1169321</v>
      </c>
      <c r="N274" s="81">
        <f t="shared" si="259"/>
        <v>0</v>
      </c>
      <c r="O274" s="81">
        <f aca="true" t="shared" si="260" ref="O274:T274">O279+O277+O275</f>
        <v>-201398</v>
      </c>
      <c r="P274" s="81">
        <f t="shared" si="260"/>
        <v>967923</v>
      </c>
      <c r="Q274" s="81">
        <f t="shared" si="260"/>
        <v>0</v>
      </c>
      <c r="R274" s="81">
        <f t="shared" si="260"/>
        <v>0</v>
      </c>
      <c r="S274" s="81">
        <f t="shared" si="260"/>
        <v>967923</v>
      </c>
      <c r="T274" s="81">
        <f t="shared" si="260"/>
        <v>0</v>
      </c>
      <c r="U274" s="81">
        <f aca="true" t="shared" si="261" ref="U274:Z274">U279+U277+U275</f>
        <v>0</v>
      </c>
      <c r="V274" s="81">
        <f t="shared" si="261"/>
        <v>967923</v>
      </c>
      <c r="W274" s="81">
        <f t="shared" si="261"/>
        <v>0</v>
      </c>
      <c r="X274" s="81">
        <f t="shared" si="261"/>
        <v>9669</v>
      </c>
      <c r="Y274" s="81">
        <f t="shared" si="261"/>
        <v>0</v>
      </c>
      <c r="Z274" s="81">
        <f t="shared" si="261"/>
        <v>977592</v>
      </c>
      <c r="AA274" s="81">
        <f aca="true" t="shared" si="262" ref="AA274:AH274">AA279+AA277+AA275</f>
        <v>0</v>
      </c>
      <c r="AB274" s="81">
        <f t="shared" si="262"/>
        <v>-2699</v>
      </c>
      <c r="AC274" s="81">
        <f>AC279+AC277+AC275</f>
        <v>51373</v>
      </c>
      <c r="AD274" s="81">
        <f>AD279+AD277+AD275</f>
        <v>123</v>
      </c>
      <c r="AE274" s="81">
        <f>AE279+AE277+AE275</f>
        <v>38153</v>
      </c>
      <c r="AF274" s="81">
        <f>AF279+AF277+AF275</f>
        <v>4325</v>
      </c>
      <c r="AG274" s="81">
        <f t="shared" si="262"/>
        <v>0</v>
      </c>
      <c r="AH274" s="81">
        <f t="shared" si="262"/>
        <v>1068867</v>
      </c>
      <c r="AI274" s="81">
        <f aca="true" t="shared" si="263" ref="AI274:AO274">AI279+AI277+AI275</f>
        <v>0</v>
      </c>
      <c r="AJ274" s="81">
        <f t="shared" si="263"/>
        <v>5690</v>
      </c>
      <c r="AK274" s="81">
        <f t="shared" si="263"/>
        <v>0</v>
      </c>
      <c r="AL274" s="81">
        <f t="shared" si="263"/>
        <v>0</v>
      </c>
      <c r="AM274" s="81">
        <f t="shared" si="263"/>
        <v>357215</v>
      </c>
      <c r="AN274" s="81">
        <f t="shared" si="263"/>
        <v>1431772</v>
      </c>
      <c r="AO274" s="81">
        <f t="shared" si="263"/>
        <v>357215</v>
      </c>
      <c r="AP274" s="81">
        <f>AP279+AP277+AP275</f>
        <v>120</v>
      </c>
      <c r="AQ274" s="81">
        <f>AQ279+AQ277+AQ275</f>
        <v>0</v>
      </c>
      <c r="AR274" s="81">
        <f>AR279+AR277+AR275</f>
        <v>1431892</v>
      </c>
      <c r="AS274" s="81">
        <f>AS279+AS277+AS275</f>
        <v>357215</v>
      </c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</row>
    <row r="275" spans="1:69" s="12" customFormat="1" ht="55.5" customHeight="1">
      <c r="A275" s="82" t="s">
        <v>151</v>
      </c>
      <c r="B275" s="83" t="s">
        <v>136</v>
      </c>
      <c r="C275" s="83" t="s">
        <v>128</v>
      </c>
      <c r="D275" s="84" t="s">
        <v>38</v>
      </c>
      <c r="E275" s="151"/>
      <c r="F275" s="85">
        <f aca="true" t="shared" si="264" ref="F275:AS275">F276</f>
        <v>67263</v>
      </c>
      <c r="G275" s="85">
        <f t="shared" si="264"/>
        <v>13412</v>
      </c>
      <c r="H275" s="85">
        <f t="shared" si="264"/>
        <v>80675</v>
      </c>
      <c r="I275" s="85">
        <f t="shared" si="264"/>
        <v>0</v>
      </c>
      <c r="J275" s="85">
        <f t="shared" si="264"/>
        <v>110207</v>
      </c>
      <c r="K275" s="85">
        <f t="shared" si="264"/>
        <v>0</v>
      </c>
      <c r="L275" s="85">
        <f t="shared" si="264"/>
        <v>0</v>
      </c>
      <c r="M275" s="85">
        <f t="shared" si="264"/>
        <v>80675</v>
      </c>
      <c r="N275" s="85">
        <f t="shared" si="264"/>
        <v>0</v>
      </c>
      <c r="O275" s="85">
        <f t="shared" si="264"/>
        <v>-80075</v>
      </c>
      <c r="P275" s="85">
        <f t="shared" si="264"/>
        <v>600</v>
      </c>
      <c r="Q275" s="85">
        <f t="shared" si="264"/>
        <v>0</v>
      </c>
      <c r="R275" s="85">
        <f t="shared" si="264"/>
        <v>0</v>
      </c>
      <c r="S275" s="85">
        <f t="shared" si="264"/>
        <v>600</v>
      </c>
      <c r="T275" s="85">
        <f t="shared" si="264"/>
        <v>0</v>
      </c>
      <c r="U275" s="85">
        <f t="shared" si="264"/>
        <v>0</v>
      </c>
      <c r="V275" s="85">
        <f t="shared" si="264"/>
        <v>600</v>
      </c>
      <c r="W275" s="85">
        <f t="shared" si="264"/>
        <v>0</v>
      </c>
      <c r="X275" s="85">
        <f t="shared" si="264"/>
        <v>0</v>
      </c>
      <c r="Y275" s="85">
        <f t="shared" si="264"/>
        <v>0</v>
      </c>
      <c r="Z275" s="85">
        <f t="shared" si="264"/>
        <v>600</v>
      </c>
      <c r="AA275" s="85">
        <f t="shared" si="264"/>
        <v>0</v>
      </c>
      <c r="AB275" s="85">
        <f t="shared" si="264"/>
        <v>0</v>
      </c>
      <c r="AC275" s="85">
        <f t="shared" si="264"/>
        <v>0</v>
      </c>
      <c r="AD275" s="85">
        <f t="shared" si="264"/>
        <v>0</v>
      </c>
      <c r="AE275" s="85">
        <f t="shared" si="264"/>
        <v>0</v>
      </c>
      <c r="AF275" s="85">
        <f t="shared" si="264"/>
        <v>0</v>
      </c>
      <c r="AG275" s="85">
        <f t="shared" si="264"/>
        <v>0</v>
      </c>
      <c r="AH275" s="85">
        <f t="shared" si="264"/>
        <v>600</v>
      </c>
      <c r="AI275" s="85">
        <f t="shared" si="264"/>
        <v>0</v>
      </c>
      <c r="AJ275" s="85">
        <f t="shared" si="264"/>
        <v>0</v>
      </c>
      <c r="AK275" s="85">
        <f t="shared" si="264"/>
        <v>0</v>
      </c>
      <c r="AL275" s="85">
        <f t="shared" si="264"/>
        <v>0</v>
      </c>
      <c r="AM275" s="85">
        <f t="shared" si="264"/>
        <v>0</v>
      </c>
      <c r="AN275" s="85">
        <f t="shared" si="264"/>
        <v>600</v>
      </c>
      <c r="AO275" s="85">
        <f t="shared" si="264"/>
        <v>0</v>
      </c>
      <c r="AP275" s="85">
        <f t="shared" si="264"/>
        <v>0</v>
      </c>
      <c r="AQ275" s="85">
        <f t="shared" si="264"/>
        <v>0</v>
      </c>
      <c r="AR275" s="85">
        <f t="shared" si="264"/>
        <v>600</v>
      </c>
      <c r="AS275" s="85">
        <f t="shared" si="264"/>
        <v>0</v>
      </c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</row>
    <row r="276" spans="1:69" s="12" customFormat="1" ht="111" customHeight="1">
      <c r="A276" s="82" t="s">
        <v>253</v>
      </c>
      <c r="B276" s="83" t="s">
        <v>136</v>
      </c>
      <c r="C276" s="83" t="s">
        <v>128</v>
      </c>
      <c r="D276" s="84" t="s">
        <v>38</v>
      </c>
      <c r="E276" s="83" t="s">
        <v>152</v>
      </c>
      <c r="F276" s="74">
        <v>67263</v>
      </c>
      <c r="G276" s="74">
        <f>H276-F276</f>
        <v>13412</v>
      </c>
      <c r="H276" s="92">
        <v>80675</v>
      </c>
      <c r="I276" s="92"/>
      <c r="J276" s="92">
        <v>110207</v>
      </c>
      <c r="K276" s="155"/>
      <c r="L276" s="155"/>
      <c r="M276" s="74">
        <f>H276+K276</f>
        <v>80675</v>
      </c>
      <c r="N276" s="75"/>
      <c r="O276" s="74">
        <f>P276-M276</f>
        <v>-80075</v>
      </c>
      <c r="P276" s="74">
        <v>600</v>
      </c>
      <c r="Q276" s="74"/>
      <c r="R276" s="155"/>
      <c r="S276" s="74">
        <f>P276+R276</f>
        <v>600</v>
      </c>
      <c r="T276" s="74"/>
      <c r="U276" s="101"/>
      <c r="V276" s="74">
        <f>U276+S276</f>
        <v>600</v>
      </c>
      <c r="W276" s="74">
        <f>T276</f>
        <v>0</v>
      </c>
      <c r="X276" s="102"/>
      <c r="Y276" s="102"/>
      <c r="Z276" s="74">
        <f>V276+X276+Y276</f>
        <v>600</v>
      </c>
      <c r="AA276" s="74">
        <f>W276+Y276</f>
        <v>0</v>
      </c>
      <c r="AB276" s="101"/>
      <c r="AC276" s="101"/>
      <c r="AD276" s="101"/>
      <c r="AE276" s="101"/>
      <c r="AF276" s="101"/>
      <c r="AG276" s="101"/>
      <c r="AH276" s="74">
        <f>Z276+AB276+AC276+AD276+AE276+AF276+AG276</f>
        <v>600</v>
      </c>
      <c r="AI276" s="74">
        <f>AA276+AG276</f>
        <v>0</v>
      </c>
      <c r="AJ276" s="74"/>
      <c r="AK276" s="74"/>
      <c r="AL276" s="101"/>
      <c r="AM276" s="101"/>
      <c r="AN276" s="74">
        <f>AH276+AJ276+AK276+AL276+AM276</f>
        <v>600</v>
      </c>
      <c r="AO276" s="74">
        <f>AI276+AM276</f>
        <v>0</v>
      </c>
      <c r="AP276" s="103"/>
      <c r="AQ276" s="103"/>
      <c r="AR276" s="74">
        <f>AN276+AP276+AQ276</f>
        <v>600</v>
      </c>
      <c r="AS276" s="74">
        <f>AO276+AQ276</f>
        <v>0</v>
      </c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</row>
    <row r="277" spans="1:69" s="12" customFormat="1" ht="39.75" customHeight="1">
      <c r="A277" s="82" t="s">
        <v>256</v>
      </c>
      <c r="B277" s="83" t="s">
        <v>136</v>
      </c>
      <c r="C277" s="83" t="s">
        <v>128</v>
      </c>
      <c r="D277" s="84" t="s">
        <v>64</v>
      </c>
      <c r="E277" s="83"/>
      <c r="F277" s="85">
        <f aca="true" t="shared" si="265" ref="F277:AS277">F278</f>
        <v>573526</v>
      </c>
      <c r="G277" s="85">
        <f t="shared" si="265"/>
        <v>82674</v>
      </c>
      <c r="H277" s="85">
        <f t="shared" si="265"/>
        <v>656200</v>
      </c>
      <c r="I277" s="85">
        <f t="shared" si="265"/>
        <v>0</v>
      </c>
      <c r="J277" s="85">
        <f t="shared" si="265"/>
        <v>739716</v>
      </c>
      <c r="K277" s="85">
        <f t="shared" si="265"/>
        <v>-119300</v>
      </c>
      <c r="L277" s="85">
        <f t="shared" si="265"/>
        <v>-130548</v>
      </c>
      <c r="M277" s="85">
        <f t="shared" si="265"/>
        <v>536900</v>
      </c>
      <c r="N277" s="85">
        <f t="shared" si="265"/>
        <v>0</v>
      </c>
      <c r="O277" s="85">
        <f t="shared" si="265"/>
        <v>-31823</v>
      </c>
      <c r="P277" s="85">
        <f t="shared" si="265"/>
        <v>505077</v>
      </c>
      <c r="Q277" s="85">
        <f t="shared" si="265"/>
        <v>0</v>
      </c>
      <c r="R277" s="85">
        <f t="shared" si="265"/>
        <v>0</v>
      </c>
      <c r="S277" s="85">
        <f t="shared" si="265"/>
        <v>505077</v>
      </c>
      <c r="T277" s="85">
        <f t="shared" si="265"/>
        <v>0</v>
      </c>
      <c r="U277" s="85">
        <f t="shared" si="265"/>
        <v>0</v>
      </c>
      <c r="V277" s="85">
        <f t="shared" si="265"/>
        <v>505077</v>
      </c>
      <c r="W277" s="85">
        <f t="shared" si="265"/>
        <v>0</v>
      </c>
      <c r="X277" s="85">
        <f t="shared" si="265"/>
        <v>0</v>
      </c>
      <c r="Y277" s="85">
        <f t="shared" si="265"/>
        <v>0</v>
      </c>
      <c r="Z277" s="85">
        <f t="shared" si="265"/>
        <v>505077</v>
      </c>
      <c r="AA277" s="85">
        <f t="shared" si="265"/>
        <v>0</v>
      </c>
      <c r="AB277" s="85">
        <f t="shared" si="265"/>
        <v>-2414</v>
      </c>
      <c r="AC277" s="85">
        <f t="shared" si="265"/>
        <v>44988</v>
      </c>
      <c r="AD277" s="85">
        <f t="shared" si="265"/>
        <v>39</v>
      </c>
      <c r="AE277" s="85">
        <f t="shared" si="265"/>
        <v>35438</v>
      </c>
      <c r="AF277" s="85">
        <f t="shared" si="265"/>
        <v>3908</v>
      </c>
      <c r="AG277" s="85">
        <f t="shared" si="265"/>
        <v>0</v>
      </c>
      <c r="AH277" s="85">
        <f t="shared" si="265"/>
        <v>587036</v>
      </c>
      <c r="AI277" s="85">
        <f t="shared" si="265"/>
        <v>0</v>
      </c>
      <c r="AJ277" s="85">
        <f t="shared" si="265"/>
        <v>2438</v>
      </c>
      <c r="AK277" s="85">
        <f t="shared" si="265"/>
        <v>0</v>
      </c>
      <c r="AL277" s="85">
        <f t="shared" si="265"/>
        <v>0</v>
      </c>
      <c r="AM277" s="85">
        <f t="shared" si="265"/>
        <v>0</v>
      </c>
      <c r="AN277" s="85">
        <f t="shared" si="265"/>
        <v>589474</v>
      </c>
      <c r="AO277" s="85">
        <f t="shared" si="265"/>
        <v>0</v>
      </c>
      <c r="AP277" s="85">
        <f t="shared" si="265"/>
        <v>120</v>
      </c>
      <c r="AQ277" s="85">
        <f t="shared" si="265"/>
        <v>0</v>
      </c>
      <c r="AR277" s="85">
        <f t="shared" si="265"/>
        <v>589594</v>
      </c>
      <c r="AS277" s="85">
        <f t="shared" si="265"/>
        <v>0</v>
      </c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</row>
    <row r="278" spans="1:69" s="12" customFormat="1" ht="33.75">
      <c r="A278" s="82" t="s">
        <v>129</v>
      </c>
      <c r="B278" s="83" t="s">
        <v>136</v>
      </c>
      <c r="C278" s="83" t="s">
        <v>128</v>
      </c>
      <c r="D278" s="84" t="s">
        <v>64</v>
      </c>
      <c r="E278" s="83" t="s">
        <v>130</v>
      </c>
      <c r="F278" s="74">
        <v>573526</v>
      </c>
      <c r="G278" s="74">
        <f>H278-F278</f>
        <v>82674</v>
      </c>
      <c r="H278" s="92">
        <f>12408+646284-2492</f>
        <v>656200</v>
      </c>
      <c r="I278" s="92"/>
      <c r="J278" s="92">
        <f>13753+728818-2855</f>
        <v>739716</v>
      </c>
      <c r="K278" s="92">
        <v>-119300</v>
      </c>
      <c r="L278" s="92">
        <v>-130548</v>
      </c>
      <c r="M278" s="74">
        <f>H278+K278</f>
        <v>536900</v>
      </c>
      <c r="N278" s="75"/>
      <c r="O278" s="74">
        <f>P278-M278</f>
        <v>-31823</v>
      </c>
      <c r="P278" s="74">
        <f>9817+495260</f>
        <v>505077</v>
      </c>
      <c r="Q278" s="74"/>
      <c r="R278" s="155"/>
      <c r="S278" s="74">
        <f>P278+R278</f>
        <v>505077</v>
      </c>
      <c r="T278" s="74"/>
      <c r="U278" s="101"/>
      <c r="V278" s="74">
        <f>U278+S278</f>
        <v>505077</v>
      </c>
      <c r="W278" s="74">
        <f>T278</f>
        <v>0</v>
      </c>
      <c r="X278" s="102"/>
      <c r="Y278" s="102"/>
      <c r="Z278" s="74">
        <f>V278+X278+Y278</f>
        <v>505077</v>
      </c>
      <c r="AA278" s="74">
        <f>W278+Y278</f>
        <v>0</v>
      </c>
      <c r="AB278" s="74">
        <f>-99+65-6618+4238</f>
        <v>-2414</v>
      </c>
      <c r="AC278" s="74">
        <v>44988</v>
      </c>
      <c r="AD278" s="74">
        <v>39</v>
      </c>
      <c r="AE278" s="74">
        <f>454+34984</f>
        <v>35438</v>
      </c>
      <c r="AF278" s="74">
        <f>67+3841</f>
        <v>3908</v>
      </c>
      <c r="AG278" s="101"/>
      <c r="AH278" s="74">
        <f>Z278+AB278+AC278+AD278+AE278+AF278+AG278</f>
        <v>587036</v>
      </c>
      <c r="AI278" s="74">
        <f>AA278+AG278</f>
        <v>0</v>
      </c>
      <c r="AJ278" s="74">
        <v>2438</v>
      </c>
      <c r="AK278" s="74"/>
      <c r="AL278" s="101"/>
      <c r="AM278" s="101"/>
      <c r="AN278" s="74">
        <f>AH278+AJ278+AK278+AL278+AM278</f>
        <v>589474</v>
      </c>
      <c r="AO278" s="74">
        <f>AI278+AM278</f>
        <v>0</v>
      </c>
      <c r="AP278" s="75">
        <v>120</v>
      </c>
      <c r="AQ278" s="103"/>
      <c r="AR278" s="74">
        <f>AN278+AP278+AQ278</f>
        <v>589594</v>
      </c>
      <c r="AS278" s="74">
        <f>AO278+AQ278</f>
        <v>0</v>
      </c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</row>
    <row r="279" spans="1:69" s="12" customFormat="1" ht="39" customHeight="1">
      <c r="A279" s="82" t="s">
        <v>65</v>
      </c>
      <c r="B279" s="83" t="s">
        <v>136</v>
      </c>
      <c r="C279" s="83" t="s">
        <v>128</v>
      </c>
      <c r="D279" s="84" t="s">
        <v>66</v>
      </c>
      <c r="E279" s="83"/>
      <c r="F279" s="85">
        <f aca="true" t="shared" si="266" ref="F279:AS279">F280</f>
        <v>467149</v>
      </c>
      <c r="G279" s="85">
        <f t="shared" si="266"/>
        <v>109712</v>
      </c>
      <c r="H279" s="85">
        <f t="shared" si="266"/>
        <v>576861</v>
      </c>
      <c r="I279" s="85">
        <f t="shared" si="266"/>
        <v>0</v>
      </c>
      <c r="J279" s="85">
        <f t="shared" si="266"/>
        <v>626063</v>
      </c>
      <c r="K279" s="85">
        <f t="shared" si="266"/>
        <v>-25115</v>
      </c>
      <c r="L279" s="85">
        <f t="shared" si="266"/>
        <v>-26771</v>
      </c>
      <c r="M279" s="85">
        <f t="shared" si="266"/>
        <v>551746</v>
      </c>
      <c r="N279" s="85">
        <f t="shared" si="266"/>
        <v>0</v>
      </c>
      <c r="O279" s="85">
        <f t="shared" si="266"/>
        <v>-89500</v>
      </c>
      <c r="P279" s="85">
        <f t="shared" si="266"/>
        <v>462246</v>
      </c>
      <c r="Q279" s="85">
        <f t="shared" si="266"/>
        <v>0</v>
      </c>
      <c r="R279" s="85">
        <f t="shared" si="266"/>
        <v>0</v>
      </c>
      <c r="S279" s="85">
        <f t="shared" si="266"/>
        <v>462246</v>
      </c>
      <c r="T279" s="85">
        <f t="shared" si="266"/>
        <v>0</v>
      </c>
      <c r="U279" s="85">
        <f t="shared" si="266"/>
        <v>0</v>
      </c>
      <c r="V279" s="85">
        <f t="shared" si="266"/>
        <v>462246</v>
      </c>
      <c r="W279" s="85">
        <f t="shared" si="266"/>
        <v>0</v>
      </c>
      <c r="X279" s="85">
        <f t="shared" si="266"/>
        <v>9669</v>
      </c>
      <c r="Y279" s="85">
        <f t="shared" si="266"/>
        <v>0</v>
      </c>
      <c r="Z279" s="85">
        <f t="shared" si="266"/>
        <v>471915</v>
      </c>
      <c r="AA279" s="85">
        <f t="shared" si="266"/>
        <v>0</v>
      </c>
      <c r="AB279" s="85">
        <f t="shared" si="266"/>
        <v>-285</v>
      </c>
      <c r="AC279" s="85">
        <f t="shared" si="266"/>
        <v>6385</v>
      </c>
      <c r="AD279" s="85">
        <f t="shared" si="266"/>
        <v>84</v>
      </c>
      <c r="AE279" s="85">
        <f t="shared" si="266"/>
        <v>2715</v>
      </c>
      <c r="AF279" s="85">
        <f t="shared" si="266"/>
        <v>417</v>
      </c>
      <c r="AG279" s="85">
        <f t="shared" si="266"/>
        <v>0</v>
      </c>
      <c r="AH279" s="85">
        <f t="shared" si="266"/>
        <v>481231</v>
      </c>
      <c r="AI279" s="85">
        <f t="shared" si="266"/>
        <v>0</v>
      </c>
      <c r="AJ279" s="85">
        <f t="shared" si="266"/>
        <v>3252</v>
      </c>
      <c r="AK279" s="85">
        <f t="shared" si="266"/>
        <v>0</v>
      </c>
      <c r="AL279" s="85">
        <f t="shared" si="266"/>
        <v>0</v>
      </c>
      <c r="AM279" s="85">
        <f t="shared" si="266"/>
        <v>357215</v>
      </c>
      <c r="AN279" s="85">
        <f t="shared" si="266"/>
        <v>841698</v>
      </c>
      <c r="AO279" s="85">
        <f t="shared" si="266"/>
        <v>357215</v>
      </c>
      <c r="AP279" s="85">
        <f t="shared" si="266"/>
        <v>0</v>
      </c>
      <c r="AQ279" s="85">
        <f t="shared" si="266"/>
        <v>0</v>
      </c>
      <c r="AR279" s="85">
        <f t="shared" si="266"/>
        <v>841698</v>
      </c>
      <c r="AS279" s="85">
        <f t="shared" si="266"/>
        <v>357215</v>
      </c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</row>
    <row r="280" spans="1:69" s="14" customFormat="1" ht="36.75" customHeight="1">
      <c r="A280" s="82" t="s">
        <v>129</v>
      </c>
      <c r="B280" s="83" t="s">
        <v>136</v>
      </c>
      <c r="C280" s="83" t="s">
        <v>128</v>
      </c>
      <c r="D280" s="84" t="s">
        <v>66</v>
      </c>
      <c r="E280" s="83" t="s">
        <v>130</v>
      </c>
      <c r="F280" s="74">
        <v>467149</v>
      </c>
      <c r="G280" s="74">
        <f>H280-F280</f>
        <v>109712</v>
      </c>
      <c r="H280" s="92">
        <f>159786+117293+300978-1196</f>
        <v>576861</v>
      </c>
      <c r="I280" s="92"/>
      <c r="J280" s="92">
        <f>172674+129187+325385-1183</f>
        <v>626063</v>
      </c>
      <c r="K280" s="92">
        <v>-25115</v>
      </c>
      <c r="L280" s="92">
        <v>-26771</v>
      </c>
      <c r="M280" s="74">
        <f>H280+K280</f>
        <v>551746</v>
      </c>
      <c r="N280" s="75"/>
      <c r="O280" s="74">
        <f>P280-M280</f>
        <v>-89500</v>
      </c>
      <c r="P280" s="74">
        <f>76523+233044+152679</f>
        <v>462246</v>
      </c>
      <c r="Q280" s="74"/>
      <c r="R280" s="93"/>
      <c r="S280" s="74">
        <f>P280+R280</f>
        <v>462246</v>
      </c>
      <c r="T280" s="74"/>
      <c r="U280" s="97"/>
      <c r="V280" s="74">
        <f>U280+S280</f>
        <v>462246</v>
      </c>
      <c r="W280" s="74">
        <f>T280</f>
        <v>0</v>
      </c>
      <c r="X280" s="74">
        <v>9669</v>
      </c>
      <c r="Y280" s="96"/>
      <c r="Z280" s="74">
        <f>V280+X280+Y280</f>
        <v>471915</v>
      </c>
      <c r="AA280" s="74">
        <f>W280+Y280</f>
        <v>0</v>
      </c>
      <c r="AB280" s="75">
        <f>-55+170-362+60-605+507</f>
        <v>-285</v>
      </c>
      <c r="AC280" s="74">
        <f>3282+3103</f>
        <v>6385</v>
      </c>
      <c r="AD280" s="75">
        <f>75+9</f>
        <v>84</v>
      </c>
      <c r="AE280" s="74">
        <f>374+336+2005</f>
        <v>2715</v>
      </c>
      <c r="AF280" s="75">
        <f>70+133+214</f>
        <v>417</v>
      </c>
      <c r="AG280" s="97"/>
      <c r="AH280" s="74">
        <f>Z280+AB280+AC280+AD280+AE280+AF280+AG280</f>
        <v>481231</v>
      </c>
      <c r="AI280" s="74">
        <f>AA280+AG280</f>
        <v>0</v>
      </c>
      <c r="AJ280" s="74">
        <v>3252</v>
      </c>
      <c r="AK280" s="74"/>
      <c r="AL280" s="97"/>
      <c r="AM280" s="74">
        <f>357198+17</f>
        <v>357215</v>
      </c>
      <c r="AN280" s="74">
        <f>AH280+AJ280+AK280+AL280+AM280</f>
        <v>841698</v>
      </c>
      <c r="AO280" s="74">
        <f>AI280+AM280</f>
        <v>357215</v>
      </c>
      <c r="AP280" s="98"/>
      <c r="AQ280" s="98"/>
      <c r="AR280" s="74">
        <f>AN280+AP280+AQ280</f>
        <v>841698</v>
      </c>
      <c r="AS280" s="74">
        <f>AO280+AQ280</f>
        <v>357215</v>
      </c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</row>
    <row r="281" spans="1:69" s="16" customFormat="1" ht="16.5">
      <c r="A281" s="82"/>
      <c r="B281" s="83"/>
      <c r="C281" s="83"/>
      <c r="D281" s="141"/>
      <c r="E281" s="83"/>
      <c r="F281" s="147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76"/>
      <c r="V281" s="75"/>
      <c r="W281" s="75"/>
      <c r="X281" s="77"/>
      <c r="Y281" s="77"/>
      <c r="Z281" s="74"/>
      <c r="AA281" s="74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5"/>
      <c r="AQ281" s="75"/>
      <c r="AR281" s="75"/>
      <c r="AS281" s="7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</row>
    <row r="282" spans="1:69" s="16" customFormat="1" ht="56.25">
      <c r="A282" s="68" t="s">
        <v>167</v>
      </c>
      <c r="B282" s="69" t="s">
        <v>136</v>
      </c>
      <c r="C282" s="69" t="s">
        <v>159</v>
      </c>
      <c r="D282" s="80"/>
      <c r="E282" s="69"/>
      <c r="F282" s="71">
        <f aca="true" t="shared" si="267" ref="F282:U283">F283</f>
        <v>4930</v>
      </c>
      <c r="G282" s="71">
        <f t="shared" si="267"/>
        <v>417</v>
      </c>
      <c r="H282" s="71">
        <f t="shared" si="267"/>
        <v>5347</v>
      </c>
      <c r="I282" s="71">
        <f t="shared" si="267"/>
        <v>0</v>
      </c>
      <c r="J282" s="71">
        <f t="shared" si="267"/>
        <v>5745</v>
      </c>
      <c r="K282" s="71">
        <f t="shared" si="267"/>
        <v>0</v>
      </c>
      <c r="L282" s="71">
        <f t="shared" si="267"/>
        <v>0</v>
      </c>
      <c r="M282" s="71">
        <f t="shared" si="267"/>
        <v>5347</v>
      </c>
      <c r="N282" s="71">
        <f t="shared" si="267"/>
        <v>0</v>
      </c>
      <c r="O282" s="71">
        <f t="shared" si="267"/>
        <v>-628</v>
      </c>
      <c r="P282" s="71">
        <f t="shared" si="267"/>
        <v>4719</v>
      </c>
      <c r="Q282" s="71">
        <f t="shared" si="267"/>
        <v>0</v>
      </c>
      <c r="R282" s="71">
        <f t="shared" si="267"/>
        <v>0</v>
      </c>
      <c r="S282" s="71">
        <f t="shared" si="267"/>
        <v>4719</v>
      </c>
      <c r="T282" s="71">
        <f t="shared" si="267"/>
        <v>0</v>
      </c>
      <c r="U282" s="71">
        <f t="shared" si="267"/>
        <v>0</v>
      </c>
      <c r="V282" s="71">
        <f aca="true" t="shared" si="268" ref="U282:AJ283">V283</f>
        <v>4719</v>
      </c>
      <c r="W282" s="71">
        <f t="shared" si="268"/>
        <v>0</v>
      </c>
      <c r="X282" s="71">
        <f t="shared" si="268"/>
        <v>286</v>
      </c>
      <c r="Y282" s="71">
        <f t="shared" si="268"/>
        <v>0</v>
      </c>
      <c r="Z282" s="71">
        <f t="shared" si="268"/>
        <v>5005</v>
      </c>
      <c r="AA282" s="71">
        <f t="shared" si="268"/>
        <v>0</v>
      </c>
      <c r="AB282" s="71">
        <f t="shared" si="268"/>
        <v>3</v>
      </c>
      <c r="AC282" s="71">
        <f t="shared" si="268"/>
        <v>4</v>
      </c>
      <c r="AD282" s="71">
        <f t="shared" si="268"/>
        <v>0</v>
      </c>
      <c r="AE282" s="71">
        <f t="shared" si="268"/>
        <v>0</v>
      </c>
      <c r="AF282" s="71">
        <f t="shared" si="268"/>
        <v>4</v>
      </c>
      <c r="AG282" s="71">
        <f t="shared" si="268"/>
        <v>0</v>
      </c>
      <c r="AH282" s="71">
        <f t="shared" si="268"/>
        <v>5016</v>
      </c>
      <c r="AI282" s="71">
        <f t="shared" si="268"/>
        <v>0</v>
      </c>
      <c r="AJ282" s="71">
        <f t="shared" si="268"/>
        <v>0</v>
      </c>
      <c r="AK282" s="71">
        <f aca="true" t="shared" si="269" ref="AI282:AS283">AK283</f>
        <v>0</v>
      </c>
      <c r="AL282" s="71">
        <f t="shared" si="269"/>
        <v>0</v>
      </c>
      <c r="AM282" s="71">
        <f t="shared" si="269"/>
        <v>0</v>
      </c>
      <c r="AN282" s="71">
        <f t="shared" si="269"/>
        <v>5016</v>
      </c>
      <c r="AO282" s="71">
        <f t="shared" si="269"/>
        <v>0</v>
      </c>
      <c r="AP282" s="71">
        <f t="shared" si="269"/>
        <v>0</v>
      </c>
      <c r="AQ282" s="71">
        <f t="shared" si="269"/>
        <v>0</v>
      </c>
      <c r="AR282" s="71">
        <f t="shared" si="269"/>
        <v>5016</v>
      </c>
      <c r="AS282" s="71">
        <f t="shared" si="269"/>
        <v>0</v>
      </c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</row>
    <row r="283" spans="1:69" s="10" customFormat="1" ht="33">
      <c r="A283" s="82" t="s">
        <v>67</v>
      </c>
      <c r="B283" s="83" t="s">
        <v>136</v>
      </c>
      <c r="C283" s="83" t="s">
        <v>159</v>
      </c>
      <c r="D283" s="84" t="s">
        <v>68</v>
      </c>
      <c r="E283" s="83"/>
      <c r="F283" s="74">
        <f t="shared" si="267"/>
        <v>4930</v>
      </c>
      <c r="G283" s="74">
        <f t="shared" si="267"/>
        <v>417</v>
      </c>
      <c r="H283" s="74">
        <f t="shared" si="267"/>
        <v>5347</v>
      </c>
      <c r="I283" s="74">
        <f t="shared" si="267"/>
        <v>0</v>
      </c>
      <c r="J283" s="74">
        <f t="shared" si="267"/>
        <v>5745</v>
      </c>
      <c r="K283" s="74">
        <f t="shared" si="267"/>
        <v>0</v>
      </c>
      <c r="L283" s="74">
        <f t="shared" si="267"/>
        <v>0</v>
      </c>
      <c r="M283" s="74">
        <f t="shared" si="267"/>
        <v>5347</v>
      </c>
      <c r="N283" s="74">
        <f t="shared" si="267"/>
        <v>0</v>
      </c>
      <c r="O283" s="74">
        <f t="shared" si="267"/>
        <v>-628</v>
      </c>
      <c r="P283" s="74">
        <f t="shared" si="267"/>
        <v>4719</v>
      </c>
      <c r="Q283" s="74">
        <f t="shared" si="267"/>
        <v>0</v>
      </c>
      <c r="R283" s="74">
        <f t="shared" si="267"/>
        <v>0</v>
      </c>
      <c r="S283" s="74">
        <f t="shared" si="267"/>
        <v>4719</v>
      </c>
      <c r="T283" s="74">
        <f t="shared" si="267"/>
        <v>0</v>
      </c>
      <c r="U283" s="74">
        <f t="shared" si="268"/>
        <v>0</v>
      </c>
      <c r="V283" s="74">
        <f t="shared" si="268"/>
        <v>4719</v>
      </c>
      <c r="W283" s="74">
        <f t="shared" si="268"/>
        <v>0</v>
      </c>
      <c r="X283" s="74">
        <f t="shared" si="268"/>
        <v>286</v>
      </c>
      <c r="Y283" s="74">
        <f t="shared" si="268"/>
        <v>0</v>
      </c>
      <c r="Z283" s="74">
        <f t="shared" si="268"/>
        <v>5005</v>
      </c>
      <c r="AA283" s="74">
        <f t="shared" si="268"/>
        <v>0</v>
      </c>
      <c r="AB283" s="74">
        <f t="shared" si="268"/>
        <v>3</v>
      </c>
      <c r="AC283" s="74">
        <f t="shared" si="268"/>
        <v>4</v>
      </c>
      <c r="AD283" s="74">
        <f t="shared" si="268"/>
        <v>0</v>
      </c>
      <c r="AE283" s="74">
        <f t="shared" si="268"/>
        <v>0</v>
      </c>
      <c r="AF283" s="74">
        <f t="shared" si="268"/>
        <v>4</v>
      </c>
      <c r="AG283" s="74">
        <f t="shared" si="268"/>
        <v>0</v>
      </c>
      <c r="AH283" s="74">
        <f t="shared" si="268"/>
        <v>5016</v>
      </c>
      <c r="AI283" s="74">
        <f t="shared" si="269"/>
        <v>0</v>
      </c>
      <c r="AJ283" s="74">
        <f t="shared" si="269"/>
        <v>0</v>
      </c>
      <c r="AK283" s="74">
        <f t="shared" si="269"/>
        <v>0</v>
      </c>
      <c r="AL283" s="74">
        <f t="shared" si="269"/>
        <v>0</v>
      </c>
      <c r="AM283" s="74">
        <f t="shared" si="269"/>
        <v>0</v>
      </c>
      <c r="AN283" s="74">
        <f t="shared" si="269"/>
        <v>5016</v>
      </c>
      <c r="AO283" s="74">
        <f t="shared" si="269"/>
        <v>0</v>
      </c>
      <c r="AP283" s="74">
        <f t="shared" si="269"/>
        <v>0</v>
      </c>
      <c r="AQ283" s="74">
        <f t="shared" si="269"/>
        <v>0</v>
      </c>
      <c r="AR283" s="74">
        <f t="shared" si="269"/>
        <v>5016</v>
      </c>
      <c r="AS283" s="74">
        <f t="shared" si="269"/>
        <v>0</v>
      </c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</row>
    <row r="284" spans="1:69" s="27" customFormat="1" ht="32.25" customHeight="1">
      <c r="A284" s="82" t="s">
        <v>129</v>
      </c>
      <c r="B284" s="83" t="s">
        <v>136</v>
      </c>
      <c r="C284" s="83" t="s">
        <v>159</v>
      </c>
      <c r="D284" s="84" t="s">
        <v>68</v>
      </c>
      <c r="E284" s="83" t="s">
        <v>130</v>
      </c>
      <c r="F284" s="74">
        <v>4930</v>
      </c>
      <c r="G284" s="74">
        <f>H284-F284</f>
        <v>417</v>
      </c>
      <c r="H284" s="92">
        <f>2681+2666</f>
        <v>5347</v>
      </c>
      <c r="I284" s="92"/>
      <c r="J284" s="92">
        <f>2890+2855</f>
        <v>5745</v>
      </c>
      <c r="K284" s="156"/>
      <c r="L284" s="156"/>
      <c r="M284" s="74">
        <f>H284+K284</f>
        <v>5347</v>
      </c>
      <c r="N284" s="75"/>
      <c r="O284" s="74">
        <f>P284-M284</f>
        <v>-628</v>
      </c>
      <c r="P284" s="74">
        <f>2304+2415</f>
        <v>4719</v>
      </c>
      <c r="Q284" s="74"/>
      <c r="R284" s="156"/>
      <c r="S284" s="74">
        <f>P284+R284</f>
        <v>4719</v>
      </c>
      <c r="T284" s="74"/>
      <c r="U284" s="125"/>
      <c r="V284" s="74">
        <f>U284+S284</f>
        <v>4719</v>
      </c>
      <c r="W284" s="74">
        <f>T284</f>
        <v>0</v>
      </c>
      <c r="X284" s="74">
        <v>286</v>
      </c>
      <c r="Y284" s="126"/>
      <c r="Z284" s="74">
        <f>V284+X284+Y284</f>
        <v>5005</v>
      </c>
      <c r="AA284" s="74">
        <f>W284+Y284</f>
        <v>0</v>
      </c>
      <c r="AB284" s="75">
        <f>4-1</f>
        <v>3</v>
      </c>
      <c r="AC284" s="75">
        <v>4</v>
      </c>
      <c r="AD284" s="125"/>
      <c r="AE284" s="125"/>
      <c r="AF284" s="75">
        <f>1+3</f>
        <v>4</v>
      </c>
      <c r="AG284" s="125"/>
      <c r="AH284" s="74">
        <f>Z284+AB284+AC284+AD284+AE284+AF284+AG284</f>
        <v>5016</v>
      </c>
      <c r="AI284" s="74">
        <f>AA284+AG284</f>
        <v>0</v>
      </c>
      <c r="AJ284" s="74"/>
      <c r="AK284" s="74"/>
      <c r="AL284" s="125"/>
      <c r="AM284" s="125"/>
      <c r="AN284" s="74">
        <f>AH284+AJ284+AK284+AL284+AM284</f>
        <v>5016</v>
      </c>
      <c r="AO284" s="74">
        <f>AI284+AM284</f>
        <v>0</v>
      </c>
      <c r="AP284" s="127"/>
      <c r="AQ284" s="127"/>
      <c r="AR284" s="74">
        <f>AN284+AP284+AQ284</f>
        <v>5016</v>
      </c>
      <c r="AS284" s="74">
        <f>AO284+AQ284</f>
        <v>0</v>
      </c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</row>
    <row r="285" spans="1:69" s="27" customFormat="1" ht="12" customHeight="1">
      <c r="A285" s="82"/>
      <c r="B285" s="83"/>
      <c r="C285" s="83"/>
      <c r="D285" s="84"/>
      <c r="E285" s="83"/>
      <c r="F285" s="157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56"/>
      <c r="S285" s="156"/>
      <c r="T285" s="156"/>
      <c r="U285" s="125"/>
      <c r="V285" s="127"/>
      <c r="W285" s="127"/>
      <c r="X285" s="126"/>
      <c r="Y285" s="126"/>
      <c r="Z285" s="129"/>
      <c r="AA285" s="129"/>
      <c r="AB285" s="125"/>
      <c r="AC285" s="125"/>
      <c r="AD285" s="125"/>
      <c r="AE285" s="125"/>
      <c r="AF285" s="125"/>
      <c r="AG285" s="125"/>
      <c r="AH285" s="125"/>
      <c r="AI285" s="125"/>
      <c r="AJ285" s="125"/>
      <c r="AK285" s="125"/>
      <c r="AL285" s="125"/>
      <c r="AM285" s="125"/>
      <c r="AN285" s="125"/>
      <c r="AO285" s="125"/>
      <c r="AP285" s="127"/>
      <c r="AQ285" s="127"/>
      <c r="AR285" s="127"/>
      <c r="AS285" s="127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</row>
    <row r="286" spans="1:69" s="27" customFormat="1" ht="36" customHeight="1">
      <c r="A286" s="68" t="s">
        <v>169</v>
      </c>
      <c r="B286" s="69" t="s">
        <v>136</v>
      </c>
      <c r="C286" s="69" t="s">
        <v>150</v>
      </c>
      <c r="D286" s="80"/>
      <c r="E286" s="69"/>
      <c r="F286" s="81">
        <f aca="true" t="shared" si="270" ref="F286:U287">F287</f>
        <v>43777</v>
      </c>
      <c r="G286" s="81">
        <f t="shared" si="270"/>
        <v>674</v>
      </c>
      <c r="H286" s="81">
        <f t="shared" si="270"/>
        <v>44451</v>
      </c>
      <c r="I286" s="81">
        <f t="shared" si="270"/>
        <v>0</v>
      </c>
      <c r="J286" s="81">
        <f t="shared" si="270"/>
        <v>50448</v>
      </c>
      <c r="K286" s="81">
        <f t="shared" si="270"/>
        <v>0</v>
      </c>
      <c r="L286" s="81">
        <f t="shared" si="270"/>
        <v>0</v>
      </c>
      <c r="M286" s="81">
        <f t="shared" si="270"/>
        <v>44451</v>
      </c>
      <c r="N286" s="81">
        <f t="shared" si="270"/>
        <v>0</v>
      </c>
      <c r="O286" s="81">
        <f t="shared" si="270"/>
        <v>-4898</v>
      </c>
      <c r="P286" s="81">
        <f t="shared" si="270"/>
        <v>39553</v>
      </c>
      <c r="Q286" s="81">
        <f t="shared" si="270"/>
        <v>0</v>
      </c>
      <c r="R286" s="81">
        <f t="shared" si="270"/>
        <v>0</v>
      </c>
      <c r="S286" s="81">
        <f t="shared" si="270"/>
        <v>39553</v>
      </c>
      <c r="T286" s="81">
        <f t="shared" si="270"/>
        <v>0</v>
      </c>
      <c r="U286" s="81">
        <f t="shared" si="270"/>
        <v>0</v>
      </c>
      <c r="V286" s="81">
        <f aca="true" t="shared" si="271" ref="U286:AJ287">V287</f>
        <v>39553</v>
      </c>
      <c r="W286" s="81">
        <f t="shared" si="271"/>
        <v>0</v>
      </c>
      <c r="X286" s="81">
        <f t="shared" si="271"/>
        <v>0</v>
      </c>
      <c r="Y286" s="81">
        <f t="shared" si="271"/>
        <v>0</v>
      </c>
      <c r="Z286" s="81">
        <f t="shared" si="271"/>
        <v>39553</v>
      </c>
      <c r="AA286" s="81">
        <f t="shared" si="271"/>
        <v>0</v>
      </c>
      <c r="AB286" s="81">
        <f t="shared" si="271"/>
        <v>-27</v>
      </c>
      <c r="AC286" s="81">
        <f t="shared" si="271"/>
        <v>20</v>
      </c>
      <c r="AD286" s="81">
        <f t="shared" si="271"/>
        <v>0</v>
      </c>
      <c r="AE286" s="81">
        <f t="shared" si="271"/>
        <v>108</v>
      </c>
      <c r="AF286" s="81">
        <f t="shared" si="271"/>
        <v>75</v>
      </c>
      <c r="AG286" s="81">
        <f t="shared" si="271"/>
        <v>0</v>
      </c>
      <c r="AH286" s="81">
        <f t="shared" si="271"/>
        <v>39729</v>
      </c>
      <c r="AI286" s="81">
        <f t="shared" si="271"/>
        <v>0</v>
      </c>
      <c r="AJ286" s="81">
        <f t="shared" si="271"/>
        <v>0</v>
      </c>
      <c r="AK286" s="81">
        <f aca="true" t="shared" si="272" ref="AI286:AS287">AK287</f>
        <v>0</v>
      </c>
      <c r="AL286" s="81">
        <f t="shared" si="272"/>
        <v>0</v>
      </c>
      <c r="AM286" s="81">
        <f t="shared" si="272"/>
        <v>0</v>
      </c>
      <c r="AN286" s="81">
        <f t="shared" si="272"/>
        <v>39729</v>
      </c>
      <c r="AO286" s="81">
        <f t="shared" si="272"/>
        <v>0</v>
      </c>
      <c r="AP286" s="81">
        <f t="shared" si="272"/>
        <v>0</v>
      </c>
      <c r="AQ286" s="81">
        <f t="shared" si="272"/>
        <v>0</v>
      </c>
      <c r="AR286" s="81">
        <f t="shared" si="272"/>
        <v>39729</v>
      </c>
      <c r="AS286" s="81">
        <f t="shared" si="272"/>
        <v>0</v>
      </c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</row>
    <row r="287" spans="1:69" s="27" customFormat="1" ht="16.5">
      <c r="A287" s="82" t="s">
        <v>69</v>
      </c>
      <c r="B287" s="83" t="s">
        <v>136</v>
      </c>
      <c r="C287" s="83" t="s">
        <v>150</v>
      </c>
      <c r="D287" s="84" t="s">
        <v>70</v>
      </c>
      <c r="E287" s="83"/>
      <c r="F287" s="85">
        <f t="shared" si="270"/>
        <v>43777</v>
      </c>
      <c r="G287" s="85">
        <f t="shared" si="270"/>
        <v>674</v>
      </c>
      <c r="H287" s="85">
        <f t="shared" si="270"/>
        <v>44451</v>
      </c>
      <c r="I287" s="85">
        <f t="shared" si="270"/>
        <v>0</v>
      </c>
      <c r="J287" s="85">
        <f t="shared" si="270"/>
        <v>50448</v>
      </c>
      <c r="K287" s="85">
        <f t="shared" si="270"/>
        <v>0</v>
      </c>
      <c r="L287" s="85">
        <f t="shared" si="270"/>
        <v>0</v>
      </c>
      <c r="M287" s="85">
        <f t="shared" si="270"/>
        <v>44451</v>
      </c>
      <c r="N287" s="85">
        <f t="shared" si="270"/>
        <v>0</v>
      </c>
      <c r="O287" s="85">
        <f t="shared" si="270"/>
        <v>-4898</v>
      </c>
      <c r="P287" s="85">
        <f t="shared" si="270"/>
        <v>39553</v>
      </c>
      <c r="Q287" s="85">
        <f t="shared" si="270"/>
        <v>0</v>
      </c>
      <c r="R287" s="85">
        <f t="shared" si="270"/>
        <v>0</v>
      </c>
      <c r="S287" s="85">
        <f t="shared" si="270"/>
        <v>39553</v>
      </c>
      <c r="T287" s="85">
        <f t="shared" si="270"/>
        <v>0</v>
      </c>
      <c r="U287" s="85">
        <f t="shared" si="271"/>
        <v>0</v>
      </c>
      <c r="V287" s="85">
        <f t="shared" si="271"/>
        <v>39553</v>
      </c>
      <c r="W287" s="85">
        <f t="shared" si="271"/>
        <v>0</v>
      </c>
      <c r="X287" s="85">
        <f t="shared" si="271"/>
        <v>0</v>
      </c>
      <c r="Y287" s="85">
        <f t="shared" si="271"/>
        <v>0</v>
      </c>
      <c r="Z287" s="85">
        <f t="shared" si="271"/>
        <v>39553</v>
      </c>
      <c r="AA287" s="85">
        <f t="shared" si="271"/>
        <v>0</v>
      </c>
      <c r="AB287" s="85">
        <f t="shared" si="271"/>
        <v>-27</v>
      </c>
      <c r="AC287" s="85">
        <f t="shared" si="271"/>
        <v>20</v>
      </c>
      <c r="AD287" s="85">
        <f t="shared" si="271"/>
        <v>0</v>
      </c>
      <c r="AE287" s="85">
        <f t="shared" si="271"/>
        <v>108</v>
      </c>
      <c r="AF287" s="85">
        <f t="shared" si="271"/>
        <v>75</v>
      </c>
      <c r="AG287" s="85">
        <f t="shared" si="271"/>
        <v>0</v>
      </c>
      <c r="AH287" s="85">
        <f t="shared" si="271"/>
        <v>39729</v>
      </c>
      <c r="AI287" s="85">
        <f t="shared" si="272"/>
        <v>0</v>
      </c>
      <c r="AJ287" s="85">
        <f t="shared" si="272"/>
        <v>0</v>
      </c>
      <c r="AK287" s="85">
        <f t="shared" si="272"/>
        <v>0</v>
      </c>
      <c r="AL287" s="85">
        <f t="shared" si="272"/>
        <v>0</v>
      </c>
      <c r="AM287" s="85">
        <f t="shared" si="272"/>
        <v>0</v>
      </c>
      <c r="AN287" s="85">
        <f t="shared" si="272"/>
        <v>39729</v>
      </c>
      <c r="AO287" s="85">
        <f t="shared" si="272"/>
        <v>0</v>
      </c>
      <c r="AP287" s="85">
        <f t="shared" si="272"/>
        <v>0</v>
      </c>
      <c r="AQ287" s="85">
        <f t="shared" si="272"/>
        <v>0</v>
      </c>
      <c r="AR287" s="85">
        <f t="shared" si="272"/>
        <v>39729</v>
      </c>
      <c r="AS287" s="85">
        <f t="shared" si="272"/>
        <v>0</v>
      </c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</row>
    <row r="288" spans="1:69" s="27" customFormat="1" ht="31.5" customHeight="1">
      <c r="A288" s="82" t="s">
        <v>129</v>
      </c>
      <c r="B288" s="83" t="s">
        <v>136</v>
      </c>
      <c r="C288" s="83" t="s">
        <v>150</v>
      </c>
      <c r="D288" s="84" t="s">
        <v>70</v>
      </c>
      <c r="E288" s="83" t="s">
        <v>130</v>
      </c>
      <c r="F288" s="74">
        <v>43777</v>
      </c>
      <c r="G288" s="74">
        <f>H288-F288</f>
        <v>674</v>
      </c>
      <c r="H288" s="92">
        <v>44451</v>
      </c>
      <c r="I288" s="92"/>
      <c r="J288" s="92">
        <v>50448</v>
      </c>
      <c r="K288" s="156"/>
      <c r="L288" s="156"/>
      <c r="M288" s="74">
        <f>H288+K288</f>
        <v>44451</v>
      </c>
      <c r="N288" s="75"/>
      <c r="O288" s="74">
        <f>P288-M288</f>
        <v>-4898</v>
      </c>
      <c r="P288" s="74">
        <v>39553</v>
      </c>
      <c r="Q288" s="74"/>
      <c r="R288" s="156"/>
      <c r="S288" s="74">
        <f>P288+R288</f>
        <v>39553</v>
      </c>
      <c r="T288" s="74"/>
      <c r="U288" s="125"/>
      <c r="V288" s="74">
        <f>U288+S288</f>
        <v>39553</v>
      </c>
      <c r="W288" s="74">
        <f>T288</f>
        <v>0</v>
      </c>
      <c r="X288" s="126"/>
      <c r="Y288" s="126"/>
      <c r="Z288" s="74">
        <f>V288+X288+Y288</f>
        <v>39553</v>
      </c>
      <c r="AA288" s="74">
        <f>W288+Y288</f>
        <v>0</v>
      </c>
      <c r="AB288" s="75">
        <f>-39+12</f>
        <v>-27</v>
      </c>
      <c r="AC288" s="75">
        <v>20</v>
      </c>
      <c r="AD288" s="75"/>
      <c r="AE288" s="75">
        <v>108</v>
      </c>
      <c r="AF288" s="75">
        <v>75</v>
      </c>
      <c r="AG288" s="125"/>
      <c r="AH288" s="74">
        <f>Z288+AB288+AC288+AD288+AE288+AF288+AG288</f>
        <v>39729</v>
      </c>
      <c r="AI288" s="74">
        <f>AA288+AG288</f>
        <v>0</v>
      </c>
      <c r="AJ288" s="74"/>
      <c r="AK288" s="74"/>
      <c r="AL288" s="125"/>
      <c r="AM288" s="125"/>
      <c r="AN288" s="74">
        <f>AH288+AJ288+AK288+AL288+AM288</f>
        <v>39729</v>
      </c>
      <c r="AO288" s="74">
        <f>AI288+AM288</f>
        <v>0</v>
      </c>
      <c r="AP288" s="127"/>
      <c r="AQ288" s="127"/>
      <c r="AR288" s="74">
        <f>AN288+AP288+AQ288</f>
        <v>39729</v>
      </c>
      <c r="AS288" s="74">
        <f>AO288+AQ288</f>
        <v>0</v>
      </c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</row>
    <row r="289" spans="1:69" s="27" customFormat="1" ht="12.75" customHeight="1">
      <c r="A289" s="82"/>
      <c r="B289" s="83"/>
      <c r="C289" s="83"/>
      <c r="D289" s="84"/>
      <c r="E289" s="83"/>
      <c r="F289" s="157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56"/>
      <c r="S289" s="156"/>
      <c r="T289" s="156"/>
      <c r="U289" s="125"/>
      <c r="V289" s="127"/>
      <c r="W289" s="127"/>
      <c r="X289" s="126"/>
      <c r="Y289" s="126"/>
      <c r="Z289" s="129"/>
      <c r="AA289" s="129"/>
      <c r="AB289" s="125"/>
      <c r="AC289" s="125"/>
      <c r="AD289" s="125"/>
      <c r="AE289" s="125"/>
      <c r="AF289" s="125"/>
      <c r="AG289" s="125"/>
      <c r="AH289" s="125"/>
      <c r="AI289" s="125"/>
      <c r="AJ289" s="125"/>
      <c r="AK289" s="125"/>
      <c r="AL289" s="125"/>
      <c r="AM289" s="125"/>
      <c r="AN289" s="125"/>
      <c r="AO289" s="125"/>
      <c r="AP289" s="127"/>
      <c r="AQ289" s="127"/>
      <c r="AR289" s="127"/>
      <c r="AS289" s="127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</row>
    <row r="290" spans="1:69" s="27" customFormat="1" ht="35.25" customHeight="1">
      <c r="A290" s="68" t="s">
        <v>71</v>
      </c>
      <c r="B290" s="69" t="s">
        <v>136</v>
      </c>
      <c r="C290" s="69" t="s">
        <v>136</v>
      </c>
      <c r="D290" s="80"/>
      <c r="E290" s="69"/>
      <c r="F290" s="81">
        <f aca="true" t="shared" si="273" ref="F290:AO290">F295+F291+F299</f>
        <v>44527</v>
      </c>
      <c r="G290" s="81">
        <f t="shared" si="273"/>
        <v>21442</v>
      </c>
      <c r="H290" s="81">
        <f t="shared" si="273"/>
        <v>65969</v>
      </c>
      <c r="I290" s="81">
        <f t="shared" si="273"/>
        <v>0</v>
      </c>
      <c r="J290" s="81">
        <f t="shared" si="273"/>
        <v>70787</v>
      </c>
      <c r="K290" s="81">
        <f t="shared" si="273"/>
        <v>0</v>
      </c>
      <c r="L290" s="81">
        <f t="shared" si="273"/>
        <v>0</v>
      </c>
      <c r="M290" s="81">
        <f t="shared" si="273"/>
        <v>65969</v>
      </c>
      <c r="N290" s="81">
        <f t="shared" si="273"/>
        <v>0</v>
      </c>
      <c r="O290" s="81">
        <f t="shared" si="273"/>
        <v>-28811</v>
      </c>
      <c r="P290" s="81">
        <f t="shared" si="273"/>
        <v>37158</v>
      </c>
      <c r="Q290" s="81">
        <f t="shared" si="273"/>
        <v>0</v>
      </c>
      <c r="R290" s="81">
        <f t="shared" si="273"/>
        <v>0</v>
      </c>
      <c r="S290" s="81">
        <f t="shared" si="273"/>
        <v>37158</v>
      </c>
      <c r="T290" s="81">
        <f t="shared" si="273"/>
        <v>0</v>
      </c>
      <c r="U290" s="81">
        <f t="shared" si="273"/>
        <v>0</v>
      </c>
      <c r="V290" s="81">
        <f t="shared" si="273"/>
        <v>37158</v>
      </c>
      <c r="W290" s="81">
        <f t="shared" si="273"/>
        <v>0</v>
      </c>
      <c r="X290" s="81">
        <f t="shared" si="273"/>
        <v>0</v>
      </c>
      <c r="Y290" s="81">
        <f t="shared" si="273"/>
        <v>0</v>
      </c>
      <c r="Z290" s="81">
        <f t="shared" si="273"/>
        <v>37158</v>
      </c>
      <c r="AA290" s="81">
        <f t="shared" si="273"/>
        <v>0</v>
      </c>
      <c r="AB290" s="81">
        <f t="shared" si="273"/>
        <v>11</v>
      </c>
      <c r="AC290" s="81">
        <f t="shared" si="273"/>
        <v>59</v>
      </c>
      <c r="AD290" s="81">
        <f t="shared" si="273"/>
        <v>1</v>
      </c>
      <c r="AE290" s="81">
        <f t="shared" si="273"/>
        <v>0</v>
      </c>
      <c r="AF290" s="81">
        <f t="shared" si="273"/>
        <v>7</v>
      </c>
      <c r="AG290" s="81">
        <f t="shared" si="273"/>
        <v>0</v>
      </c>
      <c r="AH290" s="81">
        <f t="shared" si="273"/>
        <v>37236</v>
      </c>
      <c r="AI290" s="81">
        <f t="shared" si="273"/>
        <v>0</v>
      </c>
      <c r="AJ290" s="81">
        <f t="shared" si="273"/>
        <v>0</v>
      </c>
      <c r="AK290" s="81">
        <f t="shared" si="273"/>
        <v>0</v>
      </c>
      <c r="AL290" s="81">
        <f t="shared" si="273"/>
        <v>0</v>
      </c>
      <c r="AM290" s="81">
        <f t="shared" si="273"/>
        <v>14600</v>
      </c>
      <c r="AN290" s="81">
        <f t="shared" si="273"/>
        <v>51836</v>
      </c>
      <c r="AO290" s="81">
        <f t="shared" si="273"/>
        <v>14600</v>
      </c>
      <c r="AP290" s="81">
        <f>AP295+AP291+AP299</f>
        <v>0</v>
      </c>
      <c r="AQ290" s="81">
        <f>AQ295+AQ291+AQ299</f>
        <v>0</v>
      </c>
      <c r="AR290" s="81">
        <f>AR295+AR291+AR299</f>
        <v>51836</v>
      </c>
      <c r="AS290" s="81">
        <f>AS295+AS291+AS299</f>
        <v>14600</v>
      </c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</row>
    <row r="291" spans="1:69" s="27" customFormat="1" ht="31.5" customHeight="1">
      <c r="A291" s="82" t="s">
        <v>72</v>
      </c>
      <c r="B291" s="83" t="s">
        <v>136</v>
      </c>
      <c r="C291" s="83" t="s">
        <v>136</v>
      </c>
      <c r="D291" s="84" t="s">
        <v>73</v>
      </c>
      <c r="E291" s="83"/>
      <c r="F291" s="74">
        <f>F292+F294</f>
        <v>26550</v>
      </c>
      <c r="G291" s="74">
        <f aca="true" t="shared" si="274" ref="G291:N291">G292+G293</f>
        <v>4147</v>
      </c>
      <c r="H291" s="74">
        <f t="shared" si="274"/>
        <v>30697</v>
      </c>
      <c r="I291" s="74">
        <f t="shared" si="274"/>
        <v>0</v>
      </c>
      <c r="J291" s="74">
        <f t="shared" si="274"/>
        <v>33007</v>
      </c>
      <c r="K291" s="74">
        <f t="shared" si="274"/>
        <v>-489</v>
      </c>
      <c r="L291" s="74">
        <f t="shared" si="274"/>
        <v>-524</v>
      </c>
      <c r="M291" s="74">
        <f t="shared" si="274"/>
        <v>30208</v>
      </c>
      <c r="N291" s="74">
        <f t="shared" si="274"/>
        <v>0</v>
      </c>
      <c r="O291" s="74">
        <f aca="true" t="shared" si="275" ref="O291:T291">O292+O293</f>
        <v>-7678</v>
      </c>
      <c r="P291" s="74">
        <f t="shared" si="275"/>
        <v>22530</v>
      </c>
      <c r="Q291" s="74">
        <f t="shared" si="275"/>
        <v>0</v>
      </c>
      <c r="R291" s="74">
        <f t="shared" si="275"/>
        <v>0</v>
      </c>
      <c r="S291" s="74">
        <f t="shared" si="275"/>
        <v>22530</v>
      </c>
      <c r="T291" s="74">
        <f t="shared" si="275"/>
        <v>0</v>
      </c>
      <c r="U291" s="74">
        <f aca="true" t="shared" si="276" ref="U291:Z291">U292+U293</f>
        <v>0</v>
      </c>
      <c r="V291" s="74">
        <f t="shared" si="276"/>
        <v>22530</v>
      </c>
      <c r="W291" s="74">
        <f t="shared" si="276"/>
        <v>0</v>
      </c>
      <c r="X291" s="74">
        <f t="shared" si="276"/>
        <v>0</v>
      </c>
      <c r="Y291" s="74">
        <f t="shared" si="276"/>
        <v>0</v>
      </c>
      <c r="Z291" s="74">
        <f t="shared" si="276"/>
        <v>22530</v>
      </c>
      <c r="AA291" s="74">
        <f aca="true" t="shared" si="277" ref="AA291:AH291">AA292+AA293</f>
        <v>0</v>
      </c>
      <c r="AB291" s="74">
        <f t="shared" si="277"/>
        <v>11</v>
      </c>
      <c r="AC291" s="74">
        <f>AC292+AC293</f>
        <v>59</v>
      </c>
      <c r="AD291" s="74">
        <f>AD292+AD293</f>
        <v>1</v>
      </c>
      <c r="AE291" s="74">
        <f>AE292+AE293</f>
        <v>0</v>
      </c>
      <c r="AF291" s="74">
        <f>AF292+AF293</f>
        <v>7</v>
      </c>
      <c r="AG291" s="74">
        <f t="shared" si="277"/>
        <v>0</v>
      </c>
      <c r="AH291" s="74">
        <f t="shared" si="277"/>
        <v>22608</v>
      </c>
      <c r="AI291" s="74">
        <f aca="true" t="shared" si="278" ref="AI291:AO291">AI292+AI293</f>
        <v>0</v>
      </c>
      <c r="AJ291" s="74">
        <f t="shared" si="278"/>
        <v>0</v>
      </c>
      <c r="AK291" s="74">
        <f t="shared" si="278"/>
        <v>0</v>
      </c>
      <c r="AL291" s="74">
        <f t="shared" si="278"/>
        <v>0</v>
      </c>
      <c r="AM291" s="74">
        <f t="shared" si="278"/>
        <v>0</v>
      </c>
      <c r="AN291" s="74">
        <f t="shared" si="278"/>
        <v>22608</v>
      </c>
      <c r="AO291" s="74">
        <f t="shared" si="278"/>
        <v>0</v>
      </c>
      <c r="AP291" s="74">
        <f>AP292+AP293</f>
        <v>0</v>
      </c>
      <c r="AQ291" s="74">
        <f>AQ292+AQ293</f>
        <v>0</v>
      </c>
      <c r="AR291" s="74">
        <f>AR292+AR293</f>
        <v>22608</v>
      </c>
      <c r="AS291" s="74">
        <f>AS292+AS293</f>
        <v>0</v>
      </c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</row>
    <row r="292" spans="1:69" s="27" customFormat="1" ht="33">
      <c r="A292" s="82" t="s">
        <v>129</v>
      </c>
      <c r="B292" s="83" t="s">
        <v>136</v>
      </c>
      <c r="C292" s="83" t="s">
        <v>136</v>
      </c>
      <c r="D292" s="84" t="s">
        <v>73</v>
      </c>
      <c r="E292" s="83" t="s">
        <v>130</v>
      </c>
      <c r="F292" s="74">
        <v>26550</v>
      </c>
      <c r="G292" s="74">
        <f>H292-F292</f>
        <v>4147</v>
      </c>
      <c r="H292" s="92">
        <f>30697</f>
        <v>30697</v>
      </c>
      <c r="I292" s="92"/>
      <c r="J292" s="92">
        <f>33007</f>
        <v>33007</v>
      </c>
      <c r="K292" s="92">
        <v>-489</v>
      </c>
      <c r="L292" s="92">
        <v>-524</v>
      </c>
      <c r="M292" s="74">
        <f>H292+K292</f>
        <v>30208</v>
      </c>
      <c r="N292" s="75"/>
      <c r="O292" s="74">
        <f>P292-M292</f>
        <v>-7678</v>
      </c>
      <c r="P292" s="74">
        <v>22530</v>
      </c>
      <c r="Q292" s="74"/>
      <c r="R292" s="156"/>
      <c r="S292" s="74">
        <f>P292+R292</f>
        <v>22530</v>
      </c>
      <c r="T292" s="74"/>
      <c r="U292" s="125"/>
      <c r="V292" s="74">
        <f>U292+S292</f>
        <v>22530</v>
      </c>
      <c r="W292" s="74">
        <f>T292</f>
        <v>0</v>
      </c>
      <c r="X292" s="126"/>
      <c r="Y292" s="126"/>
      <c r="Z292" s="74">
        <f>V292+X292+Y292</f>
        <v>22530</v>
      </c>
      <c r="AA292" s="74">
        <f>W292+Y292</f>
        <v>0</v>
      </c>
      <c r="AB292" s="75">
        <v>11</v>
      </c>
      <c r="AC292" s="75">
        <v>59</v>
      </c>
      <c r="AD292" s="75">
        <v>1</v>
      </c>
      <c r="AE292" s="125"/>
      <c r="AF292" s="75">
        <v>7</v>
      </c>
      <c r="AG292" s="125"/>
      <c r="AH292" s="74">
        <f>Z292+AB292+AC292+AD292+AE292+AF292+AG292</f>
        <v>22608</v>
      </c>
      <c r="AI292" s="74">
        <f>AA292+AG292</f>
        <v>0</v>
      </c>
      <c r="AJ292" s="74"/>
      <c r="AK292" s="74"/>
      <c r="AL292" s="125"/>
      <c r="AM292" s="125"/>
      <c r="AN292" s="74">
        <f>AH292+AJ292+AK292+AL292+AM292</f>
        <v>22608</v>
      </c>
      <c r="AO292" s="74">
        <f>AI292+AM292</f>
        <v>0</v>
      </c>
      <c r="AP292" s="127"/>
      <c r="AQ292" s="127"/>
      <c r="AR292" s="74">
        <f>AN292+AP292+AQ292</f>
        <v>22608</v>
      </c>
      <c r="AS292" s="74">
        <f>AO292+AQ292</f>
        <v>0</v>
      </c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</row>
    <row r="293" spans="1:69" s="27" customFormat="1" ht="66" hidden="1">
      <c r="A293" s="82" t="s">
        <v>236</v>
      </c>
      <c r="B293" s="83" t="s">
        <v>136</v>
      </c>
      <c r="C293" s="83" t="s">
        <v>136</v>
      </c>
      <c r="D293" s="84" t="s">
        <v>235</v>
      </c>
      <c r="E293" s="83"/>
      <c r="F293" s="74"/>
      <c r="G293" s="74">
        <f>G294</f>
        <v>0</v>
      </c>
      <c r="H293" s="74">
        <f>H294</f>
        <v>0</v>
      </c>
      <c r="I293" s="74">
        <f>I294</f>
        <v>0</v>
      </c>
      <c r="J293" s="74">
        <f>J294</f>
        <v>0</v>
      </c>
      <c r="K293" s="156"/>
      <c r="L293" s="156"/>
      <c r="M293" s="156"/>
      <c r="N293" s="156"/>
      <c r="O293" s="156"/>
      <c r="P293" s="156"/>
      <c r="Q293" s="156"/>
      <c r="R293" s="156"/>
      <c r="S293" s="156"/>
      <c r="T293" s="156"/>
      <c r="U293" s="125"/>
      <c r="V293" s="127"/>
      <c r="W293" s="127"/>
      <c r="X293" s="126"/>
      <c r="Y293" s="126"/>
      <c r="Z293" s="129"/>
      <c r="AA293" s="129"/>
      <c r="AB293" s="125"/>
      <c r="AC293" s="125"/>
      <c r="AD293" s="125"/>
      <c r="AE293" s="125"/>
      <c r="AF293" s="125"/>
      <c r="AG293" s="125"/>
      <c r="AH293" s="125"/>
      <c r="AI293" s="125"/>
      <c r="AJ293" s="125"/>
      <c r="AK293" s="125"/>
      <c r="AL293" s="125"/>
      <c r="AM293" s="125"/>
      <c r="AN293" s="125"/>
      <c r="AO293" s="125"/>
      <c r="AP293" s="127"/>
      <c r="AQ293" s="127"/>
      <c r="AR293" s="127"/>
      <c r="AS293" s="127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</row>
    <row r="294" spans="1:69" s="27" customFormat="1" ht="87" customHeight="1" hidden="1">
      <c r="A294" s="107" t="s">
        <v>237</v>
      </c>
      <c r="B294" s="83" t="s">
        <v>136</v>
      </c>
      <c r="C294" s="83" t="s">
        <v>136</v>
      </c>
      <c r="D294" s="84" t="s">
        <v>235</v>
      </c>
      <c r="E294" s="83" t="s">
        <v>240</v>
      </c>
      <c r="F294" s="74"/>
      <c r="G294" s="74">
        <f>H294-F294</f>
        <v>0</v>
      </c>
      <c r="H294" s="92">
        <f>5989-5989</f>
        <v>0</v>
      </c>
      <c r="I294" s="92"/>
      <c r="J294" s="92">
        <f>6414-6414</f>
        <v>0</v>
      </c>
      <c r="K294" s="156"/>
      <c r="L294" s="156"/>
      <c r="M294" s="156"/>
      <c r="N294" s="156"/>
      <c r="O294" s="156"/>
      <c r="P294" s="156"/>
      <c r="Q294" s="156"/>
      <c r="R294" s="156"/>
      <c r="S294" s="156"/>
      <c r="T294" s="156"/>
      <c r="U294" s="125"/>
      <c r="V294" s="127"/>
      <c r="W294" s="127"/>
      <c r="X294" s="126"/>
      <c r="Y294" s="126"/>
      <c r="Z294" s="129"/>
      <c r="AA294" s="129"/>
      <c r="AB294" s="125"/>
      <c r="AC294" s="125"/>
      <c r="AD294" s="125"/>
      <c r="AE294" s="125"/>
      <c r="AF294" s="125"/>
      <c r="AG294" s="125"/>
      <c r="AH294" s="125"/>
      <c r="AI294" s="125"/>
      <c r="AJ294" s="125"/>
      <c r="AK294" s="125"/>
      <c r="AL294" s="125"/>
      <c r="AM294" s="125"/>
      <c r="AN294" s="125"/>
      <c r="AO294" s="125"/>
      <c r="AP294" s="127"/>
      <c r="AQ294" s="127"/>
      <c r="AR294" s="127"/>
      <c r="AS294" s="127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</row>
    <row r="295" spans="1:69" s="27" customFormat="1" ht="31.5" customHeight="1">
      <c r="A295" s="82" t="s">
        <v>74</v>
      </c>
      <c r="B295" s="83" t="s">
        <v>136</v>
      </c>
      <c r="C295" s="83" t="s">
        <v>136</v>
      </c>
      <c r="D295" s="84" t="s">
        <v>75</v>
      </c>
      <c r="E295" s="83"/>
      <c r="F295" s="85">
        <f aca="true" t="shared" si="279" ref="F295:AI295">F296</f>
        <v>5192</v>
      </c>
      <c r="G295" s="85">
        <f t="shared" si="279"/>
        <v>8701</v>
      </c>
      <c r="H295" s="85">
        <f t="shared" si="279"/>
        <v>13893</v>
      </c>
      <c r="I295" s="85">
        <f t="shared" si="279"/>
        <v>0</v>
      </c>
      <c r="J295" s="85">
        <f t="shared" si="279"/>
        <v>14880</v>
      </c>
      <c r="K295" s="85">
        <f t="shared" si="279"/>
        <v>0</v>
      </c>
      <c r="L295" s="85">
        <f t="shared" si="279"/>
        <v>0</v>
      </c>
      <c r="M295" s="85">
        <f t="shared" si="279"/>
        <v>13893</v>
      </c>
      <c r="N295" s="85">
        <f t="shared" si="279"/>
        <v>0</v>
      </c>
      <c r="O295" s="85">
        <f t="shared" si="279"/>
        <v>-8968</v>
      </c>
      <c r="P295" s="85">
        <f t="shared" si="279"/>
        <v>4925</v>
      </c>
      <c r="Q295" s="85">
        <f t="shared" si="279"/>
        <v>0</v>
      </c>
      <c r="R295" s="85">
        <f t="shared" si="279"/>
        <v>0</v>
      </c>
      <c r="S295" s="85">
        <f t="shared" si="279"/>
        <v>4925</v>
      </c>
      <c r="T295" s="85">
        <f t="shared" si="279"/>
        <v>0</v>
      </c>
      <c r="U295" s="85">
        <f t="shared" si="279"/>
        <v>0</v>
      </c>
      <c r="V295" s="85">
        <f t="shared" si="279"/>
        <v>4925</v>
      </c>
      <c r="W295" s="85">
        <f t="shared" si="279"/>
        <v>0</v>
      </c>
      <c r="X295" s="85">
        <f t="shared" si="279"/>
        <v>0</v>
      </c>
      <c r="Y295" s="85">
        <f t="shared" si="279"/>
        <v>0</v>
      </c>
      <c r="Z295" s="85">
        <f t="shared" si="279"/>
        <v>4925</v>
      </c>
      <c r="AA295" s="85">
        <f t="shared" si="279"/>
        <v>0</v>
      </c>
      <c r="AB295" s="85">
        <f t="shared" si="279"/>
        <v>0</v>
      </c>
      <c r="AC295" s="85">
        <f t="shared" si="279"/>
        <v>0</v>
      </c>
      <c r="AD295" s="85">
        <f t="shared" si="279"/>
        <v>0</v>
      </c>
      <c r="AE295" s="85">
        <f t="shared" si="279"/>
        <v>0</v>
      </c>
      <c r="AF295" s="85">
        <f t="shared" si="279"/>
        <v>0</v>
      </c>
      <c r="AG295" s="85">
        <f t="shared" si="279"/>
        <v>0</v>
      </c>
      <c r="AH295" s="85">
        <f t="shared" si="279"/>
        <v>4925</v>
      </c>
      <c r="AI295" s="85">
        <f t="shared" si="279"/>
        <v>0</v>
      </c>
      <c r="AJ295" s="85">
        <f aca="true" t="shared" si="280" ref="AJ295:AS295">AJ296+AJ297</f>
        <v>0</v>
      </c>
      <c r="AK295" s="85">
        <f t="shared" si="280"/>
        <v>0</v>
      </c>
      <c r="AL295" s="85">
        <f t="shared" si="280"/>
        <v>0</v>
      </c>
      <c r="AM295" s="85">
        <f t="shared" si="280"/>
        <v>14600</v>
      </c>
      <c r="AN295" s="85">
        <f t="shared" si="280"/>
        <v>19525</v>
      </c>
      <c r="AO295" s="85">
        <f t="shared" si="280"/>
        <v>14600</v>
      </c>
      <c r="AP295" s="85">
        <f t="shared" si="280"/>
        <v>0</v>
      </c>
      <c r="AQ295" s="85">
        <f t="shared" si="280"/>
        <v>0</v>
      </c>
      <c r="AR295" s="85">
        <f t="shared" si="280"/>
        <v>19525</v>
      </c>
      <c r="AS295" s="85">
        <f t="shared" si="280"/>
        <v>14600</v>
      </c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</row>
    <row r="296" spans="1:69" s="27" customFormat="1" ht="64.5" customHeight="1">
      <c r="A296" s="82" t="s">
        <v>137</v>
      </c>
      <c r="B296" s="83" t="s">
        <v>136</v>
      </c>
      <c r="C296" s="83" t="s">
        <v>136</v>
      </c>
      <c r="D296" s="84" t="s">
        <v>75</v>
      </c>
      <c r="E296" s="83" t="s">
        <v>138</v>
      </c>
      <c r="F296" s="74">
        <v>5192</v>
      </c>
      <c r="G296" s="74">
        <f>H296-F296</f>
        <v>8701</v>
      </c>
      <c r="H296" s="92">
        <v>13893</v>
      </c>
      <c r="I296" s="92"/>
      <c r="J296" s="92">
        <v>14880</v>
      </c>
      <c r="K296" s="156"/>
      <c r="L296" s="156"/>
      <c r="M296" s="74">
        <f>H296+K296</f>
        <v>13893</v>
      </c>
      <c r="N296" s="75"/>
      <c r="O296" s="74">
        <f>P296-M296</f>
        <v>-8968</v>
      </c>
      <c r="P296" s="74">
        <v>4925</v>
      </c>
      <c r="Q296" s="74"/>
      <c r="R296" s="156"/>
      <c r="S296" s="74">
        <f>P296+R296</f>
        <v>4925</v>
      </c>
      <c r="T296" s="74"/>
      <c r="U296" s="125"/>
      <c r="V296" s="74">
        <f>U296+S296</f>
        <v>4925</v>
      </c>
      <c r="W296" s="74">
        <f>T296</f>
        <v>0</v>
      </c>
      <c r="X296" s="126"/>
      <c r="Y296" s="126"/>
      <c r="Z296" s="74">
        <f>V296+X296+Y296</f>
        <v>4925</v>
      </c>
      <c r="AA296" s="74">
        <f>W296+Y296</f>
        <v>0</v>
      </c>
      <c r="AB296" s="125"/>
      <c r="AC296" s="125"/>
      <c r="AD296" s="125"/>
      <c r="AE296" s="125"/>
      <c r="AF296" s="125"/>
      <c r="AG296" s="125"/>
      <c r="AH296" s="74">
        <f>Z296+AB296+AC296+AD296+AE296+AF296+AG296</f>
        <v>4925</v>
      </c>
      <c r="AI296" s="74">
        <f>AA296+AG296</f>
        <v>0</v>
      </c>
      <c r="AJ296" s="74"/>
      <c r="AK296" s="74"/>
      <c r="AL296" s="125"/>
      <c r="AM296" s="125"/>
      <c r="AN296" s="74">
        <f>AH296+AJ296+AK296+AL296+AM296</f>
        <v>4925</v>
      </c>
      <c r="AO296" s="74">
        <f>AI296+AM296</f>
        <v>0</v>
      </c>
      <c r="AP296" s="127"/>
      <c r="AQ296" s="127"/>
      <c r="AR296" s="74">
        <f>AN296+AP296+AQ296</f>
        <v>4925</v>
      </c>
      <c r="AS296" s="74">
        <f>AO296+AQ296</f>
        <v>0</v>
      </c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</row>
    <row r="297" spans="1:69" s="27" customFormat="1" ht="85.5" customHeight="1">
      <c r="A297" s="82" t="s">
        <v>408</v>
      </c>
      <c r="B297" s="83" t="s">
        <v>136</v>
      </c>
      <c r="C297" s="83" t="s">
        <v>136</v>
      </c>
      <c r="D297" s="84" t="s">
        <v>407</v>
      </c>
      <c r="E297" s="83"/>
      <c r="F297" s="74"/>
      <c r="G297" s="74"/>
      <c r="H297" s="92"/>
      <c r="I297" s="92"/>
      <c r="J297" s="92"/>
      <c r="K297" s="156"/>
      <c r="L297" s="156"/>
      <c r="M297" s="74"/>
      <c r="N297" s="75"/>
      <c r="O297" s="74"/>
      <c r="P297" s="74"/>
      <c r="Q297" s="74"/>
      <c r="R297" s="156"/>
      <c r="S297" s="74"/>
      <c r="T297" s="74"/>
      <c r="U297" s="125"/>
      <c r="V297" s="74"/>
      <c r="W297" s="74"/>
      <c r="X297" s="126"/>
      <c r="Y297" s="126"/>
      <c r="Z297" s="74"/>
      <c r="AA297" s="74"/>
      <c r="AB297" s="125"/>
      <c r="AC297" s="125"/>
      <c r="AD297" s="125"/>
      <c r="AE297" s="125"/>
      <c r="AF297" s="125"/>
      <c r="AG297" s="125"/>
      <c r="AH297" s="74"/>
      <c r="AI297" s="74"/>
      <c r="AJ297" s="74">
        <f aca="true" t="shared" si="281" ref="AJ297:AS297">AJ298</f>
        <v>0</v>
      </c>
      <c r="AK297" s="74">
        <f t="shared" si="281"/>
        <v>0</v>
      </c>
      <c r="AL297" s="125">
        <f t="shared" si="281"/>
        <v>0</v>
      </c>
      <c r="AM297" s="74">
        <f t="shared" si="281"/>
        <v>14600</v>
      </c>
      <c r="AN297" s="74">
        <f t="shared" si="281"/>
        <v>14600</v>
      </c>
      <c r="AO297" s="74">
        <f t="shared" si="281"/>
        <v>14600</v>
      </c>
      <c r="AP297" s="74">
        <f t="shared" si="281"/>
        <v>0</v>
      </c>
      <c r="AQ297" s="74">
        <f t="shared" si="281"/>
        <v>0</v>
      </c>
      <c r="AR297" s="74">
        <f t="shared" si="281"/>
        <v>14600</v>
      </c>
      <c r="AS297" s="74">
        <f t="shared" si="281"/>
        <v>14600</v>
      </c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</row>
    <row r="298" spans="1:69" s="27" customFormat="1" ht="101.25" customHeight="1">
      <c r="A298" s="107" t="s">
        <v>254</v>
      </c>
      <c r="B298" s="83" t="s">
        <v>136</v>
      </c>
      <c r="C298" s="83" t="s">
        <v>136</v>
      </c>
      <c r="D298" s="84" t="s">
        <v>407</v>
      </c>
      <c r="E298" s="83" t="s">
        <v>144</v>
      </c>
      <c r="F298" s="74"/>
      <c r="G298" s="74"/>
      <c r="H298" s="92"/>
      <c r="I298" s="92"/>
      <c r="J298" s="92"/>
      <c r="K298" s="156"/>
      <c r="L298" s="156"/>
      <c r="M298" s="74"/>
      <c r="N298" s="75"/>
      <c r="O298" s="74"/>
      <c r="P298" s="74"/>
      <c r="Q298" s="74"/>
      <c r="R298" s="156"/>
      <c r="S298" s="74"/>
      <c r="T298" s="74"/>
      <c r="U298" s="125"/>
      <c r="V298" s="74"/>
      <c r="W298" s="74"/>
      <c r="X298" s="126"/>
      <c r="Y298" s="126"/>
      <c r="Z298" s="74"/>
      <c r="AA298" s="74"/>
      <c r="AB298" s="125"/>
      <c r="AC298" s="125"/>
      <c r="AD298" s="125"/>
      <c r="AE298" s="125"/>
      <c r="AF298" s="125"/>
      <c r="AG298" s="125"/>
      <c r="AH298" s="74"/>
      <c r="AI298" s="74"/>
      <c r="AJ298" s="74"/>
      <c r="AK298" s="74"/>
      <c r="AL298" s="125"/>
      <c r="AM298" s="74">
        <v>14600</v>
      </c>
      <c r="AN298" s="74">
        <f>AH298+AJ298+AK298+AL298+AM298</f>
        <v>14600</v>
      </c>
      <c r="AO298" s="74">
        <f>AI298+AM298</f>
        <v>14600</v>
      </c>
      <c r="AP298" s="127"/>
      <c r="AQ298" s="127"/>
      <c r="AR298" s="74">
        <f>AN298+AP298+AQ298</f>
        <v>14600</v>
      </c>
      <c r="AS298" s="74">
        <f>AO298+AQ298</f>
        <v>14600</v>
      </c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</row>
    <row r="299" spans="1:69" s="27" customFormat="1" ht="33.75" customHeight="1">
      <c r="A299" s="82" t="s">
        <v>121</v>
      </c>
      <c r="B299" s="83" t="s">
        <v>136</v>
      </c>
      <c r="C299" s="83" t="s">
        <v>136</v>
      </c>
      <c r="D299" s="84" t="s">
        <v>122</v>
      </c>
      <c r="E299" s="83"/>
      <c r="F299" s="74">
        <f>F300</f>
        <v>12785</v>
      </c>
      <c r="G299" s="74">
        <f aca="true" t="shared" si="282" ref="G299:N299">G300+G301</f>
        <v>8594</v>
      </c>
      <c r="H299" s="74">
        <f t="shared" si="282"/>
        <v>21379</v>
      </c>
      <c r="I299" s="74">
        <f t="shared" si="282"/>
        <v>0</v>
      </c>
      <c r="J299" s="74">
        <f t="shared" si="282"/>
        <v>22900</v>
      </c>
      <c r="K299" s="74">
        <f t="shared" si="282"/>
        <v>489</v>
      </c>
      <c r="L299" s="74">
        <f t="shared" si="282"/>
        <v>524</v>
      </c>
      <c r="M299" s="74">
        <f t="shared" si="282"/>
        <v>21868</v>
      </c>
      <c r="N299" s="74">
        <f t="shared" si="282"/>
        <v>0</v>
      </c>
      <c r="O299" s="74">
        <f aca="true" t="shared" si="283" ref="O299:T299">O300+O301+O303+O312+O308</f>
        <v>-12165</v>
      </c>
      <c r="P299" s="74">
        <f t="shared" si="283"/>
        <v>9703</v>
      </c>
      <c r="Q299" s="74">
        <f t="shared" si="283"/>
        <v>0</v>
      </c>
      <c r="R299" s="74">
        <f t="shared" si="283"/>
        <v>0</v>
      </c>
      <c r="S299" s="74">
        <f t="shared" si="283"/>
        <v>9703</v>
      </c>
      <c r="T299" s="74">
        <f t="shared" si="283"/>
        <v>0</v>
      </c>
      <c r="U299" s="74">
        <f aca="true" t="shared" si="284" ref="U299:Z299">U300+U301+U303+U312+U308</f>
        <v>0</v>
      </c>
      <c r="V299" s="74">
        <f t="shared" si="284"/>
        <v>9703</v>
      </c>
      <c r="W299" s="74">
        <f t="shared" si="284"/>
        <v>0</v>
      </c>
      <c r="X299" s="74">
        <f t="shared" si="284"/>
        <v>0</v>
      </c>
      <c r="Y299" s="74">
        <f t="shared" si="284"/>
        <v>0</v>
      </c>
      <c r="Z299" s="74">
        <f t="shared" si="284"/>
        <v>9703</v>
      </c>
      <c r="AA299" s="74">
        <f aca="true" t="shared" si="285" ref="AA299:AN299">AA300+AA301+AA303+AA312+AA308</f>
        <v>0</v>
      </c>
      <c r="AB299" s="74">
        <f t="shared" si="285"/>
        <v>0</v>
      </c>
      <c r="AC299" s="74">
        <f t="shared" si="285"/>
        <v>0</v>
      </c>
      <c r="AD299" s="74">
        <f t="shared" si="285"/>
        <v>0</v>
      </c>
      <c r="AE299" s="74">
        <f t="shared" si="285"/>
        <v>0</v>
      </c>
      <c r="AF299" s="74">
        <f t="shared" si="285"/>
        <v>0</v>
      </c>
      <c r="AG299" s="74">
        <f t="shared" si="285"/>
        <v>0</v>
      </c>
      <c r="AH299" s="74">
        <f t="shared" si="285"/>
        <v>9703</v>
      </c>
      <c r="AI299" s="74">
        <f t="shared" si="285"/>
        <v>0</v>
      </c>
      <c r="AJ299" s="74">
        <f t="shared" si="285"/>
        <v>0</v>
      </c>
      <c r="AK299" s="74">
        <f t="shared" si="285"/>
        <v>0</v>
      </c>
      <c r="AL299" s="74">
        <f t="shared" si="285"/>
        <v>0</v>
      </c>
      <c r="AM299" s="74">
        <f t="shared" si="285"/>
        <v>0</v>
      </c>
      <c r="AN299" s="74">
        <f t="shared" si="285"/>
        <v>9703</v>
      </c>
      <c r="AO299" s="74">
        <f>AO300+AO301+AO303+AO312+AO308</f>
        <v>0</v>
      </c>
      <c r="AP299" s="74">
        <f>AP300+AP301+AP303+AP312+AP308</f>
        <v>0</v>
      </c>
      <c r="AQ299" s="74">
        <f>AQ300+AQ301+AQ303+AQ312+AQ308</f>
        <v>0</v>
      </c>
      <c r="AR299" s="74">
        <f>AR300+AR301+AR303+AR312+AR308</f>
        <v>9703</v>
      </c>
      <c r="AS299" s="74">
        <f>AS300+AS301+AS303+AS312+AS308</f>
        <v>0</v>
      </c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</row>
    <row r="300" spans="1:69" s="27" customFormat="1" ht="53.25" customHeight="1" hidden="1">
      <c r="A300" s="82" t="s">
        <v>137</v>
      </c>
      <c r="B300" s="83" t="s">
        <v>136</v>
      </c>
      <c r="C300" s="83" t="s">
        <v>136</v>
      </c>
      <c r="D300" s="84" t="s">
        <v>122</v>
      </c>
      <c r="E300" s="83" t="s">
        <v>138</v>
      </c>
      <c r="F300" s="74">
        <v>12785</v>
      </c>
      <c r="G300" s="74">
        <f>H300-F300</f>
        <v>3461</v>
      </c>
      <c r="H300" s="92">
        <f>10599+5647</f>
        <v>16246</v>
      </c>
      <c r="I300" s="92"/>
      <c r="J300" s="92">
        <f>11352+6051</f>
        <v>17403</v>
      </c>
      <c r="K300" s="92">
        <v>489</v>
      </c>
      <c r="L300" s="92">
        <v>524</v>
      </c>
      <c r="M300" s="74">
        <f>H300+K300</f>
        <v>16735</v>
      </c>
      <c r="N300" s="75"/>
      <c r="O300" s="74">
        <f>P300-M300</f>
        <v>-16735</v>
      </c>
      <c r="P300" s="74"/>
      <c r="Q300" s="74"/>
      <c r="R300" s="156"/>
      <c r="S300" s="74">
        <f>P300+R300</f>
        <v>0</v>
      </c>
      <c r="T300" s="74"/>
      <c r="U300" s="74">
        <f>R300+T300</f>
        <v>0</v>
      </c>
      <c r="V300" s="74">
        <f>S300+U300</f>
        <v>0</v>
      </c>
      <c r="W300" s="74">
        <f>T300+V300</f>
        <v>0</v>
      </c>
      <c r="X300" s="126"/>
      <c r="Y300" s="126"/>
      <c r="Z300" s="129"/>
      <c r="AA300" s="129"/>
      <c r="AB300" s="129"/>
      <c r="AC300" s="129"/>
      <c r="AD300" s="129"/>
      <c r="AE300" s="129"/>
      <c r="AF300" s="129"/>
      <c r="AG300" s="129"/>
      <c r="AH300" s="129"/>
      <c r="AI300" s="129"/>
      <c r="AJ300" s="129"/>
      <c r="AK300" s="129"/>
      <c r="AL300" s="125"/>
      <c r="AM300" s="125"/>
      <c r="AN300" s="125"/>
      <c r="AO300" s="125"/>
      <c r="AP300" s="127"/>
      <c r="AQ300" s="127"/>
      <c r="AR300" s="127"/>
      <c r="AS300" s="127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</row>
    <row r="301" spans="1:69" s="27" customFormat="1" ht="53.25" customHeight="1" hidden="1">
      <c r="A301" s="82" t="s">
        <v>236</v>
      </c>
      <c r="B301" s="83" t="s">
        <v>136</v>
      </c>
      <c r="C301" s="83" t="s">
        <v>136</v>
      </c>
      <c r="D301" s="84" t="s">
        <v>246</v>
      </c>
      <c r="E301" s="83"/>
      <c r="F301" s="74"/>
      <c r="G301" s="74">
        <f aca="true" t="shared" si="286" ref="G301:W301">G302</f>
        <v>5133</v>
      </c>
      <c r="H301" s="74">
        <f t="shared" si="286"/>
        <v>5133</v>
      </c>
      <c r="I301" s="74">
        <f t="shared" si="286"/>
        <v>0</v>
      </c>
      <c r="J301" s="74">
        <f t="shared" si="286"/>
        <v>5497</v>
      </c>
      <c r="K301" s="74">
        <f t="shared" si="286"/>
        <v>0</v>
      </c>
      <c r="L301" s="74">
        <f t="shared" si="286"/>
        <v>0</v>
      </c>
      <c r="M301" s="74">
        <f t="shared" si="286"/>
        <v>5133</v>
      </c>
      <c r="N301" s="74">
        <f t="shared" si="286"/>
        <v>0</v>
      </c>
      <c r="O301" s="74">
        <f t="shared" si="286"/>
        <v>-5133</v>
      </c>
      <c r="P301" s="74">
        <f t="shared" si="286"/>
        <v>0</v>
      </c>
      <c r="Q301" s="74">
        <f t="shared" si="286"/>
        <v>0</v>
      </c>
      <c r="R301" s="74">
        <f t="shared" si="286"/>
        <v>0</v>
      </c>
      <c r="S301" s="74">
        <f t="shared" si="286"/>
        <v>0</v>
      </c>
      <c r="T301" s="74">
        <f t="shared" si="286"/>
        <v>0</v>
      </c>
      <c r="U301" s="74">
        <f t="shared" si="286"/>
        <v>0</v>
      </c>
      <c r="V301" s="74">
        <f t="shared" si="286"/>
        <v>0</v>
      </c>
      <c r="W301" s="74">
        <f t="shared" si="286"/>
        <v>0</v>
      </c>
      <c r="X301" s="126"/>
      <c r="Y301" s="126"/>
      <c r="Z301" s="129"/>
      <c r="AA301" s="129"/>
      <c r="AB301" s="129"/>
      <c r="AC301" s="129"/>
      <c r="AD301" s="129"/>
      <c r="AE301" s="129"/>
      <c r="AF301" s="129"/>
      <c r="AG301" s="129"/>
      <c r="AH301" s="129"/>
      <c r="AI301" s="129"/>
      <c r="AJ301" s="129"/>
      <c r="AK301" s="129"/>
      <c r="AL301" s="125"/>
      <c r="AM301" s="125"/>
      <c r="AN301" s="125"/>
      <c r="AO301" s="125"/>
      <c r="AP301" s="127"/>
      <c r="AQ301" s="127"/>
      <c r="AR301" s="127"/>
      <c r="AS301" s="127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</row>
    <row r="302" spans="1:69" s="27" customFormat="1" ht="72" customHeight="1" hidden="1">
      <c r="A302" s="82" t="s">
        <v>339</v>
      </c>
      <c r="B302" s="83" t="s">
        <v>136</v>
      </c>
      <c r="C302" s="83" t="s">
        <v>136</v>
      </c>
      <c r="D302" s="84" t="s">
        <v>246</v>
      </c>
      <c r="E302" s="83" t="s">
        <v>240</v>
      </c>
      <c r="F302" s="74"/>
      <c r="G302" s="74">
        <f>H302-F302</f>
        <v>5133</v>
      </c>
      <c r="H302" s="92">
        <v>5133</v>
      </c>
      <c r="I302" s="92"/>
      <c r="J302" s="92">
        <v>5497</v>
      </c>
      <c r="K302" s="156"/>
      <c r="L302" s="156"/>
      <c r="M302" s="74">
        <f>H302+K302</f>
        <v>5133</v>
      </c>
      <c r="N302" s="75"/>
      <c r="O302" s="74">
        <f>P302-M302</f>
        <v>-5133</v>
      </c>
      <c r="P302" s="74"/>
      <c r="Q302" s="74"/>
      <c r="R302" s="156"/>
      <c r="S302" s="74">
        <f>P302+R302</f>
        <v>0</v>
      </c>
      <c r="T302" s="74"/>
      <c r="U302" s="74">
        <f>R302+T302</f>
        <v>0</v>
      </c>
      <c r="V302" s="74">
        <f>S302+U302</f>
        <v>0</v>
      </c>
      <c r="W302" s="74">
        <f>T302+V302</f>
        <v>0</v>
      </c>
      <c r="X302" s="126"/>
      <c r="Y302" s="126"/>
      <c r="Z302" s="129"/>
      <c r="AA302" s="129"/>
      <c r="AB302" s="129"/>
      <c r="AC302" s="129"/>
      <c r="AD302" s="129"/>
      <c r="AE302" s="129"/>
      <c r="AF302" s="129"/>
      <c r="AG302" s="129"/>
      <c r="AH302" s="129"/>
      <c r="AI302" s="129"/>
      <c r="AJ302" s="129"/>
      <c r="AK302" s="129"/>
      <c r="AL302" s="125"/>
      <c r="AM302" s="125"/>
      <c r="AN302" s="125"/>
      <c r="AO302" s="125"/>
      <c r="AP302" s="127"/>
      <c r="AQ302" s="127"/>
      <c r="AR302" s="127"/>
      <c r="AS302" s="127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</row>
    <row r="303" spans="1:69" s="27" customFormat="1" ht="66.75" customHeight="1">
      <c r="A303" s="107" t="s">
        <v>359</v>
      </c>
      <c r="B303" s="83" t="s">
        <v>136</v>
      </c>
      <c r="C303" s="83" t="s">
        <v>136</v>
      </c>
      <c r="D303" s="84" t="s">
        <v>310</v>
      </c>
      <c r="E303" s="83"/>
      <c r="F303" s="74"/>
      <c r="G303" s="74"/>
      <c r="H303" s="92"/>
      <c r="I303" s="92"/>
      <c r="J303" s="92"/>
      <c r="K303" s="156"/>
      <c r="L303" s="156"/>
      <c r="M303" s="74"/>
      <c r="N303" s="75"/>
      <c r="O303" s="74">
        <f aca="true" t="shared" si="287" ref="O303:T303">O304+O306</f>
        <v>5353</v>
      </c>
      <c r="P303" s="74">
        <f t="shared" si="287"/>
        <v>5353</v>
      </c>
      <c r="Q303" s="74">
        <f t="shared" si="287"/>
        <v>0</v>
      </c>
      <c r="R303" s="74">
        <f t="shared" si="287"/>
        <v>0</v>
      </c>
      <c r="S303" s="74">
        <f t="shared" si="287"/>
        <v>5353</v>
      </c>
      <c r="T303" s="74">
        <f t="shared" si="287"/>
        <v>0</v>
      </c>
      <c r="U303" s="74">
        <f aca="true" t="shared" si="288" ref="U303:Z303">U304+U306</f>
        <v>0</v>
      </c>
      <c r="V303" s="74">
        <f t="shared" si="288"/>
        <v>5353</v>
      </c>
      <c r="W303" s="74">
        <f t="shared" si="288"/>
        <v>0</v>
      </c>
      <c r="X303" s="74">
        <f t="shared" si="288"/>
        <v>0</v>
      </c>
      <c r="Y303" s="74">
        <f t="shared" si="288"/>
        <v>0</v>
      </c>
      <c r="Z303" s="74">
        <f t="shared" si="288"/>
        <v>5353</v>
      </c>
      <c r="AA303" s="74">
        <f aca="true" t="shared" si="289" ref="AA303:AN303">AA304+AA306</f>
        <v>0</v>
      </c>
      <c r="AB303" s="74">
        <f t="shared" si="289"/>
        <v>0</v>
      </c>
      <c r="AC303" s="74">
        <f t="shared" si="289"/>
        <v>0</v>
      </c>
      <c r="AD303" s="74">
        <f t="shared" si="289"/>
        <v>0</v>
      </c>
      <c r="AE303" s="74">
        <f t="shared" si="289"/>
        <v>0</v>
      </c>
      <c r="AF303" s="74">
        <f t="shared" si="289"/>
        <v>0</v>
      </c>
      <c r="AG303" s="74">
        <f t="shared" si="289"/>
        <v>0</v>
      </c>
      <c r="AH303" s="74">
        <f t="shared" si="289"/>
        <v>5353</v>
      </c>
      <c r="AI303" s="74">
        <f t="shared" si="289"/>
        <v>0</v>
      </c>
      <c r="AJ303" s="74">
        <f t="shared" si="289"/>
        <v>0</v>
      </c>
      <c r="AK303" s="74">
        <f t="shared" si="289"/>
        <v>0</v>
      </c>
      <c r="AL303" s="74">
        <f t="shared" si="289"/>
        <v>0</v>
      </c>
      <c r="AM303" s="74">
        <f t="shared" si="289"/>
        <v>0</v>
      </c>
      <c r="AN303" s="74">
        <f t="shared" si="289"/>
        <v>5353</v>
      </c>
      <c r="AO303" s="74">
        <f>AO304+AO306</f>
        <v>0</v>
      </c>
      <c r="AP303" s="74">
        <f>AP304+AP306</f>
        <v>0</v>
      </c>
      <c r="AQ303" s="74">
        <f>AQ304+AQ306</f>
        <v>0</v>
      </c>
      <c r="AR303" s="74">
        <f>AR304+AR306</f>
        <v>5353</v>
      </c>
      <c r="AS303" s="74">
        <f>AS304+AS306</f>
        <v>0</v>
      </c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</row>
    <row r="304" spans="1:69" s="27" customFormat="1" ht="132.75" customHeight="1">
      <c r="A304" s="107" t="s">
        <v>369</v>
      </c>
      <c r="B304" s="83" t="s">
        <v>136</v>
      </c>
      <c r="C304" s="83" t="s">
        <v>136</v>
      </c>
      <c r="D304" s="84" t="s">
        <v>311</v>
      </c>
      <c r="E304" s="83"/>
      <c r="F304" s="74"/>
      <c r="G304" s="74"/>
      <c r="H304" s="92"/>
      <c r="I304" s="92"/>
      <c r="J304" s="92"/>
      <c r="K304" s="156"/>
      <c r="L304" s="156"/>
      <c r="M304" s="74"/>
      <c r="N304" s="75"/>
      <c r="O304" s="74">
        <f aca="true" t="shared" si="290" ref="O304:AS304">O305</f>
        <v>2783</v>
      </c>
      <c r="P304" s="74">
        <f t="shared" si="290"/>
        <v>2783</v>
      </c>
      <c r="Q304" s="74">
        <f t="shared" si="290"/>
        <v>0</v>
      </c>
      <c r="R304" s="74">
        <f t="shared" si="290"/>
        <v>0</v>
      </c>
      <c r="S304" s="74">
        <f t="shared" si="290"/>
        <v>2783</v>
      </c>
      <c r="T304" s="74">
        <f t="shared" si="290"/>
        <v>0</v>
      </c>
      <c r="U304" s="74">
        <f t="shared" si="290"/>
        <v>0</v>
      </c>
      <c r="V304" s="74">
        <f t="shared" si="290"/>
        <v>2783</v>
      </c>
      <c r="W304" s="74">
        <f t="shared" si="290"/>
        <v>0</v>
      </c>
      <c r="X304" s="74">
        <f t="shared" si="290"/>
        <v>0</v>
      </c>
      <c r="Y304" s="74">
        <f t="shared" si="290"/>
        <v>0</v>
      </c>
      <c r="Z304" s="74">
        <f t="shared" si="290"/>
        <v>2783</v>
      </c>
      <c r="AA304" s="74">
        <f t="shared" si="290"/>
        <v>0</v>
      </c>
      <c r="AB304" s="74">
        <f t="shared" si="290"/>
        <v>0</v>
      </c>
      <c r="AC304" s="74">
        <f t="shared" si="290"/>
        <v>0</v>
      </c>
      <c r="AD304" s="74">
        <f t="shared" si="290"/>
        <v>0</v>
      </c>
      <c r="AE304" s="74">
        <f t="shared" si="290"/>
        <v>0</v>
      </c>
      <c r="AF304" s="74">
        <f t="shared" si="290"/>
        <v>0</v>
      </c>
      <c r="AG304" s="74">
        <f t="shared" si="290"/>
        <v>0</v>
      </c>
      <c r="AH304" s="74">
        <f t="shared" si="290"/>
        <v>2783</v>
      </c>
      <c r="AI304" s="74">
        <f t="shared" si="290"/>
        <v>0</v>
      </c>
      <c r="AJ304" s="74">
        <f t="shared" si="290"/>
        <v>1000</v>
      </c>
      <c r="AK304" s="74">
        <f t="shared" si="290"/>
        <v>0</v>
      </c>
      <c r="AL304" s="74">
        <f t="shared" si="290"/>
        <v>0</v>
      </c>
      <c r="AM304" s="74">
        <f t="shared" si="290"/>
        <v>0</v>
      </c>
      <c r="AN304" s="74">
        <f t="shared" si="290"/>
        <v>3783</v>
      </c>
      <c r="AO304" s="74">
        <f t="shared" si="290"/>
        <v>0</v>
      </c>
      <c r="AP304" s="74">
        <f t="shared" si="290"/>
        <v>0</v>
      </c>
      <c r="AQ304" s="74">
        <f t="shared" si="290"/>
        <v>0</v>
      </c>
      <c r="AR304" s="74">
        <f t="shared" si="290"/>
        <v>3783</v>
      </c>
      <c r="AS304" s="74">
        <f t="shared" si="290"/>
        <v>0</v>
      </c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</row>
    <row r="305" spans="1:69" s="27" customFormat="1" ht="81" customHeight="1">
      <c r="A305" s="82" t="s">
        <v>339</v>
      </c>
      <c r="B305" s="83" t="s">
        <v>136</v>
      </c>
      <c r="C305" s="83" t="s">
        <v>136</v>
      </c>
      <c r="D305" s="84" t="s">
        <v>311</v>
      </c>
      <c r="E305" s="83" t="s">
        <v>240</v>
      </c>
      <c r="F305" s="74"/>
      <c r="G305" s="74"/>
      <c r="H305" s="92"/>
      <c r="I305" s="92"/>
      <c r="J305" s="92"/>
      <c r="K305" s="156"/>
      <c r="L305" s="156"/>
      <c r="M305" s="74"/>
      <c r="N305" s="75"/>
      <c r="O305" s="74">
        <f>P305-M305</f>
        <v>2783</v>
      </c>
      <c r="P305" s="74">
        <v>2783</v>
      </c>
      <c r="Q305" s="74"/>
      <c r="R305" s="156"/>
      <c r="S305" s="74">
        <f>P305+R305</f>
        <v>2783</v>
      </c>
      <c r="T305" s="74"/>
      <c r="U305" s="125"/>
      <c r="V305" s="74">
        <f>U305+S305</f>
        <v>2783</v>
      </c>
      <c r="W305" s="74">
        <f>T305</f>
        <v>0</v>
      </c>
      <c r="X305" s="126"/>
      <c r="Y305" s="126"/>
      <c r="Z305" s="74">
        <f>V305+X305+Y305</f>
        <v>2783</v>
      </c>
      <c r="AA305" s="74">
        <f>W305+Y305</f>
        <v>0</v>
      </c>
      <c r="AB305" s="125"/>
      <c r="AC305" s="125"/>
      <c r="AD305" s="125"/>
      <c r="AE305" s="125"/>
      <c r="AF305" s="125"/>
      <c r="AG305" s="125"/>
      <c r="AH305" s="74">
        <f>Z305+AB305+AC305+AD305+AE305+AF305+AG305</f>
        <v>2783</v>
      </c>
      <c r="AI305" s="74">
        <f>AA305+AG305</f>
        <v>0</v>
      </c>
      <c r="AJ305" s="74">
        <v>1000</v>
      </c>
      <c r="AK305" s="74"/>
      <c r="AL305" s="125"/>
      <c r="AM305" s="125"/>
      <c r="AN305" s="74">
        <f>AH305+AJ305+AK305+AL305+AM305</f>
        <v>3783</v>
      </c>
      <c r="AO305" s="74">
        <f>AI305+AM305</f>
        <v>0</v>
      </c>
      <c r="AP305" s="127"/>
      <c r="AQ305" s="127"/>
      <c r="AR305" s="74">
        <f>AN305+AP305+AQ305</f>
        <v>3783</v>
      </c>
      <c r="AS305" s="74">
        <f>AO305+AQ305</f>
        <v>0</v>
      </c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</row>
    <row r="306" spans="1:69" s="27" customFormat="1" ht="82.5">
      <c r="A306" s="107" t="s">
        <v>360</v>
      </c>
      <c r="B306" s="83" t="s">
        <v>136</v>
      </c>
      <c r="C306" s="83" t="s">
        <v>136</v>
      </c>
      <c r="D306" s="84" t="s">
        <v>312</v>
      </c>
      <c r="E306" s="83"/>
      <c r="F306" s="74"/>
      <c r="G306" s="74"/>
      <c r="H306" s="92"/>
      <c r="I306" s="92"/>
      <c r="J306" s="92"/>
      <c r="K306" s="156"/>
      <c r="L306" s="156"/>
      <c r="M306" s="74"/>
      <c r="N306" s="75"/>
      <c r="O306" s="74">
        <f aca="true" t="shared" si="291" ref="O306:AS306">O307</f>
        <v>2570</v>
      </c>
      <c r="P306" s="74">
        <f t="shared" si="291"/>
        <v>2570</v>
      </c>
      <c r="Q306" s="74">
        <f t="shared" si="291"/>
        <v>0</v>
      </c>
      <c r="R306" s="74">
        <f t="shared" si="291"/>
        <v>0</v>
      </c>
      <c r="S306" s="74">
        <f t="shared" si="291"/>
        <v>2570</v>
      </c>
      <c r="T306" s="74">
        <f t="shared" si="291"/>
        <v>0</v>
      </c>
      <c r="U306" s="74">
        <f t="shared" si="291"/>
        <v>0</v>
      </c>
      <c r="V306" s="74">
        <f t="shared" si="291"/>
        <v>2570</v>
      </c>
      <c r="W306" s="74">
        <f t="shared" si="291"/>
        <v>0</v>
      </c>
      <c r="X306" s="74">
        <f t="shared" si="291"/>
        <v>0</v>
      </c>
      <c r="Y306" s="74">
        <f t="shared" si="291"/>
        <v>0</v>
      </c>
      <c r="Z306" s="74">
        <f t="shared" si="291"/>
        <v>2570</v>
      </c>
      <c r="AA306" s="74">
        <f t="shared" si="291"/>
        <v>0</v>
      </c>
      <c r="AB306" s="74">
        <f t="shared" si="291"/>
        <v>0</v>
      </c>
      <c r="AC306" s="74">
        <f t="shared" si="291"/>
        <v>0</v>
      </c>
      <c r="AD306" s="74">
        <f t="shared" si="291"/>
        <v>0</v>
      </c>
      <c r="AE306" s="74">
        <f t="shared" si="291"/>
        <v>0</v>
      </c>
      <c r="AF306" s="74">
        <f t="shared" si="291"/>
        <v>0</v>
      </c>
      <c r="AG306" s="74">
        <f t="shared" si="291"/>
        <v>0</v>
      </c>
      <c r="AH306" s="74">
        <f t="shared" si="291"/>
        <v>2570</v>
      </c>
      <c r="AI306" s="74">
        <f t="shared" si="291"/>
        <v>0</v>
      </c>
      <c r="AJ306" s="74">
        <f t="shared" si="291"/>
        <v>-1000</v>
      </c>
      <c r="AK306" s="74">
        <f t="shared" si="291"/>
        <v>0</v>
      </c>
      <c r="AL306" s="74">
        <f t="shared" si="291"/>
        <v>0</v>
      </c>
      <c r="AM306" s="74">
        <f t="shared" si="291"/>
        <v>0</v>
      </c>
      <c r="AN306" s="74">
        <f t="shared" si="291"/>
        <v>1570</v>
      </c>
      <c r="AO306" s="74">
        <f t="shared" si="291"/>
        <v>0</v>
      </c>
      <c r="AP306" s="74">
        <f t="shared" si="291"/>
        <v>0</v>
      </c>
      <c r="AQ306" s="74">
        <f t="shared" si="291"/>
        <v>0</v>
      </c>
      <c r="AR306" s="74">
        <f t="shared" si="291"/>
        <v>1570</v>
      </c>
      <c r="AS306" s="74">
        <f t="shared" si="291"/>
        <v>0</v>
      </c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</row>
    <row r="307" spans="1:69" s="27" customFormat="1" ht="64.5" customHeight="1">
      <c r="A307" s="82" t="s">
        <v>137</v>
      </c>
      <c r="B307" s="83" t="s">
        <v>136</v>
      </c>
      <c r="C307" s="83" t="s">
        <v>136</v>
      </c>
      <c r="D307" s="84" t="s">
        <v>312</v>
      </c>
      <c r="E307" s="83" t="s">
        <v>138</v>
      </c>
      <c r="F307" s="74"/>
      <c r="G307" s="74"/>
      <c r="H307" s="92"/>
      <c r="I307" s="92"/>
      <c r="J307" s="92"/>
      <c r="K307" s="156"/>
      <c r="L307" s="156"/>
      <c r="M307" s="74"/>
      <c r="N307" s="75"/>
      <c r="O307" s="74">
        <f>P307-M307</f>
        <v>2570</v>
      </c>
      <c r="P307" s="74">
        <v>2570</v>
      </c>
      <c r="Q307" s="74"/>
      <c r="R307" s="156"/>
      <c r="S307" s="74">
        <f>P307+R307</f>
        <v>2570</v>
      </c>
      <c r="T307" s="74"/>
      <c r="U307" s="125"/>
      <c r="V307" s="74">
        <f>U307+S307</f>
        <v>2570</v>
      </c>
      <c r="W307" s="74">
        <f>T307</f>
        <v>0</v>
      </c>
      <c r="X307" s="126"/>
      <c r="Y307" s="126"/>
      <c r="Z307" s="74">
        <f>V307+X307+Y307</f>
        <v>2570</v>
      </c>
      <c r="AA307" s="74">
        <f>W307+Y307</f>
        <v>0</v>
      </c>
      <c r="AB307" s="125"/>
      <c r="AC307" s="125"/>
      <c r="AD307" s="125"/>
      <c r="AE307" s="125"/>
      <c r="AF307" s="125"/>
      <c r="AG307" s="125"/>
      <c r="AH307" s="74">
        <f>Z307+AB307+AC307+AD307+AE307+AF307+AG307</f>
        <v>2570</v>
      </c>
      <c r="AI307" s="74">
        <f>AA307+AG307</f>
        <v>0</v>
      </c>
      <c r="AJ307" s="74">
        <v>-1000</v>
      </c>
      <c r="AK307" s="74"/>
      <c r="AL307" s="125"/>
      <c r="AM307" s="125"/>
      <c r="AN307" s="74">
        <f>AH307+AJ307+AK307+AL307+AM307</f>
        <v>1570</v>
      </c>
      <c r="AO307" s="74">
        <f>AI307+AM307</f>
        <v>0</v>
      </c>
      <c r="AP307" s="127"/>
      <c r="AQ307" s="127"/>
      <c r="AR307" s="74">
        <f>AN307+AP307+AQ307</f>
        <v>1570</v>
      </c>
      <c r="AS307" s="74">
        <f>AO307+AQ307</f>
        <v>0</v>
      </c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</row>
    <row r="308" spans="1:69" s="27" customFormat="1" ht="49.5">
      <c r="A308" s="82" t="s">
        <v>368</v>
      </c>
      <c r="B308" s="83" t="s">
        <v>136</v>
      </c>
      <c r="C308" s="83" t="s">
        <v>136</v>
      </c>
      <c r="D308" s="84" t="s">
        <v>333</v>
      </c>
      <c r="E308" s="83"/>
      <c r="F308" s="74"/>
      <c r="G308" s="74"/>
      <c r="H308" s="92"/>
      <c r="I308" s="92"/>
      <c r="J308" s="92"/>
      <c r="K308" s="156"/>
      <c r="L308" s="156"/>
      <c r="M308" s="74"/>
      <c r="N308" s="75"/>
      <c r="O308" s="74">
        <f aca="true" t="shared" si="292" ref="O308:AA308">O309</f>
        <v>4000</v>
      </c>
      <c r="P308" s="74">
        <f t="shared" si="292"/>
        <v>4000</v>
      </c>
      <c r="Q308" s="74">
        <f t="shared" si="292"/>
        <v>0</v>
      </c>
      <c r="R308" s="74">
        <f t="shared" si="292"/>
        <v>0</v>
      </c>
      <c r="S308" s="74">
        <f t="shared" si="292"/>
        <v>4000</v>
      </c>
      <c r="T308" s="74">
        <f t="shared" si="292"/>
        <v>0</v>
      </c>
      <c r="U308" s="74">
        <f t="shared" si="292"/>
        <v>0</v>
      </c>
      <c r="V308" s="74">
        <f t="shared" si="292"/>
        <v>4000</v>
      </c>
      <c r="W308" s="74">
        <f t="shared" si="292"/>
        <v>0</v>
      </c>
      <c r="X308" s="74">
        <f t="shared" si="292"/>
        <v>0</v>
      </c>
      <c r="Y308" s="74">
        <f t="shared" si="292"/>
        <v>0</v>
      </c>
      <c r="Z308" s="74">
        <f t="shared" si="292"/>
        <v>4000</v>
      </c>
      <c r="AA308" s="74">
        <f t="shared" si="292"/>
        <v>0</v>
      </c>
      <c r="AB308" s="74">
        <f aca="true" t="shared" si="293" ref="AB308:AN308">AB309+AB310</f>
        <v>0</v>
      </c>
      <c r="AC308" s="74">
        <f t="shared" si="293"/>
        <v>0</v>
      </c>
      <c r="AD308" s="74">
        <f t="shared" si="293"/>
        <v>0</v>
      </c>
      <c r="AE308" s="74">
        <f t="shared" si="293"/>
        <v>0</v>
      </c>
      <c r="AF308" s="74">
        <f t="shared" si="293"/>
        <v>0</v>
      </c>
      <c r="AG308" s="74">
        <f t="shared" si="293"/>
        <v>0</v>
      </c>
      <c r="AH308" s="74">
        <f t="shared" si="293"/>
        <v>4000</v>
      </c>
      <c r="AI308" s="74">
        <f t="shared" si="293"/>
        <v>0</v>
      </c>
      <c r="AJ308" s="74">
        <f t="shared" si="293"/>
        <v>0</v>
      </c>
      <c r="AK308" s="74">
        <f t="shared" si="293"/>
        <v>0</v>
      </c>
      <c r="AL308" s="74">
        <f t="shared" si="293"/>
        <v>0</v>
      </c>
      <c r="AM308" s="74">
        <f t="shared" si="293"/>
        <v>0</v>
      </c>
      <c r="AN308" s="74">
        <f t="shared" si="293"/>
        <v>4000</v>
      </c>
      <c r="AO308" s="74">
        <f>AO309+AO310</f>
        <v>0</v>
      </c>
      <c r="AP308" s="74">
        <f>AP309+AP310</f>
        <v>0</v>
      </c>
      <c r="AQ308" s="74">
        <f>AQ309+AQ310</f>
        <v>0</v>
      </c>
      <c r="AR308" s="74">
        <f>AR309+AR310</f>
        <v>4000</v>
      </c>
      <c r="AS308" s="74">
        <f>AS309+AS310</f>
        <v>0</v>
      </c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</row>
    <row r="309" spans="1:69" s="48" customFormat="1" ht="72" customHeight="1" hidden="1">
      <c r="A309" s="133" t="s">
        <v>137</v>
      </c>
      <c r="B309" s="134" t="s">
        <v>136</v>
      </c>
      <c r="C309" s="134" t="s">
        <v>136</v>
      </c>
      <c r="D309" s="135" t="s">
        <v>333</v>
      </c>
      <c r="E309" s="134" t="s">
        <v>138</v>
      </c>
      <c r="F309" s="136"/>
      <c r="G309" s="136"/>
      <c r="H309" s="158"/>
      <c r="I309" s="158"/>
      <c r="J309" s="158"/>
      <c r="K309" s="159"/>
      <c r="L309" s="159"/>
      <c r="M309" s="136"/>
      <c r="N309" s="137"/>
      <c r="O309" s="136">
        <f>P309-M309</f>
        <v>4000</v>
      </c>
      <c r="P309" s="136">
        <v>4000</v>
      </c>
      <c r="Q309" s="136"/>
      <c r="R309" s="159"/>
      <c r="S309" s="136">
        <f>P309+R309</f>
        <v>4000</v>
      </c>
      <c r="T309" s="136"/>
      <c r="U309" s="160"/>
      <c r="V309" s="136">
        <f>U309+S309</f>
        <v>4000</v>
      </c>
      <c r="W309" s="136">
        <f>T309</f>
        <v>0</v>
      </c>
      <c r="X309" s="161"/>
      <c r="Y309" s="161"/>
      <c r="Z309" s="136">
        <f>V309+X309+Y309</f>
        <v>4000</v>
      </c>
      <c r="AA309" s="136">
        <f>W309+Y309</f>
        <v>0</v>
      </c>
      <c r="AB309" s="136">
        <v>-4000</v>
      </c>
      <c r="AC309" s="160"/>
      <c r="AD309" s="160"/>
      <c r="AE309" s="160"/>
      <c r="AF309" s="160"/>
      <c r="AG309" s="160"/>
      <c r="AH309" s="136">
        <f>Z309+AB309+AC309+AD309+AE309+AF309+AG309</f>
        <v>0</v>
      </c>
      <c r="AI309" s="136">
        <f>AA309+AG309</f>
        <v>0</v>
      </c>
      <c r="AJ309" s="136"/>
      <c r="AK309" s="136"/>
      <c r="AL309" s="160"/>
      <c r="AM309" s="160"/>
      <c r="AN309" s="160"/>
      <c r="AO309" s="160"/>
      <c r="AP309" s="162"/>
      <c r="AQ309" s="162"/>
      <c r="AR309" s="162"/>
      <c r="AS309" s="162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</row>
    <row r="310" spans="1:69" s="27" customFormat="1" ht="136.5" customHeight="1">
      <c r="A310" s="82" t="s">
        <v>381</v>
      </c>
      <c r="B310" s="83" t="s">
        <v>136</v>
      </c>
      <c r="C310" s="83" t="s">
        <v>136</v>
      </c>
      <c r="D310" s="84" t="s">
        <v>380</v>
      </c>
      <c r="E310" s="83"/>
      <c r="F310" s="74"/>
      <c r="G310" s="74"/>
      <c r="H310" s="92"/>
      <c r="I310" s="92"/>
      <c r="J310" s="92"/>
      <c r="K310" s="156"/>
      <c r="L310" s="156"/>
      <c r="M310" s="74"/>
      <c r="N310" s="75"/>
      <c r="O310" s="74"/>
      <c r="P310" s="74"/>
      <c r="Q310" s="74"/>
      <c r="R310" s="156"/>
      <c r="S310" s="74"/>
      <c r="T310" s="74"/>
      <c r="U310" s="125"/>
      <c r="V310" s="74"/>
      <c r="W310" s="74"/>
      <c r="X310" s="126"/>
      <c r="Y310" s="126"/>
      <c r="Z310" s="74"/>
      <c r="AA310" s="74"/>
      <c r="AB310" s="74">
        <f aca="true" t="shared" si="294" ref="AB310:AS310">AB311</f>
        <v>4000</v>
      </c>
      <c r="AC310" s="125">
        <f t="shared" si="294"/>
        <v>0</v>
      </c>
      <c r="AD310" s="125">
        <f t="shared" si="294"/>
        <v>0</v>
      </c>
      <c r="AE310" s="125">
        <f t="shared" si="294"/>
        <v>0</v>
      </c>
      <c r="AF310" s="125">
        <f t="shared" si="294"/>
        <v>0</v>
      </c>
      <c r="AG310" s="125">
        <f t="shared" si="294"/>
        <v>0</v>
      </c>
      <c r="AH310" s="74">
        <f t="shared" si="294"/>
        <v>4000</v>
      </c>
      <c r="AI310" s="74">
        <f t="shared" si="294"/>
        <v>0</v>
      </c>
      <c r="AJ310" s="74">
        <f t="shared" si="294"/>
        <v>0</v>
      </c>
      <c r="AK310" s="74">
        <f t="shared" si="294"/>
        <v>0</v>
      </c>
      <c r="AL310" s="74">
        <f t="shared" si="294"/>
        <v>0</v>
      </c>
      <c r="AM310" s="74">
        <f t="shared" si="294"/>
        <v>0</v>
      </c>
      <c r="AN310" s="74">
        <f t="shared" si="294"/>
        <v>4000</v>
      </c>
      <c r="AO310" s="74">
        <f t="shared" si="294"/>
        <v>0</v>
      </c>
      <c r="AP310" s="74">
        <f t="shared" si="294"/>
        <v>0</v>
      </c>
      <c r="AQ310" s="74">
        <f t="shared" si="294"/>
        <v>0</v>
      </c>
      <c r="AR310" s="74">
        <f t="shared" si="294"/>
        <v>4000</v>
      </c>
      <c r="AS310" s="74">
        <f t="shared" si="294"/>
        <v>0</v>
      </c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</row>
    <row r="311" spans="1:69" s="27" customFormat="1" ht="102.75" customHeight="1">
      <c r="A311" s="107" t="s">
        <v>254</v>
      </c>
      <c r="B311" s="83" t="s">
        <v>136</v>
      </c>
      <c r="C311" s="83" t="s">
        <v>136</v>
      </c>
      <c r="D311" s="84" t="s">
        <v>380</v>
      </c>
      <c r="E311" s="83" t="s">
        <v>144</v>
      </c>
      <c r="F311" s="74"/>
      <c r="G311" s="74"/>
      <c r="H311" s="92"/>
      <c r="I311" s="92"/>
      <c r="J311" s="92"/>
      <c r="K311" s="156"/>
      <c r="L311" s="156"/>
      <c r="M311" s="74"/>
      <c r="N311" s="75"/>
      <c r="O311" s="74"/>
      <c r="P311" s="74"/>
      <c r="Q311" s="74"/>
      <c r="R311" s="156"/>
      <c r="S311" s="74"/>
      <c r="T311" s="74"/>
      <c r="U311" s="125"/>
      <c r="V311" s="74"/>
      <c r="W311" s="74"/>
      <c r="X311" s="126"/>
      <c r="Y311" s="126"/>
      <c r="Z311" s="74"/>
      <c r="AA311" s="74"/>
      <c r="AB311" s="74">
        <v>4000</v>
      </c>
      <c r="AC311" s="125"/>
      <c r="AD311" s="125"/>
      <c r="AE311" s="125"/>
      <c r="AF311" s="125"/>
      <c r="AG311" s="125"/>
      <c r="AH311" s="74">
        <f>Z311+AB311+AC311+AD311+AE311+AF311+AG311</f>
        <v>4000</v>
      </c>
      <c r="AI311" s="74">
        <f>AA311+AG311</f>
        <v>0</v>
      </c>
      <c r="AJ311" s="74"/>
      <c r="AK311" s="74"/>
      <c r="AL311" s="125"/>
      <c r="AM311" s="74"/>
      <c r="AN311" s="74">
        <f>AH311+AJ311+AK311+AL311+AM311</f>
        <v>4000</v>
      </c>
      <c r="AO311" s="74">
        <f>AI311+AM311</f>
        <v>0</v>
      </c>
      <c r="AP311" s="127"/>
      <c r="AQ311" s="127"/>
      <c r="AR311" s="74">
        <f>AN311+AP311+AQ311</f>
        <v>4000</v>
      </c>
      <c r="AS311" s="74">
        <f>AO311+AQ311</f>
        <v>0</v>
      </c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</row>
    <row r="312" spans="1:69" s="27" customFormat="1" ht="35.25" customHeight="1">
      <c r="A312" s="82" t="s">
        <v>361</v>
      </c>
      <c r="B312" s="83" t="s">
        <v>136</v>
      </c>
      <c r="C312" s="83" t="s">
        <v>136</v>
      </c>
      <c r="D312" s="84" t="s">
        <v>300</v>
      </c>
      <c r="E312" s="83"/>
      <c r="F312" s="74"/>
      <c r="G312" s="74"/>
      <c r="H312" s="92"/>
      <c r="I312" s="92"/>
      <c r="J312" s="92"/>
      <c r="K312" s="156"/>
      <c r="L312" s="156"/>
      <c r="M312" s="74"/>
      <c r="N312" s="75"/>
      <c r="O312" s="74">
        <f aca="true" t="shared" si="295" ref="O312:AG313">O313</f>
        <v>350</v>
      </c>
      <c r="P312" s="74">
        <f t="shared" si="295"/>
        <v>350</v>
      </c>
      <c r="Q312" s="74">
        <f t="shared" si="295"/>
        <v>0</v>
      </c>
      <c r="R312" s="74">
        <f t="shared" si="295"/>
        <v>0</v>
      </c>
      <c r="S312" s="74">
        <f t="shared" si="295"/>
        <v>350</v>
      </c>
      <c r="T312" s="74">
        <f t="shared" si="295"/>
        <v>0</v>
      </c>
      <c r="U312" s="74">
        <f t="shared" si="295"/>
        <v>0</v>
      </c>
      <c r="V312" s="74">
        <f t="shared" si="295"/>
        <v>350</v>
      </c>
      <c r="W312" s="74">
        <f t="shared" si="295"/>
        <v>0</v>
      </c>
      <c r="X312" s="74">
        <f t="shared" si="295"/>
        <v>0</v>
      </c>
      <c r="Y312" s="74">
        <f t="shared" si="295"/>
        <v>0</v>
      </c>
      <c r="Z312" s="74">
        <f t="shared" si="295"/>
        <v>350</v>
      </c>
      <c r="AA312" s="74">
        <f t="shared" si="295"/>
        <v>0</v>
      </c>
      <c r="AB312" s="74">
        <f t="shared" si="295"/>
        <v>0</v>
      </c>
      <c r="AC312" s="74">
        <f t="shared" si="295"/>
        <v>0</v>
      </c>
      <c r="AD312" s="74">
        <f t="shared" si="295"/>
        <v>0</v>
      </c>
      <c r="AE312" s="74">
        <f t="shared" si="295"/>
        <v>0</v>
      </c>
      <c r="AF312" s="74">
        <f t="shared" si="295"/>
        <v>0</v>
      </c>
      <c r="AG312" s="74">
        <f t="shared" si="295"/>
        <v>0</v>
      </c>
      <c r="AH312" s="74">
        <f aca="true" t="shared" si="296" ref="AA312:AP313">AH313</f>
        <v>350</v>
      </c>
      <c r="AI312" s="74">
        <f t="shared" si="296"/>
        <v>0</v>
      </c>
      <c r="AJ312" s="74">
        <f t="shared" si="296"/>
        <v>0</v>
      </c>
      <c r="AK312" s="74">
        <f t="shared" si="296"/>
        <v>0</v>
      </c>
      <c r="AL312" s="74">
        <f t="shared" si="296"/>
        <v>0</v>
      </c>
      <c r="AM312" s="74">
        <f t="shared" si="296"/>
        <v>0</v>
      </c>
      <c r="AN312" s="74">
        <f t="shared" si="296"/>
        <v>350</v>
      </c>
      <c r="AO312" s="74">
        <f t="shared" si="296"/>
        <v>0</v>
      </c>
      <c r="AP312" s="74">
        <f t="shared" si="296"/>
        <v>0</v>
      </c>
      <c r="AQ312" s="74">
        <f aca="true" t="shared" si="297" ref="AO312:AS313">AQ313</f>
        <v>0</v>
      </c>
      <c r="AR312" s="74">
        <f t="shared" si="297"/>
        <v>350</v>
      </c>
      <c r="AS312" s="74">
        <f t="shared" si="297"/>
        <v>0</v>
      </c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</row>
    <row r="313" spans="1:69" s="27" customFormat="1" ht="48.75" customHeight="1">
      <c r="A313" s="82" t="s">
        <v>362</v>
      </c>
      <c r="B313" s="83" t="s">
        <v>136</v>
      </c>
      <c r="C313" s="83" t="s">
        <v>136</v>
      </c>
      <c r="D313" s="84" t="s">
        <v>301</v>
      </c>
      <c r="E313" s="83"/>
      <c r="F313" s="74"/>
      <c r="G313" s="74"/>
      <c r="H313" s="92"/>
      <c r="I313" s="92"/>
      <c r="J313" s="92"/>
      <c r="K313" s="156"/>
      <c r="L313" s="156"/>
      <c r="M313" s="74"/>
      <c r="N313" s="75"/>
      <c r="O313" s="74">
        <f t="shared" si="295"/>
        <v>350</v>
      </c>
      <c r="P313" s="74">
        <f t="shared" si="295"/>
        <v>350</v>
      </c>
      <c r="Q313" s="74">
        <f t="shared" si="295"/>
        <v>0</v>
      </c>
      <c r="R313" s="74">
        <f t="shared" si="295"/>
        <v>0</v>
      </c>
      <c r="S313" s="74">
        <f t="shared" si="295"/>
        <v>350</v>
      </c>
      <c r="T313" s="74">
        <f t="shared" si="295"/>
        <v>0</v>
      </c>
      <c r="U313" s="74">
        <f t="shared" si="295"/>
        <v>0</v>
      </c>
      <c r="V313" s="74">
        <f t="shared" si="295"/>
        <v>350</v>
      </c>
      <c r="W313" s="74">
        <f t="shared" si="295"/>
        <v>0</v>
      </c>
      <c r="X313" s="74">
        <f t="shared" si="295"/>
        <v>0</v>
      </c>
      <c r="Y313" s="74">
        <f t="shared" si="295"/>
        <v>0</v>
      </c>
      <c r="Z313" s="74">
        <f t="shared" si="295"/>
        <v>350</v>
      </c>
      <c r="AA313" s="74">
        <f t="shared" si="296"/>
        <v>0</v>
      </c>
      <c r="AB313" s="74">
        <f t="shared" si="296"/>
        <v>0</v>
      </c>
      <c r="AC313" s="74">
        <f t="shared" si="296"/>
        <v>0</v>
      </c>
      <c r="AD313" s="74">
        <f t="shared" si="296"/>
        <v>0</v>
      </c>
      <c r="AE313" s="74">
        <f t="shared" si="296"/>
        <v>0</v>
      </c>
      <c r="AF313" s="74">
        <f t="shared" si="296"/>
        <v>0</v>
      </c>
      <c r="AG313" s="74">
        <f t="shared" si="296"/>
        <v>0</v>
      </c>
      <c r="AH313" s="74">
        <f t="shared" si="296"/>
        <v>350</v>
      </c>
      <c r="AI313" s="74">
        <f t="shared" si="296"/>
        <v>0</v>
      </c>
      <c r="AJ313" s="74">
        <f t="shared" si="296"/>
        <v>0</v>
      </c>
      <c r="AK313" s="74">
        <f t="shared" si="296"/>
        <v>0</v>
      </c>
      <c r="AL313" s="74">
        <f t="shared" si="296"/>
        <v>0</v>
      </c>
      <c r="AM313" s="74">
        <f t="shared" si="296"/>
        <v>0</v>
      </c>
      <c r="AN313" s="74">
        <f t="shared" si="296"/>
        <v>350</v>
      </c>
      <c r="AO313" s="74">
        <f t="shared" si="297"/>
        <v>0</v>
      </c>
      <c r="AP313" s="74">
        <f t="shared" si="297"/>
        <v>0</v>
      </c>
      <c r="AQ313" s="74">
        <f t="shared" si="297"/>
        <v>0</v>
      </c>
      <c r="AR313" s="74">
        <f t="shared" si="297"/>
        <v>350</v>
      </c>
      <c r="AS313" s="74">
        <f t="shared" si="297"/>
        <v>0</v>
      </c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</row>
    <row r="314" spans="1:69" s="27" customFormat="1" ht="68.25" customHeight="1">
      <c r="A314" s="82" t="s">
        <v>137</v>
      </c>
      <c r="B314" s="83" t="s">
        <v>136</v>
      </c>
      <c r="C314" s="83" t="s">
        <v>136</v>
      </c>
      <c r="D314" s="84" t="s">
        <v>301</v>
      </c>
      <c r="E314" s="83" t="s">
        <v>138</v>
      </c>
      <c r="F314" s="74"/>
      <c r="G314" s="74"/>
      <c r="H314" s="92"/>
      <c r="I314" s="92"/>
      <c r="J314" s="92"/>
      <c r="K314" s="156"/>
      <c r="L314" s="156"/>
      <c r="M314" s="74"/>
      <c r="N314" s="75"/>
      <c r="O314" s="74">
        <f>P314-M314</f>
        <v>350</v>
      </c>
      <c r="P314" s="74">
        <v>350</v>
      </c>
      <c r="Q314" s="74"/>
      <c r="R314" s="156"/>
      <c r="S314" s="74">
        <f>P314+R314</f>
        <v>350</v>
      </c>
      <c r="T314" s="74"/>
      <c r="U314" s="125"/>
      <c r="V314" s="74">
        <f>U314+S314</f>
        <v>350</v>
      </c>
      <c r="W314" s="74">
        <f>T314</f>
        <v>0</v>
      </c>
      <c r="X314" s="126"/>
      <c r="Y314" s="126"/>
      <c r="Z314" s="74">
        <f>V314+X314+Y314</f>
        <v>350</v>
      </c>
      <c r="AA314" s="74">
        <f>W314+Y314</f>
        <v>0</v>
      </c>
      <c r="AB314" s="125"/>
      <c r="AC314" s="125"/>
      <c r="AD314" s="125"/>
      <c r="AE314" s="125"/>
      <c r="AF314" s="125"/>
      <c r="AG314" s="125"/>
      <c r="AH314" s="74">
        <f>Z314+AB314+AC314+AD314+AE314+AF314+AG314</f>
        <v>350</v>
      </c>
      <c r="AI314" s="74">
        <f>AA314+AG314</f>
        <v>0</v>
      </c>
      <c r="AJ314" s="74"/>
      <c r="AK314" s="74"/>
      <c r="AL314" s="125"/>
      <c r="AM314" s="125"/>
      <c r="AN314" s="74">
        <f>AH314+AJ314+AK314+AL314+AM314</f>
        <v>350</v>
      </c>
      <c r="AO314" s="74">
        <f>AI314+AM314</f>
        <v>0</v>
      </c>
      <c r="AP314" s="127"/>
      <c r="AQ314" s="127"/>
      <c r="AR314" s="74">
        <f>AN314+AP314+AQ314</f>
        <v>350</v>
      </c>
      <c r="AS314" s="74">
        <f>AO314+AQ314</f>
        <v>0</v>
      </c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</row>
    <row r="315" spans="1:69" s="27" customFormat="1" ht="11.25" customHeight="1">
      <c r="A315" s="82"/>
      <c r="B315" s="83"/>
      <c r="C315" s="83"/>
      <c r="D315" s="84"/>
      <c r="E315" s="83"/>
      <c r="F315" s="157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6"/>
      <c r="S315" s="156"/>
      <c r="T315" s="156"/>
      <c r="U315" s="125"/>
      <c r="V315" s="127"/>
      <c r="W315" s="127"/>
      <c r="X315" s="126"/>
      <c r="Y315" s="126"/>
      <c r="Z315" s="129"/>
      <c r="AA315" s="129"/>
      <c r="AB315" s="125"/>
      <c r="AC315" s="125"/>
      <c r="AD315" s="125"/>
      <c r="AE315" s="125"/>
      <c r="AF315" s="125"/>
      <c r="AG315" s="125"/>
      <c r="AH315" s="125"/>
      <c r="AI315" s="125"/>
      <c r="AJ315" s="125"/>
      <c r="AK315" s="125"/>
      <c r="AL315" s="125"/>
      <c r="AM315" s="125"/>
      <c r="AN315" s="125"/>
      <c r="AO315" s="125"/>
      <c r="AP315" s="127"/>
      <c r="AQ315" s="127"/>
      <c r="AR315" s="127"/>
      <c r="AS315" s="127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</row>
    <row r="316" spans="1:69" s="27" customFormat="1" ht="35.25" customHeight="1">
      <c r="A316" s="68" t="s">
        <v>76</v>
      </c>
      <c r="B316" s="69" t="s">
        <v>136</v>
      </c>
      <c r="C316" s="69" t="s">
        <v>147</v>
      </c>
      <c r="D316" s="163"/>
      <c r="E316" s="142"/>
      <c r="F316" s="71">
        <f>F319+F317+F324</f>
        <v>218976</v>
      </c>
      <c r="G316" s="71">
        <f aca="true" t="shared" si="298" ref="G316:N316">G319+G317+G324+G326</f>
        <v>15357</v>
      </c>
      <c r="H316" s="71">
        <f t="shared" si="298"/>
        <v>234333</v>
      </c>
      <c r="I316" s="71">
        <f t="shared" si="298"/>
        <v>0</v>
      </c>
      <c r="J316" s="71">
        <f t="shared" si="298"/>
        <v>123187</v>
      </c>
      <c r="K316" s="71">
        <f t="shared" si="298"/>
        <v>213196</v>
      </c>
      <c r="L316" s="71">
        <f t="shared" si="298"/>
        <v>232384</v>
      </c>
      <c r="M316" s="71">
        <f t="shared" si="298"/>
        <v>447529</v>
      </c>
      <c r="N316" s="71">
        <f t="shared" si="298"/>
        <v>0</v>
      </c>
      <c r="O316" s="71">
        <f aca="true" t="shared" si="299" ref="O316:T316">O319+O317+O324+O326</f>
        <v>-296262</v>
      </c>
      <c r="P316" s="71">
        <f t="shared" si="299"/>
        <v>151267</v>
      </c>
      <c r="Q316" s="71">
        <f t="shared" si="299"/>
        <v>0</v>
      </c>
      <c r="R316" s="71">
        <f t="shared" si="299"/>
        <v>0</v>
      </c>
      <c r="S316" s="71">
        <f t="shared" si="299"/>
        <v>151267</v>
      </c>
      <c r="T316" s="71">
        <f t="shared" si="299"/>
        <v>0</v>
      </c>
      <c r="U316" s="71">
        <f aca="true" t="shared" si="300" ref="U316:AA316">U319+U317+U324+U326</f>
        <v>0</v>
      </c>
      <c r="V316" s="71">
        <f t="shared" si="300"/>
        <v>151267</v>
      </c>
      <c r="W316" s="71">
        <f t="shared" si="300"/>
        <v>0</v>
      </c>
      <c r="X316" s="71">
        <f t="shared" si="300"/>
        <v>-9669</v>
      </c>
      <c r="Y316" s="71">
        <f t="shared" si="300"/>
        <v>35000</v>
      </c>
      <c r="Z316" s="71">
        <f t="shared" si="300"/>
        <v>176598</v>
      </c>
      <c r="AA316" s="71">
        <f t="shared" si="300"/>
        <v>35000</v>
      </c>
      <c r="AB316" s="71">
        <f aca="true" t="shared" si="301" ref="AB316:AI316">AB319+AB317+AB324+AB326</f>
        <v>-5</v>
      </c>
      <c r="AC316" s="71">
        <f t="shared" si="301"/>
        <v>134</v>
      </c>
      <c r="AD316" s="71">
        <f t="shared" si="301"/>
        <v>3</v>
      </c>
      <c r="AE316" s="71">
        <f t="shared" si="301"/>
        <v>69</v>
      </c>
      <c r="AF316" s="71">
        <f t="shared" si="301"/>
        <v>13</v>
      </c>
      <c r="AG316" s="71">
        <f t="shared" si="301"/>
        <v>0</v>
      </c>
      <c r="AH316" s="71">
        <f t="shared" si="301"/>
        <v>176812</v>
      </c>
      <c r="AI316" s="71">
        <f t="shared" si="301"/>
        <v>35000</v>
      </c>
      <c r="AJ316" s="71">
        <f aca="true" t="shared" si="302" ref="AJ316:AO316">AJ319+AJ317+AJ324+AJ326</f>
        <v>-2438</v>
      </c>
      <c r="AK316" s="71">
        <f t="shared" si="302"/>
        <v>0</v>
      </c>
      <c r="AL316" s="71">
        <f t="shared" si="302"/>
        <v>0</v>
      </c>
      <c r="AM316" s="71">
        <f t="shared" si="302"/>
        <v>462493</v>
      </c>
      <c r="AN316" s="71">
        <f t="shared" si="302"/>
        <v>636867</v>
      </c>
      <c r="AO316" s="71">
        <f t="shared" si="302"/>
        <v>497493</v>
      </c>
      <c r="AP316" s="71">
        <f>AP319+AP317+AP324+AP326</f>
        <v>0</v>
      </c>
      <c r="AQ316" s="71">
        <f>AQ319+AQ317+AQ324+AQ326</f>
        <v>0</v>
      </c>
      <c r="AR316" s="71">
        <f>AR319+AR317+AR324+AR326</f>
        <v>636867</v>
      </c>
      <c r="AS316" s="71">
        <f>AS319+AS317+AS324+AS326</f>
        <v>497493</v>
      </c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</row>
    <row r="317" spans="1:69" s="27" customFormat="1" ht="36" customHeight="1">
      <c r="A317" s="82" t="s">
        <v>77</v>
      </c>
      <c r="B317" s="83" t="s">
        <v>136</v>
      </c>
      <c r="C317" s="83" t="s">
        <v>147</v>
      </c>
      <c r="D317" s="84" t="s">
        <v>78</v>
      </c>
      <c r="E317" s="83"/>
      <c r="F317" s="85">
        <f aca="true" t="shared" si="303" ref="F317:AS317">F318</f>
        <v>85147</v>
      </c>
      <c r="G317" s="85">
        <f t="shared" si="303"/>
        <v>4235</v>
      </c>
      <c r="H317" s="85">
        <f t="shared" si="303"/>
        <v>89382</v>
      </c>
      <c r="I317" s="85">
        <f t="shared" si="303"/>
        <v>0</v>
      </c>
      <c r="J317" s="85">
        <f t="shared" si="303"/>
        <v>95852</v>
      </c>
      <c r="K317" s="85">
        <f t="shared" si="303"/>
        <v>-4021</v>
      </c>
      <c r="L317" s="85">
        <f t="shared" si="303"/>
        <v>-4305</v>
      </c>
      <c r="M317" s="85">
        <f t="shared" si="303"/>
        <v>85361</v>
      </c>
      <c r="N317" s="85">
        <f t="shared" si="303"/>
        <v>0</v>
      </c>
      <c r="O317" s="85">
        <f t="shared" si="303"/>
        <v>-33779</v>
      </c>
      <c r="P317" s="85">
        <f t="shared" si="303"/>
        <v>51582</v>
      </c>
      <c r="Q317" s="85">
        <f t="shared" si="303"/>
        <v>0</v>
      </c>
      <c r="R317" s="85">
        <f t="shared" si="303"/>
        <v>0</v>
      </c>
      <c r="S317" s="85">
        <f t="shared" si="303"/>
        <v>51582</v>
      </c>
      <c r="T317" s="85">
        <f t="shared" si="303"/>
        <v>0</v>
      </c>
      <c r="U317" s="85">
        <f t="shared" si="303"/>
        <v>0</v>
      </c>
      <c r="V317" s="85">
        <f t="shared" si="303"/>
        <v>51582</v>
      </c>
      <c r="W317" s="85">
        <f t="shared" si="303"/>
        <v>0</v>
      </c>
      <c r="X317" s="85">
        <f t="shared" si="303"/>
        <v>-9669</v>
      </c>
      <c r="Y317" s="85">
        <f t="shared" si="303"/>
        <v>0</v>
      </c>
      <c r="Z317" s="85">
        <f t="shared" si="303"/>
        <v>41913</v>
      </c>
      <c r="AA317" s="85">
        <f t="shared" si="303"/>
        <v>0</v>
      </c>
      <c r="AB317" s="85">
        <f t="shared" si="303"/>
        <v>4</v>
      </c>
      <c r="AC317" s="85">
        <f t="shared" si="303"/>
        <v>87</v>
      </c>
      <c r="AD317" s="85">
        <f t="shared" si="303"/>
        <v>3</v>
      </c>
      <c r="AE317" s="85">
        <f t="shared" si="303"/>
        <v>0</v>
      </c>
      <c r="AF317" s="85">
        <f t="shared" si="303"/>
        <v>2</v>
      </c>
      <c r="AG317" s="85">
        <f t="shared" si="303"/>
        <v>0</v>
      </c>
      <c r="AH317" s="85">
        <f t="shared" si="303"/>
        <v>42009</v>
      </c>
      <c r="AI317" s="85">
        <f t="shared" si="303"/>
        <v>0</v>
      </c>
      <c r="AJ317" s="85">
        <f t="shared" si="303"/>
        <v>0</v>
      </c>
      <c r="AK317" s="85">
        <f t="shared" si="303"/>
        <v>0</v>
      </c>
      <c r="AL317" s="85">
        <f t="shared" si="303"/>
        <v>0</v>
      </c>
      <c r="AM317" s="85">
        <f t="shared" si="303"/>
        <v>0</v>
      </c>
      <c r="AN317" s="85">
        <f t="shared" si="303"/>
        <v>42009</v>
      </c>
      <c r="AO317" s="85">
        <f t="shared" si="303"/>
        <v>0</v>
      </c>
      <c r="AP317" s="85">
        <f t="shared" si="303"/>
        <v>0</v>
      </c>
      <c r="AQ317" s="85">
        <f t="shared" si="303"/>
        <v>0</v>
      </c>
      <c r="AR317" s="85">
        <f t="shared" si="303"/>
        <v>42009</v>
      </c>
      <c r="AS317" s="85">
        <f t="shared" si="303"/>
        <v>0</v>
      </c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</row>
    <row r="318" spans="1:69" s="27" customFormat="1" ht="36.75" customHeight="1">
      <c r="A318" s="82" t="s">
        <v>129</v>
      </c>
      <c r="B318" s="83" t="s">
        <v>136</v>
      </c>
      <c r="C318" s="83" t="s">
        <v>147</v>
      </c>
      <c r="D318" s="84" t="s">
        <v>78</v>
      </c>
      <c r="E318" s="83" t="s">
        <v>130</v>
      </c>
      <c r="F318" s="74">
        <v>85147</v>
      </c>
      <c r="G318" s="74">
        <f>H318-F318</f>
        <v>4235</v>
      </c>
      <c r="H318" s="92">
        <f>20302+69227-147</f>
        <v>89382</v>
      </c>
      <c r="I318" s="92"/>
      <c r="J318" s="92">
        <f>21827+74186-161</f>
        <v>95852</v>
      </c>
      <c r="K318" s="92">
        <v>-4021</v>
      </c>
      <c r="L318" s="92">
        <v>-4305</v>
      </c>
      <c r="M318" s="74">
        <f>H318+K318</f>
        <v>85361</v>
      </c>
      <c r="N318" s="75"/>
      <c r="O318" s="74">
        <f>P318-M318</f>
        <v>-33779</v>
      </c>
      <c r="P318" s="74">
        <f>9669+41913</f>
        <v>51582</v>
      </c>
      <c r="Q318" s="74"/>
      <c r="R318" s="156"/>
      <c r="S318" s="74">
        <f>P318+R318</f>
        <v>51582</v>
      </c>
      <c r="T318" s="74"/>
      <c r="U318" s="125"/>
      <c r="V318" s="74">
        <f>U318+S318</f>
        <v>51582</v>
      </c>
      <c r="W318" s="74">
        <f>T318</f>
        <v>0</v>
      </c>
      <c r="X318" s="74">
        <v>-9669</v>
      </c>
      <c r="Y318" s="126"/>
      <c r="Z318" s="74">
        <f>V318+X318+Y318</f>
        <v>41913</v>
      </c>
      <c r="AA318" s="74">
        <f>W318+Y318</f>
        <v>0</v>
      </c>
      <c r="AB318" s="75">
        <f>-6+10</f>
        <v>4</v>
      </c>
      <c r="AC318" s="75">
        <v>87</v>
      </c>
      <c r="AD318" s="75">
        <v>3</v>
      </c>
      <c r="AE318" s="125"/>
      <c r="AF318" s="75">
        <v>2</v>
      </c>
      <c r="AG318" s="125"/>
      <c r="AH318" s="74">
        <f>Z318+AB318+AC318+AD318+AE318+AF318+AG318</f>
        <v>42009</v>
      </c>
      <c r="AI318" s="74">
        <f>AA318+AG318</f>
        <v>0</v>
      </c>
      <c r="AJ318" s="74"/>
      <c r="AK318" s="74"/>
      <c r="AL318" s="125"/>
      <c r="AM318" s="125"/>
      <c r="AN318" s="74">
        <f>AH318+AJ318+AK318+AL318+AM318</f>
        <v>42009</v>
      </c>
      <c r="AO318" s="74">
        <f>AI318+AM318</f>
        <v>0</v>
      </c>
      <c r="AP318" s="127"/>
      <c r="AQ318" s="127"/>
      <c r="AR318" s="74">
        <f>AN318+AP318+AQ318</f>
        <v>42009</v>
      </c>
      <c r="AS318" s="74">
        <f>AO318+AQ318</f>
        <v>0</v>
      </c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</row>
    <row r="319" spans="1:69" s="10" customFormat="1" ht="19.5" customHeight="1">
      <c r="A319" s="82" t="s">
        <v>245</v>
      </c>
      <c r="B319" s="83" t="s">
        <v>136</v>
      </c>
      <c r="C319" s="83" t="s">
        <v>147</v>
      </c>
      <c r="D319" s="84" t="s">
        <v>168</v>
      </c>
      <c r="E319" s="83"/>
      <c r="F319" s="74">
        <f aca="true" t="shared" si="304" ref="F319:N319">F320+F322</f>
        <v>122551</v>
      </c>
      <c r="G319" s="74">
        <f t="shared" si="304"/>
        <v>0</v>
      </c>
      <c r="H319" s="74">
        <f t="shared" si="304"/>
        <v>122551</v>
      </c>
      <c r="I319" s="74">
        <f t="shared" si="304"/>
        <v>0</v>
      </c>
      <c r="J319" s="74">
        <f t="shared" si="304"/>
        <v>2732</v>
      </c>
      <c r="K319" s="74">
        <f t="shared" si="304"/>
        <v>-2551</v>
      </c>
      <c r="L319" s="74">
        <f t="shared" si="304"/>
        <v>-2732</v>
      </c>
      <c r="M319" s="74">
        <f t="shared" si="304"/>
        <v>120000</v>
      </c>
      <c r="N319" s="74">
        <f t="shared" si="304"/>
        <v>0</v>
      </c>
      <c r="O319" s="74">
        <f aca="true" t="shared" si="305" ref="O319:T319">O320+O322</f>
        <v>-64208</v>
      </c>
      <c r="P319" s="74">
        <f t="shared" si="305"/>
        <v>55792</v>
      </c>
      <c r="Q319" s="74">
        <f t="shared" si="305"/>
        <v>0</v>
      </c>
      <c r="R319" s="74">
        <f t="shared" si="305"/>
        <v>0</v>
      </c>
      <c r="S319" s="74">
        <f t="shared" si="305"/>
        <v>55792</v>
      </c>
      <c r="T319" s="74">
        <f t="shared" si="305"/>
        <v>0</v>
      </c>
      <c r="U319" s="74">
        <f aca="true" t="shared" si="306" ref="U319:AA319">U320+U322</f>
        <v>0</v>
      </c>
      <c r="V319" s="74">
        <f t="shared" si="306"/>
        <v>55792</v>
      </c>
      <c r="W319" s="74">
        <f t="shared" si="306"/>
        <v>0</v>
      </c>
      <c r="X319" s="74">
        <f t="shared" si="306"/>
        <v>0</v>
      </c>
      <c r="Y319" s="74">
        <f t="shared" si="306"/>
        <v>35000</v>
      </c>
      <c r="Z319" s="74">
        <f t="shared" si="306"/>
        <v>90792</v>
      </c>
      <c r="AA319" s="74">
        <f t="shared" si="306"/>
        <v>35000</v>
      </c>
      <c r="AB319" s="74">
        <f aca="true" t="shared" si="307" ref="AB319:AI319">AB320+AB322</f>
        <v>0</v>
      </c>
      <c r="AC319" s="74">
        <f t="shared" si="307"/>
        <v>0</v>
      </c>
      <c r="AD319" s="74">
        <f t="shared" si="307"/>
        <v>0</v>
      </c>
      <c r="AE319" s="74">
        <f t="shared" si="307"/>
        <v>0</v>
      </c>
      <c r="AF319" s="74">
        <f t="shared" si="307"/>
        <v>0</v>
      </c>
      <c r="AG319" s="74">
        <f t="shared" si="307"/>
        <v>0</v>
      </c>
      <c r="AH319" s="74">
        <f t="shared" si="307"/>
        <v>90792</v>
      </c>
      <c r="AI319" s="74">
        <f t="shared" si="307"/>
        <v>35000</v>
      </c>
      <c r="AJ319" s="74">
        <f aca="true" t="shared" si="308" ref="AJ319:AO319">AJ320+AJ322</f>
        <v>0</v>
      </c>
      <c r="AK319" s="74">
        <f t="shared" si="308"/>
        <v>0</v>
      </c>
      <c r="AL319" s="74">
        <f t="shared" si="308"/>
        <v>0</v>
      </c>
      <c r="AM319" s="74">
        <f t="shared" si="308"/>
        <v>462493</v>
      </c>
      <c r="AN319" s="74">
        <f t="shared" si="308"/>
        <v>553285</v>
      </c>
      <c r="AO319" s="74">
        <f t="shared" si="308"/>
        <v>497493</v>
      </c>
      <c r="AP319" s="74">
        <f>AP320+AP322</f>
        <v>0</v>
      </c>
      <c r="AQ319" s="74">
        <f>AQ320+AQ322</f>
        <v>0</v>
      </c>
      <c r="AR319" s="74">
        <f>AR320+AR322</f>
        <v>553285</v>
      </c>
      <c r="AS319" s="74">
        <f>AS320+AS322</f>
        <v>497493</v>
      </c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</row>
    <row r="320" spans="1:69" s="14" customFormat="1" ht="117" customHeight="1">
      <c r="A320" s="82" t="s">
        <v>365</v>
      </c>
      <c r="B320" s="83" t="s">
        <v>136</v>
      </c>
      <c r="C320" s="83" t="s">
        <v>147</v>
      </c>
      <c r="D320" s="84" t="s">
        <v>181</v>
      </c>
      <c r="E320" s="83"/>
      <c r="F320" s="74">
        <f aca="true" t="shared" si="309" ref="F320:AS320">F321</f>
        <v>2551</v>
      </c>
      <c r="G320" s="74">
        <f t="shared" si="309"/>
        <v>0</v>
      </c>
      <c r="H320" s="74">
        <f t="shared" si="309"/>
        <v>2551</v>
      </c>
      <c r="I320" s="74">
        <f t="shared" si="309"/>
        <v>0</v>
      </c>
      <c r="J320" s="74">
        <f t="shared" si="309"/>
        <v>2732</v>
      </c>
      <c r="K320" s="74">
        <f t="shared" si="309"/>
        <v>-2551</v>
      </c>
      <c r="L320" s="74">
        <f t="shared" si="309"/>
        <v>-2732</v>
      </c>
      <c r="M320" s="74">
        <f t="shared" si="309"/>
        <v>0</v>
      </c>
      <c r="N320" s="74">
        <f t="shared" si="309"/>
        <v>0</v>
      </c>
      <c r="O320" s="74">
        <f t="shared" si="309"/>
        <v>0</v>
      </c>
      <c r="P320" s="74">
        <f t="shared" si="309"/>
        <v>0</v>
      </c>
      <c r="Q320" s="74">
        <f t="shared" si="309"/>
        <v>0</v>
      </c>
      <c r="R320" s="74">
        <f t="shared" si="309"/>
        <v>0</v>
      </c>
      <c r="S320" s="74">
        <f t="shared" si="309"/>
        <v>0</v>
      </c>
      <c r="T320" s="74">
        <f t="shared" si="309"/>
        <v>0</v>
      </c>
      <c r="U320" s="74">
        <f t="shared" si="309"/>
        <v>0</v>
      </c>
      <c r="V320" s="74">
        <f t="shared" si="309"/>
        <v>0</v>
      </c>
      <c r="W320" s="74">
        <f t="shared" si="309"/>
        <v>0</v>
      </c>
      <c r="X320" s="74">
        <f t="shared" si="309"/>
        <v>0</v>
      </c>
      <c r="Y320" s="74">
        <f t="shared" si="309"/>
        <v>35000</v>
      </c>
      <c r="Z320" s="74">
        <f t="shared" si="309"/>
        <v>35000</v>
      </c>
      <c r="AA320" s="74">
        <f t="shared" si="309"/>
        <v>35000</v>
      </c>
      <c r="AB320" s="74">
        <f t="shared" si="309"/>
        <v>0</v>
      </c>
      <c r="AC320" s="74">
        <f>AC321</f>
        <v>0</v>
      </c>
      <c r="AD320" s="74">
        <f>AD321</f>
        <v>0</v>
      </c>
      <c r="AE320" s="74">
        <f>AE321</f>
        <v>0</v>
      </c>
      <c r="AF320" s="74">
        <f>AF321</f>
        <v>0</v>
      </c>
      <c r="AG320" s="74">
        <f t="shared" si="309"/>
        <v>0</v>
      </c>
      <c r="AH320" s="74">
        <f t="shared" si="309"/>
        <v>35000</v>
      </c>
      <c r="AI320" s="74">
        <f t="shared" si="309"/>
        <v>35000</v>
      </c>
      <c r="AJ320" s="74">
        <f t="shared" si="309"/>
        <v>0</v>
      </c>
      <c r="AK320" s="74">
        <f t="shared" si="309"/>
        <v>0</v>
      </c>
      <c r="AL320" s="74">
        <f t="shared" si="309"/>
        <v>0</v>
      </c>
      <c r="AM320" s="74">
        <f t="shared" si="309"/>
        <v>0</v>
      </c>
      <c r="AN320" s="74">
        <f t="shared" si="309"/>
        <v>35000</v>
      </c>
      <c r="AO320" s="74">
        <f t="shared" si="309"/>
        <v>35000</v>
      </c>
      <c r="AP320" s="74">
        <f t="shared" si="309"/>
        <v>0</v>
      </c>
      <c r="AQ320" s="74">
        <f t="shared" si="309"/>
        <v>0</v>
      </c>
      <c r="AR320" s="74">
        <f t="shared" si="309"/>
        <v>35000</v>
      </c>
      <c r="AS320" s="74">
        <f t="shared" si="309"/>
        <v>35000</v>
      </c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</row>
    <row r="321" spans="1:69" s="14" customFormat="1" ht="101.25" customHeight="1">
      <c r="A321" s="82" t="s">
        <v>417</v>
      </c>
      <c r="B321" s="83" t="s">
        <v>136</v>
      </c>
      <c r="C321" s="83" t="s">
        <v>147</v>
      </c>
      <c r="D321" s="84" t="s">
        <v>181</v>
      </c>
      <c r="E321" s="83" t="s">
        <v>144</v>
      </c>
      <c r="F321" s="74">
        <v>2551</v>
      </c>
      <c r="G321" s="74">
        <f>H321-F321</f>
        <v>0</v>
      </c>
      <c r="H321" s="92">
        <v>2551</v>
      </c>
      <c r="I321" s="92"/>
      <c r="J321" s="92">
        <v>2732</v>
      </c>
      <c r="K321" s="92">
        <v>-2551</v>
      </c>
      <c r="L321" s="92">
        <v>-2732</v>
      </c>
      <c r="M321" s="74">
        <f>H321+K321</f>
        <v>0</v>
      </c>
      <c r="N321" s="75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>
        <v>35000</v>
      </c>
      <c r="Z321" s="74">
        <f>V321+X321+Y321</f>
        <v>35000</v>
      </c>
      <c r="AA321" s="74">
        <f>W321+Y321</f>
        <v>35000</v>
      </c>
      <c r="AB321" s="97"/>
      <c r="AC321" s="97"/>
      <c r="AD321" s="97"/>
      <c r="AE321" s="97"/>
      <c r="AF321" s="97"/>
      <c r="AG321" s="97"/>
      <c r="AH321" s="74">
        <f>Z321+AB321+AC321+AD321+AE321+AF321+AG321</f>
        <v>35000</v>
      </c>
      <c r="AI321" s="74">
        <f>AA321+AG321</f>
        <v>35000</v>
      </c>
      <c r="AJ321" s="74"/>
      <c r="AK321" s="74"/>
      <c r="AL321" s="97"/>
      <c r="AM321" s="97"/>
      <c r="AN321" s="74">
        <f>AH321+AJ321+AK321+AL321+AM321</f>
        <v>35000</v>
      </c>
      <c r="AO321" s="74">
        <f>AI321+AM321</f>
        <v>35000</v>
      </c>
      <c r="AP321" s="98"/>
      <c r="AQ321" s="98"/>
      <c r="AR321" s="74">
        <f>AN321+AP321+AQ321</f>
        <v>35000</v>
      </c>
      <c r="AS321" s="74">
        <f>AO321+AQ321</f>
        <v>35000</v>
      </c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</row>
    <row r="322" spans="1:69" s="16" customFormat="1" ht="75.75" customHeight="1">
      <c r="A322" s="82" t="s">
        <v>304</v>
      </c>
      <c r="B322" s="83" t="s">
        <v>136</v>
      </c>
      <c r="C322" s="83" t="s">
        <v>147</v>
      </c>
      <c r="D322" s="84" t="s">
        <v>182</v>
      </c>
      <c r="E322" s="83"/>
      <c r="F322" s="74">
        <f aca="true" t="shared" si="310" ref="F322:AS322">F323</f>
        <v>120000</v>
      </c>
      <c r="G322" s="74">
        <f t="shared" si="310"/>
        <v>0</v>
      </c>
      <c r="H322" s="74">
        <f t="shared" si="310"/>
        <v>120000</v>
      </c>
      <c r="I322" s="74">
        <f t="shared" si="310"/>
        <v>0</v>
      </c>
      <c r="J322" s="74">
        <f t="shared" si="310"/>
        <v>0</v>
      </c>
      <c r="K322" s="74">
        <f t="shared" si="310"/>
        <v>0</v>
      </c>
      <c r="L322" s="74">
        <f t="shared" si="310"/>
        <v>0</v>
      </c>
      <c r="M322" s="74">
        <f t="shared" si="310"/>
        <v>120000</v>
      </c>
      <c r="N322" s="74">
        <f t="shared" si="310"/>
        <v>0</v>
      </c>
      <c r="O322" s="74">
        <f t="shared" si="310"/>
        <v>-64208</v>
      </c>
      <c r="P322" s="74">
        <f t="shared" si="310"/>
        <v>55792</v>
      </c>
      <c r="Q322" s="74">
        <f t="shared" si="310"/>
        <v>0</v>
      </c>
      <c r="R322" s="74">
        <f t="shared" si="310"/>
        <v>0</v>
      </c>
      <c r="S322" s="74">
        <f t="shared" si="310"/>
        <v>55792</v>
      </c>
      <c r="T322" s="74">
        <f t="shared" si="310"/>
        <v>0</v>
      </c>
      <c r="U322" s="74">
        <f t="shared" si="310"/>
        <v>0</v>
      </c>
      <c r="V322" s="74">
        <f t="shared" si="310"/>
        <v>55792</v>
      </c>
      <c r="W322" s="74">
        <f t="shared" si="310"/>
        <v>0</v>
      </c>
      <c r="X322" s="74">
        <f t="shared" si="310"/>
        <v>0</v>
      </c>
      <c r="Y322" s="74">
        <f t="shared" si="310"/>
        <v>0</v>
      </c>
      <c r="Z322" s="74">
        <f t="shared" si="310"/>
        <v>55792</v>
      </c>
      <c r="AA322" s="74">
        <f t="shared" si="310"/>
        <v>0</v>
      </c>
      <c r="AB322" s="74">
        <f t="shared" si="310"/>
        <v>0</v>
      </c>
      <c r="AC322" s="74">
        <f t="shared" si="310"/>
        <v>0</v>
      </c>
      <c r="AD322" s="74">
        <f t="shared" si="310"/>
        <v>0</v>
      </c>
      <c r="AE322" s="74">
        <f t="shared" si="310"/>
        <v>0</v>
      </c>
      <c r="AF322" s="74">
        <f t="shared" si="310"/>
        <v>0</v>
      </c>
      <c r="AG322" s="74">
        <f t="shared" si="310"/>
        <v>0</v>
      </c>
      <c r="AH322" s="74">
        <f t="shared" si="310"/>
        <v>55792</v>
      </c>
      <c r="AI322" s="74">
        <f t="shared" si="310"/>
        <v>0</v>
      </c>
      <c r="AJ322" s="74">
        <f t="shared" si="310"/>
        <v>0</v>
      </c>
      <c r="AK322" s="74">
        <f t="shared" si="310"/>
        <v>0</v>
      </c>
      <c r="AL322" s="74">
        <f t="shared" si="310"/>
        <v>0</v>
      </c>
      <c r="AM322" s="74">
        <f t="shared" si="310"/>
        <v>462493</v>
      </c>
      <c r="AN322" s="74">
        <f t="shared" si="310"/>
        <v>518285</v>
      </c>
      <c r="AO322" s="74">
        <f t="shared" si="310"/>
        <v>462493</v>
      </c>
      <c r="AP322" s="74">
        <f t="shared" si="310"/>
        <v>0</v>
      </c>
      <c r="AQ322" s="74">
        <f t="shared" si="310"/>
        <v>0</v>
      </c>
      <c r="AR322" s="74">
        <f t="shared" si="310"/>
        <v>518285</v>
      </c>
      <c r="AS322" s="74">
        <f t="shared" si="310"/>
        <v>462493</v>
      </c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</row>
    <row r="323" spans="1:69" s="16" customFormat="1" ht="111" customHeight="1">
      <c r="A323" s="82" t="s">
        <v>254</v>
      </c>
      <c r="B323" s="83" t="s">
        <v>136</v>
      </c>
      <c r="C323" s="83" t="s">
        <v>147</v>
      </c>
      <c r="D323" s="84" t="s">
        <v>182</v>
      </c>
      <c r="E323" s="83" t="s">
        <v>144</v>
      </c>
      <c r="F323" s="74">
        <v>120000</v>
      </c>
      <c r="G323" s="74">
        <f>H323-F323</f>
        <v>0</v>
      </c>
      <c r="H323" s="92">
        <v>120000</v>
      </c>
      <c r="I323" s="92"/>
      <c r="J323" s="92"/>
      <c r="K323" s="93"/>
      <c r="L323" s="93"/>
      <c r="M323" s="74">
        <f>H323+K323</f>
        <v>120000</v>
      </c>
      <c r="N323" s="75"/>
      <c r="O323" s="74">
        <f>P323-M323</f>
        <v>-64208</v>
      </c>
      <c r="P323" s="74">
        <v>55792</v>
      </c>
      <c r="Q323" s="74"/>
      <c r="R323" s="93"/>
      <c r="S323" s="74">
        <f>P323+R323</f>
        <v>55792</v>
      </c>
      <c r="T323" s="74"/>
      <c r="U323" s="76"/>
      <c r="V323" s="74">
        <f>U323+S323</f>
        <v>55792</v>
      </c>
      <c r="W323" s="74">
        <f>T323</f>
        <v>0</v>
      </c>
      <c r="X323" s="77"/>
      <c r="Y323" s="77"/>
      <c r="Z323" s="74">
        <f>V323+X323+Y323</f>
        <v>55792</v>
      </c>
      <c r="AA323" s="74">
        <f>W323+Y323</f>
        <v>0</v>
      </c>
      <c r="AB323" s="76"/>
      <c r="AC323" s="76"/>
      <c r="AD323" s="76"/>
      <c r="AE323" s="76"/>
      <c r="AF323" s="76"/>
      <c r="AG323" s="76"/>
      <c r="AH323" s="74">
        <f>Z323+AB323+AC323+AD323+AE323+AF323+AG323</f>
        <v>55792</v>
      </c>
      <c r="AI323" s="74">
        <f>AA323+AG323</f>
        <v>0</v>
      </c>
      <c r="AJ323" s="74"/>
      <c r="AK323" s="74"/>
      <c r="AL323" s="76"/>
      <c r="AM323" s="74">
        <v>462493</v>
      </c>
      <c r="AN323" s="74">
        <f>AH323+AJ323+AK323+AL323+AM323</f>
        <v>518285</v>
      </c>
      <c r="AO323" s="74">
        <f>AI323+AM323</f>
        <v>462493</v>
      </c>
      <c r="AP323" s="75"/>
      <c r="AQ323" s="75"/>
      <c r="AR323" s="74">
        <f>AN323+AP323+AQ323</f>
        <v>518285</v>
      </c>
      <c r="AS323" s="74">
        <f>AO323+AQ323</f>
        <v>462493</v>
      </c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</row>
    <row r="324" spans="1:69" s="27" customFormat="1" ht="105" customHeight="1">
      <c r="A324" s="82" t="s">
        <v>79</v>
      </c>
      <c r="B324" s="83" t="s">
        <v>136</v>
      </c>
      <c r="C324" s="83" t="s">
        <v>147</v>
      </c>
      <c r="D324" s="84" t="s">
        <v>80</v>
      </c>
      <c r="E324" s="83"/>
      <c r="F324" s="85">
        <f aca="true" t="shared" si="311" ref="F324:AS324">F325</f>
        <v>11278</v>
      </c>
      <c r="G324" s="85">
        <f t="shared" si="311"/>
        <v>1062</v>
      </c>
      <c r="H324" s="85">
        <f t="shared" si="311"/>
        <v>12340</v>
      </c>
      <c r="I324" s="85">
        <f t="shared" si="311"/>
        <v>0</v>
      </c>
      <c r="J324" s="85">
        <f t="shared" si="311"/>
        <v>13287</v>
      </c>
      <c r="K324" s="85">
        <f t="shared" si="311"/>
        <v>-646</v>
      </c>
      <c r="L324" s="85">
        <f t="shared" si="311"/>
        <v>-692</v>
      </c>
      <c r="M324" s="85">
        <f t="shared" si="311"/>
        <v>11694</v>
      </c>
      <c r="N324" s="85">
        <f t="shared" si="311"/>
        <v>0</v>
      </c>
      <c r="O324" s="85">
        <f t="shared" si="311"/>
        <v>-3481</v>
      </c>
      <c r="P324" s="85">
        <f t="shared" si="311"/>
        <v>8213</v>
      </c>
      <c r="Q324" s="85">
        <f t="shared" si="311"/>
        <v>0</v>
      </c>
      <c r="R324" s="85">
        <f t="shared" si="311"/>
        <v>0</v>
      </c>
      <c r="S324" s="85">
        <f t="shared" si="311"/>
        <v>8213</v>
      </c>
      <c r="T324" s="85">
        <f t="shared" si="311"/>
        <v>0</v>
      </c>
      <c r="U324" s="85">
        <f t="shared" si="311"/>
        <v>0</v>
      </c>
      <c r="V324" s="85">
        <f t="shared" si="311"/>
        <v>8213</v>
      </c>
      <c r="W324" s="85">
        <f t="shared" si="311"/>
        <v>0</v>
      </c>
      <c r="X324" s="85">
        <f t="shared" si="311"/>
        <v>0</v>
      </c>
      <c r="Y324" s="85">
        <f t="shared" si="311"/>
        <v>0</v>
      </c>
      <c r="Z324" s="85">
        <f t="shared" si="311"/>
        <v>8213</v>
      </c>
      <c r="AA324" s="85">
        <f t="shared" si="311"/>
        <v>0</v>
      </c>
      <c r="AB324" s="85">
        <f t="shared" si="311"/>
        <v>-9</v>
      </c>
      <c r="AC324" s="85">
        <f t="shared" si="311"/>
        <v>47</v>
      </c>
      <c r="AD324" s="85">
        <f t="shared" si="311"/>
        <v>0</v>
      </c>
      <c r="AE324" s="85">
        <f t="shared" si="311"/>
        <v>69</v>
      </c>
      <c r="AF324" s="85">
        <f t="shared" si="311"/>
        <v>11</v>
      </c>
      <c r="AG324" s="85">
        <f t="shared" si="311"/>
        <v>0</v>
      </c>
      <c r="AH324" s="85">
        <f t="shared" si="311"/>
        <v>8331</v>
      </c>
      <c r="AI324" s="85">
        <f t="shared" si="311"/>
        <v>0</v>
      </c>
      <c r="AJ324" s="85">
        <f t="shared" si="311"/>
        <v>-2438</v>
      </c>
      <c r="AK324" s="85">
        <f t="shared" si="311"/>
        <v>0</v>
      </c>
      <c r="AL324" s="85">
        <f t="shared" si="311"/>
        <v>0</v>
      </c>
      <c r="AM324" s="85">
        <f t="shared" si="311"/>
        <v>0</v>
      </c>
      <c r="AN324" s="85">
        <f t="shared" si="311"/>
        <v>5893</v>
      </c>
      <c r="AO324" s="85">
        <f t="shared" si="311"/>
        <v>0</v>
      </c>
      <c r="AP324" s="85">
        <f t="shared" si="311"/>
        <v>0</v>
      </c>
      <c r="AQ324" s="85">
        <f t="shared" si="311"/>
        <v>0</v>
      </c>
      <c r="AR324" s="85">
        <f t="shared" si="311"/>
        <v>5893</v>
      </c>
      <c r="AS324" s="85">
        <f t="shared" si="311"/>
        <v>0</v>
      </c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</row>
    <row r="325" spans="1:69" s="27" customFormat="1" ht="33.75" customHeight="1">
      <c r="A325" s="82" t="s">
        <v>129</v>
      </c>
      <c r="B325" s="83" t="s">
        <v>136</v>
      </c>
      <c r="C325" s="83" t="s">
        <v>147</v>
      </c>
      <c r="D325" s="84" t="s">
        <v>80</v>
      </c>
      <c r="E325" s="83" t="s">
        <v>130</v>
      </c>
      <c r="F325" s="74">
        <v>11278</v>
      </c>
      <c r="G325" s="74">
        <f>H325-F325</f>
        <v>1062</v>
      </c>
      <c r="H325" s="92">
        <f>12383-43</f>
        <v>12340</v>
      </c>
      <c r="I325" s="92"/>
      <c r="J325" s="92">
        <f>13341-54</f>
        <v>13287</v>
      </c>
      <c r="K325" s="92">
        <v>-646</v>
      </c>
      <c r="L325" s="92">
        <v>-692</v>
      </c>
      <c r="M325" s="74">
        <f>H325+K325</f>
        <v>11694</v>
      </c>
      <c r="N325" s="75"/>
      <c r="O325" s="74">
        <f>P325-M325</f>
        <v>-3481</v>
      </c>
      <c r="P325" s="74">
        <v>8213</v>
      </c>
      <c r="Q325" s="74"/>
      <c r="R325" s="156"/>
      <c r="S325" s="74">
        <f>P325+R325</f>
        <v>8213</v>
      </c>
      <c r="T325" s="74"/>
      <c r="U325" s="125"/>
      <c r="V325" s="74">
        <f>U325+S325</f>
        <v>8213</v>
      </c>
      <c r="W325" s="74">
        <f>T325</f>
        <v>0</v>
      </c>
      <c r="X325" s="126"/>
      <c r="Y325" s="126"/>
      <c r="Z325" s="74">
        <f>V325+X325+Y325</f>
        <v>8213</v>
      </c>
      <c r="AA325" s="74">
        <f>W325+Y325</f>
        <v>0</v>
      </c>
      <c r="AB325" s="75">
        <f>-15+6</f>
        <v>-9</v>
      </c>
      <c r="AC325" s="75">
        <v>47</v>
      </c>
      <c r="AD325" s="75"/>
      <c r="AE325" s="75">
        <v>69</v>
      </c>
      <c r="AF325" s="75">
        <v>11</v>
      </c>
      <c r="AG325" s="125"/>
      <c r="AH325" s="74">
        <f>Z325+AB325+AC325+AD325+AE325+AF325+AG325</f>
        <v>8331</v>
      </c>
      <c r="AI325" s="74">
        <f>AA325+AG325</f>
        <v>0</v>
      </c>
      <c r="AJ325" s="74">
        <v>-2438</v>
      </c>
      <c r="AK325" s="74"/>
      <c r="AL325" s="125"/>
      <c r="AM325" s="125"/>
      <c r="AN325" s="74">
        <f>AH325+AJ325+AK325+AL325+AM325</f>
        <v>5893</v>
      </c>
      <c r="AO325" s="74">
        <f>AI325+AM325</f>
        <v>0</v>
      </c>
      <c r="AP325" s="75"/>
      <c r="AQ325" s="127"/>
      <c r="AR325" s="74">
        <f>AN325+AP325+AQ325</f>
        <v>5893</v>
      </c>
      <c r="AS325" s="74">
        <f>AO325+AQ325</f>
        <v>0</v>
      </c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</row>
    <row r="326" spans="1:69" s="27" customFormat="1" ht="38.25" customHeight="1">
      <c r="A326" s="82" t="s">
        <v>121</v>
      </c>
      <c r="B326" s="83" t="s">
        <v>136</v>
      </c>
      <c r="C326" s="83" t="s">
        <v>147</v>
      </c>
      <c r="D326" s="84" t="s">
        <v>122</v>
      </c>
      <c r="E326" s="83"/>
      <c r="F326" s="74"/>
      <c r="G326" s="74">
        <f>G327</f>
        <v>10060</v>
      </c>
      <c r="H326" s="74">
        <f>H327</f>
        <v>10060</v>
      </c>
      <c r="I326" s="74">
        <f>I327</f>
        <v>0</v>
      </c>
      <c r="J326" s="74">
        <f>J327</f>
        <v>11316</v>
      </c>
      <c r="K326" s="74">
        <f>K327+K328</f>
        <v>220414</v>
      </c>
      <c r="L326" s="74">
        <f>L327+L328</f>
        <v>240113</v>
      </c>
      <c r="M326" s="74">
        <f>M327+M328</f>
        <v>230474</v>
      </c>
      <c r="N326" s="74">
        <f>N327+N328</f>
        <v>0</v>
      </c>
      <c r="O326" s="74">
        <f aca="true" t="shared" si="312" ref="O326:T326">O327+O328+O330</f>
        <v>-194794</v>
      </c>
      <c r="P326" s="74">
        <f t="shared" si="312"/>
        <v>35680</v>
      </c>
      <c r="Q326" s="74">
        <f t="shared" si="312"/>
        <v>0</v>
      </c>
      <c r="R326" s="74">
        <f t="shared" si="312"/>
        <v>0</v>
      </c>
      <c r="S326" s="74">
        <f t="shared" si="312"/>
        <v>35680</v>
      </c>
      <c r="T326" s="74">
        <f t="shared" si="312"/>
        <v>0</v>
      </c>
      <c r="U326" s="74">
        <f aca="true" t="shared" si="313" ref="U326:Z326">U327+U328+U330</f>
        <v>0</v>
      </c>
      <c r="V326" s="74">
        <f t="shared" si="313"/>
        <v>35680</v>
      </c>
      <c r="W326" s="74">
        <f t="shared" si="313"/>
        <v>0</v>
      </c>
      <c r="X326" s="74">
        <f t="shared" si="313"/>
        <v>0</v>
      </c>
      <c r="Y326" s="74">
        <f t="shared" si="313"/>
        <v>0</v>
      </c>
      <c r="Z326" s="74">
        <f t="shared" si="313"/>
        <v>35680</v>
      </c>
      <c r="AA326" s="74">
        <f aca="true" t="shared" si="314" ref="AA326:AN326">AA327+AA328+AA330</f>
        <v>0</v>
      </c>
      <c r="AB326" s="74">
        <f t="shared" si="314"/>
        <v>0</v>
      </c>
      <c r="AC326" s="74">
        <f t="shared" si="314"/>
        <v>0</v>
      </c>
      <c r="AD326" s="74">
        <f t="shared" si="314"/>
        <v>0</v>
      </c>
      <c r="AE326" s="74">
        <f t="shared" si="314"/>
        <v>0</v>
      </c>
      <c r="AF326" s="74">
        <f t="shared" si="314"/>
        <v>0</v>
      </c>
      <c r="AG326" s="74">
        <f t="shared" si="314"/>
        <v>0</v>
      </c>
      <c r="AH326" s="74">
        <f t="shared" si="314"/>
        <v>35680</v>
      </c>
      <c r="AI326" s="74">
        <f t="shared" si="314"/>
        <v>0</v>
      </c>
      <c r="AJ326" s="74">
        <f t="shared" si="314"/>
        <v>0</v>
      </c>
      <c r="AK326" s="74">
        <f t="shared" si="314"/>
        <v>0</v>
      </c>
      <c r="AL326" s="74">
        <f t="shared" si="314"/>
        <v>0</v>
      </c>
      <c r="AM326" s="74">
        <f t="shared" si="314"/>
        <v>0</v>
      </c>
      <c r="AN326" s="74">
        <f t="shared" si="314"/>
        <v>35680</v>
      </c>
      <c r="AO326" s="74">
        <f>AO327+AO328+AO330</f>
        <v>0</v>
      </c>
      <c r="AP326" s="74">
        <f>AP327+AP328+AP330</f>
        <v>0</v>
      </c>
      <c r="AQ326" s="74">
        <f>AQ327+AQ328+AQ330</f>
        <v>0</v>
      </c>
      <c r="AR326" s="74">
        <f>AR327+AR328+AR330</f>
        <v>35680</v>
      </c>
      <c r="AS326" s="74">
        <f>AS327+AS328+AS330</f>
        <v>0</v>
      </c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</row>
    <row r="327" spans="1:69" s="27" customFormat="1" ht="52.5" customHeight="1" hidden="1">
      <c r="A327" s="82" t="s">
        <v>137</v>
      </c>
      <c r="B327" s="83" t="s">
        <v>136</v>
      </c>
      <c r="C327" s="83" t="s">
        <v>147</v>
      </c>
      <c r="D327" s="84" t="s">
        <v>122</v>
      </c>
      <c r="E327" s="83" t="s">
        <v>138</v>
      </c>
      <c r="F327" s="74"/>
      <c r="G327" s="74">
        <f>H327-F327</f>
        <v>10060</v>
      </c>
      <c r="H327" s="92">
        <f>6512+769+2779</f>
        <v>10060</v>
      </c>
      <c r="I327" s="92"/>
      <c r="J327" s="92">
        <f>7146+822+3348</f>
        <v>11316</v>
      </c>
      <c r="K327" s="92">
        <f>220414-2551</f>
        <v>217863</v>
      </c>
      <c r="L327" s="92">
        <f>240113-2732</f>
        <v>237381</v>
      </c>
      <c r="M327" s="74">
        <f>H327+K327</f>
        <v>227923</v>
      </c>
      <c r="N327" s="75"/>
      <c r="O327" s="74">
        <f>P327-M327</f>
        <v>-227923</v>
      </c>
      <c r="P327" s="74"/>
      <c r="Q327" s="74"/>
      <c r="R327" s="156"/>
      <c r="S327" s="74">
        <f>P327+R327</f>
        <v>0</v>
      </c>
      <c r="T327" s="74"/>
      <c r="U327" s="74">
        <f aca="true" t="shared" si="315" ref="U327:Z327">R327+T327</f>
        <v>0</v>
      </c>
      <c r="V327" s="74">
        <f t="shared" si="315"/>
        <v>0</v>
      </c>
      <c r="W327" s="74">
        <f t="shared" si="315"/>
        <v>0</v>
      </c>
      <c r="X327" s="74">
        <f t="shared" si="315"/>
        <v>0</v>
      </c>
      <c r="Y327" s="74">
        <f t="shared" si="315"/>
        <v>0</v>
      </c>
      <c r="Z327" s="74">
        <f t="shared" si="315"/>
        <v>0</v>
      </c>
      <c r="AA327" s="74">
        <f>X327+Z327</f>
        <v>0</v>
      </c>
      <c r="AB327" s="74">
        <f>Y327+AA327</f>
        <v>0</v>
      </c>
      <c r="AC327" s="74">
        <f>Z327+AB327</f>
        <v>0</v>
      </c>
      <c r="AD327" s="74"/>
      <c r="AE327" s="74"/>
      <c r="AF327" s="74"/>
      <c r="AG327" s="74">
        <f>AA327+AC327</f>
        <v>0</v>
      </c>
      <c r="AH327" s="74">
        <f>AB327+AG327</f>
        <v>0</v>
      </c>
      <c r="AI327" s="74">
        <f>AC327+AH327</f>
        <v>0</v>
      </c>
      <c r="AJ327" s="74"/>
      <c r="AK327" s="74"/>
      <c r="AL327" s="125"/>
      <c r="AM327" s="125"/>
      <c r="AN327" s="125"/>
      <c r="AO327" s="125"/>
      <c r="AP327" s="127"/>
      <c r="AQ327" s="127"/>
      <c r="AR327" s="127"/>
      <c r="AS327" s="127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</row>
    <row r="328" spans="1:69" s="27" customFormat="1" ht="69.75" customHeight="1" hidden="1">
      <c r="A328" s="82" t="s">
        <v>220</v>
      </c>
      <c r="B328" s="83" t="s">
        <v>136</v>
      </c>
      <c r="C328" s="83" t="s">
        <v>147</v>
      </c>
      <c r="D328" s="84" t="s">
        <v>247</v>
      </c>
      <c r="E328" s="83"/>
      <c r="F328" s="74"/>
      <c r="G328" s="74"/>
      <c r="H328" s="92"/>
      <c r="I328" s="92"/>
      <c r="J328" s="92"/>
      <c r="K328" s="92">
        <f aca="true" t="shared" si="316" ref="K328:AI328">K329</f>
        <v>2551</v>
      </c>
      <c r="L328" s="92">
        <f t="shared" si="316"/>
        <v>2732</v>
      </c>
      <c r="M328" s="74">
        <f t="shared" si="316"/>
        <v>2551</v>
      </c>
      <c r="N328" s="75">
        <f t="shared" si="316"/>
        <v>0</v>
      </c>
      <c r="O328" s="74">
        <f t="shared" si="316"/>
        <v>-2551</v>
      </c>
      <c r="P328" s="74">
        <f t="shared" si="316"/>
        <v>0</v>
      </c>
      <c r="Q328" s="74">
        <f t="shared" si="316"/>
        <v>0</v>
      </c>
      <c r="R328" s="74">
        <f t="shared" si="316"/>
        <v>0</v>
      </c>
      <c r="S328" s="74">
        <f t="shared" si="316"/>
        <v>0</v>
      </c>
      <c r="T328" s="74">
        <f t="shared" si="316"/>
        <v>0</v>
      </c>
      <c r="U328" s="74">
        <f t="shared" si="316"/>
        <v>0</v>
      </c>
      <c r="V328" s="74">
        <f t="shared" si="316"/>
        <v>0</v>
      </c>
      <c r="W328" s="74">
        <f t="shared" si="316"/>
        <v>0</v>
      </c>
      <c r="X328" s="74">
        <f t="shared" si="316"/>
        <v>0</v>
      </c>
      <c r="Y328" s="74">
        <f t="shared" si="316"/>
        <v>0</v>
      </c>
      <c r="Z328" s="74">
        <f t="shared" si="316"/>
        <v>0</v>
      </c>
      <c r="AA328" s="74">
        <f t="shared" si="316"/>
        <v>0</v>
      </c>
      <c r="AB328" s="74">
        <f t="shared" si="316"/>
        <v>0</v>
      </c>
      <c r="AC328" s="74">
        <f t="shared" si="316"/>
        <v>0</v>
      </c>
      <c r="AD328" s="74"/>
      <c r="AE328" s="74"/>
      <c r="AF328" s="74"/>
      <c r="AG328" s="74">
        <f t="shared" si="316"/>
        <v>0</v>
      </c>
      <c r="AH328" s="74">
        <f t="shared" si="316"/>
        <v>0</v>
      </c>
      <c r="AI328" s="74">
        <f t="shared" si="316"/>
        <v>0</v>
      </c>
      <c r="AJ328" s="74"/>
      <c r="AK328" s="74"/>
      <c r="AL328" s="125"/>
      <c r="AM328" s="125"/>
      <c r="AN328" s="125"/>
      <c r="AO328" s="125"/>
      <c r="AP328" s="127"/>
      <c r="AQ328" s="127"/>
      <c r="AR328" s="127"/>
      <c r="AS328" s="127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</row>
    <row r="329" spans="1:69" s="27" customFormat="1" ht="68.25" customHeight="1" hidden="1">
      <c r="A329" s="82" t="s">
        <v>254</v>
      </c>
      <c r="B329" s="83" t="s">
        <v>136</v>
      </c>
      <c r="C329" s="83" t="s">
        <v>147</v>
      </c>
      <c r="D329" s="84" t="s">
        <v>247</v>
      </c>
      <c r="E329" s="83" t="s">
        <v>144</v>
      </c>
      <c r="F329" s="74"/>
      <c r="G329" s="74"/>
      <c r="H329" s="92"/>
      <c r="I329" s="92"/>
      <c r="J329" s="92"/>
      <c r="K329" s="92">
        <v>2551</v>
      </c>
      <c r="L329" s="92">
        <v>2732</v>
      </c>
      <c r="M329" s="74">
        <f>H329+K329</f>
        <v>2551</v>
      </c>
      <c r="N329" s="75"/>
      <c r="O329" s="74">
        <f>P329-M329</f>
        <v>-2551</v>
      </c>
      <c r="P329" s="74"/>
      <c r="Q329" s="74"/>
      <c r="R329" s="156"/>
      <c r="S329" s="74">
        <f>P329+R329</f>
        <v>0</v>
      </c>
      <c r="T329" s="74"/>
      <c r="U329" s="74">
        <f aca="true" t="shared" si="317" ref="U329:Z329">R329+T329</f>
        <v>0</v>
      </c>
      <c r="V329" s="74">
        <f t="shared" si="317"/>
        <v>0</v>
      </c>
      <c r="W329" s="74">
        <f t="shared" si="317"/>
        <v>0</v>
      </c>
      <c r="X329" s="74">
        <f t="shared" si="317"/>
        <v>0</v>
      </c>
      <c r="Y329" s="74">
        <f t="shared" si="317"/>
        <v>0</v>
      </c>
      <c r="Z329" s="74">
        <f t="shared" si="317"/>
        <v>0</v>
      </c>
      <c r="AA329" s="74">
        <f>X329+Z329</f>
        <v>0</v>
      </c>
      <c r="AB329" s="74">
        <f>Y329+AA329</f>
        <v>0</v>
      </c>
      <c r="AC329" s="74">
        <f>Z329+AB329</f>
        <v>0</v>
      </c>
      <c r="AD329" s="74"/>
      <c r="AE329" s="74"/>
      <c r="AF329" s="74"/>
      <c r="AG329" s="74">
        <f>AA329+AC329</f>
        <v>0</v>
      </c>
      <c r="AH329" s="74">
        <f>AB329+AG329</f>
        <v>0</v>
      </c>
      <c r="AI329" s="74">
        <f>AC329+AH329</f>
        <v>0</v>
      </c>
      <c r="AJ329" s="74"/>
      <c r="AK329" s="74"/>
      <c r="AL329" s="125"/>
      <c r="AM329" s="125"/>
      <c r="AN329" s="125"/>
      <c r="AO329" s="125"/>
      <c r="AP329" s="127"/>
      <c r="AQ329" s="127"/>
      <c r="AR329" s="127"/>
      <c r="AS329" s="127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</row>
    <row r="330" spans="1:69" s="27" customFormat="1" ht="69" customHeight="1">
      <c r="A330" s="82" t="s">
        <v>344</v>
      </c>
      <c r="B330" s="83" t="s">
        <v>136</v>
      </c>
      <c r="C330" s="83" t="s">
        <v>147</v>
      </c>
      <c r="D330" s="84" t="s">
        <v>303</v>
      </c>
      <c r="E330" s="83"/>
      <c r="F330" s="74"/>
      <c r="G330" s="74"/>
      <c r="H330" s="92"/>
      <c r="I330" s="92"/>
      <c r="J330" s="92"/>
      <c r="K330" s="92"/>
      <c r="L330" s="92"/>
      <c r="M330" s="74"/>
      <c r="N330" s="75"/>
      <c r="O330" s="74">
        <f aca="true" t="shared" si="318" ref="O330:AS330">O331</f>
        <v>35680</v>
      </c>
      <c r="P330" s="74">
        <f t="shared" si="318"/>
        <v>35680</v>
      </c>
      <c r="Q330" s="74">
        <f t="shared" si="318"/>
        <v>0</v>
      </c>
      <c r="R330" s="74">
        <f t="shared" si="318"/>
        <v>0</v>
      </c>
      <c r="S330" s="74">
        <f t="shared" si="318"/>
        <v>35680</v>
      </c>
      <c r="T330" s="74">
        <f t="shared" si="318"/>
        <v>0</v>
      </c>
      <c r="U330" s="74">
        <f t="shared" si="318"/>
        <v>0</v>
      </c>
      <c r="V330" s="74">
        <f t="shared" si="318"/>
        <v>35680</v>
      </c>
      <c r="W330" s="74">
        <f t="shared" si="318"/>
        <v>0</v>
      </c>
      <c r="X330" s="74">
        <f t="shared" si="318"/>
        <v>0</v>
      </c>
      <c r="Y330" s="74">
        <f t="shared" si="318"/>
        <v>0</v>
      </c>
      <c r="Z330" s="74">
        <f t="shared" si="318"/>
        <v>35680</v>
      </c>
      <c r="AA330" s="74">
        <f t="shared" si="318"/>
        <v>0</v>
      </c>
      <c r="AB330" s="74">
        <f t="shared" si="318"/>
        <v>0</v>
      </c>
      <c r="AC330" s="74">
        <f t="shared" si="318"/>
        <v>0</v>
      </c>
      <c r="AD330" s="74">
        <f t="shared" si="318"/>
        <v>0</v>
      </c>
      <c r="AE330" s="74">
        <f t="shared" si="318"/>
        <v>0</v>
      </c>
      <c r="AF330" s="74">
        <f t="shared" si="318"/>
        <v>0</v>
      </c>
      <c r="AG330" s="74">
        <f t="shared" si="318"/>
        <v>0</v>
      </c>
      <c r="AH330" s="74">
        <f t="shared" si="318"/>
        <v>35680</v>
      </c>
      <c r="AI330" s="74">
        <f t="shared" si="318"/>
        <v>0</v>
      </c>
      <c r="AJ330" s="74">
        <f t="shared" si="318"/>
        <v>0</v>
      </c>
      <c r="AK330" s="74">
        <f t="shared" si="318"/>
        <v>0</v>
      </c>
      <c r="AL330" s="74">
        <f t="shared" si="318"/>
        <v>0</v>
      </c>
      <c r="AM330" s="74">
        <f t="shared" si="318"/>
        <v>0</v>
      </c>
      <c r="AN330" s="74">
        <f t="shared" si="318"/>
        <v>35680</v>
      </c>
      <c r="AO330" s="74">
        <f t="shared" si="318"/>
        <v>0</v>
      </c>
      <c r="AP330" s="74">
        <f t="shared" si="318"/>
        <v>0</v>
      </c>
      <c r="AQ330" s="74">
        <f t="shared" si="318"/>
        <v>0</v>
      </c>
      <c r="AR330" s="74">
        <f t="shared" si="318"/>
        <v>35680</v>
      </c>
      <c r="AS330" s="74">
        <f t="shared" si="318"/>
        <v>0</v>
      </c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</row>
    <row r="331" spans="1:69" s="27" customFormat="1" ht="67.5" customHeight="1">
      <c r="A331" s="82" t="s">
        <v>137</v>
      </c>
      <c r="B331" s="83" t="s">
        <v>136</v>
      </c>
      <c r="C331" s="83" t="s">
        <v>147</v>
      </c>
      <c r="D331" s="84" t="s">
        <v>303</v>
      </c>
      <c r="E331" s="83" t="s">
        <v>138</v>
      </c>
      <c r="F331" s="74"/>
      <c r="G331" s="74"/>
      <c r="H331" s="92"/>
      <c r="I331" s="92"/>
      <c r="J331" s="92"/>
      <c r="K331" s="92"/>
      <c r="L331" s="92"/>
      <c r="M331" s="74"/>
      <c r="N331" s="75"/>
      <c r="O331" s="74">
        <f>P331-M331</f>
        <v>35680</v>
      </c>
      <c r="P331" s="74">
        <v>35680</v>
      </c>
      <c r="Q331" s="74"/>
      <c r="R331" s="156"/>
      <c r="S331" s="74">
        <f>P331+R331</f>
        <v>35680</v>
      </c>
      <c r="T331" s="74"/>
      <c r="U331" s="125"/>
      <c r="V331" s="74">
        <f>U331+S331</f>
        <v>35680</v>
      </c>
      <c r="W331" s="74">
        <f>T331</f>
        <v>0</v>
      </c>
      <c r="X331" s="126"/>
      <c r="Y331" s="126"/>
      <c r="Z331" s="74">
        <f>V331+X331+Y331</f>
        <v>35680</v>
      </c>
      <c r="AA331" s="74">
        <f>W331+Y331</f>
        <v>0</v>
      </c>
      <c r="AB331" s="125"/>
      <c r="AC331" s="125"/>
      <c r="AD331" s="125"/>
      <c r="AE331" s="125"/>
      <c r="AF331" s="125"/>
      <c r="AG331" s="125"/>
      <c r="AH331" s="74">
        <f>Z331+AB331+AC331+AD331+AE331+AF331+AG331</f>
        <v>35680</v>
      </c>
      <c r="AI331" s="74">
        <f>AA331+AG331</f>
        <v>0</v>
      </c>
      <c r="AJ331" s="74"/>
      <c r="AK331" s="74"/>
      <c r="AL331" s="125"/>
      <c r="AM331" s="125"/>
      <c r="AN331" s="74">
        <f>AH331+AJ331+AK331+AL331+AM331</f>
        <v>35680</v>
      </c>
      <c r="AO331" s="74">
        <f>AI331+AM331</f>
        <v>0</v>
      </c>
      <c r="AP331" s="127"/>
      <c r="AQ331" s="127"/>
      <c r="AR331" s="74">
        <f>AN331+AP331+AQ331</f>
        <v>35680</v>
      </c>
      <c r="AS331" s="74">
        <f>AO331+AQ331</f>
        <v>0</v>
      </c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</row>
    <row r="332" spans="1:45" ht="20.25" customHeight="1">
      <c r="A332" s="104"/>
      <c r="B332" s="105"/>
      <c r="C332" s="105"/>
      <c r="D332" s="106"/>
      <c r="E332" s="105"/>
      <c r="F332" s="56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9"/>
      <c r="W332" s="59"/>
      <c r="X332" s="56"/>
      <c r="Y332" s="56"/>
      <c r="Z332" s="60"/>
      <c r="AA332" s="60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9"/>
      <c r="AQ332" s="59"/>
      <c r="AR332" s="59"/>
      <c r="AS332" s="59"/>
    </row>
    <row r="333" spans="1:69" s="8" customFormat="1" ht="83.25" customHeight="1">
      <c r="A333" s="61" t="s">
        <v>175</v>
      </c>
      <c r="B333" s="62" t="s">
        <v>81</v>
      </c>
      <c r="C333" s="62"/>
      <c r="D333" s="63"/>
      <c r="E333" s="62"/>
      <c r="F333" s="64">
        <f aca="true" t="shared" si="319" ref="F333:N333">F335+F359+F363</f>
        <v>224517</v>
      </c>
      <c r="G333" s="64">
        <f t="shared" si="319"/>
        <v>14721</v>
      </c>
      <c r="H333" s="64">
        <f t="shared" si="319"/>
        <v>239238</v>
      </c>
      <c r="I333" s="64">
        <f t="shared" si="319"/>
        <v>0</v>
      </c>
      <c r="J333" s="64">
        <f t="shared" si="319"/>
        <v>257511</v>
      </c>
      <c r="K333" s="64">
        <f t="shared" si="319"/>
        <v>0</v>
      </c>
      <c r="L333" s="64">
        <f t="shared" si="319"/>
        <v>0</v>
      </c>
      <c r="M333" s="64">
        <f t="shared" si="319"/>
        <v>239238</v>
      </c>
      <c r="N333" s="64">
        <f t="shared" si="319"/>
        <v>0</v>
      </c>
      <c r="O333" s="64">
        <f aca="true" t="shared" si="320" ref="O333:T333">O335+O359+O363</f>
        <v>-76372</v>
      </c>
      <c r="P333" s="64">
        <f t="shared" si="320"/>
        <v>162866</v>
      </c>
      <c r="Q333" s="64">
        <f t="shared" si="320"/>
        <v>0</v>
      </c>
      <c r="R333" s="64">
        <f t="shared" si="320"/>
        <v>0</v>
      </c>
      <c r="S333" s="64">
        <f t="shared" si="320"/>
        <v>162866</v>
      </c>
      <c r="T333" s="64">
        <f t="shared" si="320"/>
        <v>0</v>
      </c>
      <c r="U333" s="64">
        <f aca="true" t="shared" si="321" ref="U333:Z333">U335+U359+U363</f>
        <v>0</v>
      </c>
      <c r="V333" s="64">
        <f t="shared" si="321"/>
        <v>162866</v>
      </c>
      <c r="W333" s="64">
        <f t="shared" si="321"/>
        <v>0</v>
      </c>
      <c r="X333" s="64">
        <f t="shared" si="321"/>
        <v>995</v>
      </c>
      <c r="Y333" s="64">
        <f t="shared" si="321"/>
        <v>0</v>
      </c>
      <c r="Z333" s="64">
        <f t="shared" si="321"/>
        <v>163861</v>
      </c>
      <c r="AA333" s="64">
        <f aca="true" t="shared" si="322" ref="AA333:AH333">AA335+AA359+AA363</f>
        <v>0</v>
      </c>
      <c r="AB333" s="64">
        <f t="shared" si="322"/>
        <v>-433</v>
      </c>
      <c r="AC333" s="64">
        <f>AC335+AC359+AC363</f>
        <v>1020</v>
      </c>
      <c r="AD333" s="64">
        <f>AD335+AD359+AD363</f>
        <v>0</v>
      </c>
      <c r="AE333" s="64">
        <f>AE335+AE359+AE363</f>
        <v>1418</v>
      </c>
      <c r="AF333" s="64">
        <f>AF335+AF359+AF363</f>
        <v>125</v>
      </c>
      <c r="AG333" s="64">
        <f t="shared" si="322"/>
        <v>0</v>
      </c>
      <c r="AH333" s="64">
        <f t="shared" si="322"/>
        <v>165991</v>
      </c>
      <c r="AI333" s="64">
        <f aca="true" t="shared" si="323" ref="AI333:AO333">AI335+AI359+AI363</f>
        <v>0</v>
      </c>
      <c r="AJ333" s="64">
        <f t="shared" si="323"/>
        <v>150</v>
      </c>
      <c r="AK333" s="64">
        <f t="shared" si="323"/>
        <v>0</v>
      </c>
      <c r="AL333" s="64">
        <f t="shared" si="323"/>
        <v>0</v>
      </c>
      <c r="AM333" s="64">
        <f t="shared" si="323"/>
        <v>58593</v>
      </c>
      <c r="AN333" s="64">
        <f t="shared" si="323"/>
        <v>224734</v>
      </c>
      <c r="AO333" s="64">
        <f t="shared" si="323"/>
        <v>58593</v>
      </c>
      <c r="AP333" s="64">
        <f>AP335+AP359+AP363</f>
        <v>0</v>
      </c>
      <c r="AQ333" s="64">
        <f>AQ335+AQ359+AQ363</f>
        <v>0</v>
      </c>
      <c r="AR333" s="64">
        <f>AR335+AR359+AR363</f>
        <v>224734</v>
      </c>
      <c r="AS333" s="64">
        <f>AS335+AS359+AS363</f>
        <v>58593</v>
      </c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</row>
    <row r="334" spans="1:69" s="8" customFormat="1" ht="20.25">
      <c r="A334" s="61"/>
      <c r="B334" s="62"/>
      <c r="C334" s="62"/>
      <c r="D334" s="63"/>
      <c r="E334" s="62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</row>
    <row r="335" spans="1:69" s="8" customFormat="1" ht="20.25">
      <c r="A335" s="68" t="s">
        <v>82</v>
      </c>
      <c r="B335" s="69" t="s">
        <v>154</v>
      </c>
      <c r="C335" s="69" t="s">
        <v>127</v>
      </c>
      <c r="D335" s="80"/>
      <c r="E335" s="69"/>
      <c r="F335" s="81">
        <f aca="true" t="shared" si="324" ref="F335:N335">F336+F338+F340+F342+F344+F346+F354</f>
        <v>218881</v>
      </c>
      <c r="G335" s="81">
        <f t="shared" si="324"/>
        <v>14525</v>
      </c>
      <c r="H335" s="81">
        <f t="shared" si="324"/>
        <v>233406</v>
      </c>
      <c r="I335" s="81">
        <f t="shared" si="324"/>
        <v>0</v>
      </c>
      <c r="J335" s="81">
        <f t="shared" si="324"/>
        <v>251244</v>
      </c>
      <c r="K335" s="81">
        <f t="shared" si="324"/>
        <v>0</v>
      </c>
      <c r="L335" s="81">
        <f t="shared" si="324"/>
        <v>0</v>
      </c>
      <c r="M335" s="81">
        <f t="shared" si="324"/>
        <v>233406</v>
      </c>
      <c r="N335" s="81">
        <f t="shared" si="324"/>
        <v>0</v>
      </c>
      <c r="O335" s="81">
        <f aca="true" t="shared" si="325" ref="O335:T335">O336+O338+O340+O342+O344+O346+O354</f>
        <v>-74943</v>
      </c>
      <c r="P335" s="81">
        <f t="shared" si="325"/>
        <v>158463</v>
      </c>
      <c r="Q335" s="81">
        <f t="shared" si="325"/>
        <v>0</v>
      </c>
      <c r="R335" s="81">
        <f t="shared" si="325"/>
        <v>0</v>
      </c>
      <c r="S335" s="81">
        <f t="shared" si="325"/>
        <v>158463</v>
      </c>
      <c r="T335" s="81">
        <f t="shared" si="325"/>
        <v>0</v>
      </c>
      <c r="U335" s="81">
        <f aca="true" t="shared" si="326" ref="U335:Z335">U336+U338+U340+U342+U344+U346+U354</f>
        <v>0</v>
      </c>
      <c r="V335" s="81">
        <f t="shared" si="326"/>
        <v>158463</v>
      </c>
      <c r="W335" s="81">
        <f t="shared" si="326"/>
        <v>0</v>
      </c>
      <c r="X335" s="81">
        <f t="shared" si="326"/>
        <v>995</v>
      </c>
      <c r="Y335" s="81">
        <f t="shared" si="326"/>
        <v>0</v>
      </c>
      <c r="Z335" s="81">
        <f t="shared" si="326"/>
        <v>159458</v>
      </c>
      <c r="AA335" s="81">
        <f aca="true" t="shared" si="327" ref="AA335:AH335">AA336+AA338+AA340+AA342+AA344+AA346+AA354</f>
        <v>0</v>
      </c>
      <c r="AB335" s="81">
        <f t="shared" si="327"/>
        <v>-434</v>
      </c>
      <c r="AC335" s="81">
        <f>AC336+AC338+AC340+AC342+AC344+AC346+AC354</f>
        <v>974</v>
      </c>
      <c r="AD335" s="81">
        <f>AD336+AD338+AD340+AD342+AD344+AD346+AD354</f>
        <v>0</v>
      </c>
      <c r="AE335" s="81">
        <f>AE336+AE338+AE340+AE342+AE344+AE346+AE354</f>
        <v>1418</v>
      </c>
      <c r="AF335" s="81">
        <f>AF336+AF338+AF340+AF342+AF344+AF346+AF354</f>
        <v>124</v>
      </c>
      <c r="AG335" s="81">
        <f t="shared" si="327"/>
        <v>0</v>
      </c>
      <c r="AH335" s="81">
        <f t="shared" si="327"/>
        <v>161540</v>
      </c>
      <c r="AI335" s="81">
        <f aca="true" t="shared" si="328" ref="AI335:AO335">AI336+AI338+AI340+AI342+AI344+AI346+AI354</f>
        <v>0</v>
      </c>
      <c r="AJ335" s="81">
        <f t="shared" si="328"/>
        <v>150</v>
      </c>
      <c r="AK335" s="81">
        <f t="shared" si="328"/>
        <v>0</v>
      </c>
      <c r="AL335" s="81">
        <f t="shared" si="328"/>
        <v>0</v>
      </c>
      <c r="AM335" s="81">
        <f t="shared" si="328"/>
        <v>58593</v>
      </c>
      <c r="AN335" s="81">
        <f t="shared" si="328"/>
        <v>220283</v>
      </c>
      <c r="AO335" s="81">
        <f t="shared" si="328"/>
        <v>58593</v>
      </c>
      <c r="AP335" s="81">
        <f>AP336+AP338+AP340+AP342+AP344+AP346+AP354</f>
        <v>0</v>
      </c>
      <c r="AQ335" s="81">
        <f>AQ336+AQ338+AQ340+AQ342+AQ344+AQ346+AQ354</f>
        <v>0</v>
      </c>
      <c r="AR335" s="81">
        <f>AR336+AR338+AR340+AR342+AR344+AR346+AR354</f>
        <v>220283</v>
      </c>
      <c r="AS335" s="81">
        <f>AS336+AS338+AS340+AS342+AS344+AS346+AS354</f>
        <v>58593</v>
      </c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</row>
    <row r="336" spans="1:69" s="8" customFormat="1" ht="53.25" customHeight="1" hidden="1">
      <c r="A336" s="82" t="s">
        <v>151</v>
      </c>
      <c r="B336" s="83" t="s">
        <v>154</v>
      </c>
      <c r="C336" s="83" t="s">
        <v>127</v>
      </c>
      <c r="D336" s="84" t="s">
        <v>38</v>
      </c>
      <c r="E336" s="83"/>
      <c r="F336" s="85">
        <f aca="true" t="shared" si="329" ref="F336:AA336">F337</f>
        <v>19370</v>
      </c>
      <c r="G336" s="85">
        <f t="shared" si="329"/>
        <v>-16627</v>
      </c>
      <c r="H336" s="85">
        <f t="shared" si="329"/>
        <v>2743</v>
      </c>
      <c r="I336" s="85">
        <f t="shared" si="329"/>
        <v>0</v>
      </c>
      <c r="J336" s="85">
        <f t="shared" si="329"/>
        <v>2984</v>
      </c>
      <c r="K336" s="85">
        <f t="shared" si="329"/>
        <v>0</v>
      </c>
      <c r="L336" s="85">
        <f t="shared" si="329"/>
        <v>0</v>
      </c>
      <c r="M336" s="85">
        <f t="shared" si="329"/>
        <v>2743</v>
      </c>
      <c r="N336" s="85">
        <f t="shared" si="329"/>
        <v>0</v>
      </c>
      <c r="O336" s="85">
        <f t="shared" si="329"/>
        <v>-2743</v>
      </c>
      <c r="P336" s="85">
        <f t="shared" si="329"/>
        <v>0</v>
      </c>
      <c r="Q336" s="85">
        <f t="shared" si="329"/>
        <v>0</v>
      </c>
      <c r="R336" s="85">
        <f t="shared" si="329"/>
        <v>0</v>
      </c>
      <c r="S336" s="85">
        <f t="shared" si="329"/>
        <v>0</v>
      </c>
      <c r="T336" s="85">
        <f t="shared" si="329"/>
        <v>0</v>
      </c>
      <c r="U336" s="85">
        <f t="shared" si="329"/>
        <v>0</v>
      </c>
      <c r="V336" s="85">
        <f t="shared" si="329"/>
        <v>0</v>
      </c>
      <c r="W336" s="85">
        <f t="shared" si="329"/>
        <v>0</v>
      </c>
      <c r="X336" s="85">
        <f t="shared" si="329"/>
        <v>0</v>
      </c>
      <c r="Y336" s="85">
        <f t="shared" si="329"/>
        <v>0</v>
      </c>
      <c r="Z336" s="85">
        <f t="shared" si="329"/>
        <v>0</v>
      </c>
      <c r="AA336" s="85">
        <f t="shared" si="329"/>
        <v>0</v>
      </c>
      <c r="AB336" s="153"/>
      <c r="AC336" s="153"/>
      <c r="AD336" s="153"/>
      <c r="AE336" s="153"/>
      <c r="AF336" s="153"/>
      <c r="AG336" s="153"/>
      <c r="AH336" s="153"/>
      <c r="AI336" s="153"/>
      <c r="AJ336" s="153"/>
      <c r="AK336" s="153"/>
      <c r="AL336" s="153"/>
      <c r="AM336" s="153"/>
      <c r="AN336" s="153"/>
      <c r="AO336" s="153"/>
      <c r="AP336" s="149"/>
      <c r="AQ336" s="149"/>
      <c r="AR336" s="149"/>
      <c r="AS336" s="149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</row>
    <row r="337" spans="1:69" s="8" customFormat="1" ht="86.25" customHeight="1" hidden="1">
      <c r="A337" s="82" t="s">
        <v>253</v>
      </c>
      <c r="B337" s="83" t="s">
        <v>154</v>
      </c>
      <c r="C337" s="83" t="s">
        <v>127</v>
      </c>
      <c r="D337" s="84" t="s">
        <v>38</v>
      </c>
      <c r="E337" s="83" t="s">
        <v>152</v>
      </c>
      <c r="F337" s="74">
        <v>19370</v>
      </c>
      <c r="G337" s="74">
        <f>H337-F337</f>
        <v>-16627</v>
      </c>
      <c r="H337" s="92">
        <v>2743</v>
      </c>
      <c r="I337" s="92"/>
      <c r="J337" s="92">
        <v>2984</v>
      </c>
      <c r="K337" s="164"/>
      <c r="L337" s="164"/>
      <c r="M337" s="74">
        <f>H337+K337</f>
        <v>2743</v>
      </c>
      <c r="N337" s="75"/>
      <c r="O337" s="74">
        <f>P337-M337</f>
        <v>-2743</v>
      </c>
      <c r="P337" s="74"/>
      <c r="Q337" s="74"/>
      <c r="R337" s="164"/>
      <c r="S337" s="74">
        <f>P337+R337</f>
        <v>0</v>
      </c>
      <c r="T337" s="74"/>
      <c r="U337" s="74">
        <f aca="true" t="shared" si="330" ref="U337:AA337">R337+T337</f>
        <v>0</v>
      </c>
      <c r="V337" s="74">
        <f t="shared" si="330"/>
        <v>0</v>
      </c>
      <c r="W337" s="74">
        <f t="shared" si="330"/>
        <v>0</v>
      </c>
      <c r="X337" s="74">
        <f t="shared" si="330"/>
        <v>0</v>
      </c>
      <c r="Y337" s="74">
        <f t="shared" si="330"/>
        <v>0</v>
      </c>
      <c r="Z337" s="74">
        <f t="shared" si="330"/>
        <v>0</v>
      </c>
      <c r="AA337" s="74">
        <f t="shared" si="330"/>
        <v>0</v>
      </c>
      <c r="AB337" s="153"/>
      <c r="AC337" s="153"/>
      <c r="AD337" s="153"/>
      <c r="AE337" s="153"/>
      <c r="AF337" s="153"/>
      <c r="AG337" s="153"/>
      <c r="AH337" s="153"/>
      <c r="AI337" s="153"/>
      <c r="AJ337" s="153"/>
      <c r="AK337" s="153"/>
      <c r="AL337" s="153"/>
      <c r="AM337" s="153"/>
      <c r="AN337" s="153"/>
      <c r="AO337" s="153"/>
      <c r="AP337" s="149"/>
      <c r="AQ337" s="149"/>
      <c r="AR337" s="149"/>
      <c r="AS337" s="149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</row>
    <row r="338" spans="1:69" s="8" customFormat="1" ht="55.5" customHeight="1">
      <c r="A338" s="82" t="s">
        <v>83</v>
      </c>
      <c r="B338" s="83" t="s">
        <v>154</v>
      </c>
      <c r="C338" s="83" t="s">
        <v>127</v>
      </c>
      <c r="D338" s="84" t="s">
        <v>84</v>
      </c>
      <c r="E338" s="83"/>
      <c r="F338" s="85">
        <f aca="true" t="shared" si="331" ref="F338:AS338">F339</f>
        <v>15131</v>
      </c>
      <c r="G338" s="85">
        <f t="shared" si="331"/>
        <v>4562</v>
      </c>
      <c r="H338" s="85">
        <f t="shared" si="331"/>
        <v>19693</v>
      </c>
      <c r="I338" s="85">
        <f t="shared" si="331"/>
        <v>0</v>
      </c>
      <c r="J338" s="85">
        <f t="shared" si="331"/>
        <v>22702</v>
      </c>
      <c r="K338" s="85">
        <f t="shared" si="331"/>
        <v>0</v>
      </c>
      <c r="L338" s="85">
        <f t="shared" si="331"/>
        <v>0</v>
      </c>
      <c r="M338" s="85">
        <f t="shared" si="331"/>
        <v>19693</v>
      </c>
      <c r="N338" s="85">
        <f t="shared" si="331"/>
        <v>0</v>
      </c>
      <c r="O338" s="85">
        <f t="shared" si="331"/>
        <v>-11679</v>
      </c>
      <c r="P338" s="85">
        <f t="shared" si="331"/>
        <v>8014</v>
      </c>
      <c r="Q338" s="85">
        <f t="shared" si="331"/>
        <v>0</v>
      </c>
      <c r="R338" s="85">
        <f t="shared" si="331"/>
        <v>0</v>
      </c>
      <c r="S338" s="85">
        <f t="shared" si="331"/>
        <v>8014</v>
      </c>
      <c r="T338" s="85">
        <f t="shared" si="331"/>
        <v>0</v>
      </c>
      <c r="U338" s="85">
        <f t="shared" si="331"/>
        <v>0</v>
      </c>
      <c r="V338" s="85">
        <f t="shared" si="331"/>
        <v>8014</v>
      </c>
      <c r="W338" s="85">
        <f t="shared" si="331"/>
        <v>0</v>
      </c>
      <c r="X338" s="85">
        <f t="shared" si="331"/>
        <v>0</v>
      </c>
      <c r="Y338" s="85">
        <f t="shared" si="331"/>
        <v>0</v>
      </c>
      <c r="Z338" s="85">
        <f t="shared" si="331"/>
        <v>8014</v>
      </c>
      <c r="AA338" s="85">
        <f t="shared" si="331"/>
        <v>0</v>
      </c>
      <c r="AB338" s="85">
        <f t="shared" si="331"/>
        <v>-34</v>
      </c>
      <c r="AC338" s="85">
        <f t="shared" si="331"/>
        <v>0</v>
      </c>
      <c r="AD338" s="85">
        <f t="shared" si="331"/>
        <v>0</v>
      </c>
      <c r="AE338" s="85">
        <f t="shared" si="331"/>
        <v>68</v>
      </c>
      <c r="AF338" s="85">
        <f t="shared" si="331"/>
        <v>3</v>
      </c>
      <c r="AG338" s="85">
        <f t="shared" si="331"/>
        <v>0</v>
      </c>
      <c r="AH338" s="85">
        <f t="shared" si="331"/>
        <v>8051</v>
      </c>
      <c r="AI338" s="85">
        <f t="shared" si="331"/>
        <v>0</v>
      </c>
      <c r="AJ338" s="85">
        <f t="shared" si="331"/>
        <v>0</v>
      </c>
      <c r="AK338" s="85">
        <f t="shared" si="331"/>
        <v>0</v>
      </c>
      <c r="AL338" s="85">
        <f t="shared" si="331"/>
        <v>0</v>
      </c>
      <c r="AM338" s="85">
        <f t="shared" si="331"/>
        <v>0</v>
      </c>
      <c r="AN338" s="85">
        <f t="shared" si="331"/>
        <v>8051</v>
      </c>
      <c r="AO338" s="85">
        <f t="shared" si="331"/>
        <v>0</v>
      </c>
      <c r="AP338" s="85">
        <f t="shared" si="331"/>
        <v>0</v>
      </c>
      <c r="AQ338" s="85">
        <f t="shared" si="331"/>
        <v>0</v>
      </c>
      <c r="AR338" s="85">
        <f t="shared" si="331"/>
        <v>8051</v>
      </c>
      <c r="AS338" s="85">
        <f t="shared" si="331"/>
        <v>0</v>
      </c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</row>
    <row r="339" spans="1:69" s="8" customFormat="1" ht="37.5" customHeight="1">
      <c r="A339" s="82" t="s">
        <v>129</v>
      </c>
      <c r="B339" s="83" t="s">
        <v>154</v>
      </c>
      <c r="C339" s="83" t="s">
        <v>127</v>
      </c>
      <c r="D339" s="84" t="s">
        <v>84</v>
      </c>
      <c r="E339" s="83" t="s">
        <v>130</v>
      </c>
      <c r="F339" s="74">
        <v>15131</v>
      </c>
      <c r="G339" s="74">
        <f>H339-F339</f>
        <v>4562</v>
      </c>
      <c r="H339" s="92">
        <v>19693</v>
      </c>
      <c r="I339" s="92"/>
      <c r="J339" s="92">
        <v>22702</v>
      </c>
      <c r="K339" s="164"/>
      <c r="L339" s="164"/>
      <c r="M339" s="74">
        <f>H339+K339</f>
        <v>19693</v>
      </c>
      <c r="N339" s="75"/>
      <c r="O339" s="74">
        <f>P339-M339</f>
        <v>-11679</v>
      </c>
      <c r="P339" s="74">
        <v>8014</v>
      </c>
      <c r="Q339" s="74"/>
      <c r="R339" s="164"/>
      <c r="S339" s="74">
        <f>P339+R339</f>
        <v>8014</v>
      </c>
      <c r="T339" s="74"/>
      <c r="U339" s="153"/>
      <c r="V339" s="74">
        <f>U339+S339</f>
        <v>8014</v>
      </c>
      <c r="W339" s="74">
        <f>T339</f>
        <v>0</v>
      </c>
      <c r="X339" s="154"/>
      <c r="Y339" s="154"/>
      <c r="Z339" s="74">
        <f>V339+X339+Y339</f>
        <v>8014</v>
      </c>
      <c r="AA339" s="74">
        <f>W339+Y339</f>
        <v>0</v>
      </c>
      <c r="AB339" s="75">
        <f>-41+7</f>
        <v>-34</v>
      </c>
      <c r="AC339" s="75"/>
      <c r="AD339" s="75"/>
      <c r="AE339" s="75">
        <v>68</v>
      </c>
      <c r="AF339" s="75">
        <v>3</v>
      </c>
      <c r="AG339" s="153"/>
      <c r="AH339" s="74">
        <f>Z339+AB339+AC339+AD339+AE339+AF339+AG339</f>
        <v>8051</v>
      </c>
      <c r="AI339" s="74">
        <f>AA339+AG339</f>
        <v>0</v>
      </c>
      <c r="AJ339" s="74"/>
      <c r="AK339" s="74"/>
      <c r="AL339" s="153"/>
      <c r="AM339" s="153"/>
      <c r="AN339" s="74">
        <f>AH339+AJ339+AK339+AL339+AM339</f>
        <v>8051</v>
      </c>
      <c r="AO339" s="74">
        <f>AI339+AM339</f>
        <v>0</v>
      </c>
      <c r="AP339" s="149"/>
      <c r="AQ339" s="149"/>
      <c r="AR339" s="74">
        <f>AN339+AP339+AQ339</f>
        <v>8051</v>
      </c>
      <c r="AS339" s="74">
        <f>AO339+AQ339</f>
        <v>0</v>
      </c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</row>
    <row r="340" spans="1:69" s="8" customFormat="1" ht="18.75" customHeight="1">
      <c r="A340" s="82" t="s">
        <v>85</v>
      </c>
      <c r="B340" s="83" t="s">
        <v>154</v>
      </c>
      <c r="C340" s="83" t="s">
        <v>127</v>
      </c>
      <c r="D340" s="84" t="s">
        <v>86</v>
      </c>
      <c r="E340" s="83"/>
      <c r="F340" s="85">
        <f aca="true" t="shared" si="332" ref="F340:AS340">F341</f>
        <v>16772</v>
      </c>
      <c r="G340" s="85">
        <f t="shared" si="332"/>
        <v>4187</v>
      </c>
      <c r="H340" s="85">
        <f t="shared" si="332"/>
        <v>20959</v>
      </c>
      <c r="I340" s="85">
        <f t="shared" si="332"/>
        <v>0</v>
      </c>
      <c r="J340" s="85">
        <f t="shared" si="332"/>
        <v>22756</v>
      </c>
      <c r="K340" s="85">
        <f t="shared" si="332"/>
        <v>0</v>
      </c>
      <c r="L340" s="85">
        <f t="shared" si="332"/>
        <v>0</v>
      </c>
      <c r="M340" s="85">
        <f t="shared" si="332"/>
        <v>20959</v>
      </c>
      <c r="N340" s="85">
        <f t="shared" si="332"/>
        <v>0</v>
      </c>
      <c r="O340" s="85">
        <f t="shared" si="332"/>
        <v>-4111</v>
      </c>
      <c r="P340" s="85">
        <f t="shared" si="332"/>
        <v>16848</v>
      </c>
      <c r="Q340" s="85">
        <f t="shared" si="332"/>
        <v>0</v>
      </c>
      <c r="R340" s="85">
        <f t="shared" si="332"/>
        <v>0</v>
      </c>
      <c r="S340" s="85">
        <f t="shared" si="332"/>
        <v>16848</v>
      </c>
      <c r="T340" s="85">
        <f t="shared" si="332"/>
        <v>0</v>
      </c>
      <c r="U340" s="85">
        <f t="shared" si="332"/>
        <v>0</v>
      </c>
      <c r="V340" s="85">
        <f t="shared" si="332"/>
        <v>16848</v>
      </c>
      <c r="W340" s="85">
        <f t="shared" si="332"/>
        <v>0</v>
      </c>
      <c r="X340" s="85">
        <f t="shared" si="332"/>
        <v>0</v>
      </c>
      <c r="Y340" s="85">
        <f t="shared" si="332"/>
        <v>0</v>
      </c>
      <c r="Z340" s="85">
        <f t="shared" si="332"/>
        <v>16848</v>
      </c>
      <c r="AA340" s="85">
        <f t="shared" si="332"/>
        <v>0</v>
      </c>
      <c r="AB340" s="85">
        <f t="shared" si="332"/>
        <v>-68</v>
      </c>
      <c r="AC340" s="85">
        <f t="shared" si="332"/>
        <v>241</v>
      </c>
      <c r="AD340" s="85">
        <f t="shared" si="332"/>
        <v>0</v>
      </c>
      <c r="AE340" s="85">
        <f t="shared" si="332"/>
        <v>0</v>
      </c>
      <c r="AF340" s="85">
        <f t="shared" si="332"/>
        <v>4</v>
      </c>
      <c r="AG340" s="85">
        <f t="shared" si="332"/>
        <v>0</v>
      </c>
      <c r="AH340" s="85">
        <f t="shared" si="332"/>
        <v>17025</v>
      </c>
      <c r="AI340" s="85">
        <f t="shared" si="332"/>
        <v>0</v>
      </c>
      <c r="AJ340" s="85">
        <f t="shared" si="332"/>
        <v>0</v>
      </c>
      <c r="AK340" s="85">
        <f t="shared" si="332"/>
        <v>0</v>
      </c>
      <c r="AL340" s="85">
        <f t="shared" si="332"/>
        <v>0</v>
      </c>
      <c r="AM340" s="85">
        <f t="shared" si="332"/>
        <v>0</v>
      </c>
      <c r="AN340" s="85">
        <f t="shared" si="332"/>
        <v>17025</v>
      </c>
      <c r="AO340" s="85">
        <f t="shared" si="332"/>
        <v>0</v>
      </c>
      <c r="AP340" s="85">
        <f t="shared" si="332"/>
        <v>0</v>
      </c>
      <c r="AQ340" s="85">
        <f t="shared" si="332"/>
        <v>0</v>
      </c>
      <c r="AR340" s="85">
        <f t="shared" si="332"/>
        <v>17025</v>
      </c>
      <c r="AS340" s="85">
        <f t="shared" si="332"/>
        <v>0</v>
      </c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</row>
    <row r="341" spans="1:69" s="8" customFormat="1" ht="36" customHeight="1">
      <c r="A341" s="82" t="s">
        <v>129</v>
      </c>
      <c r="B341" s="83" t="s">
        <v>154</v>
      </c>
      <c r="C341" s="83" t="s">
        <v>127</v>
      </c>
      <c r="D341" s="84" t="s">
        <v>86</v>
      </c>
      <c r="E341" s="83" t="s">
        <v>130</v>
      </c>
      <c r="F341" s="74">
        <v>16772</v>
      </c>
      <c r="G341" s="74">
        <f>H341-F341</f>
        <v>4187</v>
      </c>
      <c r="H341" s="92">
        <v>20959</v>
      </c>
      <c r="I341" s="92"/>
      <c r="J341" s="92">
        <v>22756</v>
      </c>
      <c r="K341" s="164"/>
      <c r="L341" s="164"/>
      <c r="M341" s="74">
        <f>H341+K341</f>
        <v>20959</v>
      </c>
      <c r="N341" s="75"/>
      <c r="O341" s="74">
        <f>P341-M341</f>
        <v>-4111</v>
      </c>
      <c r="P341" s="74">
        <v>16848</v>
      </c>
      <c r="Q341" s="74"/>
      <c r="R341" s="164"/>
      <c r="S341" s="74">
        <f>P341+R341</f>
        <v>16848</v>
      </c>
      <c r="T341" s="74"/>
      <c r="U341" s="153"/>
      <c r="V341" s="74">
        <f>U341+S341</f>
        <v>16848</v>
      </c>
      <c r="W341" s="149"/>
      <c r="X341" s="154"/>
      <c r="Y341" s="154"/>
      <c r="Z341" s="74">
        <f>V341+X341+Y341</f>
        <v>16848</v>
      </c>
      <c r="AA341" s="74">
        <f>W341+Y341</f>
        <v>0</v>
      </c>
      <c r="AB341" s="75">
        <f>-83+13+2</f>
        <v>-68</v>
      </c>
      <c r="AC341" s="75">
        <v>241</v>
      </c>
      <c r="AD341" s="75"/>
      <c r="AE341" s="75"/>
      <c r="AF341" s="75">
        <v>4</v>
      </c>
      <c r="AG341" s="153"/>
      <c r="AH341" s="74">
        <f>Z341+AB341+AC341+AD341+AE341+AF341+AG341</f>
        <v>17025</v>
      </c>
      <c r="AI341" s="74">
        <f>AA341+AG341</f>
        <v>0</v>
      </c>
      <c r="AJ341" s="74"/>
      <c r="AK341" s="74"/>
      <c r="AL341" s="153"/>
      <c r="AM341" s="153"/>
      <c r="AN341" s="74">
        <f>AH341+AJ341+AK341+AL341+AM341</f>
        <v>17025</v>
      </c>
      <c r="AO341" s="74">
        <f>AI341+AM341</f>
        <v>0</v>
      </c>
      <c r="AP341" s="149"/>
      <c r="AQ341" s="149"/>
      <c r="AR341" s="74">
        <f>AN341+AP341+AQ341</f>
        <v>17025</v>
      </c>
      <c r="AS341" s="74">
        <f>AO341+AQ341</f>
        <v>0</v>
      </c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</row>
    <row r="342" spans="1:69" s="8" customFormat="1" ht="20.25" customHeight="1">
      <c r="A342" s="82" t="s">
        <v>87</v>
      </c>
      <c r="B342" s="83" t="s">
        <v>154</v>
      </c>
      <c r="C342" s="83" t="s">
        <v>127</v>
      </c>
      <c r="D342" s="84" t="s">
        <v>88</v>
      </c>
      <c r="E342" s="83"/>
      <c r="F342" s="85">
        <f aca="true" t="shared" si="333" ref="F342:AS342">F343</f>
        <v>69934</v>
      </c>
      <c r="G342" s="85">
        <f t="shared" si="333"/>
        <v>3968</v>
      </c>
      <c r="H342" s="85">
        <f t="shared" si="333"/>
        <v>73902</v>
      </c>
      <c r="I342" s="85">
        <f t="shared" si="333"/>
        <v>0</v>
      </c>
      <c r="J342" s="85">
        <f t="shared" si="333"/>
        <v>80038</v>
      </c>
      <c r="K342" s="85">
        <f t="shared" si="333"/>
        <v>0</v>
      </c>
      <c r="L342" s="85">
        <f t="shared" si="333"/>
        <v>0</v>
      </c>
      <c r="M342" s="85">
        <f t="shared" si="333"/>
        <v>73902</v>
      </c>
      <c r="N342" s="85">
        <f t="shared" si="333"/>
        <v>0</v>
      </c>
      <c r="O342" s="85">
        <f t="shared" si="333"/>
        <v>-12306</v>
      </c>
      <c r="P342" s="85">
        <f t="shared" si="333"/>
        <v>61596</v>
      </c>
      <c r="Q342" s="85">
        <f t="shared" si="333"/>
        <v>0</v>
      </c>
      <c r="R342" s="85">
        <f t="shared" si="333"/>
        <v>0</v>
      </c>
      <c r="S342" s="85">
        <f t="shared" si="333"/>
        <v>61596</v>
      </c>
      <c r="T342" s="85">
        <f t="shared" si="333"/>
        <v>0</v>
      </c>
      <c r="U342" s="85">
        <f t="shared" si="333"/>
        <v>0</v>
      </c>
      <c r="V342" s="85">
        <f t="shared" si="333"/>
        <v>61596</v>
      </c>
      <c r="W342" s="85">
        <f t="shared" si="333"/>
        <v>0</v>
      </c>
      <c r="X342" s="85">
        <f t="shared" si="333"/>
        <v>0</v>
      </c>
      <c r="Y342" s="85">
        <f t="shared" si="333"/>
        <v>0</v>
      </c>
      <c r="Z342" s="85">
        <f t="shared" si="333"/>
        <v>61596</v>
      </c>
      <c r="AA342" s="85">
        <f t="shared" si="333"/>
        <v>0</v>
      </c>
      <c r="AB342" s="85">
        <f t="shared" si="333"/>
        <v>-218</v>
      </c>
      <c r="AC342" s="85">
        <f t="shared" si="333"/>
        <v>553</v>
      </c>
      <c r="AD342" s="85">
        <f t="shared" si="333"/>
        <v>0</v>
      </c>
      <c r="AE342" s="85">
        <f t="shared" si="333"/>
        <v>0</v>
      </c>
      <c r="AF342" s="85">
        <f t="shared" si="333"/>
        <v>45</v>
      </c>
      <c r="AG342" s="85">
        <f t="shared" si="333"/>
        <v>0</v>
      </c>
      <c r="AH342" s="85">
        <f t="shared" si="333"/>
        <v>61976</v>
      </c>
      <c r="AI342" s="85">
        <f t="shared" si="333"/>
        <v>0</v>
      </c>
      <c r="AJ342" s="85">
        <f t="shared" si="333"/>
        <v>0</v>
      </c>
      <c r="AK342" s="85">
        <f t="shared" si="333"/>
        <v>0</v>
      </c>
      <c r="AL342" s="85">
        <f t="shared" si="333"/>
        <v>0</v>
      </c>
      <c r="AM342" s="85">
        <f t="shared" si="333"/>
        <v>0</v>
      </c>
      <c r="AN342" s="85">
        <f t="shared" si="333"/>
        <v>61976</v>
      </c>
      <c r="AO342" s="85">
        <f t="shared" si="333"/>
        <v>0</v>
      </c>
      <c r="AP342" s="85">
        <f t="shared" si="333"/>
        <v>0</v>
      </c>
      <c r="AQ342" s="85">
        <f t="shared" si="333"/>
        <v>0</v>
      </c>
      <c r="AR342" s="85">
        <f t="shared" si="333"/>
        <v>61976</v>
      </c>
      <c r="AS342" s="85">
        <f t="shared" si="333"/>
        <v>0</v>
      </c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</row>
    <row r="343" spans="1:69" s="8" customFormat="1" ht="39" customHeight="1">
      <c r="A343" s="82" t="s">
        <v>129</v>
      </c>
      <c r="B343" s="83" t="s">
        <v>154</v>
      </c>
      <c r="C343" s="83" t="s">
        <v>127</v>
      </c>
      <c r="D343" s="84" t="s">
        <v>88</v>
      </c>
      <c r="E343" s="83" t="s">
        <v>130</v>
      </c>
      <c r="F343" s="74">
        <v>69934</v>
      </c>
      <c r="G343" s="74">
        <f>H343-F343</f>
        <v>3968</v>
      </c>
      <c r="H343" s="92">
        <v>73902</v>
      </c>
      <c r="I343" s="92"/>
      <c r="J343" s="92">
        <v>80038</v>
      </c>
      <c r="K343" s="164"/>
      <c r="L343" s="164"/>
      <c r="M343" s="74">
        <f>H343+K343</f>
        <v>73902</v>
      </c>
      <c r="N343" s="75"/>
      <c r="O343" s="74">
        <f>P343-M343</f>
        <v>-12306</v>
      </c>
      <c r="P343" s="74">
        <v>61596</v>
      </c>
      <c r="Q343" s="74"/>
      <c r="R343" s="164"/>
      <c r="S343" s="74">
        <f>P343+R343</f>
        <v>61596</v>
      </c>
      <c r="T343" s="74"/>
      <c r="U343" s="153"/>
      <c r="V343" s="74">
        <f>U343+S343</f>
        <v>61596</v>
      </c>
      <c r="W343" s="74">
        <f>T343</f>
        <v>0</v>
      </c>
      <c r="X343" s="154"/>
      <c r="Y343" s="154"/>
      <c r="Z343" s="74">
        <f>V343+X343+Y343</f>
        <v>61596</v>
      </c>
      <c r="AA343" s="74">
        <f>W343+Y343</f>
        <v>0</v>
      </c>
      <c r="AB343" s="75">
        <f>-142-76</f>
        <v>-218</v>
      </c>
      <c r="AC343" s="75">
        <v>553</v>
      </c>
      <c r="AD343" s="75"/>
      <c r="AE343" s="75"/>
      <c r="AF343" s="75">
        <v>45</v>
      </c>
      <c r="AG343" s="153"/>
      <c r="AH343" s="74">
        <f>Z343+AB343+AC343+AD343+AE343+AF343+AG343</f>
        <v>61976</v>
      </c>
      <c r="AI343" s="74">
        <f>AA343+AG343</f>
        <v>0</v>
      </c>
      <c r="AJ343" s="74"/>
      <c r="AK343" s="74"/>
      <c r="AL343" s="153"/>
      <c r="AM343" s="153"/>
      <c r="AN343" s="74">
        <f>AH343+AJ343+AK343+AL343+AM343</f>
        <v>61976</v>
      </c>
      <c r="AO343" s="74">
        <f>AI343+AM343</f>
        <v>0</v>
      </c>
      <c r="AP343" s="149"/>
      <c r="AQ343" s="149"/>
      <c r="AR343" s="74">
        <f>AN343+AP343+AQ343</f>
        <v>61976</v>
      </c>
      <c r="AS343" s="74">
        <f>AO343+AQ343</f>
        <v>0</v>
      </c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</row>
    <row r="344" spans="1:69" s="8" customFormat="1" ht="34.5" customHeight="1">
      <c r="A344" s="82" t="s">
        <v>89</v>
      </c>
      <c r="B344" s="83" t="s">
        <v>154</v>
      </c>
      <c r="C344" s="83" t="s">
        <v>127</v>
      </c>
      <c r="D344" s="84" t="s">
        <v>90</v>
      </c>
      <c r="E344" s="83"/>
      <c r="F344" s="85">
        <f aca="true" t="shared" si="334" ref="F344:AS344">F345</f>
        <v>75174</v>
      </c>
      <c r="G344" s="85">
        <f t="shared" si="334"/>
        <v>16533</v>
      </c>
      <c r="H344" s="85">
        <f t="shared" si="334"/>
        <v>91707</v>
      </c>
      <c r="I344" s="85">
        <f t="shared" si="334"/>
        <v>0</v>
      </c>
      <c r="J344" s="85">
        <f t="shared" si="334"/>
        <v>97311</v>
      </c>
      <c r="K344" s="85">
        <f t="shared" si="334"/>
        <v>0</v>
      </c>
      <c r="L344" s="85">
        <f t="shared" si="334"/>
        <v>0</v>
      </c>
      <c r="M344" s="85">
        <f t="shared" si="334"/>
        <v>91707</v>
      </c>
      <c r="N344" s="85">
        <f t="shared" si="334"/>
        <v>0</v>
      </c>
      <c r="O344" s="85">
        <f t="shared" si="334"/>
        <v>-22848</v>
      </c>
      <c r="P344" s="85">
        <f t="shared" si="334"/>
        <v>68859</v>
      </c>
      <c r="Q344" s="85">
        <f t="shared" si="334"/>
        <v>0</v>
      </c>
      <c r="R344" s="85">
        <f t="shared" si="334"/>
        <v>0</v>
      </c>
      <c r="S344" s="85">
        <f t="shared" si="334"/>
        <v>68859</v>
      </c>
      <c r="T344" s="85">
        <f t="shared" si="334"/>
        <v>0</v>
      </c>
      <c r="U344" s="85">
        <f t="shared" si="334"/>
        <v>-3008</v>
      </c>
      <c r="V344" s="85">
        <f t="shared" si="334"/>
        <v>65851</v>
      </c>
      <c r="W344" s="85">
        <f t="shared" si="334"/>
        <v>0</v>
      </c>
      <c r="X344" s="85">
        <f t="shared" si="334"/>
        <v>0</v>
      </c>
      <c r="Y344" s="85">
        <f t="shared" si="334"/>
        <v>0</v>
      </c>
      <c r="Z344" s="85">
        <f t="shared" si="334"/>
        <v>65851</v>
      </c>
      <c r="AA344" s="85">
        <f t="shared" si="334"/>
        <v>0</v>
      </c>
      <c r="AB344" s="85">
        <f t="shared" si="334"/>
        <v>-114</v>
      </c>
      <c r="AC344" s="85">
        <f t="shared" si="334"/>
        <v>180</v>
      </c>
      <c r="AD344" s="85">
        <f t="shared" si="334"/>
        <v>0</v>
      </c>
      <c r="AE344" s="85">
        <f t="shared" si="334"/>
        <v>1350</v>
      </c>
      <c r="AF344" s="85">
        <f t="shared" si="334"/>
        <v>72</v>
      </c>
      <c r="AG344" s="85">
        <f t="shared" si="334"/>
        <v>0</v>
      </c>
      <c r="AH344" s="85">
        <f t="shared" si="334"/>
        <v>67339</v>
      </c>
      <c r="AI344" s="85">
        <f t="shared" si="334"/>
        <v>0</v>
      </c>
      <c r="AJ344" s="85">
        <f t="shared" si="334"/>
        <v>3008</v>
      </c>
      <c r="AK344" s="85">
        <f t="shared" si="334"/>
        <v>0</v>
      </c>
      <c r="AL344" s="85">
        <f t="shared" si="334"/>
        <v>0</v>
      </c>
      <c r="AM344" s="85">
        <f t="shared" si="334"/>
        <v>0</v>
      </c>
      <c r="AN344" s="85">
        <f t="shared" si="334"/>
        <v>70347</v>
      </c>
      <c r="AO344" s="85">
        <f t="shared" si="334"/>
        <v>0</v>
      </c>
      <c r="AP344" s="85">
        <f t="shared" si="334"/>
        <v>0</v>
      </c>
      <c r="AQ344" s="85">
        <f t="shared" si="334"/>
        <v>0</v>
      </c>
      <c r="AR344" s="85">
        <f t="shared" si="334"/>
        <v>70347</v>
      </c>
      <c r="AS344" s="85">
        <f t="shared" si="334"/>
        <v>0</v>
      </c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</row>
    <row r="345" spans="1:69" s="8" customFormat="1" ht="33" customHeight="1">
      <c r="A345" s="82" t="s">
        <v>129</v>
      </c>
      <c r="B345" s="83" t="s">
        <v>154</v>
      </c>
      <c r="C345" s="83" t="s">
        <v>127</v>
      </c>
      <c r="D345" s="84" t="s">
        <v>90</v>
      </c>
      <c r="E345" s="83" t="s">
        <v>130</v>
      </c>
      <c r="F345" s="74">
        <v>75174</v>
      </c>
      <c r="G345" s="74">
        <f>H345-F345</f>
        <v>16533</v>
      </c>
      <c r="H345" s="92">
        <v>91707</v>
      </c>
      <c r="I345" s="92"/>
      <c r="J345" s="92">
        <v>97311</v>
      </c>
      <c r="K345" s="164"/>
      <c r="L345" s="164"/>
      <c r="M345" s="74">
        <f>H345+K345</f>
        <v>91707</v>
      </c>
      <c r="N345" s="75"/>
      <c r="O345" s="74">
        <f>P345-M345</f>
        <v>-22848</v>
      </c>
      <c r="P345" s="74">
        <v>68859</v>
      </c>
      <c r="Q345" s="74"/>
      <c r="R345" s="164"/>
      <c r="S345" s="74">
        <f>P345+R345</f>
        <v>68859</v>
      </c>
      <c r="T345" s="74"/>
      <c r="U345" s="76">
        <v>-3008</v>
      </c>
      <c r="V345" s="74">
        <f>U345+S345</f>
        <v>65851</v>
      </c>
      <c r="W345" s="74">
        <f>T345</f>
        <v>0</v>
      </c>
      <c r="X345" s="154"/>
      <c r="Y345" s="154"/>
      <c r="Z345" s="74">
        <f>V345+X345+Y345</f>
        <v>65851</v>
      </c>
      <c r="AA345" s="74">
        <f>W345+Y345</f>
        <v>0</v>
      </c>
      <c r="AB345" s="74">
        <f>-150+36</f>
        <v>-114</v>
      </c>
      <c r="AC345" s="74">
        <v>180</v>
      </c>
      <c r="AD345" s="74"/>
      <c r="AE345" s="74">
        <v>1350</v>
      </c>
      <c r="AF345" s="74">
        <v>72</v>
      </c>
      <c r="AG345" s="153"/>
      <c r="AH345" s="74">
        <f>Z345+AB345+AC345+AD345+AE345+AF345+AG345</f>
        <v>67339</v>
      </c>
      <c r="AI345" s="74">
        <f>AA345+AG345</f>
        <v>0</v>
      </c>
      <c r="AJ345" s="74">
        <v>3008</v>
      </c>
      <c r="AK345" s="74"/>
      <c r="AL345" s="153"/>
      <c r="AM345" s="74"/>
      <c r="AN345" s="74">
        <f>AH345+AJ345+AK345+AL345+AM345</f>
        <v>70347</v>
      </c>
      <c r="AO345" s="74">
        <f>AI345+AM345</f>
        <v>0</v>
      </c>
      <c r="AP345" s="149"/>
      <c r="AQ345" s="149"/>
      <c r="AR345" s="74">
        <f>AN345+AP345+AQ345</f>
        <v>70347</v>
      </c>
      <c r="AS345" s="74">
        <f>AO345+AQ345</f>
        <v>0</v>
      </c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</row>
    <row r="346" spans="1:69" s="8" customFormat="1" ht="60" customHeight="1">
      <c r="A346" s="82" t="s">
        <v>91</v>
      </c>
      <c r="B346" s="83" t="s">
        <v>154</v>
      </c>
      <c r="C346" s="83" t="s">
        <v>127</v>
      </c>
      <c r="D346" s="84" t="s">
        <v>92</v>
      </c>
      <c r="E346" s="83"/>
      <c r="F346" s="85">
        <f aca="true" t="shared" si="335" ref="F346:N346">F347+F348+F350+F352</f>
        <v>22500</v>
      </c>
      <c r="G346" s="85">
        <f t="shared" si="335"/>
        <v>-5735</v>
      </c>
      <c r="H346" s="85">
        <f t="shared" si="335"/>
        <v>16765</v>
      </c>
      <c r="I346" s="85">
        <f t="shared" si="335"/>
        <v>0</v>
      </c>
      <c r="J346" s="85">
        <f t="shared" si="335"/>
        <v>17951</v>
      </c>
      <c r="K346" s="85">
        <f t="shared" si="335"/>
        <v>0</v>
      </c>
      <c r="L346" s="85">
        <f t="shared" si="335"/>
        <v>0</v>
      </c>
      <c r="M346" s="85">
        <f t="shared" si="335"/>
        <v>16765</v>
      </c>
      <c r="N346" s="85">
        <f t="shared" si="335"/>
        <v>0</v>
      </c>
      <c r="O346" s="85">
        <f aca="true" t="shared" si="336" ref="O346:T346">O347+O348+O350+O352</f>
        <v>-13619</v>
      </c>
      <c r="P346" s="85">
        <f t="shared" si="336"/>
        <v>3146</v>
      </c>
      <c r="Q346" s="85">
        <f t="shared" si="336"/>
        <v>0</v>
      </c>
      <c r="R346" s="85">
        <f t="shared" si="336"/>
        <v>0</v>
      </c>
      <c r="S346" s="85">
        <f t="shared" si="336"/>
        <v>3146</v>
      </c>
      <c r="T346" s="85">
        <f t="shared" si="336"/>
        <v>0</v>
      </c>
      <c r="U346" s="85">
        <f aca="true" t="shared" si="337" ref="U346:AS346">U347+U356</f>
        <v>3008</v>
      </c>
      <c r="V346" s="85">
        <f t="shared" si="337"/>
        <v>6154</v>
      </c>
      <c r="W346" s="85">
        <f t="shared" si="337"/>
        <v>0</v>
      </c>
      <c r="X346" s="85">
        <f t="shared" si="337"/>
        <v>995</v>
      </c>
      <c r="Y346" s="85">
        <f t="shared" si="337"/>
        <v>0</v>
      </c>
      <c r="Z346" s="85">
        <f t="shared" si="337"/>
        <v>7149</v>
      </c>
      <c r="AA346" s="85">
        <f t="shared" si="337"/>
        <v>0</v>
      </c>
      <c r="AB346" s="85">
        <f t="shared" si="337"/>
        <v>0</v>
      </c>
      <c r="AC346" s="85">
        <f t="shared" si="337"/>
        <v>0</v>
      </c>
      <c r="AD346" s="85">
        <f t="shared" si="337"/>
        <v>0</v>
      </c>
      <c r="AE346" s="85">
        <f t="shared" si="337"/>
        <v>0</v>
      </c>
      <c r="AF346" s="85">
        <f t="shared" si="337"/>
        <v>0</v>
      </c>
      <c r="AG346" s="85">
        <f t="shared" si="337"/>
        <v>0</v>
      </c>
      <c r="AH346" s="85">
        <f t="shared" si="337"/>
        <v>7149</v>
      </c>
      <c r="AI346" s="85">
        <f t="shared" si="337"/>
        <v>0</v>
      </c>
      <c r="AJ346" s="85">
        <f t="shared" si="337"/>
        <v>-2858</v>
      </c>
      <c r="AK346" s="85">
        <f t="shared" si="337"/>
        <v>0</v>
      </c>
      <c r="AL346" s="85">
        <f t="shared" si="337"/>
        <v>0</v>
      </c>
      <c r="AM346" s="85">
        <f t="shared" si="337"/>
        <v>58593</v>
      </c>
      <c r="AN346" s="85">
        <f t="shared" si="337"/>
        <v>62884</v>
      </c>
      <c r="AO346" s="85">
        <f t="shared" si="337"/>
        <v>58593</v>
      </c>
      <c r="AP346" s="85">
        <f t="shared" si="337"/>
        <v>0</v>
      </c>
      <c r="AQ346" s="85">
        <f t="shared" si="337"/>
        <v>0</v>
      </c>
      <c r="AR346" s="85">
        <f t="shared" si="337"/>
        <v>62884</v>
      </c>
      <c r="AS346" s="85">
        <f t="shared" si="337"/>
        <v>58593</v>
      </c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</row>
    <row r="347" spans="1:69" s="8" customFormat="1" ht="73.5" customHeight="1">
      <c r="A347" s="82" t="s">
        <v>137</v>
      </c>
      <c r="B347" s="83" t="s">
        <v>154</v>
      </c>
      <c r="C347" s="83" t="s">
        <v>127</v>
      </c>
      <c r="D347" s="84" t="s">
        <v>92</v>
      </c>
      <c r="E347" s="83" t="s">
        <v>138</v>
      </c>
      <c r="F347" s="74">
        <v>20205</v>
      </c>
      <c r="G347" s="74">
        <f>H347-F347</f>
        <v>-3774</v>
      </c>
      <c r="H347" s="92">
        <v>16431</v>
      </c>
      <c r="I347" s="92"/>
      <c r="J347" s="92">
        <v>17593</v>
      </c>
      <c r="K347" s="164"/>
      <c r="L347" s="164"/>
      <c r="M347" s="74">
        <f>H347+K347</f>
        <v>16431</v>
      </c>
      <c r="N347" s="75"/>
      <c r="O347" s="74">
        <f>P347-M347</f>
        <v>-13285</v>
      </c>
      <c r="P347" s="74">
        <v>3146</v>
      </c>
      <c r="Q347" s="74"/>
      <c r="R347" s="164"/>
      <c r="S347" s="74">
        <f>P347+R347</f>
        <v>3146</v>
      </c>
      <c r="T347" s="74"/>
      <c r="U347" s="153"/>
      <c r="V347" s="74">
        <f>U347+S347</f>
        <v>3146</v>
      </c>
      <c r="W347" s="74">
        <f>T347</f>
        <v>0</v>
      </c>
      <c r="X347" s="74">
        <v>995</v>
      </c>
      <c r="Y347" s="154"/>
      <c r="Z347" s="74">
        <f>V347+X347+Y347</f>
        <v>4141</v>
      </c>
      <c r="AA347" s="74">
        <f>W347+Y347</f>
        <v>0</v>
      </c>
      <c r="AB347" s="153"/>
      <c r="AC347" s="153"/>
      <c r="AD347" s="153"/>
      <c r="AE347" s="153"/>
      <c r="AF347" s="153"/>
      <c r="AG347" s="153"/>
      <c r="AH347" s="74">
        <f>Z347+AB347+AC347+AD347+AE347+AF347+AG347</f>
        <v>4141</v>
      </c>
      <c r="AI347" s="74">
        <f>AA347+AG347</f>
        <v>0</v>
      </c>
      <c r="AJ347" s="74">
        <f>-100+250</f>
        <v>150</v>
      </c>
      <c r="AK347" s="74"/>
      <c r="AL347" s="153"/>
      <c r="AM347" s="153"/>
      <c r="AN347" s="74">
        <f>AH347+AJ347+AK347+AL347+AM347</f>
        <v>4291</v>
      </c>
      <c r="AO347" s="74">
        <f>AI347+AM347</f>
        <v>0</v>
      </c>
      <c r="AP347" s="149"/>
      <c r="AQ347" s="149"/>
      <c r="AR347" s="74">
        <f>AN347+AP347+AQ347</f>
        <v>4291</v>
      </c>
      <c r="AS347" s="74">
        <f>AO347+AQ347</f>
        <v>0</v>
      </c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</row>
    <row r="348" spans="1:69" s="8" customFormat="1" ht="107.25" customHeight="1" hidden="1">
      <c r="A348" s="82" t="s">
        <v>221</v>
      </c>
      <c r="B348" s="83" t="s">
        <v>154</v>
      </c>
      <c r="C348" s="83" t="s">
        <v>127</v>
      </c>
      <c r="D348" s="84" t="s">
        <v>183</v>
      </c>
      <c r="E348" s="83"/>
      <c r="F348" s="85">
        <f aca="true" t="shared" si="338" ref="F348:Q348">F349</f>
        <v>390</v>
      </c>
      <c r="G348" s="85">
        <f t="shared" si="338"/>
        <v>-390</v>
      </c>
      <c r="H348" s="85">
        <f t="shared" si="338"/>
        <v>0</v>
      </c>
      <c r="I348" s="85">
        <f t="shared" si="338"/>
        <v>0</v>
      </c>
      <c r="J348" s="85">
        <f t="shared" si="338"/>
        <v>0</v>
      </c>
      <c r="K348" s="85">
        <f t="shared" si="338"/>
        <v>0</v>
      </c>
      <c r="L348" s="85">
        <f t="shared" si="338"/>
        <v>0</v>
      </c>
      <c r="M348" s="85">
        <f t="shared" si="338"/>
        <v>0</v>
      </c>
      <c r="N348" s="85">
        <f t="shared" si="338"/>
        <v>0</v>
      </c>
      <c r="O348" s="85">
        <f t="shared" si="338"/>
        <v>0</v>
      </c>
      <c r="P348" s="85">
        <f t="shared" si="338"/>
        <v>0</v>
      </c>
      <c r="Q348" s="85">
        <f t="shared" si="338"/>
        <v>0</v>
      </c>
      <c r="R348" s="164"/>
      <c r="S348" s="164"/>
      <c r="T348" s="85">
        <f>T349</f>
        <v>0</v>
      </c>
      <c r="U348" s="153"/>
      <c r="V348" s="149"/>
      <c r="W348" s="149"/>
      <c r="X348" s="154"/>
      <c r="Y348" s="154"/>
      <c r="Z348" s="165"/>
      <c r="AA348" s="165"/>
      <c r="AB348" s="153"/>
      <c r="AC348" s="153"/>
      <c r="AD348" s="153"/>
      <c r="AE348" s="153"/>
      <c r="AF348" s="153"/>
      <c r="AG348" s="153"/>
      <c r="AH348" s="153"/>
      <c r="AI348" s="153"/>
      <c r="AJ348" s="153"/>
      <c r="AK348" s="153"/>
      <c r="AL348" s="153"/>
      <c r="AM348" s="153"/>
      <c r="AN348" s="153"/>
      <c r="AO348" s="153"/>
      <c r="AP348" s="149"/>
      <c r="AQ348" s="149"/>
      <c r="AR348" s="149"/>
      <c r="AS348" s="149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</row>
    <row r="349" spans="1:69" s="8" customFormat="1" ht="105" customHeight="1" hidden="1">
      <c r="A349" s="82" t="s">
        <v>417</v>
      </c>
      <c r="B349" s="83" t="s">
        <v>154</v>
      </c>
      <c r="C349" s="83" t="s">
        <v>127</v>
      </c>
      <c r="D349" s="84" t="s">
        <v>183</v>
      </c>
      <c r="E349" s="83" t="s">
        <v>144</v>
      </c>
      <c r="F349" s="74">
        <v>390</v>
      </c>
      <c r="G349" s="74">
        <f>H349-F349</f>
        <v>-390</v>
      </c>
      <c r="H349" s="164"/>
      <c r="I349" s="164"/>
      <c r="J349" s="164"/>
      <c r="K349" s="164"/>
      <c r="L349" s="164"/>
      <c r="M349" s="74">
        <f>H349+K349</f>
        <v>0</v>
      </c>
      <c r="N349" s="75"/>
      <c r="O349" s="74"/>
      <c r="P349" s="74"/>
      <c r="Q349" s="74"/>
      <c r="R349" s="164"/>
      <c r="S349" s="164"/>
      <c r="T349" s="74"/>
      <c r="U349" s="153"/>
      <c r="V349" s="149"/>
      <c r="W349" s="149"/>
      <c r="X349" s="154"/>
      <c r="Y349" s="154"/>
      <c r="Z349" s="165"/>
      <c r="AA349" s="165"/>
      <c r="AB349" s="153"/>
      <c r="AC349" s="153"/>
      <c r="AD349" s="153"/>
      <c r="AE349" s="153"/>
      <c r="AF349" s="153"/>
      <c r="AG349" s="153"/>
      <c r="AH349" s="153"/>
      <c r="AI349" s="153"/>
      <c r="AJ349" s="153"/>
      <c r="AK349" s="153"/>
      <c r="AL349" s="153"/>
      <c r="AM349" s="153"/>
      <c r="AN349" s="153"/>
      <c r="AO349" s="153"/>
      <c r="AP349" s="149"/>
      <c r="AQ349" s="149"/>
      <c r="AR349" s="149"/>
      <c r="AS349" s="149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</row>
    <row r="350" spans="1:69" s="8" customFormat="1" ht="54" customHeight="1" hidden="1">
      <c r="A350" s="82" t="s">
        <v>180</v>
      </c>
      <c r="B350" s="83" t="s">
        <v>154</v>
      </c>
      <c r="C350" s="83" t="s">
        <v>127</v>
      </c>
      <c r="D350" s="84" t="s">
        <v>184</v>
      </c>
      <c r="E350" s="83"/>
      <c r="F350" s="85">
        <f aca="true" t="shared" si="339" ref="F350:Q350">F351</f>
        <v>1580</v>
      </c>
      <c r="G350" s="85">
        <f t="shared" si="339"/>
        <v>-1580</v>
      </c>
      <c r="H350" s="85">
        <f t="shared" si="339"/>
        <v>0</v>
      </c>
      <c r="I350" s="85">
        <f t="shared" si="339"/>
        <v>0</v>
      </c>
      <c r="J350" s="85">
        <f t="shared" si="339"/>
        <v>0</v>
      </c>
      <c r="K350" s="85">
        <f t="shared" si="339"/>
        <v>0</v>
      </c>
      <c r="L350" s="85">
        <f t="shared" si="339"/>
        <v>0</v>
      </c>
      <c r="M350" s="85">
        <f t="shared" si="339"/>
        <v>0</v>
      </c>
      <c r="N350" s="85">
        <f t="shared" si="339"/>
        <v>0</v>
      </c>
      <c r="O350" s="85">
        <f t="shared" si="339"/>
        <v>0</v>
      </c>
      <c r="P350" s="85">
        <f t="shared" si="339"/>
        <v>0</v>
      </c>
      <c r="Q350" s="85">
        <f t="shared" si="339"/>
        <v>0</v>
      </c>
      <c r="R350" s="164"/>
      <c r="S350" s="164"/>
      <c r="T350" s="85">
        <f>T351</f>
        <v>0</v>
      </c>
      <c r="U350" s="153"/>
      <c r="V350" s="149"/>
      <c r="W350" s="149"/>
      <c r="X350" s="154"/>
      <c r="Y350" s="154"/>
      <c r="Z350" s="165"/>
      <c r="AA350" s="165"/>
      <c r="AB350" s="153"/>
      <c r="AC350" s="153"/>
      <c r="AD350" s="153"/>
      <c r="AE350" s="153"/>
      <c r="AF350" s="153"/>
      <c r="AG350" s="153"/>
      <c r="AH350" s="153"/>
      <c r="AI350" s="153"/>
      <c r="AJ350" s="153"/>
      <c r="AK350" s="153"/>
      <c r="AL350" s="153"/>
      <c r="AM350" s="153"/>
      <c r="AN350" s="153"/>
      <c r="AO350" s="153"/>
      <c r="AP350" s="149"/>
      <c r="AQ350" s="149"/>
      <c r="AR350" s="149"/>
      <c r="AS350" s="149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</row>
    <row r="351" spans="1:69" s="8" customFormat="1" ht="107.25" customHeight="1" hidden="1">
      <c r="A351" s="82" t="s">
        <v>417</v>
      </c>
      <c r="B351" s="83" t="s">
        <v>154</v>
      </c>
      <c r="C351" s="83" t="s">
        <v>127</v>
      </c>
      <c r="D351" s="84" t="s">
        <v>184</v>
      </c>
      <c r="E351" s="83" t="s">
        <v>144</v>
      </c>
      <c r="F351" s="74">
        <v>1580</v>
      </c>
      <c r="G351" s="74">
        <f>H351-F351</f>
        <v>-1580</v>
      </c>
      <c r="H351" s="164"/>
      <c r="I351" s="164"/>
      <c r="J351" s="164"/>
      <c r="K351" s="164"/>
      <c r="L351" s="164"/>
      <c r="M351" s="74">
        <f>H351+K351</f>
        <v>0</v>
      </c>
      <c r="N351" s="75"/>
      <c r="O351" s="74"/>
      <c r="P351" s="74"/>
      <c r="Q351" s="74"/>
      <c r="R351" s="164"/>
      <c r="S351" s="164"/>
      <c r="T351" s="74"/>
      <c r="U351" s="153"/>
      <c r="V351" s="149"/>
      <c r="W351" s="149"/>
      <c r="X351" s="154"/>
      <c r="Y351" s="154"/>
      <c r="Z351" s="165"/>
      <c r="AA351" s="165"/>
      <c r="AB351" s="153"/>
      <c r="AC351" s="153"/>
      <c r="AD351" s="153"/>
      <c r="AE351" s="153"/>
      <c r="AF351" s="153"/>
      <c r="AG351" s="153"/>
      <c r="AH351" s="153"/>
      <c r="AI351" s="153"/>
      <c r="AJ351" s="153"/>
      <c r="AK351" s="153"/>
      <c r="AL351" s="153"/>
      <c r="AM351" s="153"/>
      <c r="AN351" s="153"/>
      <c r="AO351" s="153"/>
      <c r="AP351" s="149"/>
      <c r="AQ351" s="149"/>
      <c r="AR351" s="149"/>
      <c r="AS351" s="149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</row>
    <row r="352" spans="1:69" s="8" customFormat="1" ht="54.75" customHeight="1" hidden="1">
      <c r="A352" s="82" t="s">
        <v>222</v>
      </c>
      <c r="B352" s="83" t="s">
        <v>154</v>
      </c>
      <c r="C352" s="83" t="s">
        <v>127</v>
      </c>
      <c r="D352" s="84" t="s">
        <v>185</v>
      </c>
      <c r="E352" s="83"/>
      <c r="F352" s="85">
        <f aca="true" t="shared" si="340" ref="F352:T352">F353</f>
        <v>325</v>
      </c>
      <c r="G352" s="85">
        <f t="shared" si="340"/>
        <v>9</v>
      </c>
      <c r="H352" s="85">
        <f t="shared" si="340"/>
        <v>334</v>
      </c>
      <c r="I352" s="85">
        <f t="shared" si="340"/>
        <v>0</v>
      </c>
      <c r="J352" s="85">
        <f t="shared" si="340"/>
        <v>358</v>
      </c>
      <c r="K352" s="85">
        <f t="shared" si="340"/>
        <v>0</v>
      </c>
      <c r="L352" s="85">
        <f t="shared" si="340"/>
        <v>0</v>
      </c>
      <c r="M352" s="85">
        <f t="shared" si="340"/>
        <v>334</v>
      </c>
      <c r="N352" s="85">
        <f t="shared" si="340"/>
        <v>0</v>
      </c>
      <c r="O352" s="85">
        <f t="shared" si="340"/>
        <v>-334</v>
      </c>
      <c r="P352" s="85">
        <f t="shared" si="340"/>
        <v>0</v>
      </c>
      <c r="Q352" s="85">
        <f t="shared" si="340"/>
        <v>0</v>
      </c>
      <c r="R352" s="85">
        <f t="shared" si="340"/>
        <v>0</v>
      </c>
      <c r="S352" s="85">
        <f t="shared" si="340"/>
        <v>0</v>
      </c>
      <c r="T352" s="85">
        <f t="shared" si="340"/>
        <v>0</v>
      </c>
      <c r="U352" s="153"/>
      <c r="V352" s="149"/>
      <c r="W352" s="149"/>
      <c r="X352" s="154"/>
      <c r="Y352" s="154"/>
      <c r="Z352" s="165"/>
      <c r="AA352" s="165"/>
      <c r="AB352" s="153"/>
      <c r="AC352" s="153"/>
      <c r="AD352" s="153"/>
      <c r="AE352" s="153"/>
      <c r="AF352" s="153"/>
      <c r="AG352" s="153"/>
      <c r="AH352" s="153"/>
      <c r="AI352" s="153"/>
      <c r="AJ352" s="153"/>
      <c r="AK352" s="153"/>
      <c r="AL352" s="153"/>
      <c r="AM352" s="153"/>
      <c r="AN352" s="153"/>
      <c r="AO352" s="153"/>
      <c r="AP352" s="149"/>
      <c r="AQ352" s="149"/>
      <c r="AR352" s="149"/>
      <c r="AS352" s="149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</row>
    <row r="353" spans="1:69" s="8" customFormat="1" ht="77.25" customHeight="1" hidden="1">
      <c r="A353" s="82" t="s">
        <v>254</v>
      </c>
      <c r="B353" s="83" t="s">
        <v>154</v>
      </c>
      <c r="C353" s="83" t="s">
        <v>127</v>
      </c>
      <c r="D353" s="84" t="s">
        <v>185</v>
      </c>
      <c r="E353" s="83" t="s">
        <v>144</v>
      </c>
      <c r="F353" s="74">
        <v>325</v>
      </c>
      <c r="G353" s="74">
        <f>H353-F353</f>
        <v>9</v>
      </c>
      <c r="H353" s="92">
        <v>334</v>
      </c>
      <c r="I353" s="92"/>
      <c r="J353" s="92">
        <v>358</v>
      </c>
      <c r="K353" s="164"/>
      <c r="L353" s="164"/>
      <c r="M353" s="74">
        <f>H353+K353</f>
        <v>334</v>
      </c>
      <c r="N353" s="75"/>
      <c r="O353" s="74">
        <f>P353-M353</f>
        <v>-334</v>
      </c>
      <c r="P353" s="74"/>
      <c r="Q353" s="74"/>
      <c r="R353" s="164"/>
      <c r="S353" s="74">
        <f>P353+R353</f>
        <v>0</v>
      </c>
      <c r="T353" s="74"/>
      <c r="U353" s="153"/>
      <c r="V353" s="149"/>
      <c r="W353" s="149"/>
      <c r="X353" s="154"/>
      <c r="Y353" s="154"/>
      <c r="Z353" s="165"/>
      <c r="AA353" s="165"/>
      <c r="AB353" s="153"/>
      <c r="AC353" s="153"/>
      <c r="AD353" s="153"/>
      <c r="AE353" s="153"/>
      <c r="AF353" s="153"/>
      <c r="AG353" s="153"/>
      <c r="AH353" s="153"/>
      <c r="AI353" s="153"/>
      <c r="AJ353" s="153"/>
      <c r="AK353" s="153"/>
      <c r="AL353" s="153"/>
      <c r="AM353" s="153"/>
      <c r="AN353" s="153"/>
      <c r="AO353" s="153"/>
      <c r="AP353" s="149"/>
      <c r="AQ353" s="149"/>
      <c r="AR353" s="149"/>
      <c r="AS353" s="149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</row>
    <row r="354" spans="1:69" s="8" customFormat="1" ht="24" customHeight="1" hidden="1">
      <c r="A354" s="82" t="s">
        <v>121</v>
      </c>
      <c r="B354" s="83" t="s">
        <v>154</v>
      </c>
      <c r="C354" s="83" t="s">
        <v>127</v>
      </c>
      <c r="D354" s="84" t="s">
        <v>122</v>
      </c>
      <c r="E354" s="83"/>
      <c r="F354" s="74">
        <f aca="true" t="shared" si="341" ref="F354:T354">F355</f>
        <v>0</v>
      </c>
      <c r="G354" s="74">
        <f t="shared" si="341"/>
        <v>7637</v>
      </c>
      <c r="H354" s="74">
        <f t="shared" si="341"/>
        <v>7637</v>
      </c>
      <c r="I354" s="74">
        <f t="shared" si="341"/>
        <v>0</v>
      </c>
      <c r="J354" s="74">
        <f t="shared" si="341"/>
        <v>7502</v>
      </c>
      <c r="K354" s="74">
        <f t="shared" si="341"/>
        <v>0</v>
      </c>
      <c r="L354" s="74">
        <f t="shared" si="341"/>
        <v>0</v>
      </c>
      <c r="M354" s="74">
        <f t="shared" si="341"/>
        <v>7637</v>
      </c>
      <c r="N354" s="74">
        <f t="shared" si="341"/>
        <v>0</v>
      </c>
      <c r="O354" s="74">
        <f t="shared" si="341"/>
        <v>-7637</v>
      </c>
      <c r="P354" s="74">
        <f t="shared" si="341"/>
        <v>0</v>
      </c>
      <c r="Q354" s="74">
        <f t="shared" si="341"/>
        <v>0</v>
      </c>
      <c r="R354" s="74">
        <f t="shared" si="341"/>
        <v>0</v>
      </c>
      <c r="S354" s="74">
        <f t="shared" si="341"/>
        <v>0</v>
      </c>
      <c r="T354" s="74">
        <f t="shared" si="341"/>
        <v>0</v>
      </c>
      <c r="U354" s="153"/>
      <c r="V354" s="149"/>
      <c r="W354" s="149"/>
      <c r="X354" s="154"/>
      <c r="Y354" s="154"/>
      <c r="Z354" s="165"/>
      <c r="AA354" s="165"/>
      <c r="AB354" s="153"/>
      <c r="AC354" s="153"/>
      <c r="AD354" s="153"/>
      <c r="AE354" s="153"/>
      <c r="AF354" s="153"/>
      <c r="AG354" s="153"/>
      <c r="AH354" s="153"/>
      <c r="AI354" s="153"/>
      <c r="AJ354" s="153"/>
      <c r="AK354" s="153"/>
      <c r="AL354" s="153"/>
      <c r="AM354" s="153"/>
      <c r="AN354" s="153"/>
      <c r="AO354" s="153"/>
      <c r="AP354" s="149"/>
      <c r="AQ354" s="149"/>
      <c r="AR354" s="149"/>
      <c r="AS354" s="149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</row>
    <row r="355" spans="1:69" s="8" customFormat="1" ht="56.25" customHeight="1" hidden="1">
      <c r="A355" s="82" t="s">
        <v>137</v>
      </c>
      <c r="B355" s="83" t="s">
        <v>154</v>
      </c>
      <c r="C355" s="83" t="s">
        <v>127</v>
      </c>
      <c r="D355" s="84" t="s">
        <v>122</v>
      </c>
      <c r="E355" s="83" t="s">
        <v>138</v>
      </c>
      <c r="F355" s="74"/>
      <c r="G355" s="74">
        <f>H355-F355</f>
        <v>7637</v>
      </c>
      <c r="H355" s="92">
        <v>7637</v>
      </c>
      <c r="I355" s="92"/>
      <c r="J355" s="92">
        <v>7502</v>
      </c>
      <c r="K355" s="164"/>
      <c r="L355" s="164"/>
      <c r="M355" s="74">
        <f>H355+K355</f>
        <v>7637</v>
      </c>
      <c r="N355" s="75"/>
      <c r="O355" s="74">
        <f>P355-M355</f>
        <v>-7637</v>
      </c>
      <c r="P355" s="74"/>
      <c r="Q355" s="74"/>
      <c r="R355" s="164"/>
      <c r="S355" s="74">
        <f>P355+R355</f>
        <v>0</v>
      </c>
      <c r="T355" s="74"/>
      <c r="U355" s="153"/>
      <c r="V355" s="149"/>
      <c r="W355" s="149"/>
      <c r="X355" s="154"/>
      <c r="Y355" s="154"/>
      <c r="Z355" s="165"/>
      <c r="AA355" s="165"/>
      <c r="AB355" s="153"/>
      <c r="AC355" s="153"/>
      <c r="AD355" s="153"/>
      <c r="AE355" s="153"/>
      <c r="AF355" s="153"/>
      <c r="AG355" s="153"/>
      <c r="AH355" s="153"/>
      <c r="AI355" s="153"/>
      <c r="AJ355" s="153"/>
      <c r="AK355" s="153"/>
      <c r="AL355" s="153"/>
      <c r="AM355" s="153"/>
      <c r="AN355" s="153"/>
      <c r="AO355" s="153"/>
      <c r="AP355" s="149"/>
      <c r="AQ355" s="149"/>
      <c r="AR355" s="149"/>
      <c r="AS355" s="149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</row>
    <row r="356" spans="1:69" s="8" customFormat="1" ht="105.75" customHeight="1">
      <c r="A356" s="107" t="s">
        <v>313</v>
      </c>
      <c r="B356" s="83" t="s">
        <v>154</v>
      </c>
      <c r="C356" s="83" t="s">
        <v>127</v>
      </c>
      <c r="D356" s="84" t="s">
        <v>183</v>
      </c>
      <c r="E356" s="83"/>
      <c r="F356" s="74"/>
      <c r="G356" s="74"/>
      <c r="H356" s="92"/>
      <c r="I356" s="92"/>
      <c r="J356" s="92"/>
      <c r="K356" s="164"/>
      <c r="L356" s="164"/>
      <c r="M356" s="74"/>
      <c r="N356" s="75"/>
      <c r="O356" s="74"/>
      <c r="P356" s="74"/>
      <c r="Q356" s="74"/>
      <c r="R356" s="164"/>
      <c r="S356" s="74"/>
      <c r="T356" s="74"/>
      <c r="U356" s="76">
        <f aca="true" t="shared" si="342" ref="U356:AS356">U357</f>
        <v>3008</v>
      </c>
      <c r="V356" s="74">
        <f t="shared" si="342"/>
        <v>3008</v>
      </c>
      <c r="W356" s="74">
        <f t="shared" si="342"/>
        <v>0</v>
      </c>
      <c r="X356" s="74">
        <f t="shared" si="342"/>
        <v>0</v>
      </c>
      <c r="Y356" s="74">
        <f t="shared" si="342"/>
        <v>0</v>
      </c>
      <c r="Z356" s="74">
        <f t="shared" si="342"/>
        <v>3008</v>
      </c>
      <c r="AA356" s="74">
        <f t="shared" si="342"/>
        <v>0</v>
      </c>
      <c r="AB356" s="74">
        <f t="shared" si="342"/>
        <v>0</v>
      </c>
      <c r="AC356" s="74">
        <f t="shared" si="342"/>
        <v>0</v>
      </c>
      <c r="AD356" s="74">
        <f t="shared" si="342"/>
        <v>0</v>
      </c>
      <c r="AE356" s="74">
        <f t="shared" si="342"/>
        <v>0</v>
      </c>
      <c r="AF356" s="74">
        <f t="shared" si="342"/>
        <v>0</v>
      </c>
      <c r="AG356" s="74">
        <f t="shared" si="342"/>
        <v>0</v>
      </c>
      <c r="AH356" s="74">
        <f t="shared" si="342"/>
        <v>3008</v>
      </c>
      <c r="AI356" s="74">
        <f t="shared" si="342"/>
        <v>0</v>
      </c>
      <c r="AJ356" s="74">
        <f t="shared" si="342"/>
        <v>-3008</v>
      </c>
      <c r="AK356" s="74">
        <f t="shared" si="342"/>
        <v>0</v>
      </c>
      <c r="AL356" s="74">
        <f t="shared" si="342"/>
        <v>0</v>
      </c>
      <c r="AM356" s="74">
        <f t="shared" si="342"/>
        <v>58593</v>
      </c>
      <c r="AN356" s="74">
        <f t="shared" si="342"/>
        <v>58593</v>
      </c>
      <c r="AO356" s="74">
        <f t="shared" si="342"/>
        <v>58593</v>
      </c>
      <c r="AP356" s="74">
        <f t="shared" si="342"/>
        <v>0</v>
      </c>
      <c r="AQ356" s="74">
        <f t="shared" si="342"/>
        <v>0</v>
      </c>
      <c r="AR356" s="74">
        <f t="shared" si="342"/>
        <v>58593</v>
      </c>
      <c r="AS356" s="74">
        <f t="shared" si="342"/>
        <v>58593</v>
      </c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</row>
    <row r="357" spans="1:69" s="8" customFormat="1" ht="86.25" customHeight="1">
      <c r="A357" s="82" t="s">
        <v>339</v>
      </c>
      <c r="B357" s="83" t="s">
        <v>154</v>
      </c>
      <c r="C357" s="83" t="s">
        <v>127</v>
      </c>
      <c r="D357" s="84" t="s">
        <v>183</v>
      </c>
      <c r="E357" s="83" t="s">
        <v>240</v>
      </c>
      <c r="F357" s="74"/>
      <c r="G357" s="74"/>
      <c r="H357" s="92"/>
      <c r="I357" s="92"/>
      <c r="J357" s="92"/>
      <c r="K357" s="164"/>
      <c r="L357" s="164"/>
      <c r="M357" s="74"/>
      <c r="N357" s="75"/>
      <c r="O357" s="74"/>
      <c r="P357" s="74"/>
      <c r="Q357" s="74"/>
      <c r="R357" s="164"/>
      <c r="S357" s="74"/>
      <c r="T357" s="74"/>
      <c r="U357" s="76">
        <v>3008</v>
      </c>
      <c r="V357" s="74">
        <f>U357</f>
        <v>3008</v>
      </c>
      <c r="W357" s="74"/>
      <c r="X357" s="154"/>
      <c r="Y357" s="154"/>
      <c r="Z357" s="74">
        <f>V357+X357+Y357</f>
        <v>3008</v>
      </c>
      <c r="AA357" s="74">
        <f>W357+Y357</f>
        <v>0</v>
      </c>
      <c r="AB357" s="153"/>
      <c r="AC357" s="153"/>
      <c r="AD357" s="153"/>
      <c r="AE357" s="153"/>
      <c r="AF357" s="153"/>
      <c r="AG357" s="153"/>
      <c r="AH357" s="74">
        <f>Z357+AB357+AC357+AD357+AE357+AF357+AG357</f>
        <v>3008</v>
      </c>
      <c r="AI357" s="74">
        <f>AA357+AG357</f>
        <v>0</v>
      </c>
      <c r="AJ357" s="74">
        <v>-3008</v>
      </c>
      <c r="AK357" s="74"/>
      <c r="AL357" s="153"/>
      <c r="AM357" s="74">
        <v>58593</v>
      </c>
      <c r="AN357" s="74">
        <f>AH357+AJ357+AK357+AL357+AM357</f>
        <v>58593</v>
      </c>
      <c r="AO357" s="74">
        <f>AI357+AM357</f>
        <v>58593</v>
      </c>
      <c r="AP357" s="149"/>
      <c r="AQ357" s="149"/>
      <c r="AR357" s="74">
        <f>AN357+AP357+AQ357</f>
        <v>58593</v>
      </c>
      <c r="AS357" s="74">
        <f>AO357+AQ357</f>
        <v>58593</v>
      </c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</row>
    <row r="358" spans="1:69" s="8" customFormat="1" ht="22.5" customHeight="1">
      <c r="A358" s="82"/>
      <c r="B358" s="83"/>
      <c r="C358" s="83"/>
      <c r="D358" s="84"/>
      <c r="E358" s="83"/>
      <c r="F358" s="7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53"/>
      <c r="V358" s="149"/>
      <c r="W358" s="149"/>
      <c r="X358" s="154"/>
      <c r="Y358" s="154"/>
      <c r="Z358" s="165"/>
      <c r="AA358" s="165"/>
      <c r="AB358" s="153"/>
      <c r="AC358" s="153"/>
      <c r="AD358" s="153"/>
      <c r="AE358" s="153"/>
      <c r="AF358" s="153"/>
      <c r="AG358" s="153"/>
      <c r="AH358" s="153"/>
      <c r="AI358" s="153"/>
      <c r="AJ358" s="153"/>
      <c r="AK358" s="153"/>
      <c r="AL358" s="153"/>
      <c r="AM358" s="153"/>
      <c r="AN358" s="153"/>
      <c r="AO358" s="153"/>
      <c r="AP358" s="149"/>
      <c r="AQ358" s="149"/>
      <c r="AR358" s="149"/>
      <c r="AS358" s="149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</row>
    <row r="359" spans="1:69" s="16" customFormat="1" ht="18.75">
      <c r="A359" s="68" t="s">
        <v>93</v>
      </c>
      <c r="B359" s="69" t="s">
        <v>154</v>
      </c>
      <c r="C359" s="69" t="s">
        <v>132</v>
      </c>
      <c r="D359" s="80"/>
      <c r="E359" s="69"/>
      <c r="F359" s="71">
        <f aca="true" t="shared" si="343" ref="F359:U360">F360</f>
        <v>4856</v>
      </c>
      <c r="G359" s="71">
        <f t="shared" si="343"/>
        <v>309</v>
      </c>
      <c r="H359" s="71">
        <f t="shared" si="343"/>
        <v>5165</v>
      </c>
      <c r="I359" s="71">
        <f t="shared" si="343"/>
        <v>0</v>
      </c>
      <c r="J359" s="71">
        <f t="shared" si="343"/>
        <v>5552</v>
      </c>
      <c r="K359" s="71">
        <f t="shared" si="343"/>
        <v>0</v>
      </c>
      <c r="L359" s="71">
        <f t="shared" si="343"/>
        <v>0</v>
      </c>
      <c r="M359" s="71">
        <f t="shared" si="343"/>
        <v>5165</v>
      </c>
      <c r="N359" s="71">
        <f t="shared" si="343"/>
        <v>0</v>
      </c>
      <c r="O359" s="71">
        <f t="shared" si="343"/>
        <v>-1154</v>
      </c>
      <c r="P359" s="71">
        <f t="shared" si="343"/>
        <v>4011</v>
      </c>
      <c r="Q359" s="71">
        <f t="shared" si="343"/>
        <v>0</v>
      </c>
      <c r="R359" s="71">
        <f t="shared" si="343"/>
        <v>0</v>
      </c>
      <c r="S359" s="71">
        <f t="shared" si="343"/>
        <v>4011</v>
      </c>
      <c r="T359" s="71">
        <f t="shared" si="343"/>
        <v>0</v>
      </c>
      <c r="U359" s="71">
        <f t="shared" si="343"/>
        <v>0</v>
      </c>
      <c r="V359" s="71">
        <f aca="true" t="shared" si="344" ref="U359:AJ360">V360</f>
        <v>4011</v>
      </c>
      <c r="W359" s="71">
        <f t="shared" si="344"/>
        <v>0</v>
      </c>
      <c r="X359" s="71">
        <f t="shared" si="344"/>
        <v>0</v>
      </c>
      <c r="Y359" s="71">
        <f t="shared" si="344"/>
        <v>0</v>
      </c>
      <c r="Z359" s="71">
        <f t="shared" si="344"/>
        <v>4011</v>
      </c>
      <c r="AA359" s="71">
        <f t="shared" si="344"/>
        <v>0</v>
      </c>
      <c r="AB359" s="71">
        <f t="shared" si="344"/>
        <v>1</v>
      </c>
      <c r="AC359" s="71">
        <f t="shared" si="344"/>
        <v>46</v>
      </c>
      <c r="AD359" s="71">
        <f t="shared" si="344"/>
        <v>0</v>
      </c>
      <c r="AE359" s="71">
        <f t="shared" si="344"/>
        <v>0</v>
      </c>
      <c r="AF359" s="71">
        <f t="shared" si="344"/>
        <v>1</v>
      </c>
      <c r="AG359" s="71">
        <f t="shared" si="344"/>
        <v>0</v>
      </c>
      <c r="AH359" s="71">
        <f t="shared" si="344"/>
        <v>4059</v>
      </c>
      <c r="AI359" s="71">
        <f t="shared" si="344"/>
        <v>0</v>
      </c>
      <c r="AJ359" s="71">
        <f t="shared" si="344"/>
        <v>0</v>
      </c>
      <c r="AK359" s="71">
        <f aca="true" t="shared" si="345" ref="AI359:AS360">AK360</f>
        <v>0</v>
      </c>
      <c r="AL359" s="71">
        <f t="shared" si="345"/>
        <v>0</v>
      </c>
      <c r="AM359" s="71">
        <f t="shared" si="345"/>
        <v>0</v>
      </c>
      <c r="AN359" s="71">
        <f t="shared" si="345"/>
        <v>4059</v>
      </c>
      <c r="AO359" s="71">
        <f t="shared" si="345"/>
        <v>0</v>
      </c>
      <c r="AP359" s="71">
        <f t="shared" si="345"/>
        <v>0</v>
      </c>
      <c r="AQ359" s="71">
        <f t="shared" si="345"/>
        <v>0</v>
      </c>
      <c r="AR359" s="71">
        <f t="shared" si="345"/>
        <v>4059</v>
      </c>
      <c r="AS359" s="71">
        <f t="shared" si="345"/>
        <v>0</v>
      </c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</row>
    <row r="360" spans="1:69" s="16" customFormat="1" ht="21.75" customHeight="1">
      <c r="A360" s="82" t="s">
        <v>170</v>
      </c>
      <c r="B360" s="83" t="s">
        <v>154</v>
      </c>
      <c r="C360" s="83" t="s">
        <v>132</v>
      </c>
      <c r="D360" s="84" t="s">
        <v>94</v>
      </c>
      <c r="E360" s="83"/>
      <c r="F360" s="74">
        <f t="shared" si="343"/>
        <v>4856</v>
      </c>
      <c r="G360" s="74">
        <f t="shared" si="343"/>
        <v>309</v>
      </c>
      <c r="H360" s="74">
        <f t="shared" si="343"/>
        <v>5165</v>
      </c>
      <c r="I360" s="74">
        <f t="shared" si="343"/>
        <v>0</v>
      </c>
      <c r="J360" s="74">
        <f t="shared" si="343"/>
        <v>5552</v>
      </c>
      <c r="K360" s="74">
        <f t="shared" si="343"/>
        <v>0</v>
      </c>
      <c r="L360" s="74">
        <f t="shared" si="343"/>
        <v>0</v>
      </c>
      <c r="M360" s="74">
        <f t="shared" si="343"/>
        <v>5165</v>
      </c>
      <c r="N360" s="74">
        <f t="shared" si="343"/>
        <v>0</v>
      </c>
      <c r="O360" s="74">
        <f t="shared" si="343"/>
        <v>-1154</v>
      </c>
      <c r="P360" s="74">
        <f t="shared" si="343"/>
        <v>4011</v>
      </c>
      <c r="Q360" s="74">
        <f t="shared" si="343"/>
        <v>0</v>
      </c>
      <c r="R360" s="74">
        <f t="shared" si="343"/>
        <v>0</v>
      </c>
      <c r="S360" s="74">
        <f t="shared" si="343"/>
        <v>4011</v>
      </c>
      <c r="T360" s="74">
        <f t="shared" si="343"/>
        <v>0</v>
      </c>
      <c r="U360" s="74">
        <f t="shared" si="344"/>
        <v>0</v>
      </c>
      <c r="V360" s="74">
        <f t="shared" si="344"/>
        <v>4011</v>
      </c>
      <c r="W360" s="74">
        <f t="shared" si="344"/>
        <v>0</v>
      </c>
      <c r="X360" s="74">
        <f t="shared" si="344"/>
        <v>0</v>
      </c>
      <c r="Y360" s="74">
        <f t="shared" si="344"/>
        <v>0</v>
      </c>
      <c r="Z360" s="74">
        <f t="shared" si="344"/>
        <v>4011</v>
      </c>
      <c r="AA360" s="74">
        <f t="shared" si="344"/>
        <v>0</v>
      </c>
      <c r="AB360" s="74">
        <f t="shared" si="344"/>
        <v>1</v>
      </c>
      <c r="AC360" s="74">
        <f t="shared" si="344"/>
        <v>46</v>
      </c>
      <c r="AD360" s="74">
        <f t="shared" si="344"/>
        <v>0</v>
      </c>
      <c r="AE360" s="74">
        <f t="shared" si="344"/>
        <v>0</v>
      </c>
      <c r="AF360" s="74">
        <f t="shared" si="344"/>
        <v>1</v>
      </c>
      <c r="AG360" s="74">
        <f t="shared" si="344"/>
        <v>0</v>
      </c>
      <c r="AH360" s="74">
        <f t="shared" si="344"/>
        <v>4059</v>
      </c>
      <c r="AI360" s="74">
        <f t="shared" si="345"/>
        <v>0</v>
      </c>
      <c r="AJ360" s="74">
        <f t="shared" si="345"/>
        <v>0</v>
      </c>
      <c r="AK360" s="74">
        <f t="shared" si="345"/>
        <v>0</v>
      </c>
      <c r="AL360" s="74">
        <f t="shared" si="345"/>
        <v>0</v>
      </c>
      <c r="AM360" s="74">
        <f t="shared" si="345"/>
        <v>0</v>
      </c>
      <c r="AN360" s="74">
        <f t="shared" si="345"/>
        <v>4059</v>
      </c>
      <c r="AO360" s="74">
        <f t="shared" si="345"/>
        <v>0</v>
      </c>
      <c r="AP360" s="74">
        <f t="shared" si="345"/>
        <v>0</v>
      </c>
      <c r="AQ360" s="74">
        <f t="shared" si="345"/>
        <v>0</v>
      </c>
      <c r="AR360" s="74">
        <f t="shared" si="345"/>
        <v>4059</v>
      </c>
      <c r="AS360" s="74">
        <f t="shared" si="345"/>
        <v>0</v>
      </c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</row>
    <row r="361" spans="1:69" s="16" customFormat="1" ht="36.75" customHeight="1">
      <c r="A361" s="82" t="s">
        <v>129</v>
      </c>
      <c r="B361" s="83" t="s">
        <v>154</v>
      </c>
      <c r="C361" s="83" t="s">
        <v>132</v>
      </c>
      <c r="D361" s="84" t="s">
        <v>94</v>
      </c>
      <c r="E361" s="83" t="s">
        <v>130</v>
      </c>
      <c r="F361" s="74">
        <v>4856</v>
      </c>
      <c r="G361" s="74">
        <f>H361-F361</f>
        <v>309</v>
      </c>
      <c r="H361" s="86">
        <v>5165</v>
      </c>
      <c r="I361" s="86"/>
      <c r="J361" s="86">
        <v>5552</v>
      </c>
      <c r="K361" s="87"/>
      <c r="L361" s="87"/>
      <c r="M361" s="74">
        <f>H361+K361</f>
        <v>5165</v>
      </c>
      <c r="N361" s="75"/>
      <c r="O361" s="74">
        <f>P361-M361</f>
        <v>-1154</v>
      </c>
      <c r="P361" s="74">
        <v>4011</v>
      </c>
      <c r="Q361" s="74"/>
      <c r="R361" s="87"/>
      <c r="S361" s="74">
        <f>P361+R361</f>
        <v>4011</v>
      </c>
      <c r="T361" s="74"/>
      <c r="U361" s="76"/>
      <c r="V361" s="74">
        <f>U361+S361</f>
        <v>4011</v>
      </c>
      <c r="W361" s="74">
        <f>T361</f>
        <v>0</v>
      </c>
      <c r="X361" s="77"/>
      <c r="Y361" s="77"/>
      <c r="Z361" s="74">
        <f>V361+X361+Y361</f>
        <v>4011</v>
      </c>
      <c r="AA361" s="74">
        <f>W361+Y361</f>
        <v>0</v>
      </c>
      <c r="AB361" s="75">
        <v>1</v>
      </c>
      <c r="AC361" s="75">
        <v>46</v>
      </c>
      <c r="AD361" s="76"/>
      <c r="AE361" s="76"/>
      <c r="AF361" s="75">
        <v>1</v>
      </c>
      <c r="AG361" s="76"/>
      <c r="AH361" s="74">
        <f>Z361+AB361+AC361+AD361+AE361+AF361+AG361</f>
        <v>4059</v>
      </c>
      <c r="AI361" s="74">
        <f>AA361+AG361</f>
        <v>0</v>
      </c>
      <c r="AJ361" s="74"/>
      <c r="AK361" s="74"/>
      <c r="AL361" s="76"/>
      <c r="AM361" s="76"/>
      <c r="AN361" s="74">
        <f>AH361+AJ361+AK361+AL361+AM361</f>
        <v>4059</v>
      </c>
      <c r="AO361" s="74">
        <f>AI361+AM361</f>
        <v>0</v>
      </c>
      <c r="AP361" s="75"/>
      <c r="AQ361" s="75"/>
      <c r="AR361" s="74">
        <f>AN361+AP361+AQ361</f>
        <v>4059</v>
      </c>
      <c r="AS361" s="74">
        <f>AO361+AQ361</f>
        <v>0</v>
      </c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</row>
    <row r="362" spans="1:69" s="16" customFormat="1" ht="16.5">
      <c r="A362" s="82"/>
      <c r="B362" s="83"/>
      <c r="C362" s="83"/>
      <c r="D362" s="84"/>
      <c r="E362" s="83"/>
      <c r="F362" s="166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76"/>
      <c r="V362" s="75"/>
      <c r="W362" s="75"/>
      <c r="X362" s="77"/>
      <c r="Y362" s="77"/>
      <c r="Z362" s="74"/>
      <c r="AA362" s="74"/>
      <c r="AB362" s="76"/>
      <c r="AC362" s="76"/>
      <c r="AD362" s="76"/>
      <c r="AE362" s="76"/>
      <c r="AF362" s="76"/>
      <c r="AG362" s="76"/>
      <c r="AH362" s="76"/>
      <c r="AI362" s="76"/>
      <c r="AJ362" s="76"/>
      <c r="AK362" s="76"/>
      <c r="AL362" s="76"/>
      <c r="AM362" s="76"/>
      <c r="AN362" s="76"/>
      <c r="AO362" s="76"/>
      <c r="AP362" s="75"/>
      <c r="AQ362" s="75"/>
      <c r="AR362" s="75"/>
      <c r="AS362" s="7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</row>
    <row r="363" spans="1:69" s="16" customFormat="1" ht="54.75" customHeight="1">
      <c r="A363" s="68" t="s">
        <v>179</v>
      </c>
      <c r="B363" s="69" t="s">
        <v>154</v>
      </c>
      <c r="C363" s="69" t="s">
        <v>150</v>
      </c>
      <c r="D363" s="80"/>
      <c r="E363" s="69"/>
      <c r="F363" s="71">
        <f aca="true" t="shared" si="346" ref="F363:U364">F364</f>
        <v>780</v>
      </c>
      <c r="G363" s="71">
        <f t="shared" si="346"/>
        <v>-113</v>
      </c>
      <c r="H363" s="71">
        <f t="shared" si="346"/>
        <v>667</v>
      </c>
      <c r="I363" s="71">
        <f t="shared" si="346"/>
        <v>0</v>
      </c>
      <c r="J363" s="71">
        <f t="shared" si="346"/>
        <v>715</v>
      </c>
      <c r="K363" s="71">
        <f t="shared" si="346"/>
        <v>0</v>
      </c>
      <c r="L363" s="71">
        <f t="shared" si="346"/>
        <v>0</v>
      </c>
      <c r="M363" s="71">
        <f t="shared" si="346"/>
        <v>667</v>
      </c>
      <c r="N363" s="71">
        <f t="shared" si="346"/>
        <v>0</v>
      </c>
      <c r="O363" s="71">
        <f t="shared" si="346"/>
        <v>-275</v>
      </c>
      <c r="P363" s="71">
        <f t="shared" si="346"/>
        <v>392</v>
      </c>
      <c r="Q363" s="71">
        <f t="shared" si="346"/>
        <v>0</v>
      </c>
      <c r="R363" s="71">
        <f t="shared" si="346"/>
        <v>0</v>
      </c>
      <c r="S363" s="71">
        <f t="shared" si="346"/>
        <v>392</v>
      </c>
      <c r="T363" s="71">
        <f t="shared" si="346"/>
        <v>0</v>
      </c>
      <c r="U363" s="71">
        <f t="shared" si="346"/>
        <v>0</v>
      </c>
      <c r="V363" s="71">
        <f aca="true" t="shared" si="347" ref="U363:AJ364">V364</f>
        <v>392</v>
      </c>
      <c r="W363" s="71">
        <f t="shared" si="347"/>
        <v>0</v>
      </c>
      <c r="X363" s="71">
        <f t="shared" si="347"/>
        <v>0</v>
      </c>
      <c r="Y363" s="71">
        <f t="shared" si="347"/>
        <v>0</v>
      </c>
      <c r="Z363" s="71">
        <f t="shared" si="347"/>
        <v>392</v>
      </c>
      <c r="AA363" s="71">
        <f t="shared" si="347"/>
        <v>0</v>
      </c>
      <c r="AB363" s="71">
        <f t="shared" si="347"/>
        <v>0</v>
      </c>
      <c r="AC363" s="71">
        <f t="shared" si="347"/>
        <v>0</v>
      </c>
      <c r="AD363" s="71">
        <f t="shared" si="347"/>
        <v>0</v>
      </c>
      <c r="AE363" s="71">
        <f t="shared" si="347"/>
        <v>0</v>
      </c>
      <c r="AF363" s="71">
        <f t="shared" si="347"/>
        <v>0</v>
      </c>
      <c r="AG363" s="71">
        <f t="shared" si="347"/>
        <v>0</v>
      </c>
      <c r="AH363" s="71">
        <f t="shared" si="347"/>
        <v>392</v>
      </c>
      <c r="AI363" s="71">
        <f t="shared" si="347"/>
        <v>0</v>
      </c>
      <c r="AJ363" s="71">
        <f t="shared" si="347"/>
        <v>0</v>
      </c>
      <c r="AK363" s="71">
        <f aca="true" t="shared" si="348" ref="AI363:AS364">AK364</f>
        <v>0</v>
      </c>
      <c r="AL363" s="71">
        <f t="shared" si="348"/>
        <v>0</v>
      </c>
      <c r="AM363" s="71">
        <f t="shared" si="348"/>
        <v>0</v>
      </c>
      <c r="AN363" s="71">
        <f t="shared" si="348"/>
        <v>392</v>
      </c>
      <c r="AO363" s="71">
        <f t="shared" si="348"/>
        <v>0</v>
      </c>
      <c r="AP363" s="71">
        <f t="shared" si="348"/>
        <v>0</v>
      </c>
      <c r="AQ363" s="71">
        <f t="shared" si="348"/>
        <v>0</v>
      </c>
      <c r="AR363" s="71">
        <f t="shared" si="348"/>
        <v>392</v>
      </c>
      <c r="AS363" s="71">
        <f t="shared" si="348"/>
        <v>0</v>
      </c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</row>
    <row r="364" spans="1:69" s="14" customFormat="1" ht="55.5" customHeight="1">
      <c r="A364" s="82" t="s">
        <v>91</v>
      </c>
      <c r="B364" s="83" t="s">
        <v>154</v>
      </c>
      <c r="C364" s="83" t="s">
        <v>150</v>
      </c>
      <c r="D364" s="84" t="s">
        <v>92</v>
      </c>
      <c r="E364" s="83"/>
      <c r="F364" s="74">
        <f t="shared" si="346"/>
        <v>780</v>
      </c>
      <c r="G364" s="74">
        <f t="shared" si="346"/>
        <v>-113</v>
      </c>
      <c r="H364" s="74">
        <f t="shared" si="346"/>
        <v>667</v>
      </c>
      <c r="I364" s="74">
        <f t="shared" si="346"/>
        <v>0</v>
      </c>
      <c r="J364" s="74">
        <f t="shared" si="346"/>
        <v>715</v>
      </c>
      <c r="K364" s="74">
        <f t="shared" si="346"/>
        <v>0</v>
      </c>
      <c r="L364" s="74">
        <f t="shared" si="346"/>
        <v>0</v>
      </c>
      <c r="M364" s="74">
        <f t="shared" si="346"/>
        <v>667</v>
      </c>
      <c r="N364" s="74">
        <f t="shared" si="346"/>
        <v>0</v>
      </c>
      <c r="O364" s="74">
        <f t="shared" si="346"/>
        <v>-275</v>
      </c>
      <c r="P364" s="74">
        <f t="shared" si="346"/>
        <v>392</v>
      </c>
      <c r="Q364" s="74">
        <f t="shared" si="346"/>
        <v>0</v>
      </c>
      <c r="R364" s="74">
        <f t="shared" si="346"/>
        <v>0</v>
      </c>
      <c r="S364" s="74">
        <f t="shared" si="346"/>
        <v>392</v>
      </c>
      <c r="T364" s="74">
        <f t="shared" si="346"/>
        <v>0</v>
      </c>
      <c r="U364" s="74">
        <f t="shared" si="347"/>
        <v>0</v>
      </c>
      <c r="V364" s="74">
        <f t="shared" si="347"/>
        <v>392</v>
      </c>
      <c r="W364" s="74">
        <f t="shared" si="347"/>
        <v>0</v>
      </c>
      <c r="X364" s="74">
        <f t="shared" si="347"/>
        <v>0</v>
      </c>
      <c r="Y364" s="74">
        <f t="shared" si="347"/>
        <v>0</v>
      </c>
      <c r="Z364" s="74">
        <f t="shared" si="347"/>
        <v>392</v>
      </c>
      <c r="AA364" s="74">
        <f t="shared" si="347"/>
        <v>0</v>
      </c>
      <c r="AB364" s="74">
        <f t="shared" si="347"/>
        <v>0</v>
      </c>
      <c r="AC364" s="74">
        <f t="shared" si="347"/>
        <v>0</v>
      </c>
      <c r="AD364" s="74">
        <f t="shared" si="347"/>
        <v>0</v>
      </c>
      <c r="AE364" s="74">
        <f t="shared" si="347"/>
        <v>0</v>
      </c>
      <c r="AF364" s="74">
        <f t="shared" si="347"/>
        <v>0</v>
      </c>
      <c r="AG364" s="74">
        <f t="shared" si="347"/>
        <v>0</v>
      </c>
      <c r="AH364" s="74">
        <f t="shared" si="347"/>
        <v>392</v>
      </c>
      <c r="AI364" s="74">
        <f t="shared" si="348"/>
        <v>0</v>
      </c>
      <c r="AJ364" s="74">
        <f t="shared" si="348"/>
        <v>0</v>
      </c>
      <c r="AK364" s="74">
        <f t="shared" si="348"/>
        <v>0</v>
      </c>
      <c r="AL364" s="74">
        <f t="shared" si="348"/>
        <v>0</v>
      </c>
      <c r="AM364" s="74">
        <f t="shared" si="348"/>
        <v>0</v>
      </c>
      <c r="AN364" s="74">
        <f t="shared" si="348"/>
        <v>392</v>
      </c>
      <c r="AO364" s="74">
        <f t="shared" si="348"/>
        <v>0</v>
      </c>
      <c r="AP364" s="74">
        <f t="shared" si="348"/>
        <v>0</v>
      </c>
      <c r="AQ364" s="74">
        <f t="shared" si="348"/>
        <v>0</v>
      </c>
      <c r="AR364" s="74">
        <f t="shared" si="348"/>
        <v>392</v>
      </c>
      <c r="AS364" s="74">
        <f t="shared" si="348"/>
        <v>0</v>
      </c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</row>
    <row r="365" spans="1:69" s="16" customFormat="1" ht="72" customHeight="1">
      <c r="A365" s="82" t="s">
        <v>137</v>
      </c>
      <c r="B365" s="83" t="s">
        <v>154</v>
      </c>
      <c r="C365" s="83" t="s">
        <v>150</v>
      </c>
      <c r="D365" s="84" t="s">
        <v>92</v>
      </c>
      <c r="E365" s="83" t="s">
        <v>138</v>
      </c>
      <c r="F365" s="74">
        <v>780</v>
      </c>
      <c r="G365" s="74">
        <f>H365-F365</f>
        <v>-113</v>
      </c>
      <c r="H365" s="86">
        <v>667</v>
      </c>
      <c r="I365" s="86"/>
      <c r="J365" s="86">
        <v>715</v>
      </c>
      <c r="K365" s="87"/>
      <c r="L365" s="87"/>
      <c r="M365" s="74">
        <f>H365+K365</f>
        <v>667</v>
      </c>
      <c r="N365" s="75"/>
      <c r="O365" s="74">
        <f>P365-M365</f>
        <v>-275</v>
      </c>
      <c r="P365" s="74">
        <v>392</v>
      </c>
      <c r="Q365" s="74"/>
      <c r="R365" s="87"/>
      <c r="S365" s="74">
        <f>P365+R365</f>
        <v>392</v>
      </c>
      <c r="T365" s="74"/>
      <c r="U365" s="76"/>
      <c r="V365" s="74">
        <f>U365+S365</f>
        <v>392</v>
      </c>
      <c r="W365" s="74">
        <f>T365</f>
        <v>0</v>
      </c>
      <c r="X365" s="77"/>
      <c r="Y365" s="77"/>
      <c r="Z365" s="74">
        <f>V365+X365+Y365</f>
        <v>392</v>
      </c>
      <c r="AA365" s="74">
        <f>W365+Y365</f>
        <v>0</v>
      </c>
      <c r="AB365" s="76"/>
      <c r="AC365" s="76"/>
      <c r="AD365" s="76"/>
      <c r="AE365" s="76"/>
      <c r="AF365" s="76"/>
      <c r="AG365" s="76"/>
      <c r="AH365" s="74">
        <f>Z365+AB365+AC365+AD365+AE365+AF365+AG365</f>
        <v>392</v>
      </c>
      <c r="AI365" s="74">
        <f>AA365+AG365</f>
        <v>0</v>
      </c>
      <c r="AJ365" s="74"/>
      <c r="AK365" s="74"/>
      <c r="AL365" s="76"/>
      <c r="AM365" s="76"/>
      <c r="AN365" s="74">
        <f>AH365+AJ365+AK365+AL365+AM365</f>
        <v>392</v>
      </c>
      <c r="AO365" s="74">
        <f>AI365+AM365</f>
        <v>0</v>
      </c>
      <c r="AP365" s="75"/>
      <c r="AQ365" s="75"/>
      <c r="AR365" s="74">
        <f>AN365+AP365+AQ365</f>
        <v>392</v>
      </c>
      <c r="AS365" s="74">
        <f>AO365+AQ365</f>
        <v>0</v>
      </c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</row>
    <row r="366" spans="1:45" ht="15">
      <c r="A366" s="104"/>
      <c r="B366" s="105"/>
      <c r="C366" s="105"/>
      <c r="D366" s="106"/>
      <c r="E366" s="105"/>
      <c r="F366" s="56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9"/>
      <c r="W366" s="59"/>
      <c r="X366" s="56"/>
      <c r="Y366" s="56"/>
      <c r="Z366" s="60"/>
      <c r="AA366" s="60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9"/>
      <c r="AQ366" s="59"/>
      <c r="AR366" s="59"/>
      <c r="AS366" s="59"/>
    </row>
    <row r="367" spans="1:69" s="8" customFormat="1" ht="73.5" customHeight="1">
      <c r="A367" s="61" t="s">
        <v>176</v>
      </c>
      <c r="B367" s="62" t="s">
        <v>95</v>
      </c>
      <c r="C367" s="62"/>
      <c r="D367" s="63"/>
      <c r="E367" s="62"/>
      <c r="F367" s="150">
        <f aca="true" t="shared" si="349" ref="F367:AI367">F369+F375+F381+F388+F392+F406</f>
        <v>1239804</v>
      </c>
      <c r="G367" s="150">
        <f t="shared" si="349"/>
        <v>201718</v>
      </c>
      <c r="H367" s="150">
        <f t="shared" si="349"/>
        <v>1441522</v>
      </c>
      <c r="I367" s="150">
        <f t="shared" si="349"/>
        <v>0</v>
      </c>
      <c r="J367" s="150">
        <f t="shared" si="349"/>
        <v>1558009</v>
      </c>
      <c r="K367" s="150">
        <f t="shared" si="349"/>
        <v>0</v>
      </c>
      <c r="L367" s="150">
        <f t="shared" si="349"/>
        <v>0</v>
      </c>
      <c r="M367" s="150">
        <f t="shared" si="349"/>
        <v>1441522</v>
      </c>
      <c r="N367" s="150">
        <f t="shared" si="349"/>
        <v>0</v>
      </c>
      <c r="O367" s="150">
        <f t="shared" si="349"/>
        <v>-453841</v>
      </c>
      <c r="P367" s="150">
        <f t="shared" si="349"/>
        <v>987681</v>
      </c>
      <c r="Q367" s="150">
        <f t="shared" si="349"/>
        <v>20104</v>
      </c>
      <c r="R367" s="150">
        <f t="shared" si="349"/>
        <v>0</v>
      </c>
      <c r="S367" s="150">
        <f t="shared" si="349"/>
        <v>987681</v>
      </c>
      <c r="T367" s="150">
        <f t="shared" si="349"/>
        <v>20104</v>
      </c>
      <c r="U367" s="150">
        <f t="shared" si="349"/>
        <v>0</v>
      </c>
      <c r="V367" s="150">
        <f t="shared" si="349"/>
        <v>987681</v>
      </c>
      <c r="W367" s="150">
        <f t="shared" si="349"/>
        <v>20104</v>
      </c>
      <c r="X367" s="150">
        <f t="shared" si="349"/>
        <v>0</v>
      </c>
      <c r="Y367" s="150">
        <f t="shared" si="349"/>
        <v>0</v>
      </c>
      <c r="Z367" s="150">
        <f t="shared" si="349"/>
        <v>987681</v>
      </c>
      <c r="AA367" s="150">
        <f t="shared" si="349"/>
        <v>20104</v>
      </c>
      <c r="AB367" s="150">
        <f t="shared" si="349"/>
        <v>-3907</v>
      </c>
      <c r="AC367" s="150">
        <f t="shared" si="349"/>
        <v>38875</v>
      </c>
      <c r="AD367" s="150">
        <f t="shared" si="349"/>
        <v>45</v>
      </c>
      <c r="AE367" s="150">
        <f t="shared" si="349"/>
        <v>11889</v>
      </c>
      <c r="AF367" s="150">
        <f t="shared" si="349"/>
        <v>4082</v>
      </c>
      <c r="AG367" s="150">
        <f t="shared" si="349"/>
        <v>3524</v>
      </c>
      <c r="AH367" s="150">
        <f t="shared" si="349"/>
        <v>1042189</v>
      </c>
      <c r="AI367" s="150">
        <f t="shared" si="349"/>
        <v>23628</v>
      </c>
      <c r="AJ367" s="150">
        <f aca="true" t="shared" si="350" ref="AJ367:AO367">AJ369+AJ375+AJ381+AJ388+AJ392+AJ406</f>
        <v>-50</v>
      </c>
      <c r="AK367" s="150">
        <f t="shared" si="350"/>
        <v>10000</v>
      </c>
      <c r="AL367" s="150">
        <f t="shared" si="350"/>
        <v>0</v>
      </c>
      <c r="AM367" s="150">
        <f t="shared" si="350"/>
        <v>147299</v>
      </c>
      <c r="AN367" s="150">
        <f t="shared" si="350"/>
        <v>1199438</v>
      </c>
      <c r="AO367" s="150">
        <f t="shared" si="350"/>
        <v>170927</v>
      </c>
      <c r="AP367" s="150">
        <f>AP369+AP375+AP381+AP388+AP392+AP406</f>
        <v>0</v>
      </c>
      <c r="AQ367" s="150">
        <f>AQ369+AQ375+AQ381+AQ388+AQ392+AQ406</f>
        <v>3236</v>
      </c>
      <c r="AR367" s="150">
        <f>AR369+AR375+AR381+AR388+AR392+AR406</f>
        <v>1202674</v>
      </c>
      <c r="AS367" s="150">
        <f>AS369+AS375+AS381+AS388+AS392+AS406</f>
        <v>174163</v>
      </c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</row>
    <row r="368" spans="1:45" ht="19.5" customHeight="1">
      <c r="A368" s="104"/>
      <c r="B368" s="105"/>
      <c r="C368" s="105"/>
      <c r="D368" s="106"/>
      <c r="E368" s="105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74"/>
      <c r="AO368" s="74"/>
      <c r="AP368" s="74"/>
      <c r="AQ368" s="74"/>
      <c r="AR368" s="74"/>
      <c r="AS368" s="74"/>
    </row>
    <row r="369" spans="1:69" s="12" customFormat="1" ht="42.75" customHeight="1">
      <c r="A369" s="68" t="s">
        <v>171</v>
      </c>
      <c r="B369" s="69" t="s">
        <v>147</v>
      </c>
      <c r="C369" s="69" t="s">
        <v>127</v>
      </c>
      <c r="D369" s="80"/>
      <c r="E369" s="69"/>
      <c r="F369" s="81">
        <f aca="true" t="shared" si="351" ref="F369:Q369">F370+F372</f>
        <v>456040</v>
      </c>
      <c r="G369" s="81">
        <f t="shared" si="351"/>
        <v>183629</v>
      </c>
      <c r="H369" s="81">
        <f t="shared" si="351"/>
        <v>639669</v>
      </c>
      <c r="I369" s="81">
        <f t="shared" si="351"/>
        <v>0</v>
      </c>
      <c r="J369" s="81">
        <f t="shared" si="351"/>
        <v>710554</v>
      </c>
      <c r="K369" s="81">
        <f t="shared" si="351"/>
        <v>0</v>
      </c>
      <c r="L369" s="81">
        <f t="shared" si="351"/>
        <v>0</v>
      </c>
      <c r="M369" s="81">
        <f t="shared" si="351"/>
        <v>639669</v>
      </c>
      <c r="N369" s="81">
        <f t="shared" si="351"/>
        <v>0</v>
      </c>
      <c r="O369" s="81">
        <f>O370+O372</f>
        <v>-236846</v>
      </c>
      <c r="P369" s="81">
        <f>P370+P372</f>
        <v>402823</v>
      </c>
      <c r="Q369" s="81">
        <f t="shared" si="351"/>
        <v>0</v>
      </c>
      <c r="R369" s="81">
        <f aca="true" t="shared" si="352" ref="R369:W369">R370+R372</f>
        <v>0</v>
      </c>
      <c r="S369" s="81">
        <f t="shared" si="352"/>
        <v>402823</v>
      </c>
      <c r="T369" s="81">
        <f t="shared" si="352"/>
        <v>0</v>
      </c>
      <c r="U369" s="81">
        <f t="shared" si="352"/>
        <v>0</v>
      </c>
      <c r="V369" s="81">
        <f t="shared" si="352"/>
        <v>402823</v>
      </c>
      <c r="W369" s="81">
        <f t="shared" si="352"/>
        <v>0</v>
      </c>
      <c r="X369" s="81">
        <f aca="true" t="shared" si="353" ref="X369:AI369">X370+X372</f>
        <v>0</v>
      </c>
      <c r="Y369" s="81">
        <f t="shared" si="353"/>
        <v>0</v>
      </c>
      <c r="Z369" s="81">
        <f t="shared" si="353"/>
        <v>402823</v>
      </c>
      <c r="AA369" s="81">
        <f t="shared" si="353"/>
        <v>0</v>
      </c>
      <c r="AB369" s="81">
        <f t="shared" si="353"/>
        <v>-3874</v>
      </c>
      <c r="AC369" s="81">
        <f t="shared" si="353"/>
        <v>32580</v>
      </c>
      <c r="AD369" s="81">
        <f t="shared" si="353"/>
        <v>32</v>
      </c>
      <c r="AE369" s="81">
        <f t="shared" si="353"/>
        <v>9506</v>
      </c>
      <c r="AF369" s="81">
        <f t="shared" si="353"/>
        <v>3253</v>
      </c>
      <c r="AG369" s="81">
        <f t="shared" si="353"/>
        <v>3524</v>
      </c>
      <c r="AH369" s="81">
        <f t="shared" si="353"/>
        <v>447844</v>
      </c>
      <c r="AI369" s="81">
        <f t="shared" si="353"/>
        <v>3524</v>
      </c>
      <c r="AJ369" s="81">
        <f aca="true" t="shared" si="354" ref="AJ369:AO369">AJ370+AJ372</f>
        <v>3000</v>
      </c>
      <c r="AK369" s="81">
        <f t="shared" si="354"/>
        <v>10000</v>
      </c>
      <c r="AL369" s="81">
        <f t="shared" si="354"/>
        <v>0</v>
      </c>
      <c r="AM369" s="81">
        <f t="shared" si="354"/>
        <v>0</v>
      </c>
      <c r="AN369" s="81">
        <f t="shared" si="354"/>
        <v>460844</v>
      </c>
      <c r="AO369" s="81">
        <f t="shared" si="354"/>
        <v>3524</v>
      </c>
      <c r="AP369" s="81">
        <f>AP370+AP372</f>
        <v>171</v>
      </c>
      <c r="AQ369" s="81">
        <f>AQ370+AQ372</f>
        <v>3236</v>
      </c>
      <c r="AR369" s="81">
        <f>AR370+AR372</f>
        <v>464251</v>
      </c>
      <c r="AS369" s="81">
        <f>AS370+AS372</f>
        <v>6760</v>
      </c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</row>
    <row r="370" spans="1:69" s="12" customFormat="1" ht="54" customHeight="1" hidden="1">
      <c r="A370" s="82" t="s">
        <v>151</v>
      </c>
      <c r="B370" s="83" t="s">
        <v>147</v>
      </c>
      <c r="C370" s="83" t="s">
        <v>127</v>
      </c>
      <c r="D370" s="84" t="s">
        <v>38</v>
      </c>
      <c r="E370" s="83"/>
      <c r="F370" s="85">
        <f aca="true" t="shared" si="355" ref="F370:AA370">F371</f>
        <v>10425</v>
      </c>
      <c r="G370" s="85">
        <f t="shared" si="355"/>
        <v>5711</v>
      </c>
      <c r="H370" s="85">
        <f t="shared" si="355"/>
        <v>16136</v>
      </c>
      <c r="I370" s="85">
        <f t="shared" si="355"/>
        <v>0</v>
      </c>
      <c r="J370" s="85">
        <f t="shared" si="355"/>
        <v>14288</v>
      </c>
      <c r="K370" s="85">
        <f t="shared" si="355"/>
        <v>0</v>
      </c>
      <c r="L370" s="85">
        <f t="shared" si="355"/>
        <v>0</v>
      </c>
      <c r="M370" s="85">
        <f t="shared" si="355"/>
        <v>16136</v>
      </c>
      <c r="N370" s="85">
        <f t="shared" si="355"/>
        <v>0</v>
      </c>
      <c r="O370" s="85">
        <f t="shared" si="355"/>
        <v>-16136</v>
      </c>
      <c r="P370" s="85">
        <f t="shared" si="355"/>
        <v>0</v>
      </c>
      <c r="Q370" s="85">
        <f t="shared" si="355"/>
        <v>0</v>
      </c>
      <c r="R370" s="85">
        <f t="shared" si="355"/>
        <v>0</v>
      </c>
      <c r="S370" s="85">
        <f t="shared" si="355"/>
        <v>0</v>
      </c>
      <c r="T370" s="85">
        <f t="shared" si="355"/>
        <v>0</v>
      </c>
      <c r="U370" s="85">
        <f t="shared" si="355"/>
        <v>0</v>
      </c>
      <c r="V370" s="85">
        <f t="shared" si="355"/>
        <v>0</v>
      </c>
      <c r="W370" s="85">
        <f t="shared" si="355"/>
        <v>0</v>
      </c>
      <c r="X370" s="85">
        <f t="shared" si="355"/>
        <v>0</v>
      </c>
      <c r="Y370" s="85">
        <f t="shared" si="355"/>
        <v>0</v>
      </c>
      <c r="Z370" s="85">
        <f t="shared" si="355"/>
        <v>0</v>
      </c>
      <c r="AA370" s="85">
        <f t="shared" si="355"/>
        <v>0</v>
      </c>
      <c r="AB370" s="101"/>
      <c r="AC370" s="101"/>
      <c r="AD370" s="101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1"/>
      <c r="AP370" s="103"/>
      <c r="AQ370" s="103"/>
      <c r="AR370" s="103"/>
      <c r="AS370" s="103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</row>
    <row r="371" spans="1:69" s="12" customFormat="1" ht="85.5" customHeight="1" hidden="1">
      <c r="A371" s="82" t="s">
        <v>253</v>
      </c>
      <c r="B371" s="83" t="s">
        <v>147</v>
      </c>
      <c r="C371" s="83" t="s">
        <v>127</v>
      </c>
      <c r="D371" s="84" t="s">
        <v>38</v>
      </c>
      <c r="E371" s="83" t="s">
        <v>152</v>
      </c>
      <c r="F371" s="74">
        <v>10425</v>
      </c>
      <c r="G371" s="74">
        <f>H371-F371</f>
        <v>5711</v>
      </c>
      <c r="H371" s="74">
        <v>16136</v>
      </c>
      <c r="I371" s="74"/>
      <c r="J371" s="74">
        <v>14288</v>
      </c>
      <c r="K371" s="167"/>
      <c r="L371" s="167"/>
      <c r="M371" s="74">
        <f>H371+K371</f>
        <v>16136</v>
      </c>
      <c r="N371" s="75"/>
      <c r="O371" s="74">
        <f>P371-M371</f>
        <v>-16136</v>
      </c>
      <c r="P371" s="74"/>
      <c r="Q371" s="74"/>
      <c r="R371" s="167"/>
      <c r="S371" s="74">
        <f>P371+R371</f>
        <v>0</v>
      </c>
      <c r="T371" s="74"/>
      <c r="U371" s="74">
        <f aca="true" t="shared" si="356" ref="U371:AA371">R371+T371</f>
        <v>0</v>
      </c>
      <c r="V371" s="74">
        <f t="shared" si="356"/>
        <v>0</v>
      </c>
      <c r="W371" s="74">
        <f t="shared" si="356"/>
        <v>0</v>
      </c>
      <c r="X371" s="74">
        <f t="shared" si="356"/>
        <v>0</v>
      </c>
      <c r="Y371" s="74">
        <f t="shared" si="356"/>
        <v>0</v>
      </c>
      <c r="Z371" s="74">
        <f t="shared" si="356"/>
        <v>0</v>
      </c>
      <c r="AA371" s="74">
        <f t="shared" si="356"/>
        <v>0</v>
      </c>
      <c r="AB371" s="101"/>
      <c r="AC371" s="101"/>
      <c r="AD371" s="101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1"/>
      <c r="AP371" s="103"/>
      <c r="AQ371" s="103"/>
      <c r="AR371" s="103"/>
      <c r="AS371" s="103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</row>
    <row r="372" spans="1:69" s="14" customFormat="1" ht="39" customHeight="1">
      <c r="A372" s="82" t="s">
        <v>419</v>
      </c>
      <c r="B372" s="83" t="s">
        <v>147</v>
      </c>
      <c r="C372" s="83" t="s">
        <v>127</v>
      </c>
      <c r="D372" s="84" t="s">
        <v>98</v>
      </c>
      <c r="E372" s="83"/>
      <c r="F372" s="85">
        <f aca="true" t="shared" si="357" ref="F372:AS372">F373</f>
        <v>445615</v>
      </c>
      <c r="G372" s="85">
        <f t="shared" si="357"/>
        <v>177918</v>
      </c>
      <c r="H372" s="85">
        <f t="shared" si="357"/>
        <v>623533</v>
      </c>
      <c r="I372" s="85">
        <f t="shared" si="357"/>
        <v>0</v>
      </c>
      <c r="J372" s="85">
        <f t="shared" si="357"/>
        <v>696266</v>
      </c>
      <c r="K372" s="85">
        <f t="shared" si="357"/>
        <v>0</v>
      </c>
      <c r="L372" s="85">
        <f t="shared" si="357"/>
        <v>0</v>
      </c>
      <c r="M372" s="85">
        <f t="shared" si="357"/>
        <v>623533</v>
      </c>
      <c r="N372" s="85">
        <f t="shared" si="357"/>
        <v>0</v>
      </c>
      <c r="O372" s="85">
        <f t="shared" si="357"/>
        <v>-220710</v>
      </c>
      <c r="P372" s="85">
        <f t="shared" si="357"/>
        <v>402823</v>
      </c>
      <c r="Q372" s="85">
        <f t="shared" si="357"/>
        <v>0</v>
      </c>
      <c r="R372" s="85">
        <f t="shared" si="357"/>
        <v>0</v>
      </c>
      <c r="S372" s="85">
        <f t="shared" si="357"/>
        <v>402823</v>
      </c>
      <c r="T372" s="85">
        <f t="shared" si="357"/>
        <v>0</v>
      </c>
      <c r="U372" s="85">
        <f t="shared" si="357"/>
        <v>0</v>
      </c>
      <c r="V372" s="85">
        <f t="shared" si="357"/>
        <v>402823</v>
      </c>
      <c r="W372" s="85">
        <f t="shared" si="357"/>
        <v>0</v>
      </c>
      <c r="X372" s="85">
        <f t="shared" si="357"/>
        <v>0</v>
      </c>
      <c r="Y372" s="85">
        <f t="shared" si="357"/>
        <v>0</v>
      </c>
      <c r="Z372" s="85">
        <f t="shared" si="357"/>
        <v>402823</v>
      </c>
      <c r="AA372" s="85">
        <f t="shared" si="357"/>
        <v>0</v>
      </c>
      <c r="AB372" s="85">
        <f t="shared" si="357"/>
        <v>-3874</v>
      </c>
      <c r="AC372" s="85">
        <f t="shared" si="357"/>
        <v>32580</v>
      </c>
      <c r="AD372" s="85">
        <f t="shared" si="357"/>
        <v>32</v>
      </c>
      <c r="AE372" s="85">
        <f t="shared" si="357"/>
        <v>9506</v>
      </c>
      <c r="AF372" s="85">
        <f t="shared" si="357"/>
        <v>3253</v>
      </c>
      <c r="AG372" s="85">
        <f t="shared" si="357"/>
        <v>3524</v>
      </c>
      <c r="AH372" s="85">
        <f t="shared" si="357"/>
        <v>447844</v>
      </c>
      <c r="AI372" s="85">
        <f t="shared" si="357"/>
        <v>3524</v>
      </c>
      <c r="AJ372" s="85">
        <f t="shared" si="357"/>
        <v>3000</v>
      </c>
      <c r="AK372" s="85">
        <f t="shared" si="357"/>
        <v>10000</v>
      </c>
      <c r="AL372" s="85">
        <f t="shared" si="357"/>
        <v>0</v>
      </c>
      <c r="AM372" s="85">
        <f t="shared" si="357"/>
        <v>0</v>
      </c>
      <c r="AN372" s="85">
        <f t="shared" si="357"/>
        <v>460844</v>
      </c>
      <c r="AO372" s="85">
        <f t="shared" si="357"/>
        <v>3524</v>
      </c>
      <c r="AP372" s="85">
        <f t="shared" si="357"/>
        <v>171</v>
      </c>
      <c r="AQ372" s="85">
        <f t="shared" si="357"/>
        <v>3236</v>
      </c>
      <c r="AR372" s="85">
        <f t="shared" si="357"/>
        <v>464251</v>
      </c>
      <c r="AS372" s="85">
        <f t="shared" si="357"/>
        <v>6760</v>
      </c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</row>
    <row r="373" spans="1:69" s="16" customFormat="1" ht="42.75" customHeight="1">
      <c r="A373" s="82" t="s">
        <v>129</v>
      </c>
      <c r="B373" s="83" t="s">
        <v>147</v>
      </c>
      <c r="C373" s="83" t="s">
        <v>127</v>
      </c>
      <c r="D373" s="84" t="s">
        <v>98</v>
      </c>
      <c r="E373" s="83" t="s">
        <v>130</v>
      </c>
      <c r="F373" s="74">
        <v>445615</v>
      </c>
      <c r="G373" s="74">
        <f>H373-F373</f>
        <v>177918</v>
      </c>
      <c r="H373" s="74">
        <v>623533</v>
      </c>
      <c r="I373" s="75"/>
      <c r="J373" s="74">
        <v>696266</v>
      </c>
      <c r="K373" s="75"/>
      <c r="L373" s="75"/>
      <c r="M373" s="74">
        <f>H373+K373</f>
        <v>623533</v>
      </c>
      <c r="N373" s="75"/>
      <c r="O373" s="74">
        <f>P373-M373</f>
        <v>-220710</v>
      </c>
      <c r="P373" s="74">
        <v>402823</v>
      </c>
      <c r="Q373" s="74"/>
      <c r="R373" s="75"/>
      <c r="S373" s="74">
        <f>P373+R373</f>
        <v>402823</v>
      </c>
      <c r="T373" s="74"/>
      <c r="U373" s="76"/>
      <c r="V373" s="74">
        <f>U373+S373</f>
        <v>402823</v>
      </c>
      <c r="W373" s="74">
        <f>T373</f>
        <v>0</v>
      </c>
      <c r="X373" s="77"/>
      <c r="Y373" s="77"/>
      <c r="Z373" s="74">
        <f>V373+X373+Y373</f>
        <v>402823</v>
      </c>
      <c r="AA373" s="74">
        <f>W373+Y373</f>
        <v>0</v>
      </c>
      <c r="AB373" s="74">
        <v>-3874</v>
      </c>
      <c r="AC373" s="74">
        <v>32580</v>
      </c>
      <c r="AD373" s="74">
        <v>32</v>
      </c>
      <c r="AE373" s="74">
        <v>9506</v>
      </c>
      <c r="AF373" s="74">
        <v>3253</v>
      </c>
      <c r="AG373" s="74">
        <v>3524</v>
      </c>
      <c r="AH373" s="74">
        <f>Z373+AB373+AC373+AD373+AE373+AF373+AG373</f>
        <v>447844</v>
      </c>
      <c r="AI373" s="74">
        <f>AA373+AG373</f>
        <v>3524</v>
      </c>
      <c r="AJ373" s="74">
        <f>3000</f>
        <v>3000</v>
      </c>
      <c r="AK373" s="74">
        <v>10000</v>
      </c>
      <c r="AL373" s="76"/>
      <c r="AM373" s="76"/>
      <c r="AN373" s="74">
        <f>AH373+AJ373+AK373+AL373+AM373</f>
        <v>460844</v>
      </c>
      <c r="AO373" s="74">
        <f>AI373+AM373</f>
        <v>3524</v>
      </c>
      <c r="AP373" s="75">
        <v>171</v>
      </c>
      <c r="AQ373" s="74">
        <v>3236</v>
      </c>
      <c r="AR373" s="74">
        <f>AN373+AP373+AQ373</f>
        <v>464251</v>
      </c>
      <c r="AS373" s="74">
        <f>AO373+AQ373</f>
        <v>6760</v>
      </c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</row>
    <row r="374" spans="1:69" s="16" customFormat="1" ht="15.75" customHeight="1">
      <c r="A374" s="82"/>
      <c r="B374" s="83"/>
      <c r="C374" s="83"/>
      <c r="D374" s="84"/>
      <c r="E374" s="83"/>
      <c r="F374" s="74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6"/>
      <c r="V374" s="75"/>
      <c r="W374" s="75"/>
      <c r="X374" s="77"/>
      <c r="Y374" s="77"/>
      <c r="Z374" s="74"/>
      <c r="AA374" s="74"/>
      <c r="AB374" s="76"/>
      <c r="AC374" s="76"/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5"/>
      <c r="AQ374" s="75"/>
      <c r="AR374" s="75"/>
      <c r="AS374" s="7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</row>
    <row r="375" spans="1:69" s="10" customFormat="1" ht="18.75">
      <c r="A375" s="68" t="s">
        <v>172</v>
      </c>
      <c r="B375" s="69" t="s">
        <v>147</v>
      </c>
      <c r="C375" s="69" t="s">
        <v>128</v>
      </c>
      <c r="D375" s="80"/>
      <c r="E375" s="69"/>
      <c r="F375" s="81">
        <f aca="true" t="shared" si="358" ref="F375:N375">F378+F376</f>
        <v>176479</v>
      </c>
      <c r="G375" s="81">
        <f t="shared" si="358"/>
        <v>81172</v>
      </c>
      <c r="H375" s="81">
        <f t="shared" si="358"/>
        <v>257651</v>
      </c>
      <c r="I375" s="81">
        <f t="shared" si="358"/>
        <v>0</v>
      </c>
      <c r="J375" s="81">
        <f t="shared" si="358"/>
        <v>275294</v>
      </c>
      <c r="K375" s="81">
        <f t="shared" si="358"/>
        <v>0</v>
      </c>
      <c r="L375" s="81">
        <f t="shared" si="358"/>
        <v>0</v>
      </c>
      <c r="M375" s="81">
        <f t="shared" si="358"/>
        <v>257651</v>
      </c>
      <c r="N375" s="81">
        <f t="shared" si="358"/>
        <v>0</v>
      </c>
      <c r="O375" s="81">
        <f aca="true" t="shared" si="359" ref="O375:T375">O378+O376</f>
        <v>-121043</v>
      </c>
      <c r="P375" s="81">
        <f t="shared" si="359"/>
        <v>136608</v>
      </c>
      <c r="Q375" s="81">
        <f t="shared" si="359"/>
        <v>0</v>
      </c>
      <c r="R375" s="81">
        <f t="shared" si="359"/>
        <v>0</v>
      </c>
      <c r="S375" s="81">
        <f t="shared" si="359"/>
        <v>136608</v>
      </c>
      <c r="T375" s="81">
        <f t="shared" si="359"/>
        <v>0</v>
      </c>
      <c r="U375" s="81">
        <f aca="true" t="shared" si="360" ref="U375:Z375">U378+U376</f>
        <v>0</v>
      </c>
      <c r="V375" s="81">
        <f t="shared" si="360"/>
        <v>136608</v>
      </c>
      <c r="W375" s="81">
        <f t="shared" si="360"/>
        <v>0</v>
      </c>
      <c r="X375" s="81">
        <f t="shared" si="360"/>
        <v>0</v>
      </c>
      <c r="Y375" s="81">
        <f t="shared" si="360"/>
        <v>0</v>
      </c>
      <c r="Z375" s="81">
        <f t="shared" si="360"/>
        <v>136608</v>
      </c>
      <c r="AA375" s="81">
        <f aca="true" t="shared" si="361" ref="AA375:AH375">AA378+AA376</f>
        <v>0</v>
      </c>
      <c r="AB375" s="81">
        <f t="shared" si="361"/>
        <v>423</v>
      </c>
      <c r="AC375" s="81">
        <f t="shared" si="361"/>
        <v>5223</v>
      </c>
      <c r="AD375" s="81">
        <f t="shared" si="361"/>
        <v>4</v>
      </c>
      <c r="AE375" s="81">
        <f t="shared" si="361"/>
        <v>1462</v>
      </c>
      <c r="AF375" s="81">
        <f t="shared" si="361"/>
        <v>457</v>
      </c>
      <c r="AG375" s="81">
        <f t="shared" si="361"/>
        <v>0</v>
      </c>
      <c r="AH375" s="81">
        <f t="shared" si="361"/>
        <v>144177</v>
      </c>
      <c r="AI375" s="81">
        <f aca="true" t="shared" si="362" ref="AI375:AN375">AI378+AI376</f>
        <v>0</v>
      </c>
      <c r="AJ375" s="81">
        <f t="shared" si="362"/>
        <v>0</v>
      </c>
      <c r="AK375" s="81">
        <f t="shared" si="362"/>
        <v>0</v>
      </c>
      <c r="AL375" s="81">
        <f t="shared" si="362"/>
        <v>0</v>
      </c>
      <c r="AM375" s="81">
        <f t="shared" si="362"/>
        <v>0</v>
      </c>
      <c r="AN375" s="81">
        <f t="shared" si="362"/>
        <v>144177</v>
      </c>
      <c r="AO375" s="81">
        <f>AO378+AO376</f>
        <v>0</v>
      </c>
      <c r="AP375" s="81">
        <f>AP378+AP376</f>
        <v>0</v>
      </c>
      <c r="AQ375" s="81">
        <f>AQ378+AQ376</f>
        <v>0</v>
      </c>
      <c r="AR375" s="81">
        <f>AR378+AR376</f>
        <v>144177</v>
      </c>
      <c r="AS375" s="81">
        <f>AS378+AS376</f>
        <v>0</v>
      </c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</row>
    <row r="376" spans="1:69" s="10" customFormat="1" ht="16.5" customHeight="1" hidden="1">
      <c r="A376" s="82" t="s">
        <v>151</v>
      </c>
      <c r="B376" s="83" t="s">
        <v>147</v>
      </c>
      <c r="C376" s="83" t="s">
        <v>128</v>
      </c>
      <c r="D376" s="84" t="s">
        <v>38</v>
      </c>
      <c r="E376" s="83"/>
      <c r="F376" s="85">
        <f aca="true" t="shared" si="363" ref="F376:AS376">F377</f>
        <v>0</v>
      </c>
      <c r="G376" s="85">
        <f t="shared" si="363"/>
        <v>7008</v>
      </c>
      <c r="H376" s="85">
        <f t="shared" si="363"/>
        <v>7008</v>
      </c>
      <c r="I376" s="85">
        <f t="shared" si="363"/>
        <v>0</v>
      </c>
      <c r="J376" s="85">
        <f t="shared" si="363"/>
        <v>0</v>
      </c>
      <c r="K376" s="85">
        <f t="shared" si="363"/>
        <v>0</v>
      </c>
      <c r="L376" s="85">
        <f t="shared" si="363"/>
        <v>0</v>
      </c>
      <c r="M376" s="85">
        <f t="shared" si="363"/>
        <v>7008</v>
      </c>
      <c r="N376" s="85">
        <f t="shared" si="363"/>
        <v>0</v>
      </c>
      <c r="O376" s="85">
        <f t="shared" si="363"/>
        <v>-7008</v>
      </c>
      <c r="P376" s="85">
        <f t="shared" si="363"/>
        <v>0</v>
      </c>
      <c r="Q376" s="85">
        <f t="shared" si="363"/>
        <v>0</v>
      </c>
      <c r="R376" s="85">
        <f t="shared" si="363"/>
        <v>0</v>
      </c>
      <c r="S376" s="85">
        <f t="shared" si="363"/>
        <v>0</v>
      </c>
      <c r="T376" s="85">
        <f t="shared" si="363"/>
        <v>0</v>
      </c>
      <c r="U376" s="85">
        <f t="shared" si="363"/>
        <v>0</v>
      </c>
      <c r="V376" s="85">
        <f t="shared" si="363"/>
        <v>0</v>
      </c>
      <c r="W376" s="85">
        <f t="shared" si="363"/>
        <v>0</v>
      </c>
      <c r="X376" s="85">
        <f t="shared" si="363"/>
        <v>0</v>
      </c>
      <c r="Y376" s="85">
        <f t="shared" si="363"/>
        <v>0</v>
      </c>
      <c r="Z376" s="85">
        <f t="shared" si="363"/>
        <v>0</v>
      </c>
      <c r="AA376" s="85">
        <f t="shared" si="363"/>
        <v>0</v>
      </c>
      <c r="AB376" s="85">
        <f t="shared" si="363"/>
        <v>0</v>
      </c>
      <c r="AC376" s="85">
        <f t="shared" si="363"/>
        <v>0</v>
      </c>
      <c r="AD376" s="85"/>
      <c r="AE376" s="85"/>
      <c r="AF376" s="85"/>
      <c r="AG376" s="85">
        <f t="shared" si="363"/>
        <v>0</v>
      </c>
      <c r="AH376" s="85">
        <f t="shared" si="363"/>
        <v>0</v>
      </c>
      <c r="AI376" s="85">
        <f t="shared" si="363"/>
        <v>0</v>
      </c>
      <c r="AJ376" s="85">
        <f t="shared" si="363"/>
        <v>0</v>
      </c>
      <c r="AK376" s="85">
        <f t="shared" si="363"/>
        <v>0</v>
      </c>
      <c r="AL376" s="85">
        <f t="shared" si="363"/>
        <v>0</v>
      </c>
      <c r="AM376" s="85">
        <f t="shared" si="363"/>
        <v>0</v>
      </c>
      <c r="AN376" s="85">
        <f t="shared" si="363"/>
        <v>0</v>
      </c>
      <c r="AO376" s="85">
        <f t="shared" si="363"/>
        <v>0</v>
      </c>
      <c r="AP376" s="85">
        <f t="shared" si="363"/>
        <v>0</v>
      </c>
      <c r="AQ376" s="85">
        <f t="shared" si="363"/>
        <v>0</v>
      </c>
      <c r="AR376" s="85">
        <f t="shared" si="363"/>
        <v>0</v>
      </c>
      <c r="AS376" s="85">
        <f t="shared" si="363"/>
        <v>0</v>
      </c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</row>
    <row r="377" spans="1:69" s="10" customFormat="1" ht="22.5" customHeight="1" hidden="1">
      <c r="A377" s="82" t="s">
        <v>253</v>
      </c>
      <c r="B377" s="83" t="s">
        <v>147</v>
      </c>
      <c r="C377" s="83" t="s">
        <v>128</v>
      </c>
      <c r="D377" s="84" t="s">
        <v>38</v>
      </c>
      <c r="E377" s="83" t="s">
        <v>152</v>
      </c>
      <c r="F377" s="74"/>
      <c r="G377" s="74">
        <f>H377-F377</f>
        <v>7008</v>
      </c>
      <c r="H377" s="74">
        <v>7008</v>
      </c>
      <c r="I377" s="67"/>
      <c r="J377" s="67"/>
      <c r="K377" s="67"/>
      <c r="L377" s="67"/>
      <c r="M377" s="74">
        <f>H377+K377</f>
        <v>7008</v>
      </c>
      <c r="N377" s="75"/>
      <c r="O377" s="74">
        <f>P377-M377</f>
        <v>-7008</v>
      </c>
      <c r="P377" s="74"/>
      <c r="Q377" s="74"/>
      <c r="R377" s="67"/>
      <c r="S377" s="74">
        <f>P377+R377</f>
        <v>0</v>
      </c>
      <c r="T377" s="74"/>
      <c r="U377" s="74">
        <f aca="true" t="shared" si="364" ref="U377:Z377">R377+T377</f>
        <v>0</v>
      </c>
      <c r="V377" s="74">
        <f t="shared" si="364"/>
        <v>0</v>
      </c>
      <c r="W377" s="74">
        <f t="shared" si="364"/>
        <v>0</v>
      </c>
      <c r="X377" s="74">
        <f t="shared" si="364"/>
        <v>0</v>
      </c>
      <c r="Y377" s="74">
        <f t="shared" si="364"/>
        <v>0</v>
      </c>
      <c r="Z377" s="74">
        <f t="shared" si="364"/>
        <v>0</v>
      </c>
      <c r="AA377" s="74">
        <f>X377+Z377</f>
        <v>0</v>
      </c>
      <c r="AB377" s="74">
        <f>Y377+AA377</f>
        <v>0</v>
      </c>
      <c r="AC377" s="74">
        <f>Z377+AB377</f>
        <v>0</v>
      </c>
      <c r="AD377" s="74"/>
      <c r="AE377" s="74"/>
      <c r="AF377" s="74"/>
      <c r="AG377" s="74">
        <f>AA377+AC377</f>
        <v>0</v>
      </c>
      <c r="AH377" s="74">
        <f>AB377+AG377</f>
        <v>0</v>
      </c>
      <c r="AI377" s="74">
        <f aca="true" t="shared" si="365" ref="AI377:AN377">AC377+AH377</f>
        <v>0</v>
      </c>
      <c r="AJ377" s="74">
        <f t="shared" si="365"/>
        <v>0</v>
      </c>
      <c r="AK377" s="74">
        <f t="shared" si="365"/>
        <v>0</v>
      </c>
      <c r="AL377" s="74">
        <f t="shared" si="365"/>
        <v>0</v>
      </c>
      <c r="AM377" s="74">
        <f t="shared" si="365"/>
        <v>0</v>
      </c>
      <c r="AN377" s="74">
        <f t="shared" si="365"/>
        <v>0</v>
      </c>
      <c r="AO377" s="74">
        <f>AI377+AN377</f>
        <v>0</v>
      </c>
      <c r="AP377" s="74">
        <f>AJ377+AO377</f>
        <v>0</v>
      </c>
      <c r="AQ377" s="74"/>
      <c r="AR377" s="74"/>
      <c r="AS377" s="74">
        <f>AO377+AR377</f>
        <v>0</v>
      </c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</row>
    <row r="378" spans="1:69" s="14" customFormat="1" ht="36.75" customHeight="1">
      <c r="A378" s="82" t="s">
        <v>99</v>
      </c>
      <c r="B378" s="83" t="s">
        <v>147</v>
      </c>
      <c r="C378" s="83" t="s">
        <v>128</v>
      </c>
      <c r="D378" s="84" t="s">
        <v>100</v>
      </c>
      <c r="E378" s="83"/>
      <c r="F378" s="85">
        <f aca="true" t="shared" si="366" ref="F378:AS378">F379</f>
        <v>176479</v>
      </c>
      <c r="G378" s="85">
        <f t="shared" si="366"/>
        <v>74164</v>
      </c>
      <c r="H378" s="85">
        <f t="shared" si="366"/>
        <v>250643</v>
      </c>
      <c r="I378" s="85">
        <f t="shared" si="366"/>
        <v>0</v>
      </c>
      <c r="J378" s="85">
        <f t="shared" si="366"/>
        <v>275294</v>
      </c>
      <c r="K378" s="85">
        <f t="shared" si="366"/>
        <v>0</v>
      </c>
      <c r="L378" s="85">
        <f t="shared" si="366"/>
        <v>0</v>
      </c>
      <c r="M378" s="85">
        <f t="shared" si="366"/>
        <v>250643</v>
      </c>
      <c r="N378" s="85">
        <f t="shared" si="366"/>
        <v>0</v>
      </c>
      <c r="O378" s="85">
        <f t="shared" si="366"/>
        <v>-114035</v>
      </c>
      <c r="P378" s="85">
        <f t="shared" si="366"/>
        <v>136608</v>
      </c>
      <c r="Q378" s="85">
        <f t="shared" si="366"/>
        <v>0</v>
      </c>
      <c r="R378" s="85">
        <f t="shared" si="366"/>
        <v>0</v>
      </c>
      <c r="S378" s="85">
        <f t="shared" si="366"/>
        <v>136608</v>
      </c>
      <c r="T378" s="85">
        <f t="shared" si="366"/>
        <v>0</v>
      </c>
      <c r="U378" s="85">
        <f t="shared" si="366"/>
        <v>0</v>
      </c>
      <c r="V378" s="85">
        <f t="shared" si="366"/>
        <v>136608</v>
      </c>
      <c r="W378" s="85">
        <f t="shared" si="366"/>
        <v>0</v>
      </c>
      <c r="X378" s="85">
        <f t="shared" si="366"/>
        <v>0</v>
      </c>
      <c r="Y378" s="85">
        <f t="shared" si="366"/>
        <v>0</v>
      </c>
      <c r="Z378" s="85">
        <f t="shared" si="366"/>
        <v>136608</v>
      </c>
      <c r="AA378" s="85">
        <f t="shared" si="366"/>
        <v>0</v>
      </c>
      <c r="AB378" s="85">
        <f t="shared" si="366"/>
        <v>423</v>
      </c>
      <c r="AC378" s="85">
        <f t="shared" si="366"/>
        <v>5223</v>
      </c>
      <c r="AD378" s="85">
        <f t="shared" si="366"/>
        <v>4</v>
      </c>
      <c r="AE378" s="85">
        <f t="shared" si="366"/>
        <v>1462</v>
      </c>
      <c r="AF378" s="85">
        <f t="shared" si="366"/>
        <v>457</v>
      </c>
      <c r="AG378" s="85">
        <f t="shared" si="366"/>
        <v>0</v>
      </c>
      <c r="AH378" s="85">
        <f t="shared" si="366"/>
        <v>144177</v>
      </c>
      <c r="AI378" s="85">
        <f t="shared" si="366"/>
        <v>0</v>
      </c>
      <c r="AJ378" s="85">
        <f t="shared" si="366"/>
        <v>0</v>
      </c>
      <c r="AK378" s="85">
        <f t="shared" si="366"/>
        <v>0</v>
      </c>
      <c r="AL378" s="85">
        <f t="shared" si="366"/>
        <v>0</v>
      </c>
      <c r="AM378" s="85">
        <f t="shared" si="366"/>
        <v>0</v>
      </c>
      <c r="AN378" s="85">
        <f t="shared" si="366"/>
        <v>144177</v>
      </c>
      <c r="AO378" s="85">
        <f t="shared" si="366"/>
        <v>0</v>
      </c>
      <c r="AP378" s="85">
        <f t="shared" si="366"/>
        <v>0</v>
      </c>
      <c r="AQ378" s="85">
        <f t="shared" si="366"/>
        <v>0</v>
      </c>
      <c r="AR378" s="85">
        <f t="shared" si="366"/>
        <v>144177</v>
      </c>
      <c r="AS378" s="85">
        <f t="shared" si="366"/>
        <v>0</v>
      </c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</row>
    <row r="379" spans="1:69" s="16" customFormat="1" ht="36.75" customHeight="1">
      <c r="A379" s="82" t="s">
        <v>129</v>
      </c>
      <c r="B379" s="83" t="s">
        <v>147</v>
      </c>
      <c r="C379" s="83" t="s">
        <v>128</v>
      </c>
      <c r="D379" s="84" t="s">
        <v>100</v>
      </c>
      <c r="E379" s="83" t="s">
        <v>130</v>
      </c>
      <c r="F379" s="74">
        <v>176479</v>
      </c>
      <c r="G379" s="74">
        <f>H379-F379</f>
        <v>74164</v>
      </c>
      <c r="H379" s="74">
        <v>250643</v>
      </c>
      <c r="I379" s="74"/>
      <c r="J379" s="74">
        <v>275294</v>
      </c>
      <c r="K379" s="75"/>
      <c r="L379" s="75"/>
      <c r="M379" s="74">
        <f>H379+K379</f>
        <v>250643</v>
      </c>
      <c r="N379" s="75"/>
      <c r="O379" s="74">
        <f>P379-M379</f>
        <v>-114035</v>
      </c>
      <c r="P379" s="74">
        <v>136608</v>
      </c>
      <c r="Q379" s="74"/>
      <c r="R379" s="75"/>
      <c r="S379" s="74">
        <f>P379+R379</f>
        <v>136608</v>
      </c>
      <c r="T379" s="74"/>
      <c r="U379" s="76"/>
      <c r="V379" s="74">
        <f>U379+S379</f>
        <v>136608</v>
      </c>
      <c r="W379" s="74">
        <f>T379</f>
        <v>0</v>
      </c>
      <c r="X379" s="77"/>
      <c r="Y379" s="77"/>
      <c r="Z379" s="74">
        <f>V379+X379+Y379</f>
        <v>136608</v>
      </c>
      <c r="AA379" s="74">
        <f>W379+Y379</f>
        <v>0</v>
      </c>
      <c r="AB379" s="75">
        <v>423</v>
      </c>
      <c r="AC379" s="74">
        <v>5223</v>
      </c>
      <c r="AD379" s="74">
        <v>4</v>
      </c>
      <c r="AE379" s="74">
        <v>1462</v>
      </c>
      <c r="AF379" s="74">
        <v>457</v>
      </c>
      <c r="AG379" s="76"/>
      <c r="AH379" s="74">
        <f>Z379+AB379+AC379+AD379+AE379+AF379+AG379</f>
        <v>144177</v>
      </c>
      <c r="AI379" s="74">
        <f>AA379+AG379</f>
        <v>0</v>
      </c>
      <c r="AJ379" s="74"/>
      <c r="AK379" s="74"/>
      <c r="AL379" s="76"/>
      <c r="AM379" s="76"/>
      <c r="AN379" s="74">
        <f>AH379+AJ379+AK379+AL379+AM379</f>
        <v>144177</v>
      </c>
      <c r="AO379" s="74">
        <f>AI379+AM379</f>
        <v>0</v>
      </c>
      <c r="AP379" s="75"/>
      <c r="AQ379" s="75"/>
      <c r="AR379" s="74">
        <f>AN379+AP379+AQ379</f>
        <v>144177</v>
      </c>
      <c r="AS379" s="74">
        <f>AO379+AQ379</f>
        <v>0</v>
      </c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</row>
    <row r="380" spans="1:69" s="16" customFormat="1" ht="16.5">
      <c r="A380" s="82"/>
      <c r="B380" s="83"/>
      <c r="C380" s="83"/>
      <c r="D380" s="84"/>
      <c r="E380" s="83"/>
      <c r="F380" s="74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6"/>
      <c r="V380" s="75"/>
      <c r="W380" s="75"/>
      <c r="X380" s="77"/>
      <c r="Y380" s="77"/>
      <c r="Z380" s="74"/>
      <c r="AA380" s="74"/>
      <c r="AB380" s="76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  <c r="AM380" s="76"/>
      <c r="AN380" s="76"/>
      <c r="AO380" s="76"/>
      <c r="AP380" s="75"/>
      <c r="AQ380" s="75"/>
      <c r="AR380" s="75"/>
      <c r="AS380" s="7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</row>
    <row r="381" spans="1:69" s="16" customFormat="1" ht="24.75" customHeight="1">
      <c r="A381" s="68" t="s">
        <v>0</v>
      </c>
      <c r="B381" s="69" t="s">
        <v>147</v>
      </c>
      <c r="C381" s="69" t="s">
        <v>135</v>
      </c>
      <c r="D381" s="80"/>
      <c r="E381" s="69"/>
      <c r="F381" s="81">
        <f aca="true" t="shared" si="367" ref="F381:U382">F382</f>
        <v>229141</v>
      </c>
      <c r="G381" s="81">
        <f t="shared" si="367"/>
        <v>28032</v>
      </c>
      <c r="H381" s="81">
        <f t="shared" si="367"/>
        <v>257173</v>
      </c>
      <c r="I381" s="81">
        <f t="shared" si="367"/>
        <v>0</v>
      </c>
      <c r="J381" s="81">
        <f t="shared" si="367"/>
        <v>275614</v>
      </c>
      <c r="K381" s="81">
        <f t="shared" si="367"/>
        <v>0</v>
      </c>
      <c r="L381" s="81">
        <f t="shared" si="367"/>
        <v>0</v>
      </c>
      <c r="M381" s="81">
        <f t="shared" si="367"/>
        <v>257173</v>
      </c>
      <c r="N381" s="81">
        <f t="shared" si="367"/>
        <v>0</v>
      </c>
      <c r="O381" s="81">
        <f aca="true" t="shared" si="368" ref="O381:T381">O382+O384</f>
        <v>-4951</v>
      </c>
      <c r="P381" s="81">
        <f t="shared" si="368"/>
        <v>252222</v>
      </c>
      <c r="Q381" s="81">
        <f t="shared" si="368"/>
        <v>20104</v>
      </c>
      <c r="R381" s="81">
        <f t="shared" si="368"/>
        <v>0</v>
      </c>
      <c r="S381" s="81">
        <f t="shared" si="368"/>
        <v>252222</v>
      </c>
      <c r="T381" s="81">
        <f t="shared" si="368"/>
        <v>20104</v>
      </c>
      <c r="U381" s="81">
        <f aca="true" t="shared" si="369" ref="U381:AA381">U382+U384</f>
        <v>0</v>
      </c>
      <c r="V381" s="81">
        <f t="shared" si="369"/>
        <v>252222</v>
      </c>
      <c r="W381" s="81">
        <f t="shared" si="369"/>
        <v>20104</v>
      </c>
      <c r="X381" s="81">
        <f t="shared" si="369"/>
        <v>0</v>
      </c>
      <c r="Y381" s="81">
        <f t="shared" si="369"/>
        <v>0</v>
      </c>
      <c r="Z381" s="81">
        <f t="shared" si="369"/>
        <v>252222</v>
      </c>
      <c r="AA381" s="81">
        <f t="shared" si="369"/>
        <v>20104</v>
      </c>
      <c r="AB381" s="81">
        <f aca="true" t="shared" si="370" ref="AB381:AI381">AB382+AB384</f>
        <v>-3</v>
      </c>
      <c r="AC381" s="81">
        <f t="shared" si="370"/>
        <v>0</v>
      </c>
      <c r="AD381" s="81">
        <f t="shared" si="370"/>
        <v>0</v>
      </c>
      <c r="AE381" s="81">
        <f t="shared" si="370"/>
        <v>121</v>
      </c>
      <c r="AF381" s="81">
        <f t="shared" si="370"/>
        <v>35</v>
      </c>
      <c r="AG381" s="81">
        <f t="shared" si="370"/>
        <v>0</v>
      </c>
      <c r="AH381" s="81">
        <f t="shared" si="370"/>
        <v>252375</v>
      </c>
      <c r="AI381" s="81">
        <f t="shared" si="370"/>
        <v>20104</v>
      </c>
      <c r="AJ381" s="81">
        <f aca="true" t="shared" si="371" ref="AJ381:AO381">AJ382+AJ384</f>
        <v>0</v>
      </c>
      <c r="AK381" s="81">
        <f t="shared" si="371"/>
        <v>0</v>
      </c>
      <c r="AL381" s="81">
        <f t="shared" si="371"/>
        <v>0</v>
      </c>
      <c r="AM381" s="81">
        <f t="shared" si="371"/>
        <v>0</v>
      </c>
      <c r="AN381" s="81">
        <f t="shared" si="371"/>
        <v>252375</v>
      </c>
      <c r="AO381" s="81">
        <f t="shared" si="371"/>
        <v>20104</v>
      </c>
      <c r="AP381" s="81">
        <f>AP382+AP384</f>
        <v>0</v>
      </c>
      <c r="AQ381" s="81">
        <f>AQ382+AQ384</f>
        <v>0</v>
      </c>
      <c r="AR381" s="81">
        <f>AR382+AR384</f>
        <v>252375</v>
      </c>
      <c r="AS381" s="81">
        <f>AS382+AS384</f>
        <v>20104</v>
      </c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</row>
    <row r="382" spans="1:69" s="16" customFormat="1" ht="30" customHeight="1">
      <c r="A382" s="82" t="s">
        <v>103</v>
      </c>
      <c r="B382" s="83" t="s">
        <v>147</v>
      </c>
      <c r="C382" s="83" t="s">
        <v>135</v>
      </c>
      <c r="D382" s="84" t="s">
        <v>104</v>
      </c>
      <c r="E382" s="83"/>
      <c r="F382" s="85">
        <f t="shared" si="367"/>
        <v>229141</v>
      </c>
      <c r="G382" s="85">
        <f t="shared" si="367"/>
        <v>28032</v>
      </c>
      <c r="H382" s="85">
        <f t="shared" si="367"/>
        <v>257173</v>
      </c>
      <c r="I382" s="85">
        <f t="shared" si="367"/>
        <v>0</v>
      </c>
      <c r="J382" s="85">
        <f t="shared" si="367"/>
        <v>275614</v>
      </c>
      <c r="K382" s="85">
        <f t="shared" si="367"/>
        <v>0</v>
      </c>
      <c r="L382" s="85">
        <f t="shared" si="367"/>
        <v>0</v>
      </c>
      <c r="M382" s="85">
        <f t="shared" si="367"/>
        <v>257173</v>
      </c>
      <c r="N382" s="85">
        <f t="shared" si="367"/>
        <v>0</v>
      </c>
      <c r="O382" s="85">
        <f t="shared" si="367"/>
        <v>-25055</v>
      </c>
      <c r="P382" s="85">
        <f t="shared" si="367"/>
        <v>232118</v>
      </c>
      <c r="Q382" s="85">
        <f t="shared" si="367"/>
        <v>0</v>
      </c>
      <c r="R382" s="85">
        <f t="shared" si="367"/>
        <v>0</v>
      </c>
      <c r="S382" s="85">
        <f t="shared" si="367"/>
        <v>232118</v>
      </c>
      <c r="T382" s="85">
        <f t="shared" si="367"/>
        <v>0</v>
      </c>
      <c r="U382" s="85">
        <f t="shared" si="367"/>
        <v>0</v>
      </c>
      <c r="V382" s="85">
        <f aca="true" t="shared" si="372" ref="V382:AS382">V383</f>
        <v>232118</v>
      </c>
      <c r="W382" s="85">
        <f t="shared" si="372"/>
        <v>0</v>
      </c>
      <c r="X382" s="85">
        <f t="shared" si="372"/>
        <v>0</v>
      </c>
      <c r="Y382" s="85">
        <f t="shared" si="372"/>
        <v>0</v>
      </c>
      <c r="Z382" s="85">
        <f t="shared" si="372"/>
        <v>232118</v>
      </c>
      <c r="AA382" s="85">
        <f t="shared" si="372"/>
        <v>0</v>
      </c>
      <c r="AB382" s="85">
        <f t="shared" si="372"/>
        <v>-3</v>
      </c>
      <c r="AC382" s="85">
        <f t="shared" si="372"/>
        <v>0</v>
      </c>
      <c r="AD382" s="85">
        <f t="shared" si="372"/>
        <v>0</v>
      </c>
      <c r="AE382" s="85">
        <f t="shared" si="372"/>
        <v>121</v>
      </c>
      <c r="AF382" s="85">
        <f t="shared" si="372"/>
        <v>35</v>
      </c>
      <c r="AG382" s="85">
        <f t="shared" si="372"/>
        <v>0</v>
      </c>
      <c r="AH382" s="85">
        <f t="shared" si="372"/>
        <v>232271</v>
      </c>
      <c r="AI382" s="85">
        <f t="shared" si="372"/>
        <v>0</v>
      </c>
      <c r="AJ382" s="85">
        <f t="shared" si="372"/>
        <v>0</v>
      </c>
      <c r="AK382" s="85">
        <f t="shared" si="372"/>
        <v>0</v>
      </c>
      <c r="AL382" s="85">
        <f t="shared" si="372"/>
        <v>0</v>
      </c>
      <c r="AM382" s="85">
        <f t="shared" si="372"/>
        <v>0</v>
      </c>
      <c r="AN382" s="85">
        <f t="shared" si="372"/>
        <v>232271</v>
      </c>
      <c r="AO382" s="85">
        <f t="shared" si="372"/>
        <v>0</v>
      </c>
      <c r="AP382" s="85">
        <f t="shared" si="372"/>
        <v>0</v>
      </c>
      <c r="AQ382" s="85">
        <f t="shared" si="372"/>
        <v>0</v>
      </c>
      <c r="AR382" s="85">
        <f t="shared" si="372"/>
        <v>232271</v>
      </c>
      <c r="AS382" s="85">
        <f t="shared" si="372"/>
        <v>0</v>
      </c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</row>
    <row r="383" spans="1:69" s="16" customFormat="1" ht="43.5" customHeight="1">
      <c r="A383" s="82" t="s">
        <v>129</v>
      </c>
      <c r="B383" s="83" t="s">
        <v>147</v>
      </c>
      <c r="C383" s="83" t="s">
        <v>135</v>
      </c>
      <c r="D383" s="84" t="s">
        <v>104</v>
      </c>
      <c r="E383" s="83" t="s">
        <v>130</v>
      </c>
      <c r="F383" s="74">
        <v>229141</v>
      </c>
      <c r="G383" s="74">
        <f>H383-F383</f>
        <v>28032</v>
      </c>
      <c r="H383" s="74">
        <v>257173</v>
      </c>
      <c r="I383" s="74"/>
      <c r="J383" s="74">
        <v>275614</v>
      </c>
      <c r="K383" s="75"/>
      <c r="L383" s="75"/>
      <c r="M383" s="74">
        <f>H383+K383</f>
        <v>257173</v>
      </c>
      <c r="N383" s="75"/>
      <c r="O383" s="74">
        <f>P383-M383</f>
        <v>-25055</v>
      </c>
      <c r="P383" s="74">
        <v>232118</v>
      </c>
      <c r="Q383" s="74"/>
      <c r="R383" s="75"/>
      <c r="S383" s="74">
        <f>P383+R383</f>
        <v>232118</v>
      </c>
      <c r="T383" s="74"/>
      <c r="U383" s="76"/>
      <c r="V383" s="74">
        <f>U383+S383</f>
        <v>232118</v>
      </c>
      <c r="W383" s="74">
        <f>T383</f>
        <v>0</v>
      </c>
      <c r="X383" s="77"/>
      <c r="Y383" s="77"/>
      <c r="Z383" s="74">
        <f>V383+X383+Y383</f>
        <v>232118</v>
      </c>
      <c r="AA383" s="74">
        <f>W383+Y383</f>
        <v>0</v>
      </c>
      <c r="AB383" s="75">
        <v>-3</v>
      </c>
      <c r="AC383" s="76"/>
      <c r="AD383" s="76"/>
      <c r="AE383" s="75">
        <v>121</v>
      </c>
      <c r="AF383" s="75">
        <v>35</v>
      </c>
      <c r="AG383" s="76"/>
      <c r="AH383" s="74">
        <f>Z383+AB383+AC383+AD383+AE383+AF383+AG383</f>
        <v>232271</v>
      </c>
      <c r="AI383" s="74">
        <f>AA383+AG383</f>
        <v>0</v>
      </c>
      <c r="AJ383" s="74"/>
      <c r="AK383" s="74"/>
      <c r="AL383" s="76"/>
      <c r="AM383" s="76"/>
      <c r="AN383" s="74">
        <f>AH383+AJ383+AK383+AL383+AM383</f>
        <v>232271</v>
      </c>
      <c r="AO383" s="74">
        <f>AI383+AM383</f>
        <v>0</v>
      </c>
      <c r="AP383" s="75"/>
      <c r="AQ383" s="75"/>
      <c r="AR383" s="74">
        <f>AN383+AP383+AQ383</f>
        <v>232271</v>
      </c>
      <c r="AS383" s="74">
        <f>AO383+AQ383</f>
        <v>0</v>
      </c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</row>
    <row r="384" spans="1:69" s="16" customFormat="1" ht="42" customHeight="1">
      <c r="A384" s="82" t="s">
        <v>293</v>
      </c>
      <c r="B384" s="83" t="s">
        <v>147</v>
      </c>
      <c r="C384" s="83" t="s">
        <v>135</v>
      </c>
      <c r="D384" s="84" t="s">
        <v>294</v>
      </c>
      <c r="E384" s="83"/>
      <c r="F384" s="74"/>
      <c r="G384" s="74"/>
      <c r="H384" s="74"/>
      <c r="I384" s="74"/>
      <c r="J384" s="74"/>
      <c r="K384" s="75"/>
      <c r="L384" s="75"/>
      <c r="M384" s="74"/>
      <c r="N384" s="75"/>
      <c r="O384" s="74">
        <f aca="true" t="shared" si="373" ref="O384:AG385">O385</f>
        <v>20104</v>
      </c>
      <c r="P384" s="74">
        <f t="shared" si="373"/>
        <v>20104</v>
      </c>
      <c r="Q384" s="74">
        <f t="shared" si="373"/>
        <v>20104</v>
      </c>
      <c r="R384" s="74">
        <f t="shared" si="373"/>
        <v>0</v>
      </c>
      <c r="S384" s="74">
        <f t="shared" si="373"/>
        <v>20104</v>
      </c>
      <c r="T384" s="74">
        <f>T385</f>
        <v>20104</v>
      </c>
      <c r="U384" s="74">
        <f t="shared" si="373"/>
        <v>0</v>
      </c>
      <c r="V384" s="74">
        <f t="shared" si="373"/>
        <v>20104</v>
      </c>
      <c r="W384" s="74">
        <f t="shared" si="373"/>
        <v>20104</v>
      </c>
      <c r="X384" s="74">
        <f t="shared" si="373"/>
        <v>0</v>
      </c>
      <c r="Y384" s="74">
        <f t="shared" si="373"/>
        <v>0</v>
      </c>
      <c r="Z384" s="74">
        <f t="shared" si="373"/>
        <v>20104</v>
      </c>
      <c r="AA384" s="74">
        <f t="shared" si="373"/>
        <v>20104</v>
      </c>
      <c r="AB384" s="74">
        <f t="shared" si="373"/>
        <v>0</v>
      </c>
      <c r="AC384" s="74">
        <f t="shared" si="373"/>
        <v>0</v>
      </c>
      <c r="AD384" s="74">
        <f t="shared" si="373"/>
        <v>0</v>
      </c>
      <c r="AE384" s="74">
        <f t="shared" si="373"/>
        <v>0</v>
      </c>
      <c r="AF384" s="74">
        <f t="shared" si="373"/>
        <v>0</v>
      </c>
      <c r="AG384" s="74">
        <f t="shared" si="373"/>
        <v>0</v>
      </c>
      <c r="AH384" s="74">
        <f aca="true" t="shared" si="374" ref="AB384:AP385">AH385</f>
        <v>20104</v>
      </c>
      <c r="AI384" s="74">
        <f t="shared" si="374"/>
        <v>20104</v>
      </c>
      <c r="AJ384" s="74">
        <f t="shared" si="374"/>
        <v>0</v>
      </c>
      <c r="AK384" s="74">
        <f t="shared" si="374"/>
        <v>0</v>
      </c>
      <c r="AL384" s="74">
        <f t="shared" si="374"/>
        <v>0</v>
      </c>
      <c r="AM384" s="74">
        <f t="shared" si="374"/>
        <v>0</v>
      </c>
      <c r="AN384" s="74">
        <f t="shared" si="374"/>
        <v>20104</v>
      </c>
      <c r="AO384" s="74">
        <f t="shared" si="374"/>
        <v>20104</v>
      </c>
      <c r="AP384" s="74">
        <f t="shared" si="374"/>
        <v>0</v>
      </c>
      <c r="AQ384" s="74">
        <f aca="true" t="shared" si="375" ref="AP384:AS385">AQ385</f>
        <v>0</v>
      </c>
      <c r="AR384" s="74">
        <f t="shared" si="375"/>
        <v>20104</v>
      </c>
      <c r="AS384" s="74">
        <f t="shared" si="375"/>
        <v>20104</v>
      </c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</row>
    <row r="385" spans="1:69" s="16" customFormat="1" ht="96.75" customHeight="1">
      <c r="A385" s="82" t="s">
        <v>292</v>
      </c>
      <c r="B385" s="83" t="s">
        <v>147</v>
      </c>
      <c r="C385" s="83" t="s">
        <v>135</v>
      </c>
      <c r="D385" s="84" t="s">
        <v>291</v>
      </c>
      <c r="E385" s="83"/>
      <c r="F385" s="74"/>
      <c r="G385" s="74"/>
      <c r="H385" s="74"/>
      <c r="I385" s="74"/>
      <c r="J385" s="74"/>
      <c r="K385" s="75"/>
      <c r="L385" s="75"/>
      <c r="M385" s="74"/>
      <c r="N385" s="75"/>
      <c r="O385" s="74">
        <f t="shared" si="373"/>
        <v>20104</v>
      </c>
      <c r="P385" s="74">
        <f t="shared" si="373"/>
        <v>20104</v>
      </c>
      <c r="Q385" s="74">
        <f t="shared" si="373"/>
        <v>20104</v>
      </c>
      <c r="R385" s="74">
        <f t="shared" si="373"/>
        <v>0</v>
      </c>
      <c r="S385" s="74">
        <f t="shared" si="373"/>
        <v>20104</v>
      </c>
      <c r="T385" s="74">
        <f>T386</f>
        <v>20104</v>
      </c>
      <c r="U385" s="74">
        <f t="shared" si="373"/>
        <v>0</v>
      </c>
      <c r="V385" s="74">
        <f t="shared" si="373"/>
        <v>20104</v>
      </c>
      <c r="W385" s="74">
        <f t="shared" si="373"/>
        <v>20104</v>
      </c>
      <c r="X385" s="74">
        <f t="shared" si="373"/>
        <v>0</v>
      </c>
      <c r="Y385" s="74">
        <f t="shared" si="373"/>
        <v>0</v>
      </c>
      <c r="Z385" s="74">
        <f t="shared" si="373"/>
        <v>20104</v>
      </c>
      <c r="AA385" s="74">
        <f t="shared" si="373"/>
        <v>20104</v>
      </c>
      <c r="AB385" s="74">
        <f t="shared" si="374"/>
        <v>0</v>
      </c>
      <c r="AC385" s="74">
        <f t="shared" si="374"/>
        <v>0</v>
      </c>
      <c r="AD385" s="74">
        <f t="shared" si="374"/>
        <v>0</v>
      </c>
      <c r="AE385" s="74">
        <f t="shared" si="374"/>
        <v>0</v>
      </c>
      <c r="AF385" s="74">
        <f t="shared" si="374"/>
        <v>0</v>
      </c>
      <c r="AG385" s="74">
        <f t="shared" si="374"/>
        <v>0</v>
      </c>
      <c r="AH385" s="74">
        <f t="shared" si="374"/>
        <v>20104</v>
      </c>
      <c r="AI385" s="74">
        <f t="shared" si="374"/>
        <v>20104</v>
      </c>
      <c r="AJ385" s="74">
        <f t="shared" si="374"/>
        <v>0</v>
      </c>
      <c r="AK385" s="74">
        <f t="shared" si="374"/>
        <v>0</v>
      </c>
      <c r="AL385" s="74">
        <f t="shared" si="374"/>
        <v>0</v>
      </c>
      <c r="AM385" s="74">
        <f t="shared" si="374"/>
        <v>0</v>
      </c>
      <c r="AN385" s="74">
        <f t="shared" si="374"/>
        <v>20104</v>
      </c>
      <c r="AO385" s="74">
        <f t="shared" si="374"/>
        <v>20104</v>
      </c>
      <c r="AP385" s="74">
        <f t="shared" si="375"/>
        <v>0</v>
      </c>
      <c r="AQ385" s="74">
        <f t="shared" si="375"/>
        <v>0</v>
      </c>
      <c r="AR385" s="74">
        <f t="shared" si="375"/>
        <v>20104</v>
      </c>
      <c r="AS385" s="74">
        <f t="shared" si="375"/>
        <v>20104</v>
      </c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</row>
    <row r="386" spans="1:69" s="16" customFormat="1" ht="38.25" customHeight="1">
      <c r="A386" s="82" t="s">
        <v>129</v>
      </c>
      <c r="B386" s="83" t="s">
        <v>147</v>
      </c>
      <c r="C386" s="83" t="s">
        <v>135</v>
      </c>
      <c r="D386" s="84" t="s">
        <v>291</v>
      </c>
      <c r="E386" s="83" t="s">
        <v>130</v>
      </c>
      <c r="F386" s="74"/>
      <c r="G386" s="74"/>
      <c r="H386" s="74"/>
      <c r="I386" s="74"/>
      <c r="J386" s="74"/>
      <c r="K386" s="75"/>
      <c r="L386" s="75"/>
      <c r="M386" s="74"/>
      <c r="N386" s="75"/>
      <c r="O386" s="74">
        <f>P386-M386</f>
        <v>20104</v>
      </c>
      <c r="P386" s="74">
        <v>20104</v>
      </c>
      <c r="Q386" s="74">
        <v>20104</v>
      </c>
      <c r="R386" s="75"/>
      <c r="S386" s="74">
        <f>P386+R386</f>
        <v>20104</v>
      </c>
      <c r="T386" s="74">
        <v>20104</v>
      </c>
      <c r="U386" s="76"/>
      <c r="V386" s="74">
        <f>U386+S386</f>
        <v>20104</v>
      </c>
      <c r="W386" s="74">
        <f>T386</f>
        <v>20104</v>
      </c>
      <c r="X386" s="77"/>
      <c r="Y386" s="77"/>
      <c r="Z386" s="74">
        <f>V386+X386+Y386</f>
        <v>20104</v>
      </c>
      <c r="AA386" s="74">
        <f>W386+Y386</f>
        <v>20104</v>
      </c>
      <c r="AB386" s="76"/>
      <c r="AC386" s="76"/>
      <c r="AD386" s="76"/>
      <c r="AE386" s="76"/>
      <c r="AF386" s="76"/>
      <c r="AG386" s="76"/>
      <c r="AH386" s="74">
        <f>Z386+AB386+AC386+AD386+AE386+AF386+AG386</f>
        <v>20104</v>
      </c>
      <c r="AI386" s="74">
        <f>AA386+AG386</f>
        <v>20104</v>
      </c>
      <c r="AJ386" s="74"/>
      <c r="AK386" s="74"/>
      <c r="AL386" s="76"/>
      <c r="AM386" s="76"/>
      <c r="AN386" s="74">
        <f>AH386+AJ386+AK386+AL386+AM386</f>
        <v>20104</v>
      </c>
      <c r="AO386" s="74">
        <f>AI386+AM386</f>
        <v>20104</v>
      </c>
      <c r="AP386" s="75"/>
      <c r="AQ386" s="75"/>
      <c r="AR386" s="74">
        <f>AN386+AP386+AQ386</f>
        <v>20104</v>
      </c>
      <c r="AS386" s="74">
        <f>AO386+AQ386</f>
        <v>20104</v>
      </c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</row>
    <row r="387" spans="1:69" s="16" customFormat="1" ht="18" customHeight="1">
      <c r="A387" s="82"/>
      <c r="B387" s="83"/>
      <c r="C387" s="83"/>
      <c r="D387" s="84"/>
      <c r="E387" s="83"/>
      <c r="F387" s="74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6"/>
      <c r="V387" s="75"/>
      <c r="W387" s="75"/>
      <c r="X387" s="77"/>
      <c r="Y387" s="77"/>
      <c r="Z387" s="74"/>
      <c r="AA387" s="74"/>
      <c r="AB387" s="76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5"/>
      <c r="AQ387" s="75"/>
      <c r="AR387" s="75"/>
      <c r="AS387" s="7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</row>
    <row r="388" spans="1:69" s="10" customFormat="1" ht="42.75" customHeight="1">
      <c r="A388" s="68" t="s">
        <v>1</v>
      </c>
      <c r="B388" s="69" t="s">
        <v>147</v>
      </c>
      <c r="C388" s="69" t="s">
        <v>159</v>
      </c>
      <c r="D388" s="80"/>
      <c r="E388" s="69"/>
      <c r="F388" s="81">
        <f aca="true" t="shared" si="376" ref="F388:U389">F389</f>
        <v>90724</v>
      </c>
      <c r="G388" s="81">
        <f t="shared" si="376"/>
        <v>20756</v>
      </c>
      <c r="H388" s="81">
        <f t="shared" si="376"/>
        <v>111480</v>
      </c>
      <c r="I388" s="81">
        <f t="shared" si="376"/>
        <v>0</v>
      </c>
      <c r="J388" s="81">
        <f t="shared" si="376"/>
        <v>120990</v>
      </c>
      <c r="K388" s="81">
        <f t="shared" si="376"/>
        <v>0</v>
      </c>
      <c r="L388" s="81">
        <f t="shared" si="376"/>
        <v>0</v>
      </c>
      <c r="M388" s="81">
        <f t="shared" si="376"/>
        <v>111480</v>
      </c>
      <c r="N388" s="81">
        <f t="shared" si="376"/>
        <v>0</v>
      </c>
      <c r="O388" s="81">
        <f t="shared" si="376"/>
        <v>-28506</v>
      </c>
      <c r="P388" s="81">
        <f t="shared" si="376"/>
        <v>82974</v>
      </c>
      <c r="Q388" s="81">
        <f t="shared" si="376"/>
        <v>0</v>
      </c>
      <c r="R388" s="81">
        <f t="shared" si="376"/>
        <v>0</v>
      </c>
      <c r="S388" s="81">
        <f t="shared" si="376"/>
        <v>82974</v>
      </c>
      <c r="T388" s="81">
        <f t="shared" si="376"/>
        <v>0</v>
      </c>
      <c r="U388" s="81">
        <f t="shared" si="376"/>
        <v>0</v>
      </c>
      <c r="V388" s="81">
        <f aca="true" t="shared" si="377" ref="U388:AJ389">V389</f>
        <v>82974</v>
      </c>
      <c r="W388" s="81">
        <f t="shared" si="377"/>
        <v>0</v>
      </c>
      <c r="X388" s="81">
        <f t="shared" si="377"/>
        <v>0</v>
      </c>
      <c r="Y388" s="81">
        <f t="shared" si="377"/>
        <v>0</v>
      </c>
      <c r="Z388" s="81">
        <f t="shared" si="377"/>
        <v>82974</v>
      </c>
      <c r="AA388" s="81">
        <f t="shared" si="377"/>
        <v>0</v>
      </c>
      <c r="AB388" s="81">
        <f t="shared" si="377"/>
        <v>-172</v>
      </c>
      <c r="AC388" s="81">
        <f t="shared" si="377"/>
        <v>1028</v>
      </c>
      <c r="AD388" s="81">
        <f t="shared" si="377"/>
        <v>2</v>
      </c>
      <c r="AE388" s="81">
        <f t="shared" si="377"/>
        <v>229</v>
      </c>
      <c r="AF388" s="81">
        <f t="shared" si="377"/>
        <v>167</v>
      </c>
      <c r="AG388" s="81">
        <f t="shared" si="377"/>
        <v>0</v>
      </c>
      <c r="AH388" s="81">
        <f t="shared" si="377"/>
        <v>84228</v>
      </c>
      <c r="AI388" s="81">
        <f t="shared" si="377"/>
        <v>0</v>
      </c>
      <c r="AJ388" s="81">
        <f t="shared" si="377"/>
        <v>1520</v>
      </c>
      <c r="AK388" s="81">
        <f aca="true" t="shared" si="378" ref="AI388:AS389">AK389</f>
        <v>0</v>
      </c>
      <c r="AL388" s="81">
        <f t="shared" si="378"/>
        <v>0</v>
      </c>
      <c r="AM388" s="81">
        <f t="shared" si="378"/>
        <v>0</v>
      </c>
      <c r="AN388" s="81">
        <f t="shared" si="378"/>
        <v>85748</v>
      </c>
      <c r="AO388" s="81">
        <f t="shared" si="378"/>
        <v>0</v>
      </c>
      <c r="AP388" s="81">
        <f t="shared" si="378"/>
        <v>0</v>
      </c>
      <c r="AQ388" s="81">
        <f t="shared" si="378"/>
        <v>0</v>
      </c>
      <c r="AR388" s="81">
        <f t="shared" si="378"/>
        <v>85748</v>
      </c>
      <c r="AS388" s="81">
        <f t="shared" si="378"/>
        <v>0</v>
      </c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</row>
    <row r="389" spans="1:69" s="27" customFormat="1" ht="27.75" customHeight="1">
      <c r="A389" s="82" t="s">
        <v>101</v>
      </c>
      <c r="B389" s="83" t="s">
        <v>147</v>
      </c>
      <c r="C389" s="83" t="s">
        <v>159</v>
      </c>
      <c r="D389" s="84" t="s">
        <v>102</v>
      </c>
      <c r="E389" s="83"/>
      <c r="F389" s="85">
        <f t="shared" si="376"/>
        <v>90724</v>
      </c>
      <c r="G389" s="85">
        <f t="shared" si="376"/>
        <v>20756</v>
      </c>
      <c r="H389" s="85">
        <f t="shared" si="376"/>
        <v>111480</v>
      </c>
      <c r="I389" s="85">
        <f t="shared" si="376"/>
        <v>0</v>
      </c>
      <c r="J389" s="85">
        <f t="shared" si="376"/>
        <v>120990</v>
      </c>
      <c r="K389" s="85">
        <f t="shared" si="376"/>
        <v>0</v>
      </c>
      <c r="L389" s="85">
        <f t="shared" si="376"/>
        <v>0</v>
      </c>
      <c r="M389" s="85">
        <f t="shared" si="376"/>
        <v>111480</v>
      </c>
      <c r="N389" s="85">
        <f t="shared" si="376"/>
        <v>0</v>
      </c>
      <c r="O389" s="85">
        <f t="shared" si="376"/>
        <v>-28506</v>
      </c>
      <c r="P389" s="85">
        <f t="shared" si="376"/>
        <v>82974</v>
      </c>
      <c r="Q389" s="85">
        <f t="shared" si="376"/>
        <v>0</v>
      </c>
      <c r="R389" s="85">
        <f t="shared" si="376"/>
        <v>0</v>
      </c>
      <c r="S389" s="85">
        <f t="shared" si="376"/>
        <v>82974</v>
      </c>
      <c r="T389" s="85">
        <f t="shared" si="376"/>
        <v>0</v>
      </c>
      <c r="U389" s="85">
        <f t="shared" si="377"/>
        <v>0</v>
      </c>
      <c r="V389" s="85">
        <f t="shared" si="377"/>
        <v>82974</v>
      </c>
      <c r="W389" s="85">
        <f t="shared" si="377"/>
        <v>0</v>
      </c>
      <c r="X389" s="85">
        <f t="shared" si="377"/>
        <v>0</v>
      </c>
      <c r="Y389" s="85">
        <f t="shared" si="377"/>
        <v>0</v>
      </c>
      <c r="Z389" s="85">
        <f t="shared" si="377"/>
        <v>82974</v>
      </c>
      <c r="AA389" s="85">
        <f t="shared" si="377"/>
        <v>0</v>
      </c>
      <c r="AB389" s="85">
        <f t="shared" si="377"/>
        <v>-172</v>
      </c>
      <c r="AC389" s="85">
        <f t="shared" si="377"/>
        <v>1028</v>
      </c>
      <c r="AD389" s="85">
        <f t="shared" si="377"/>
        <v>2</v>
      </c>
      <c r="AE389" s="85">
        <f t="shared" si="377"/>
        <v>229</v>
      </c>
      <c r="AF389" s="85">
        <f t="shared" si="377"/>
        <v>167</v>
      </c>
      <c r="AG389" s="85">
        <f t="shared" si="377"/>
        <v>0</v>
      </c>
      <c r="AH389" s="85">
        <f t="shared" si="377"/>
        <v>84228</v>
      </c>
      <c r="AI389" s="85">
        <f t="shared" si="378"/>
        <v>0</v>
      </c>
      <c r="AJ389" s="85">
        <f t="shared" si="378"/>
        <v>1520</v>
      </c>
      <c r="AK389" s="85">
        <f t="shared" si="378"/>
        <v>0</v>
      </c>
      <c r="AL389" s="85">
        <f t="shared" si="378"/>
        <v>0</v>
      </c>
      <c r="AM389" s="85">
        <f t="shared" si="378"/>
        <v>0</v>
      </c>
      <c r="AN389" s="85">
        <f t="shared" si="378"/>
        <v>85748</v>
      </c>
      <c r="AO389" s="85">
        <f t="shared" si="378"/>
        <v>0</v>
      </c>
      <c r="AP389" s="85">
        <f t="shared" si="378"/>
        <v>0</v>
      </c>
      <c r="AQ389" s="85">
        <f t="shared" si="378"/>
        <v>0</v>
      </c>
      <c r="AR389" s="85">
        <f t="shared" si="378"/>
        <v>85748</v>
      </c>
      <c r="AS389" s="85">
        <f t="shared" si="378"/>
        <v>0</v>
      </c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</row>
    <row r="390" spans="1:69" s="10" customFormat="1" ht="39" customHeight="1">
      <c r="A390" s="82" t="s">
        <v>129</v>
      </c>
      <c r="B390" s="83" t="s">
        <v>147</v>
      </c>
      <c r="C390" s="83" t="s">
        <v>159</v>
      </c>
      <c r="D390" s="84" t="s">
        <v>102</v>
      </c>
      <c r="E390" s="83" t="s">
        <v>130</v>
      </c>
      <c r="F390" s="74">
        <v>90724</v>
      </c>
      <c r="G390" s="74">
        <f>H390-F390</f>
        <v>20756</v>
      </c>
      <c r="H390" s="74">
        <v>111480</v>
      </c>
      <c r="I390" s="74"/>
      <c r="J390" s="74">
        <v>120990</v>
      </c>
      <c r="K390" s="67"/>
      <c r="L390" s="67"/>
      <c r="M390" s="74">
        <f>H390+K390</f>
        <v>111480</v>
      </c>
      <c r="N390" s="75"/>
      <c r="O390" s="74">
        <f>P390-M390</f>
        <v>-28506</v>
      </c>
      <c r="P390" s="74">
        <v>82974</v>
      </c>
      <c r="Q390" s="74"/>
      <c r="R390" s="67"/>
      <c r="S390" s="74">
        <f>P390+R390</f>
        <v>82974</v>
      </c>
      <c r="T390" s="74"/>
      <c r="U390" s="66"/>
      <c r="V390" s="74">
        <f>U390+S390</f>
        <v>82974</v>
      </c>
      <c r="W390" s="74">
        <f>T390</f>
        <v>0</v>
      </c>
      <c r="X390" s="79"/>
      <c r="Y390" s="79"/>
      <c r="Z390" s="74">
        <f>V390+X390+Y390</f>
        <v>82974</v>
      </c>
      <c r="AA390" s="74">
        <f>W390+Y390</f>
        <v>0</v>
      </c>
      <c r="AB390" s="67">
        <v>-172</v>
      </c>
      <c r="AC390" s="75">
        <v>1028</v>
      </c>
      <c r="AD390" s="75">
        <v>2</v>
      </c>
      <c r="AE390" s="75">
        <v>229</v>
      </c>
      <c r="AF390" s="75">
        <v>167</v>
      </c>
      <c r="AG390" s="66"/>
      <c r="AH390" s="74">
        <f>Z390+AB390+AC390+AD390+AE390+AF390+AG390</f>
        <v>84228</v>
      </c>
      <c r="AI390" s="74">
        <f>AA390+AG390</f>
        <v>0</v>
      </c>
      <c r="AJ390" s="74">
        <v>1520</v>
      </c>
      <c r="AK390" s="74"/>
      <c r="AL390" s="66"/>
      <c r="AM390" s="66"/>
      <c r="AN390" s="74">
        <f>AH390+AJ390+AK390+AL390+AM390</f>
        <v>85748</v>
      </c>
      <c r="AO390" s="74">
        <f>AI390+AM390</f>
        <v>0</v>
      </c>
      <c r="AP390" s="67"/>
      <c r="AQ390" s="67"/>
      <c r="AR390" s="74">
        <f>AN390+AP390+AQ390</f>
        <v>85748</v>
      </c>
      <c r="AS390" s="74">
        <f>AO390+AQ390</f>
        <v>0</v>
      </c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</row>
    <row r="391" spans="1:69" s="10" customFormat="1" ht="16.5">
      <c r="A391" s="82"/>
      <c r="B391" s="83"/>
      <c r="C391" s="83"/>
      <c r="D391" s="84"/>
      <c r="E391" s="83"/>
      <c r="F391" s="65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6"/>
      <c r="V391" s="67"/>
      <c r="W391" s="67"/>
      <c r="X391" s="79"/>
      <c r="Y391" s="79"/>
      <c r="Z391" s="65"/>
      <c r="AA391" s="65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7"/>
      <c r="AQ391" s="67"/>
      <c r="AR391" s="67"/>
      <c r="AS391" s="67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</row>
    <row r="392" spans="1:69" s="10" customFormat="1" ht="26.25" customHeight="1">
      <c r="A392" s="68" t="s">
        <v>4</v>
      </c>
      <c r="B392" s="69" t="s">
        <v>147</v>
      </c>
      <c r="C392" s="69" t="s">
        <v>154</v>
      </c>
      <c r="D392" s="80"/>
      <c r="E392" s="69"/>
      <c r="F392" s="81">
        <f aca="true" t="shared" si="379" ref="F392:P392">F393+F395+F397+F399</f>
        <v>57972</v>
      </c>
      <c r="G392" s="81">
        <f t="shared" si="379"/>
        <v>2346</v>
      </c>
      <c r="H392" s="81">
        <f t="shared" si="379"/>
        <v>60318</v>
      </c>
      <c r="I392" s="81">
        <f t="shared" si="379"/>
        <v>0</v>
      </c>
      <c r="J392" s="81">
        <f t="shared" si="379"/>
        <v>51691</v>
      </c>
      <c r="K392" s="81">
        <f t="shared" si="379"/>
        <v>0</v>
      </c>
      <c r="L392" s="81">
        <f t="shared" si="379"/>
        <v>0</v>
      </c>
      <c r="M392" s="81">
        <f t="shared" si="379"/>
        <v>60318</v>
      </c>
      <c r="N392" s="81">
        <f t="shared" si="379"/>
        <v>0</v>
      </c>
      <c r="O392" s="81">
        <f t="shared" si="379"/>
        <v>-25544</v>
      </c>
      <c r="P392" s="81">
        <f t="shared" si="379"/>
        <v>34774</v>
      </c>
      <c r="Q392" s="81">
        <f aca="true" t="shared" si="380" ref="Q392:V392">Q393+Q395+Q397+Q399</f>
        <v>0</v>
      </c>
      <c r="R392" s="81">
        <f t="shared" si="380"/>
        <v>0</v>
      </c>
      <c r="S392" s="81">
        <f t="shared" si="380"/>
        <v>34774</v>
      </c>
      <c r="T392" s="81">
        <f t="shared" si="380"/>
        <v>0</v>
      </c>
      <c r="U392" s="81">
        <f t="shared" si="380"/>
        <v>0</v>
      </c>
      <c r="V392" s="81">
        <f t="shared" si="380"/>
        <v>34774</v>
      </c>
      <c r="W392" s="81">
        <f>W393+W395+W397+W399</f>
        <v>0</v>
      </c>
      <c r="X392" s="81">
        <f>X393+X395+X397+X399</f>
        <v>0</v>
      </c>
      <c r="Y392" s="81">
        <f>Y393+Y395+Y397+Y399</f>
        <v>0</v>
      </c>
      <c r="Z392" s="81">
        <f>Z393+Z395+Z397+Z399</f>
        <v>34774</v>
      </c>
      <c r="AA392" s="81">
        <f aca="true" t="shared" si="381" ref="AA392:AH392">AA393+AA395+AA397+AA399</f>
        <v>0</v>
      </c>
      <c r="AB392" s="81">
        <f t="shared" si="381"/>
        <v>-287</v>
      </c>
      <c r="AC392" s="81">
        <f>AC393+AC395+AC397+AC399</f>
        <v>0</v>
      </c>
      <c r="AD392" s="81">
        <f>AD393+AD395+AD397+AD399</f>
        <v>7</v>
      </c>
      <c r="AE392" s="81">
        <f>AE393+AE395+AE397+AE399</f>
        <v>389</v>
      </c>
      <c r="AF392" s="81">
        <f>AF393+AF395+AF397+AF399</f>
        <v>124</v>
      </c>
      <c r="AG392" s="81">
        <f t="shared" si="381"/>
        <v>0</v>
      </c>
      <c r="AH392" s="81">
        <f t="shared" si="381"/>
        <v>35007</v>
      </c>
      <c r="AI392" s="81">
        <f aca="true" t="shared" si="382" ref="AI392:AO392">AI393+AI395+AI397+AI399</f>
        <v>0</v>
      </c>
      <c r="AJ392" s="81">
        <f t="shared" si="382"/>
        <v>-50</v>
      </c>
      <c r="AK392" s="81">
        <f t="shared" si="382"/>
        <v>0</v>
      </c>
      <c r="AL392" s="81">
        <f t="shared" si="382"/>
        <v>0</v>
      </c>
      <c r="AM392" s="81">
        <f t="shared" si="382"/>
        <v>147299</v>
      </c>
      <c r="AN392" s="81">
        <f t="shared" si="382"/>
        <v>182256</v>
      </c>
      <c r="AO392" s="81">
        <f t="shared" si="382"/>
        <v>147299</v>
      </c>
      <c r="AP392" s="81">
        <f>AP393+AP395+AP397+AP399</f>
        <v>0</v>
      </c>
      <c r="AQ392" s="81">
        <f>AQ393+AQ395+AQ397+AQ399</f>
        <v>0</v>
      </c>
      <c r="AR392" s="81">
        <f>AR393+AR395+AR397+AR399</f>
        <v>182256</v>
      </c>
      <c r="AS392" s="81">
        <f>AS393+AS395+AS397+AS399</f>
        <v>147299</v>
      </c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</row>
    <row r="393" spans="1:69" s="10" customFormat="1" ht="68.25" customHeight="1">
      <c r="A393" s="82" t="s">
        <v>151</v>
      </c>
      <c r="B393" s="83" t="s">
        <v>147</v>
      </c>
      <c r="C393" s="83" t="s">
        <v>154</v>
      </c>
      <c r="D393" s="84" t="s">
        <v>5</v>
      </c>
      <c r="E393" s="83"/>
      <c r="F393" s="85">
        <f aca="true" t="shared" si="383" ref="F393:AS393">F394</f>
        <v>6269</v>
      </c>
      <c r="G393" s="85">
        <f t="shared" si="383"/>
        <v>6880</v>
      </c>
      <c r="H393" s="85">
        <f t="shared" si="383"/>
        <v>13149</v>
      </c>
      <c r="I393" s="85">
        <f t="shared" si="383"/>
        <v>0</v>
      </c>
      <c r="J393" s="85">
        <f t="shared" si="383"/>
        <v>0</v>
      </c>
      <c r="K393" s="85">
        <f t="shared" si="383"/>
        <v>0</v>
      </c>
      <c r="L393" s="85">
        <f t="shared" si="383"/>
        <v>0</v>
      </c>
      <c r="M393" s="85">
        <f t="shared" si="383"/>
        <v>13149</v>
      </c>
      <c r="N393" s="85">
        <f t="shared" si="383"/>
        <v>0</v>
      </c>
      <c r="O393" s="85">
        <f t="shared" si="383"/>
        <v>-5649</v>
      </c>
      <c r="P393" s="85">
        <f t="shared" si="383"/>
        <v>7500</v>
      </c>
      <c r="Q393" s="85">
        <f t="shared" si="383"/>
        <v>0</v>
      </c>
      <c r="R393" s="85">
        <f t="shared" si="383"/>
        <v>0</v>
      </c>
      <c r="S393" s="85">
        <f t="shared" si="383"/>
        <v>7500</v>
      </c>
      <c r="T393" s="85">
        <f t="shared" si="383"/>
        <v>0</v>
      </c>
      <c r="U393" s="85">
        <f t="shared" si="383"/>
        <v>0</v>
      </c>
      <c r="V393" s="85">
        <f t="shared" si="383"/>
        <v>7500</v>
      </c>
      <c r="W393" s="85">
        <f t="shared" si="383"/>
        <v>0</v>
      </c>
      <c r="X393" s="85">
        <f t="shared" si="383"/>
        <v>0</v>
      </c>
      <c r="Y393" s="85">
        <f t="shared" si="383"/>
        <v>0</v>
      </c>
      <c r="Z393" s="85">
        <f t="shared" si="383"/>
        <v>7500</v>
      </c>
      <c r="AA393" s="85">
        <f t="shared" si="383"/>
        <v>0</v>
      </c>
      <c r="AB393" s="85">
        <f t="shared" si="383"/>
        <v>0</v>
      </c>
      <c r="AC393" s="85">
        <f t="shared" si="383"/>
        <v>0</v>
      </c>
      <c r="AD393" s="85">
        <f t="shared" si="383"/>
        <v>0</v>
      </c>
      <c r="AE393" s="85">
        <f t="shared" si="383"/>
        <v>0</v>
      </c>
      <c r="AF393" s="85">
        <f t="shared" si="383"/>
        <v>0</v>
      </c>
      <c r="AG393" s="85">
        <f t="shared" si="383"/>
        <v>0</v>
      </c>
      <c r="AH393" s="85">
        <f t="shared" si="383"/>
        <v>7500</v>
      </c>
      <c r="AI393" s="85">
        <f t="shared" si="383"/>
        <v>0</v>
      </c>
      <c r="AJ393" s="85">
        <f t="shared" si="383"/>
        <v>0</v>
      </c>
      <c r="AK393" s="85">
        <f t="shared" si="383"/>
        <v>0</v>
      </c>
      <c r="AL393" s="85">
        <f t="shared" si="383"/>
        <v>0</v>
      </c>
      <c r="AM393" s="85">
        <f t="shared" si="383"/>
        <v>0</v>
      </c>
      <c r="AN393" s="85">
        <f t="shared" si="383"/>
        <v>7500</v>
      </c>
      <c r="AO393" s="85">
        <f t="shared" si="383"/>
        <v>0</v>
      </c>
      <c r="AP393" s="85">
        <f t="shared" si="383"/>
        <v>0</v>
      </c>
      <c r="AQ393" s="85">
        <f t="shared" si="383"/>
        <v>0</v>
      </c>
      <c r="AR393" s="85">
        <f t="shared" si="383"/>
        <v>7500</v>
      </c>
      <c r="AS393" s="85">
        <f t="shared" si="383"/>
        <v>0</v>
      </c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</row>
    <row r="394" spans="1:69" s="10" customFormat="1" ht="105.75" customHeight="1">
      <c r="A394" s="82" t="s">
        <v>253</v>
      </c>
      <c r="B394" s="83" t="s">
        <v>147</v>
      </c>
      <c r="C394" s="83" t="s">
        <v>154</v>
      </c>
      <c r="D394" s="84" t="s">
        <v>38</v>
      </c>
      <c r="E394" s="83" t="s">
        <v>152</v>
      </c>
      <c r="F394" s="74">
        <v>6269</v>
      </c>
      <c r="G394" s="74">
        <f>H394-F394</f>
        <v>6880</v>
      </c>
      <c r="H394" s="74">
        <v>13149</v>
      </c>
      <c r="I394" s="67"/>
      <c r="J394" s="67"/>
      <c r="K394" s="67"/>
      <c r="L394" s="67"/>
      <c r="M394" s="74">
        <f>H394+K394</f>
        <v>13149</v>
      </c>
      <c r="N394" s="75"/>
      <c r="O394" s="74">
        <f>P394-M394</f>
        <v>-5649</v>
      </c>
      <c r="P394" s="74">
        <v>7500</v>
      </c>
      <c r="Q394" s="74"/>
      <c r="R394" s="67"/>
      <c r="S394" s="74">
        <f>P394+R394</f>
        <v>7500</v>
      </c>
      <c r="T394" s="74"/>
      <c r="U394" s="66"/>
      <c r="V394" s="74">
        <f>U394+S394</f>
        <v>7500</v>
      </c>
      <c r="W394" s="74">
        <f>T394</f>
        <v>0</v>
      </c>
      <c r="X394" s="79"/>
      <c r="Y394" s="79"/>
      <c r="Z394" s="74">
        <f>V394+X394+Y394</f>
        <v>7500</v>
      </c>
      <c r="AA394" s="74">
        <f>W394+Y394</f>
        <v>0</v>
      </c>
      <c r="AB394" s="66"/>
      <c r="AC394" s="66"/>
      <c r="AD394" s="66"/>
      <c r="AE394" s="66"/>
      <c r="AF394" s="66"/>
      <c r="AG394" s="66"/>
      <c r="AH394" s="74">
        <f>Z394+AB394+AC394+AD394+AE394+AF394+AG394</f>
        <v>7500</v>
      </c>
      <c r="AI394" s="74">
        <f>AA394+AG394</f>
        <v>0</v>
      </c>
      <c r="AJ394" s="74"/>
      <c r="AK394" s="74"/>
      <c r="AL394" s="66"/>
      <c r="AM394" s="66"/>
      <c r="AN394" s="74">
        <f>AH394+AJ394+AK394+AL394+AM394</f>
        <v>7500</v>
      </c>
      <c r="AO394" s="74">
        <f>AI394+AM394</f>
        <v>0</v>
      </c>
      <c r="AP394" s="67"/>
      <c r="AQ394" s="67"/>
      <c r="AR394" s="74">
        <f>AN394+AP394+AQ394</f>
        <v>7500</v>
      </c>
      <c r="AS394" s="74">
        <f>AO394+AQ394</f>
        <v>0</v>
      </c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</row>
    <row r="395" spans="1:69" s="10" customFormat="1" ht="39.75" customHeight="1">
      <c r="A395" s="82" t="s">
        <v>107</v>
      </c>
      <c r="B395" s="83" t="s">
        <v>147</v>
      </c>
      <c r="C395" s="83" t="s">
        <v>154</v>
      </c>
      <c r="D395" s="84" t="s">
        <v>108</v>
      </c>
      <c r="E395" s="83"/>
      <c r="F395" s="85">
        <f aca="true" t="shared" si="384" ref="F395:AS395">F396</f>
        <v>26085</v>
      </c>
      <c r="G395" s="85">
        <f t="shared" si="384"/>
        <v>1792</v>
      </c>
      <c r="H395" s="85">
        <f t="shared" si="384"/>
        <v>27877</v>
      </c>
      <c r="I395" s="85">
        <f t="shared" si="384"/>
        <v>0</v>
      </c>
      <c r="J395" s="85">
        <f t="shared" si="384"/>
        <v>31107</v>
      </c>
      <c r="K395" s="85">
        <f t="shared" si="384"/>
        <v>0</v>
      </c>
      <c r="L395" s="85">
        <f t="shared" si="384"/>
        <v>0</v>
      </c>
      <c r="M395" s="85">
        <f t="shared" si="384"/>
        <v>27877</v>
      </c>
      <c r="N395" s="85">
        <f t="shared" si="384"/>
        <v>0</v>
      </c>
      <c r="O395" s="85">
        <f t="shared" si="384"/>
        <v>-5536</v>
      </c>
      <c r="P395" s="85">
        <f t="shared" si="384"/>
        <v>22341</v>
      </c>
      <c r="Q395" s="85">
        <f t="shared" si="384"/>
        <v>0</v>
      </c>
      <c r="R395" s="85">
        <f t="shared" si="384"/>
        <v>0</v>
      </c>
      <c r="S395" s="85">
        <f t="shared" si="384"/>
        <v>22341</v>
      </c>
      <c r="T395" s="85">
        <f t="shared" si="384"/>
        <v>0</v>
      </c>
      <c r="U395" s="85">
        <f t="shared" si="384"/>
        <v>0</v>
      </c>
      <c r="V395" s="85">
        <f t="shared" si="384"/>
        <v>22341</v>
      </c>
      <c r="W395" s="85">
        <f t="shared" si="384"/>
        <v>0</v>
      </c>
      <c r="X395" s="85">
        <f t="shared" si="384"/>
        <v>0</v>
      </c>
      <c r="Y395" s="85">
        <f t="shared" si="384"/>
        <v>0</v>
      </c>
      <c r="Z395" s="85">
        <f t="shared" si="384"/>
        <v>22341</v>
      </c>
      <c r="AA395" s="85">
        <f t="shared" si="384"/>
        <v>0</v>
      </c>
      <c r="AB395" s="85">
        <f t="shared" si="384"/>
        <v>-287</v>
      </c>
      <c r="AC395" s="85">
        <f t="shared" si="384"/>
        <v>0</v>
      </c>
      <c r="AD395" s="85">
        <f t="shared" si="384"/>
        <v>7</v>
      </c>
      <c r="AE395" s="85">
        <f t="shared" si="384"/>
        <v>389</v>
      </c>
      <c r="AF395" s="85">
        <f t="shared" si="384"/>
        <v>124</v>
      </c>
      <c r="AG395" s="85">
        <f t="shared" si="384"/>
        <v>0</v>
      </c>
      <c r="AH395" s="85">
        <f t="shared" si="384"/>
        <v>22574</v>
      </c>
      <c r="AI395" s="85">
        <f t="shared" si="384"/>
        <v>0</v>
      </c>
      <c r="AJ395" s="85">
        <f t="shared" si="384"/>
        <v>0</v>
      </c>
      <c r="AK395" s="85">
        <f t="shared" si="384"/>
        <v>0</v>
      </c>
      <c r="AL395" s="85">
        <f t="shared" si="384"/>
        <v>0</v>
      </c>
      <c r="AM395" s="85">
        <f t="shared" si="384"/>
        <v>147299</v>
      </c>
      <c r="AN395" s="85">
        <f t="shared" si="384"/>
        <v>169873</v>
      </c>
      <c r="AO395" s="85">
        <f t="shared" si="384"/>
        <v>147299</v>
      </c>
      <c r="AP395" s="85">
        <f t="shared" si="384"/>
        <v>0</v>
      </c>
      <c r="AQ395" s="85">
        <f t="shared" si="384"/>
        <v>0</v>
      </c>
      <c r="AR395" s="85">
        <f t="shared" si="384"/>
        <v>169873</v>
      </c>
      <c r="AS395" s="85">
        <f t="shared" si="384"/>
        <v>147299</v>
      </c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</row>
    <row r="396" spans="1:69" s="10" customFormat="1" ht="33">
      <c r="A396" s="82" t="s">
        <v>129</v>
      </c>
      <c r="B396" s="83" t="s">
        <v>147</v>
      </c>
      <c r="C396" s="83" t="s">
        <v>154</v>
      </c>
      <c r="D396" s="84" t="s">
        <v>108</v>
      </c>
      <c r="E396" s="83" t="s">
        <v>130</v>
      </c>
      <c r="F396" s="74">
        <v>26085</v>
      </c>
      <c r="G396" s="74">
        <f>H396-F396</f>
        <v>1792</v>
      </c>
      <c r="H396" s="74">
        <v>27877</v>
      </c>
      <c r="I396" s="74"/>
      <c r="J396" s="74">
        <v>31107</v>
      </c>
      <c r="K396" s="67"/>
      <c r="L396" s="67"/>
      <c r="M396" s="74">
        <f>H396+K396</f>
        <v>27877</v>
      </c>
      <c r="N396" s="75"/>
      <c r="O396" s="74">
        <f>P396-M396</f>
        <v>-5536</v>
      </c>
      <c r="P396" s="74">
        <f>22341</f>
        <v>22341</v>
      </c>
      <c r="Q396" s="74"/>
      <c r="R396" s="67"/>
      <c r="S396" s="74">
        <f>P396+R396</f>
        <v>22341</v>
      </c>
      <c r="T396" s="74"/>
      <c r="U396" s="66"/>
      <c r="V396" s="74">
        <f>U396+S396</f>
        <v>22341</v>
      </c>
      <c r="W396" s="74">
        <f>T396</f>
        <v>0</v>
      </c>
      <c r="X396" s="79"/>
      <c r="Y396" s="79"/>
      <c r="Z396" s="74">
        <f>V396+X396+Y396</f>
        <v>22341</v>
      </c>
      <c r="AA396" s="74">
        <f>W396+Y396</f>
        <v>0</v>
      </c>
      <c r="AB396" s="75">
        <f>-108-179</f>
        <v>-287</v>
      </c>
      <c r="AC396" s="66"/>
      <c r="AD396" s="75">
        <v>7</v>
      </c>
      <c r="AE396" s="75">
        <v>389</v>
      </c>
      <c r="AF396" s="75">
        <v>124</v>
      </c>
      <c r="AG396" s="66"/>
      <c r="AH396" s="74">
        <f>Z396+AB396+AC396+AD396+AE396+AF396+AG396</f>
        <v>22574</v>
      </c>
      <c r="AI396" s="74">
        <f>AA396+AG396</f>
        <v>0</v>
      </c>
      <c r="AJ396" s="74"/>
      <c r="AK396" s="74"/>
      <c r="AL396" s="66"/>
      <c r="AM396" s="74">
        <v>147299</v>
      </c>
      <c r="AN396" s="74">
        <f>AH396+AJ396+AK396+AL396+AM396</f>
        <v>169873</v>
      </c>
      <c r="AO396" s="74">
        <f>AI396+AM396</f>
        <v>147299</v>
      </c>
      <c r="AP396" s="67"/>
      <c r="AQ396" s="67"/>
      <c r="AR396" s="74">
        <f>AN396+AP396+AQ396</f>
        <v>169873</v>
      </c>
      <c r="AS396" s="74">
        <f>AO396+AQ396</f>
        <v>147299</v>
      </c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</row>
    <row r="397" spans="1:69" s="10" customFormat="1" ht="42.75" customHeight="1">
      <c r="A397" s="82" t="s">
        <v>109</v>
      </c>
      <c r="B397" s="83" t="s">
        <v>147</v>
      </c>
      <c r="C397" s="83" t="s">
        <v>154</v>
      </c>
      <c r="D397" s="84" t="s">
        <v>110</v>
      </c>
      <c r="E397" s="83"/>
      <c r="F397" s="85">
        <f aca="true" t="shared" si="385" ref="F397:AS397">F398</f>
        <v>23949</v>
      </c>
      <c r="G397" s="85">
        <f t="shared" si="385"/>
        <v>-6765</v>
      </c>
      <c r="H397" s="85">
        <f t="shared" si="385"/>
        <v>17184</v>
      </c>
      <c r="I397" s="85">
        <f t="shared" si="385"/>
        <v>0</v>
      </c>
      <c r="J397" s="85">
        <f t="shared" si="385"/>
        <v>18327</v>
      </c>
      <c r="K397" s="85">
        <f t="shared" si="385"/>
        <v>0</v>
      </c>
      <c r="L397" s="85">
        <f t="shared" si="385"/>
        <v>0</v>
      </c>
      <c r="M397" s="85">
        <f t="shared" si="385"/>
        <v>17184</v>
      </c>
      <c r="N397" s="85">
        <f t="shared" si="385"/>
        <v>0</v>
      </c>
      <c r="O397" s="85">
        <f t="shared" si="385"/>
        <v>-12845</v>
      </c>
      <c r="P397" s="85">
        <f t="shared" si="385"/>
        <v>4339</v>
      </c>
      <c r="Q397" s="85">
        <f t="shared" si="385"/>
        <v>0</v>
      </c>
      <c r="R397" s="85">
        <f t="shared" si="385"/>
        <v>0</v>
      </c>
      <c r="S397" s="85">
        <f t="shared" si="385"/>
        <v>4339</v>
      </c>
      <c r="T397" s="85">
        <f t="shared" si="385"/>
        <v>0</v>
      </c>
      <c r="U397" s="85">
        <f t="shared" si="385"/>
        <v>0</v>
      </c>
      <c r="V397" s="85">
        <f t="shared" si="385"/>
        <v>4339</v>
      </c>
      <c r="W397" s="85">
        <f t="shared" si="385"/>
        <v>0</v>
      </c>
      <c r="X397" s="85">
        <f t="shared" si="385"/>
        <v>0</v>
      </c>
      <c r="Y397" s="85">
        <f t="shared" si="385"/>
        <v>0</v>
      </c>
      <c r="Z397" s="85">
        <f t="shared" si="385"/>
        <v>4339</v>
      </c>
      <c r="AA397" s="85">
        <f t="shared" si="385"/>
        <v>0</v>
      </c>
      <c r="AB397" s="85">
        <f t="shared" si="385"/>
        <v>0</v>
      </c>
      <c r="AC397" s="85">
        <f t="shared" si="385"/>
        <v>0</v>
      </c>
      <c r="AD397" s="85">
        <f t="shared" si="385"/>
        <v>0</v>
      </c>
      <c r="AE397" s="85">
        <f t="shared" si="385"/>
        <v>0</v>
      </c>
      <c r="AF397" s="85">
        <f t="shared" si="385"/>
        <v>0</v>
      </c>
      <c r="AG397" s="85">
        <f t="shared" si="385"/>
        <v>0</v>
      </c>
      <c r="AH397" s="85">
        <f t="shared" si="385"/>
        <v>4339</v>
      </c>
      <c r="AI397" s="85">
        <f t="shared" si="385"/>
        <v>0</v>
      </c>
      <c r="AJ397" s="85">
        <f t="shared" si="385"/>
        <v>-50</v>
      </c>
      <c r="AK397" s="85">
        <f t="shared" si="385"/>
        <v>0</v>
      </c>
      <c r="AL397" s="85">
        <f t="shared" si="385"/>
        <v>0</v>
      </c>
      <c r="AM397" s="85">
        <f t="shared" si="385"/>
        <v>0</v>
      </c>
      <c r="AN397" s="85">
        <f t="shared" si="385"/>
        <v>4289</v>
      </c>
      <c r="AO397" s="85">
        <f t="shared" si="385"/>
        <v>0</v>
      </c>
      <c r="AP397" s="85">
        <f t="shared" si="385"/>
        <v>0</v>
      </c>
      <c r="AQ397" s="85">
        <f t="shared" si="385"/>
        <v>0</v>
      </c>
      <c r="AR397" s="85">
        <f t="shared" si="385"/>
        <v>4289</v>
      </c>
      <c r="AS397" s="85">
        <f t="shared" si="385"/>
        <v>0</v>
      </c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</row>
    <row r="398" spans="1:69" s="10" customFormat="1" ht="74.25" customHeight="1">
      <c r="A398" s="82" t="s">
        <v>137</v>
      </c>
      <c r="B398" s="83" t="s">
        <v>147</v>
      </c>
      <c r="C398" s="83" t="s">
        <v>154</v>
      </c>
      <c r="D398" s="84" t="s">
        <v>6</v>
      </c>
      <c r="E398" s="83" t="s">
        <v>138</v>
      </c>
      <c r="F398" s="74">
        <v>23949</v>
      </c>
      <c r="G398" s="74">
        <f>H398-F398</f>
        <v>-6765</v>
      </c>
      <c r="H398" s="74">
        <v>17184</v>
      </c>
      <c r="I398" s="74"/>
      <c r="J398" s="74">
        <v>18327</v>
      </c>
      <c r="K398" s="67"/>
      <c r="L398" s="67"/>
      <c r="M398" s="74">
        <f>H398+K398</f>
        <v>17184</v>
      </c>
      <c r="N398" s="75"/>
      <c r="O398" s="74">
        <f>P398-M398</f>
        <v>-12845</v>
      </c>
      <c r="P398" s="74">
        <v>4339</v>
      </c>
      <c r="Q398" s="74"/>
      <c r="R398" s="67"/>
      <c r="S398" s="74">
        <f>P398+R398</f>
        <v>4339</v>
      </c>
      <c r="T398" s="74"/>
      <c r="U398" s="66"/>
      <c r="V398" s="74">
        <f>U398+S398</f>
        <v>4339</v>
      </c>
      <c r="W398" s="74">
        <f>T398</f>
        <v>0</v>
      </c>
      <c r="X398" s="79"/>
      <c r="Y398" s="79"/>
      <c r="Z398" s="74">
        <f>V398+X398+Y398</f>
        <v>4339</v>
      </c>
      <c r="AA398" s="74">
        <f>W398+Y398</f>
        <v>0</v>
      </c>
      <c r="AB398" s="66"/>
      <c r="AC398" s="66"/>
      <c r="AD398" s="66"/>
      <c r="AE398" s="66"/>
      <c r="AF398" s="66"/>
      <c r="AG398" s="66"/>
      <c r="AH398" s="74">
        <f>Z398+AB398+AC398+AD398+AE398+AF398+AG398</f>
        <v>4339</v>
      </c>
      <c r="AI398" s="74">
        <f>AA398+AG398</f>
        <v>0</v>
      </c>
      <c r="AJ398" s="74">
        <v>-50</v>
      </c>
      <c r="AK398" s="74"/>
      <c r="AL398" s="66"/>
      <c r="AM398" s="65"/>
      <c r="AN398" s="74">
        <f>AH398+AJ398+AK398+AL398+AM398</f>
        <v>4289</v>
      </c>
      <c r="AO398" s="74">
        <f>AI398+AM398</f>
        <v>0</v>
      </c>
      <c r="AP398" s="67"/>
      <c r="AQ398" s="67"/>
      <c r="AR398" s="74">
        <f>AN398+AP398+AQ398</f>
        <v>4289</v>
      </c>
      <c r="AS398" s="74">
        <f>AO398+AQ398</f>
        <v>0</v>
      </c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</row>
    <row r="399" spans="1:69" s="10" customFormat="1" ht="39" customHeight="1">
      <c r="A399" s="82" t="s">
        <v>121</v>
      </c>
      <c r="B399" s="83" t="s">
        <v>147</v>
      </c>
      <c r="C399" s="83" t="s">
        <v>154</v>
      </c>
      <c r="D399" s="84" t="s">
        <v>123</v>
      </c>
      <c r="E399" s="83"/>
      <c r="F399" s="85">
        <f aca="true" t="shared" si="386" ref="F399:N399">F400+F401</f>
        <v>1669</v>
      </c>
      <c r="G399" s="85">
        <f t="shared" si="386"/>
        <v>439</v>
      </c>
      <c r="H399" s="85">
        <f t="shared" si="386"/>
        <v>2108</v>
      </c>
      <c r="I399" s="85">
        <f t="shared" si="386"/>
        <v>0</v>
      </c>
      <c r="J399" s="85">
        <f t="shared" si="386"/>
        <v>2257</v>
      </c>
      <c r="K399" s="85">
        <f t="shared" si="386"/>
        <v>0</v>
      </c>
      <c r="L399" s="85">
        <f t="shared" si="386"/>
        <v>0</v>
      </c>
      <c r="M399" s="85">
        <f t="shared" si="386"/>
        <v>2108</v>
      </c>
      <c r="N399" s="85">
        <f t="shared" si="386"/>
        <v>0</v>
      </c>
      <c r="O399" s="85">
        <f aca="true" t="shared" si="387" ref="O399:V399">O400+O401+O402</f>
        <v>-1514</v>
      </c>
      <c r="P399" s="85">
        <f t="shared" si="387"/>
        <v>594</v>
      </c>
      <c r="Q399" s="85">
        <f t="shared" si="387"/>
        <v>0</v>
      </c>
      <c r="R399" s="85">
        <f t="shared" si="387"/>
        <v>0</v>
      </c>
      <c r="S399" s="85">
        <f t="shared" si="387"/>
        <v>594</v>
      </c>
      <c r="T399" s="85">
        <f t="shared" si="387"/>
        <v>0</v>
      </c>
      <c r="U399" s="85">
        <f t="shared" si="387"/>
        <v>0</v>
      </c>
      <c r="V399" s="85">
        <f t="shared" si="387"/>
        <v>594</v>
      </c>
      <c r="W399" s="85">
        <f>W400+W401+W402</f>
        <v>0</v>
      </c>
      <c r="X399" s="85">
        <f>X400+X401+X402</f>
        <v>0</v>
      </c>
      <c r="Y399" s="85">
        <f>Y400+Y401+Y402</f>
        <v>0</v>
      </c>
      <c r="Z399" s="85">
        <f>Z400+Z401+Z402</f>
        <v>594</v>
      </c>
      <c r="AA399" s="85">
        <f aca="true" t="shared" si="388" ref="AA399:AN399">AA400+AA401+AA402</f>
        <v>0</v>
      </c>
      <c r="AB399" s="85">
        <f t="shared" si="388"/>
        <v>0</v>
      </c>
      <c r="AC399" s="85">
        <f t="shared" si="388"/>
        <v>0</v>
      </c>
      <c r="AD399" s="85">
        <f t="shared" si="388"/>
        <v>0</v>
      </c>
      <c r="AE399" s="85">
        <f t="shared" si="388"/>
        <v>0</v>
      </c>
      <c r="AF399" s="85">
        <f t="shared" si="388"/>
        <v>0</v>
      </c>
      <c r="AG399" s="85">
        <f t="shared" si="388"/>
        <v>0</v>
      </c>
      <c r="AH399" s="85">
        <f t="shared" si="388"/>
        <v>594</v>
      </c>
      <c r="AI399" s="85">
        <f t="shared" si="388"/>
        <v>0</v>
      </c>
      <c r="AJ399" s="85">
        <f t="shared" si="388"/>
        <v>0</v>
      </c>
      <c r="AK399" s="85">
        <f t="shared" si="388"/>
        <v>0</v>
      </c>
      <c r="AL399" s="85">
        <f t="shared" si="388"/>
        <v>0</v>
      </c>
      <c r="AM399" s="85">
        <f t="shared" si="388"/>
        <v>0</v>
      </c>
      <c r="AN399" s="85">
        <f t="shared" si="388"/>
        <v>594</v>
      </c>
      <c r="AO399" s="85">
        <f>AO400+AO401+AO402</f>
        <v>0</v>
      </c>
      <c r="AP399" s="85">
        <f>AP400+AP401+AP402</f>
        <v>0</v>
      </c>
      <c r="AQ399" s="85">
        <f>AQ400+AQ401+AQ402</f>
        <v>0</v>
      </c>
      <c r="AR399" s="85">
        <f>AR400+AR401+AR402</f>
        <v>594</v>
      </c>
      <c r="AS399" s="85">
        <f>AS400+AS401+AS402</f>
        <v>0</v>
      </c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</row>
    <row r="400" spans="1:69" s="10" customFormat="1" ht="52.5" customHeight="1" hidden="1">
      <c r="A400" s="82" t="s">
        <v>137</v>
      </c>
      <c r="B400" s="83" t="s">
        <v>147</v>
      </c>
      <c r="C400" s="83" t="s">
        <v>154</v>
      </c>
      <c r="D400" s="84" t="s">
        <v>122</v>
      </c>
      <c r="E400" s="83" t="s">
        <v>138</v>
      </c>
      <c r="F400" s="74">
        <v>214</v>
      </c>
      <c r="G400" s="74">
        <f>H400-F400</f>
        <v>225</v>
      </c>
      <c r="H400" s="75">
        <v>439</v>
      </c>
      <c r="I400" s="75"/>
      <c r="J400" s="75">
        <v>470</v>
      </c>
      <c r="K400" s="67"/>
      <c r="L400" s="67"/>
      <c r="M400" s="74">
        <f>H400+K400</f>
        <v>439</v>
      </c>
      <c r="N400" s="75"/>
      <c r="O400" s="74">
        <f>P400-M400</f>
        <v>-439</v>
      </c>
      <c r="P400" s="74"/>
      <c r="Q400" s="74"/>
      <c r="R400" s="67"/>
      <c r="S400" s="74">
        <f>P400+R400</f>
        <v>0</v>
      </c>
      <c r="T400" s="74"/>
      <c r="U400" s="66"/>
      <c r="V400" s="67"/>
      <c r="W400" s="67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6"/>
      <c r="AM400" s="66"/>
      <c r="AN400" s="66"/>
      <c r="AO400" s="66"/>
      <c r="AP400" s="67"/>
      <c r="AQ400" s="67"/>
      <c r="AR400" s="67"/>
      <c r="AS400" s="67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</row>
    <row r="401" spans="1:69" s="10" customFormat="1" ht="16.5" hidden="1">
      <c r="A401" s="82" t="s">
        <v>10</v>
      </c>
      <c r="B401" s="83" t="s">
        <v>147</v>
      </c>
      <c r="C401" s="83" t="s">
        <v>154</v>
      </c>
      <c r="D401" s="84" t="s">
        <v>122</v>
      </c>
      <c r="E401" s="83" t="s">
        <v>17</v>
      </c>
      <c r="F401" s="74">
        <v>1455</v>
      </c>
      <c r="G401" s="74">
        <f>H401-F401</f>
        <v>214</v>
      </c>
      <c r="H401" s="74">
        <v>1669</v>
      </c>
      <c r="I401" s="74"/>
      <c r="J401" s="74">
        <v>1787</v>
      </c>
      <c r="K401" s="67"/>
      <c r="L401" s="67"/>
      <c r="M401" s="74">
        <f>H401+K401</f>
        <v>1669</v>
      </c>
      <c r="N401" s="75"/>
      <c r="O401" s="74">
        <f>P401-M401</f>
        <v>-1669</v>
      </c>
      <c r="P401" s="74"/>
      <c r="Q401" s="74"/>
      <c r="R401" s="67"/>
      <c r="S401" s="74">
        <f>P401+R401</f>
        <v>0</v>
      </c>
      <c r="T401" s="74"/>
      <c r="U401" s="66"/>
      <c r="V401" s="67"/>
      <c r="W401" s="67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6"/>
      <c r="AM401" s="66"/>
      <c r="AN401" s="66"/>
      <c r="AO401" s="66"/>
      <c r="AP401" s="67"/>
      <c r="AQ401" s="67"/>
      <c r="AR401" s="67"/>
      <c r="AS401" s="67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</row>
    <row r="402" spans="1:69" s="10" customFormat="1" ht="108.75" customHeight="1">
      <c r="A402" s="82" t="s">
        <v>298</v>
      </c>
      <c r="B402" s="83" t="s">
        <v>147</v>
      </c>
      <c r="C402" s="83" t="s">
        <v>154</v>
      </c>
      <c r="D402" s="84" t="s">
        <v>288</v>
      </c>
      <c r="E402" s="83"/>
      <c r="F402" s="74"/>
      <c r="G402" s="74"/>
      <c r="H402" s="74"/>
      <c r="I402" s="74"/>
      <c r="J402" s="74"/>
      <c r="K402" s="67"/>
      <c r="L402" s="67"/>
      <c r="M402" s="74"/>
      <c r="N402" s="75"/>
      <c r="O402" s="74">
        <f aca="true" t="shared" si="389" ref="O402:AG403">O403</f>
        <v>594</v>
      </c>
      <c r="P402" s="74">
        <f t="shared" si="389"/>
        <v>594</v>
      </c>
      <c r="Q402" s="74">
        <f t="shared" si="389"/>
        <v>0</v>
      </c>
      <c r="R402" s="74">
        <f t="shared" si="389"/>
        <v>0</v>
      </c>
      <c r="S402" s="74">
        <f t="shared" si="389"/>
        <v>594</v>
      </c>
      <c r="T402" s="74">
        <f t="shared" si="389"/>
        <v>0</v>
      </c>
      <c r="U402" s="74">
        <f t="shared" si="389"/>
        <v>0</v>
      </c>
      <c r="V402" s="74">
        <f t="shared" si="389"/>
        <v>594</v>
      </c>
      <c r="W402" s="74">
        <f t="shared" si="389"/>
        <v>0</v>
      </c>
      <c r="X402" s="74">
        <f t="shared" si="389"/>
        <v>0</v>
      </c>
      <c r="Y402" s="74">
        <f t="shared" si="389"/>
        <v>0</v>
      </c>
      <c r="Z402" s="74">
        <f t="shared" si="389"/>
        <v>594</v>
      </c>
      <c r="AA402" s="74">
        <f t="shared" si="389"/>
        <v>0</v>
      </c>
      <c r="AB402" s="74">
        <f t="shared" si="389"/>
        <v>0</v>
      </c>
      <c r="AC402" s="74">
        <f t="shared" si="389"/>
        <v>0</v>
      </c>
      <c r="AD402" s="74">
        <f t="shared" si="389"/>
        <v>0</v>
      </c>
      <c r="AE402" s="74">
        <f t="shared" si="389"/>
        <v>0</v>
      </c>
      <c r="AF402" s="74">
        <f t="shared" si="389"/>
        <v>0</v>
      </c>
      <c r="AG402" s="74">
        <f t="shared" si="389"/>
        <v>0</v>
      </c>
      <c r="AH402" s="74">
        <f aca="true" t="shared" si="390" ref="AA402:AP403">AH403</f>
        <v>594</v>
      </c>
      <c r="AI402" s="74">
        <f t="shared" si="390"/>
        <v>0</v>
      </c>
      <c r="AJ402" s="74">
        <f t="shared" si="390"/>
        <v>0</v>
      </c>
      <c r="AK402" s="74">
        <f t="shared" si="390"/>
        <v>0</v>
      </c>
      <c r="AL402" s="74">
        <f t="shared" si="390"/>
        <v>0</v>
      </c>
      <c r="AM402" s="74">
        <f t="shared" si="390"/>
        <v>0</v>
      </c>
      <c r="AN402" s="74">
        <f t="shared" si="390"/>
        <v>594</v>
      </c>
      <c r="AO402" s="74">
        <f t="shared" si="390"/>
        <v>0</v>
      </c>
      <c r="AP402" s="74">
        <f t="shared" si="390"/>
        <v>0</v>
      </c>
      <c r="AQ402" s="74">
        <f aca="true" t="shared" si="391" ref="AO402:AS403">AQ403</f>
        <v>0</v>
      </c>
      <c r="AR402" s="74">
        <f t="shared" si="391"/>
        <v>594</v>
      </c>
      <c r="AS402" s="74">
        <f t="shared" si="391"/>
        <v>0</v>
      </c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</row>
    <row r="403" spans="1:69" s="10" customFormat="1" ht="66">
      <c r="A403" s="82" t="s">
        <v>299</v>
      </c>
      <c r="B403" s="83" t="s">
        <v>147</v>
      </c>
      <c r="C403" s="83" t="s">
        <v>154</v>
      </c>
      <c r="D403" s="84" t="s">
        <v>297</v>
      </c>
      <c r="E403" s="83"/>
      <c r="F403" s="74"/>
      <c r="G403" s="74"/>
      <c r="H403" s="74"/>
      <c r="I403" s="74"/>
      <c r="J403" s="74"/>
      <c r="K403" s="67"/>
      <c r="L403" s="67"/>
      <c r="M403" s="74"/>
      <c r="N403" s="75"/>
      <c r="O403" s="74">
        <f t="shared" si="389"/>
        <v>594</v>
      </c>
      <c r="P403" s="74">
        <f t="shared" si="389"/>
        <v>594</v>
      </c>
      <c r="Q403" s="74">
        <f t="shared" si="389"/>
        <v>0</v>
      </c>
      <c r="R403" s="74">
        <f t="shared" si="389"/>
        <v>0</v>
      </c>
      <c r="S403" s="74">
        <f t="shared" si="389"/>
        <v>594</v>
      </c>
      <c r="T403" s="74">
        <f t="shared" si="389"/>
        <v>0</v>
      </c>
      <c r="U403" s="74">
        <f t="shared" si="389"/>
        <v>0</v>
      </c>
      <c r="V403" s="74">
        <f t="shared" si="389"/>
        <v>594</v>
      </c>
      <c r="W403" s="74">
        <f t="shared" si="389"/>
        <v>0</v>
      </c>
      <c r="X403" s="74">
        <f t="shared" si="389"/>
        <v>0</v>
      </c>
      <c r="Y403" s="74">
        <f t="shared" si="389"/>
        <v>0</v>
      </c>
      <c r="Z403" s="74">
        <f t="shared" si="389"/>
        <v>594</v>
      </c>
      <c r="AA403" s="74">
        <f t="shared" si="390"/>
        <v>0</v>
      </c>
      <c r="AB403" s="74">
        <f t="shared" si="390"/>
        <v>0</v>
      </c>
      <c r="AC403" s="74">
        <f t="shared" si="390"/>
        <v>0</v>
      </c>
      <c r="AD403" s="74">
        <f t="shared" si="390"/>
        <v>0</v>
      </c>
      <c r="AE403" s="74">
        <f t="shared" si="390"/>
        <v>0</v>
      </c>
      <c r="AF403" s="74">
        <f t="shared" si="390"/>
        <v>0</v>
      </c>
      <c r="AG403" s="74">
        <f t="shared" si="390"/>
        <v>0</v>
      </c>
      <c r="AH403" s="74">
        <f t="shared" si="390"/>
        <v>594</v>
      </c>
      <c r="AI403" s="74">
        <f t="shared" si="390"/>
        <v>0</v>
      </c>
      <c r="AJ403" s="74">
        <f t="shared" si="390"/>
        <v>0</v>
      </c>
      <c r="AK403" s="74">
        <f t="shared" si="390"/>
        <v>0</v>
      </c>
      <c r="AL403" s="74">
        <f t="shared" si="390"/>
        <v>0</v>
      </c>
      <c r="AM403" s="74">
        <f t="shared" si="390"/>
        <v>0</v>
      </c>
      <c r="AN403" s="74">
        <f t="shared" si="390"/>
        <v>594</v>
      </c>
      <c r="AO403" s="74">
        <f t="shared" si="391"/>
        <v>0</v>
      </c>
      <c r="AP403" s="74">
        <f t="shared" si="391"/>
        <v>0</v>
      </c>
      <c r="AQ403" s="74">
        <f t="shared" si="391"/>
        <v>0</v>
      </c>
      <c r="AR403" s="74">
        <f t="shared" si="391"/>
        <v>594</v>
      </c>
      <c r="AS403" s="74">
        <f t="shared" si="391"/>
        <v>0</v>
      </c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</row>
    <row r="404" spans="1:69" s="10" customFormat="1" ht="16.5">
      <c r="A404" s="82" t="s">
        <v>10</v>
      </c>
      <c r="B404" s="83" t="s">
        <v>147</v>
      </c>
      <c r="C404" s="83" t="s">
        <v>154</v>
      </c>
      <c r="D404" s="84" t="s">
        <v>297</v>
      </c>
      <c r="E404" s="83" t="s">
        <v>17</v>
      </c>
      <c r="F404" s="74"/>
      <c r="G404" s="74"/>
      <c r="H404" s="74"/>
      <c r="I404" s="74"/>
      <c r="J404" s="74"/>
      <c r="K404" s="67"/>
      <c r="L404" s="67"/>
      <c r="M404" s="74"/>
      <c r="N404" s="75"/>
      <c r="O404" s="74">
        <f>P404-M404</f>
        <v>594</v>
      </c>
      <c r="P404" s="74">
        <v>594</v>
      </c>
      <c r="Q404" s="74"/>
      <c r="R404" s="67"/>
      <c r="S404" s="74">
        <f>P404+R404</f>
        <v>594</v>
      </c>
      <c r="T404" s="74"/>
      <c r="U404" s="66"/>
      <c r="V404" s="74">
        <f>U404+S404</f>
        <v>594</v>
      </c>
      <c r="W404" s="74">
        <f>T404</f>
        <v>0</v>
      </c>
      <c r="X404" s="79"/>
      <c r="Y404" s="79"/>
      <c r="Z404" s="74">
        <f>V404+X404+Y404</f>
        <v>594</v>
      </c>
      <c r="AA404" s="74">
        <f>W404+Y404</f>
        <v>0</v>
      </c>
      <c r="AB404" s="66"/>
      <c r="AC404" s="66"/>
      <c r="AD404" s="66"/>
      <c r="AE404" s="66"/>
      <c r="AF404" s="66"/>
      <c r="AG404" s="66"/>
      <c r="AH404" s="74">
        <f>Z404+AB404+AC404+AD404+AE404+AF404+AG404</f>
        <v>594</v>
      </c>
      <c r="AI404" s="74">
        <f>AA404+AG404</f>
        <v>0</v>
      </c>
      <c r="AJ404" s="74"/>
      <c r="AK404" s="74"/>
      <c r="AL404" s="66"/>
      <c r="AM404" s="66"/>
      <c r="AN404" s="74">
        <f>AH404+AJ404+AK404+AL404+AM404</f>
        <v>594</v>
      </c>
      <c r="AO404" s="74">
        <f>AI404+AM404</f>
        <v>0</v>
      </c>
      <c r="AP404" s="67"/>
      <c r="AQ404" s="67"/>
      <c r="AR404" s="74">
        <f>AN404+AP404+AQ404</f>
        <v>594</v>
      </c>
      <c r="AS404" s="74">
        <f>AO404+AQ404</f>
        <v>0</v>
      </c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</row>
    <row r="405" spans="1:69" s="10" customFormat="1" ht="16.5">
      <c r="A405" s="82"/>
      <c r="B405" s="83"/>
      <c r="C405" s="83"/>
      <c r="D405" s="84"/>
      <c r="E405" s="83"/>
      <c r="F405" s="65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6"/>
      <c r="V405" s="67"/>
      <c r="W405" s="67"/>
      <c r="X405" s="79"/>
      <c r="Y405" s="79"/>
      <c r="Z405" s="65"/>
      <c r="AA405" s="65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7"/>
      <c r="AQ405" s="67"/>
      <c r="AR405" s="67"/>
      <c r="AS405" s="67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</row>
    <row r="406" spans="1:69" s="16" customFormat="1" ht="56.25">
      <c r="A406" s="68" t="s">
        <v>2</v>
      </c>
      <c r="B406" s="69" t="s">
        <v>147</v>
      </c>
      <c r="C406" s="69" t="s">
        <v>3</v>
      </c>
      <c r="D406" s="80"/>
      <c r="E406" s="69"/>
      <c r="F406" s="81">
        <f>F407+F409</f>
        <v>229448</v>
      </c>
      <c r="G406" s="81">
        <f aca="true" t="shared" si="392" ref="G406:N406">G407+G409+G411</f>
        <v>-114217</v>
      </c>
      <c r="H406" s="81">
        <f t="shared" si="392"/>
        <v>115231</v>
      </c>
      <c r="I406" s="81">
        <f t="shared" si="392"/>
        <v>0</v>
      </c>
      <c r="J406" s="81">
        <f t="shared" si="392"/>
        <v>123866</v>
      </c>
      <c r="K406" s="81">
        <f t="shared" si="392"/>
        <v>0</v>
      </c>
      <c r="L406" s="81">
        <f t="shared" si="392"/>
        <v>0</v>
      </c>
      <c r="M406" s="81">
        <f t="shared" si="392"/>
        <v>115231</v>
      </c>
      <c r="N406" s="81">
        <f t="shared" si="392"/>
        <v>0</v>
      </c>
      <c r="O406" s="81">
        <f aca="true" t="shared" si="393" ref="O406:T406">O407+O409+O411</f>
        <v>-36951</v>
      </c>
      <c r="P406" s="81">
        <f t="shared" si="393"/>
        <v>78280</v>
      </c>
      <c r="Q406" s="81">
        <f t="shared" si="393"/>
        <v>0</v>
      </c>
      <c r="R406" s="81">
        <f t="shared" si="393"/>
        <v>0</v>
      </c>
      <c r="S406" s="81">
        <f t="shared" si="393"/>
        <v>78280</v>
      </c>
      <c r="T406" s="81">
        <f t="shared" si="393"/>
        <v>0</v>
      </c>
      <c r="U406" s="81">
        <f aca="true" t="shared" si="394" ref="U406:Z406">U407+U409+U411</f>
        <v>0</v>
      </c>
      <c r="V406" s="81">
        <f t="shared" si="394"/>
        <v>78280</v>
      </c>
      <c r="W406" s="81">
        <f t="shared" si="394"/>
        <v>0</v>
      </c>
      <c r="X406" s="81">
        <f t="shared" si="394"/>
        <v>0</v>
      </c>
      <c r="Y406" s="81">
        <f t="shared" si="394"/>
        <v>0</v>
      </c>
      <c r="Z406" s="81">
        <f t="shared" si="394"/>
        <v>78280</v>
      </c>
      <c r="AA406" s="81">
        <f aca="true" t="shared" si="395" ref="AA406:AH406">AA407+AA409+AA411</f>
        <v>0</v>
      </c>
      <c r="AB406" s="81">
        <f t="shared" si="395"/>
        <v>6</v>
      </c>
      <c r="AC406" s="81">
        <f>AC407+AC409+AC411</f>
        <v>44</v>
      </c>
      <c r="AD406" s="81">
        <f>AD407+AD409+AD411</f>
        <v>0</v>
      </c>
      <c r="AE406" s="81">
        <f>AE407+AE409+AE411</f>
        <v>182</v>
      </c>
      <c r="AF406" s="81">
        <f>AF407+AF409+AF411</f>
        <v>46</v>
      </c>
      <c r="AG406" s="81">
        <f t="shared" si="395"/>
        <v>0</v>
      </c>
      <c r="AH406" s="81">
        <f t="shared" si="395"/>
        <v>78558</v>
      </c>
      <c r="AI406" s="81">
        <f aca="true" t="shared" si="396" ref="AI406:AN406">AI407+AI409+AI411</f>
        <v>0</v>
      </c>
      <c r="AJ406" s="81">
        <f t="shared" si="396"/>
        <v>-4520</v>
      </c>
      <c r="AK406" s="81">
        <f t="shared" si="396"/>
        <v>0</v>
      </c>
      <c r="AL406" s="81">
        <f t="shared" si="396"/>
        <v>0</v>
      </c>
      <c r="AM406" s="81">
        <f t="shared" si="396"/>
        <v>0</v>
      </c>
      <c r="AN406" s="81">
        <f t="shared" si="396"/>
        <v>74038</v>
      </c>
      <c r="AO406" s="81">
        <f>AO407+AO409+AO411</f>
        <v>0</v>
      </c>
      <c r="AP406" s="81">
        <f>AP407+AP409+AP411</f>
        <v>-171</v>
      </c>
      <c r="AQ406" s="81">
        <f>AQ407+AQ409+AQ411</f>
        <v>0</v>
      </c>
      <c r="AR406" s="81">
        <f>AR407+AR409+AR411</f>
        <v>73867</v>
      </c>
      <c r="AS406" s="81">
        <f>AS407+AS409+AS411</f>
        <v>0</v>
      </c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</row>
    <row r="407" spans="1:69" s="25" customFormat="1" ht="49.5">
      <c r="A407" s="82" t="s">
        <v>96</v>
      </c>
      <c r="B407" s="83" t="s">
        <v>147</v>
      </c>
      <c r="C407" s="83" t="s">
        <v>3</v>
      </c>
      <c r="D407" s="84" t="s">
        <v>97</v>
      </c>
      <c r="E407" s="83"/>
      <c r="F407" s="85">
        <f aca="true" t="shared" si="397" ref="F407:AS407">F408</f>
        <v>187028</v>
      </c>
      <c r="G407" s="85">
        <f t="shared" si="397"/>
        <v>-135458</v>
      </c>
      <c r="H407" s="85">
        <f t="shared" si="397"/>
        <v>51570</v>
      </c>
      <c r="I407" s="85">
        <f t="shared" si="397"/>
        <v>0</v>
      </c>
      <c r="J407" s="85">
        <f t="shared" si="397"/>
        <v>55314</v>
      </c>
      <c r="K407" s="85">
        <f t="shared" si="397"/>
        <v>0</v>
      </c>
      <c r="L407" s="85">
        <f t="shared" si="397"/>
        <v>0</v>
      </c>
      <c r="M407" s="85">
        <f t="shared" si="397"/>
        <v>51570</v>
      </c>
      <c r="N407" s="85">
        <f t="shared" si="397"/>
        <v>0</v>
      </c>
      <c r="O407" s="85">
        <f t="shared" si="397"/>
        <v>-17937</v>
      </c>
      <c r="P407" s="85">
        <f t="shared" si="397"/>
        <v>33633</v>
      </c>
      <c r="Q407" s="85">
        <f t="shared" si="397"/>
        <v>0</v>
      </c>
      <c r="R407" s="85">
        <f t="shared" si="397"/>
        <v>0</v>
      </c>
      <c r="S407" s="85">
        <f t="shared" si="397"/>
        <v>33633</v>
      </c>
      <c r="T407" s="85">
        <f t="shared" si="397"/>
        <v>0</v>
      </c>
      <c r="U407" s="85">
        <f t="shared" si="397"/>
        <v>0</v>
      </c>
      <c r="V407" s="85">
        <f t="shared" si="397"/>
        <v>33633</v>
      </c>
      <c r="W407" s="85">
        <f t="shared" si="397"/>
        <v>0</v>
      </c>
      <c r="X407" s="85">
        <f t="shared" si="397"/>
        <v>0</v>
      </c>
      <c r="Y407" s="85">
        <f t="shared" si="397"/>
        <v>0</v>
      </c>
      <c r="Z407" s="85">
        <f t="shared" si="397"/>
        <v>33633</v>
      </c>
      <c r="AA407" s="85">
        <f t="shared" si="397"/>
        <v>0</v>
      </c>
      <c r="AB407" s="85">
        <f t="shared" si="397"/>
        <v>-5</v>
      </c>
      <c r="AC407" s="85">
        <f t="shared" si="397"/>
        <v>0</v>
      </c>
      <c r="AD407" s="85">
        <f t="shared" si="397"/>
        <v>0</v>
      </c>
      <c r="AE407" s="85">
        <f t="shared" si="397"/>
        <v>0</v>
      </c>
      <c r="AF407" s="85">
        <f t="shared" si="397"/>
        <v>1</v>
      </c>
      <c r="AG407" s="85">
        <f t="shared" si="397"/>
        <v>0</v>
      </c>
      <c r="AH407" s="85">
        <f t="shared" si="397"/>
        <v>33629</v>
      </c>
      <c r="AI407" s="85">
        <f t="shared" si="397"/>
        <v>0</v>
      </c>
      <c r="AJ407" s="85">
        <f t="shared" si="397"/>
        <v>-4520</v>
      </c>
      <c r="AK407" s="85">
        <f t="shared" si="397"/>
        <v>0</v>
      </c>
      <c r="AL407" s="85">
        <f t="shared" si="397"/>
        <v>0</v>
      </c>
      <c r="AM407" s="85">
        <f t="shared" si="397"/>
        <v>0</v>
      </c>
      <c r="AN407" s="85">
        <f t="shared" si="397"/>
        <v>29109</v>
      </c>
      <c r="AO407" s="85">
        <f t="shared" si="397"/>
        <v>0</v>
      </c>
      <c r="AP407" s="85">
        <f t="shared" si="397"/>
        <v>-171</v>
      </c>
      <c r="AQ407" s="85">
        <f t="shared" si="397"/>
        <v>0</v>
      </c>
      <c r="AR407" s="85">
        <f t="shared" si="397"/>
        <v>28938</v>
      </c>
      <c r="AS407" s="85">
        <f t="shared" si="397"/>
        <v>0</v>
      </c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</row>
    <row r="408" spans="1:69" s="16" customFormat="1" ht="33">
      <c r="A408" s="82" t="s">
        <v>129</v>
      </c>
      <c r="B408" s="83" t="s">
        <v>147</v>
      </c>
      <c r="C408" s="83" t="s">
        <v>3</v>
      </c>
      <c r="D408" s="84" t="s">
        <v>97</v>
      </c>
      <c r="E408" s="83" t="s">
        <v>130</v>
      </c>
      <c r="F408" s="74">
        <v>187028</v>
      </c>
      <c r="G408" s="74">
        <f>H408-F408</f>
        <v>-135458</v>
      </c>
      <c r="H408" s="74">
        <v>51570</v>
      </c>
      <c r="I408" s="74"/>
      <c r="J408" s="74">
        <v>55314</v>
      </c>
      <c r="K408" s="75"/>
      <c r="L408" s="75"/>
      <c r="M408" s="74">
        <f>H408+K408</f>
        <v>51570</v>
      </c>
      <c r="N408" s="75"/>
      <c r="O408" s="74">
        <f>P408-M408</f>
        <v>-17937</v>
      </c>
      <c r="P408" s="74">
        <v>33633</v>
      </c>
      <c r="Q408" s="74"/>
      <c r="R408" s="75"/>
      <c r="S408" s="74">
        <f>P408+R408</f>
        <v>33633</v>
      </c>
      <c r="T408" s="74"/>
      <c r="U408" s="76"/>
      <c r="V408" s="74">
        <f>U408+S408</f>
        <v>33633</v>
      </c>
      <c r="W408" s="74">
        <f>T408</f>
        <v>0</v>
      </c>
      <c r="X408" s="77"/>
      <c r="Y408" s="77"/>
      <c r="Z408" s="74">
        <f>V408+X408+Y408</f>
        <v>33633</v>
      </c>
      <c r="AA408" s="74">
        <f>W408+Y408</f>
        <v>0</v>
      </c>
      <c r="AB408" s="75">
        <v>-5</v>
      </c>
      <c r="AC408" s="76"/>
      <c r="AD408" s="76"/>
      <c r="AE408" s="76"/>
      <c r="AF408" s="75">
        <v>1</v>
      </c>
      <c r="AG408" s="76"/>
      <c r="AH408" s="74">
        <f>Z408+AB408+AC408+AD408+AE408+AF408+AG408</f>
        <v>33629</v>
      </c>
      <c r="AI408" s="74">
        <f>AA408+AG408</f>
        <v>0</v>
      </c>
      <c r="AJ408" s="74">
        <v>-4520</v>
      </c>
      <c r="AK408" s="74"/>
      <c r="AL408" s="76"/>
      <c r="AM408" s="76"/>
      <c r="AN408" s="74">
        <f>AH408+AJ408+AK408+AL408+AM408</f>
        <v>29109</v>
      </c>
      <c r="AO408" s="74">
        <f>AI408+AM408</f>
        <v>0</v>
      </c>
      <c r="AP408" s="75">
        <v>-171</v>
      </c>
      <c r="AQ408" s="75"/>
      <c r="AR408" s="74">
        <f>AN408+AP408+AQ408</f>
        <v>28938</v>
      </c>
      <c r="AS408" s="74">
        <f>AO408+AQ408</f>
        <v>0</v>
      </c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</row>
    <row r="409" spans="1:69" s="10" customFormat="1" ht="16.5">
      <c r="A409" s="82" t="s">
        <v>105</v>
      </c>
      <c r="B409" s="83" t="s">
        <v>147</v>
      </c>
      <c r="C409" s="83" t="s">
        <v>3</v>
      </c>
      <c r="D409" s="84" t="s">
        <v>106</v>
      </c>
      <c r="E409" s="83"/>
      <c r="F409" s="85">
        <f aca="true" t="shared" si="398" ref="F409:AS409">F410</f>
        <v>42420</v>
      </c>
      <c r="G409" s="85">
        <f t="shared" si="398"/>
        <v>8013</v>
      </c>
      <c r="H409" s="85">
        <f t="shared" si="398"/>
        <v>50433</v>
      </c>
      <c r="I409" s="85">
        <f t="shared" si="398"/>
        <v>0</v>
      </c>
      <c r="J409" s="85">
        <f t="shared" si="398"/>
        <v>54197</v>
      </c>
      <c r="K409" s="85">
        <f t="shared" si="398"/>
        <v>0</v>
      </c>
      <c r="L409" s="85">
        <f t="shared" si="398"/>
        <v>0</v>
      </c>
      <c r="M409" s="85">
        <f t="shared" si="398"/>
        <v>50433</v>
      </c>
      <c r="N409" s="85">
        <f t="shared" si="398"/>
        <v>0</v>
      </c>
      <c r="O409" s="85">
        <f t="shared" si="398"/>
        <v>-5786</v>
      </c>
      <c r="P409" s="85">
        <f t="shared" si="398"/>
        <v>44647</v>
      </c>
      <c r="Q409" s="85">
        <f t="shared" si="398"/>
        <v>0</v>
      </c>
      <c r="R409" s="85">
        <f t="shared" si="398"/>
        <v>0</v>
      </c>
      <c r="S409" s="85">
        <f t="shared" si="398"/>
        <v>44647</v>
      </c>
      <c r="T409" s="85">
        <f t="shared" si="398"/>
        <v>0</v>
      </c>
      <c r="U409" s="85">
        <f t="shared" si="398"/>
        <v>0</v>
      </c>
      <c r="V409" s="85">
        <f t="shared" si="398"/>
        <v>44647</v>
      </c>
      <c r="W409" s="85">
        <f t="shared" si="398"/>
        <v>0</v>
      </c>
      <c r="X409" s="85">
        <f t="shared" si="398"/>
        <v>0</v>
      </c>
      <c r="Y409" s="85">
        <f t="shared" si="398"/>
        <v>0</v>
      </c>
      <c r="Z409" s="85">
        <f t="shared" si="398"/>
        <v>44647</v>
      </c>
      <c r="AA409" s="85">
        <f t="shared" si="398"/>
        <v>0</v>
      </c>
      <c r="AB409" s="85">
        <f t="shared" si="398"/>
        <v>11</v>
      </c>
      <c r="AC409" s="85">
        <f t="shared" si="398"/>
        <v>44</v>
      </c>
      <c r="AD409" s="85">
        <f t="shared" si="398"/>
        <v>0</v>
      </c>
      <c r="AE409" s="85">
        <f t="shared" si="398"/>
        <v>182</v>
      </c>
      <c r="AF409" s="85">
        <f t="shared" si="398"/>
        <v>45</v>
      </c>
      <c r="AG409" s="85">
        <f t="shared" si="398"/>
        <v>0</v>
      </c>
      <c r="AH409" s="85">
        <f t="shared" si="398"/>
        <v>44929</v>
      </c>
      <c r="AI409" s="85">
        <f t="shared" si="398"/>
        <v>0</v>
      </c>
      <c r="AJ409" s="85">
        <f t="shared" si="398"/>
        <v>0</v>
      </c>
      <c r="AK409" s="85">
        <f t="shared" si="398"/>
        <v>0</v>
      </c>
      <c r="AL409" s="85">
        <f t="shared" si="398"/>
        <v>0</v>
      </c>
      <c r="AM409" s="85">
        <f t="shared" si="398"/>
        <v>0</v>
      </c>
      <c r="AN409" s="85">
        <f t="shared" si="398"/>
        <v>44929</v>
      </c>
      <c r="AO409" s="85">
        <f t="shared" si="398"/>
        <v>0</v>
      </c>
      <c r="AP409" s="85">
        <f t="shared" si="398"/>
        <v>0</v>
      </c>
      <c r="AQ409" s="85">
        <f t="shared" si="398"/>
        <v>0</v>
      </c>
      <c r="AR409" s="85">
        <f t="shared" si="398"/>
        <v>44929</v>
      </c>
      <c r="AS409" s="85">
        <f t="shared" si="398"/>
        <v>0</v>
      </c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</row>
    <row r="410" spans="1:69" s="16" customFormat="1" ht="36" customHeight="1">
      <c r="A410" s="82" t="s">
        <v>129</v>
      </c>
      <c r="B410" s="83" t="s">
        <v>147</v>
      </c>
      <c r="C410" s="83" t="s">
        <v>3</v>
      </c>
      <c r="D410" s="84" t="s">
        <v>106</v>
      </c>
      <c r="E410" s="83" t="s">
        <v>130</v>
      </c>
      <c r="F410" s="74">
        <v>42420</v>
      </c>
      <c r="G410" s="74">
        <f>H410-F410</f>
        <v>8013</v>
      </c>
      <c r="H410" s="74">
        <v>50433</v>
      </c>
      <c r="I410" s="74"/>
      <c r="J410" s="74">
        <v>54197</v>
      </c>
      <c r="K410" s="75"/>
      <c r="L410" s="75"/>
      <c r="M410" s="74">
        <f>H410+K410</f>
        <v>50433</v>
      </c>
      <c r="N410" s="75"/>
      <c r="O410" s="74">
        <f>P410-M410</f>
        <v>-5786</v>
      </c>
      <c r="P410" s="74">
        <v>44647</v>
      </c>
      <c r="Q410" s="74"/>
      <c r="R410" s="75"/>
      <c r="S410" s="74">
        <f>P410+R410</f>
        <v>44647</v>
      </c>
      <c r="T410" s="74"/>
      <c r="U410" s="76"/>
      <c r="V410" s="74">
        <f>U410+S410</f>
        <v>44647</v>
      </c>
      <c r="W410" s="74">
        <f>T410</f>
        <v>0</v>
      </c>
      <c r="X410" s="77"/>
      <c r="Y410" s="77"/>
      <c r="Z410" s="74">
        <f>V410+X410+Y410</f>
        <v>44647</v>
      </c>
      <c r="AA410" s="74">
        <f>W410+Y410</f>
        <v>0</v>
      </c>
      <c r="AB410" s="75">
        <v>11</v>
      </c>
      <c r="AC410" s="75">
        <v>44</v>
      </c>
      <c r="AD410" s="75"/>
      <c r="AE410" s="75">
        <v>182</v>
      </c>
      <c r="AF410" s="75">
        <v>45</v>
      </c>
      <c r="AG410" s="76"/>
      <c r="AH410" s="74">
        <f>Z410+AB410+AC410+AD410+AE410+AF410+AG410</f>
        <v>44929</v>
      </c>
      <c r="AI410" s="74">
        <f>AA410+AG410</f>
        <v>0</v>
      </c>
      <c r="AJ410" s="74"/>
      <c r="AK410" s="74"/>
      <c r="AL410" s="76"/>
      <c r="AM410" s="76"/>
      <c r="AN410" s="74">
        <f>AH410+AJ410+AK410+AL410+AM410</f>
        <v>44929</v>
      </c>
      <c r="AO410" s="74">
        <f>AI410+AM410</f>
        <v>0</v>
      </c>
      <c r="AP410" s="75"/>
      <c r="AQ410" s="75"/>
      <c r="AR410" s="74">
        <f>AN410+AP410+AQ410</f>
        <v>44929</v>
      </c>
      <c r="AS410" s="74">
        <f>AO410+AQ410</f>
        <v>0</v>
      </c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</row>
    <row r="411" spans="1:69" s="16" customFormat="1" ht="23.25" customHeight="1" hidden="1">
      <c r="A411" s="82" t="s">
        <v>121</v>
      </c>
      <c r="B411" s="83" t="s">
        <v>147</v>
      </c>
      <c r="C411" s="83" t="s">
        <v>3</v>
      </c>
      <c r="D411" s="84" t="s">
        <v>123</v>
      </c>
      <c r="E411" s="83"/>
      <c r="F411" s="74"/>
      <c r="G411" s="74">
        <f aca="true" t="shared" si="399" ref="G411:T411">G412</f>
        <v>13228</v>
      </c>
      <c r="H411" s="74">
        <f t="shared" si="399"/>
        <v>13228</v>
      </c>
      <c r="I411" s="74">
        <f t="shared" si="399"/>
        <v>0</v>
      </c>
      <c r="J411" s="74">
        <f t="shared" si="399"/>
        <v>14355</v>
      </c>
      <c r="K411" s="74">
        <f t="shared" si="399"/>
        <v>0</v>
      </c>
      <c r="L411" s="74">
        <f t="shared" si="399"/>
        <v>0</v>
      </c>
      <c r="M411" s="74">
        <f t="shared" si="399"/>
        <v>13228</v>
      </c>
      <c r="N411" s="74">
        <f t="shared" si="399"/>
        <v>0</v>
      </c>
      <c r="O411" s="74">
        <f t="shared" si="399"/>
        <v>-13228</v>
      </c>
      <c r="P411" s="74">
        <f t="shared" si="399"/>
        <v>0</v>
      </c>
      <c r="Q411" s="74">
        <f t="shared" si="399"/>
        <v>0</v>
      </c>
      <c r="R411" s="74">
        <f t="shared" si="399"/>
        <v>0</v>
      </c>
      <c r="S411" s="74">
        <f t="shared" si="399"/>
        <v>0</v>
      </c>
      <c r="T411" s="74">
        <f t="shared" si="399"/>
        <v>0</v>
      </c>
      <c r="U411" s="76"/>
      <c r="V411" s="75"/>
      <c r="W411" s="75"/>
      <c r="X411" s="77"/>
      <c r="Y411" s="77"/>
      <c r="Z411" s="74"/>
      <c r="AA411" s="74"/>
      <c r="AB411" s="76"/>
      <c r="AC411" s="76"/>
      <c r="AD411" s="76"/>
      <c r="AE411" s="76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75"/>
      <c r="AQ411" s="75"/>
      <c r="AR411" s="75"/>
      <c r="AS411" s="7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</row>
    <row r="412" spans="1:69" s="16" customFormat="1" ht="51.75" customHeight="1" hidden="1">
      <c r="A412" s="82" t="s">
        <v>137</v>
      </c>
      <c r="B412" s="83" t="s">
        <v>147</v>
      </c>
      <c r="C412" s="83" t="s">
        <v>3</v>
      </c>
      <c r="D412" s="84" t="s">
        <v>122</v>
      </c>
      <c r="E412" s="83" t="s">
        <v>138</v>
      </c>
      <c r="F412" s="74"/>
      <c r="G412" s="74">
        <f>H412-F412</f>
        <v>13228</v>
      </c>
      <c r="H412" s="74">
        <v>13228</v>
      </c>
      <c r="I412" s="74"/>
      <c r="J412" s="74">
        <v>14355</v>
      </c>
      <c r="K412" s="75"/>
      <c r="L412" s="75"/>
      <c r="M412" s="74">
        <f>H412+K412</f>
        <v>13228</v>
      </c>
      <c r="N412" s="75"/>
      <c r="O412" s="74">
        <f>P412-M412</f>
        <v>-13228</v>
      </c>
      <c r="P412" s="74"/>
      <c r="Q412" s="74"/>
      <c r="R412" s="75"/>
      <c r="S412" s="74">
        <f>P412+R412</f>
        <v>0</v>
      </c>
      <c r="T412" s="74"/>
      <c r="U412" s="76"/>
      <c r="V412" s="75"/>
      <c r="W412" s="75"/>
      <c r="X412" s="77"/>
      <c r="Y412" s="77"/>
      <c r="Z412" s="74"/>
      <c r="AA412" s="74"/>
      <c r="AB412" s="76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5"/>
      <c r="AQ412" s="75"/>
      <c r="AR412" s="75"/>
      <c r="AS412" s="7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</row>
    <row r="413" spans="1:45" ht="15.75">
      <c r="A413" s="168"/>
      <c r="B413" s="105"/>
      <c r="C413" s="105"/>
      <c r="D413" s="106"/>
      <c r="E413" s="105"/>
      <c r="F413" s="56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9"/>
      <c r="W413" s="59"/>
      <c r="X413" s="56"/>
      <c r="Y413" s="56"/>
      <c r="Z413" s="60"/>
      <c r="AA413" s="60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9"/>
      <c r="AQ413" s="59"/>
      <c r="AR413" s="59"/>
      <c r="AS413" s="59"/>
    </row>
    <row r="414" spans="1:69" s="8" customFormat="1" ht="20.25">
      <c r="A414" s="61" t="s">
        <v>111</v>
      </c>
      <c r="B414" s="62" t="s">
        <v>112</v>
      </c>
      <c r="C414" s="62"/>
      <c r="D414" s="63"/>
      <c r="E414" s="62"/>
      <c r="F414" s="109">
        <f aca="true" t="shared" si="400" ref="F414:N414">F416+F422+F428+F481</f>
        <v>261856</v>
      </c>
      <c r="G414" s="109">
        <f t="shared" si="400"/>
        <v>108248</v>
      </c>
      <c r="H414" s="109">
        <f t="shared" si="400"/>
        <v>370104</v>
      </c>
      <c r="I414" s="109">
        <f t="shared" si="400"/>
        <v>0</v>
      </c>
      <c r="J414" s="109">
        <f t="shared" si="400"/>
        <v>272117</v>
      </c>
      <c r="K414" s="109">
        <f t="shared" si="400"/>
        <v>0</v>
      </c>
      <c r="L414" s="109">
        <f t="shared" si="400"/>
        <v>0</v>
      </c>
      <c r="M414" s="109">
        <f t="shared" si="400"/>
        <v>370104</v>
      </c>
      <c r="N414" s="109">
        <f t="shared" si="400"/>
        <v>0</v>
      </c>
      <c r="O414" s="109">
        <f aca="true" t="shared" si="401" ref="O414:AO414">O416+O422+O428+O473+O481</f>
        <v>-15458</v>
      </c>
      <c r="P414" s="109">
        <f t="shared" si="401"/>
        <v>354646</v>
      </c>
      <c r="Q414" s="109">
        <f t="shared" si="401"/>
        <v>195179</v>
      </c>
      <c r="R414" s="109">
        <f t="shared" si="401"/>
        <v>0</v>
      </c>
      <c r="S414" s="109">
        <f t="shared" si="401"/>
        <v>354646</v>
      </c>
      <c r="T414" s="109">
        <f t="shared" si="401"/>
        <v>195179</v>
      </c>
      <c r="U414" s="109">
        <f t="shared" si="401"/>
        <v>7572</v>
      </c>
      <c r="V414" s="109">
        <f t="shared" si="401"/>
        <v>362218</v>
      </c>
      <c r="W414" s="109">
        <f t="shared" si="401"/>
        <v>195179</v>
      </c>
      <c r="X414" s="109">
        <f t="shared" si="401"/>
        <v>0</v>
      </c>
      <c r="Y414" s="109">
        <f t="shared" si="401"/>
        <v>0</v>
      </c>
      <c r="Z414" s="109">
        <f t="shared" si="401"/>
        <v>362218</v>
      </c>
      <c r="AA414" s="109">
        <f t="shared" si="401"/>
        <v>195179</v>
      </c>
      <c r="AB414" s="109">
        <f t="shared" si="401"/>
        <v>1140</v>
      </c>
      <c r="AC414" s="109">
        <f t="shared" si="401"/>
        <v>301</v>
      </c>
      <c r="AD414" s="109">
        <f t="shared" si="401"/>
        <v>1</v>
      </c>
      <c r="AE414" s="109">
        <f t="shared" si="401"/>
        <v>200</v>
      </c>
      <c r="AF414" s="109">
        <f t="shared" si="401"/>
        <v>185</v>
      </c>
      <c r="AG414" s="109">
        <f t="shared" si="401"/>
        <v>0</v>
      </c>
      <c r="AH414" s="109">
        <f t="shared" si="401"/>
        <v>364045</v>
      </c>
      <c r="AI414" s="109">
        <f t="shared" si="401"/>
        <v>195179</v>
      </c>
      <c r="AJ414" s="109">
        <f t="shared" si="401"/>
        <v>9214</v>
      </c>
      <c r="AK414" s="109">
        <f t="shared" si="401"/>
        <v>0</v>
      </c>
      <c r="AL414" s="109">
        <f t="shared" si="401"/>
        <v>0</v>
      </c>
      <c r="AM414" s="109">
        <f t="shared" si="401"/>
        <v>226549</v>
      </c>
      <c r="AN414" s="109">
        <f t="shared" si="401"/>
        <v>599808</v>
      </c>
      <c r="AO414" s="109">
        <f t="shared" si="401"/>
        <v>421728</v>
      </c>
      <c r="AP414" s="109">
        <f>AP416+AP422+AP428+AP473+AP481</f>
        <v>1216</v>
      </c>
      <c r="AQ414" s="109">
        <f>AQ416+AQ422+AQ428+AQ473+AQ481</f>
        <v>23102</v>
      </c>
      <c r="AR414" s="109">
        <f>AR416+AR422+AR428+AR473+AR481</f>
        <v>624126</v>
      </c>
      <c r="AS414" s="109">
        <f>AS416+AS422+AS428+AS473+AS481</f>
        <v>444830</v>
      </c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</row>
    <row r="415" spans="1:69" s="8" customFormat="1" ht="20.25">
      <c r="A415" s="61"/>
      <c r="B415" s="62"/>
      <c r="C415" s="62"/>
      <c r="D415" s="63"/>
      <c r="E415" s="62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  <c r="Z415" s="109"/>
      <c r="AA415" s="109"/>
      <c r="AB415" s="109"/>
      <c r="AC415" s="109"/>
      <c r="AD415" s="109"/>
      <c r="AE415" s="109"/>
      <c r="AF415" s="109"/>
      <c r="AG415" s="109"/>
      <c r="AH415" s="109"/>
      <c r="AI415" s="109"/>
      <c r="AJ415" s="109"/>
      <c r="AK415" s="109"/>
      <c r="AL415" s="109"/>
      <c r="AM415" s="109"/>
      <c r="AN415" s="109"/>
      <c r="AO415" s="109"/>
      <c r="AP415" s="109"/>
      <c r="AQ415" s="109"/>
      <c r="AR415" s="109"/>
      <c r="AS415" s="109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</row>
    <row r="416" spans="1:69" s="8" customFormat="1" ht="20.25">
      <c r="A416" s="68" t="s">
        <v>173</v>
      </c>
      <c r="B416" s="69" t="s">
        <v>3</v>
      </c>
      <c r="C416" s="69" t="s">
        <v>127</v>
      </c>
      <c r="D416" s="63"/>
      <c r="E416" s="62"/>
      <c r="F416" s="148">
        <f aca="true" t="shared" si="402" ref="F416:U417">F417</f>
        <v>19352</v>
      </c>
      <c r="G416" s="148">
        <f t="shared" si="402"/>
        <v>11045</v>
      </c>
      <c r="H416" s="148">
        <f t="shared" si="402"/>
        <v>30397</v>
      </c>
      <c r="I416" s="148">
        <f t="shared" si="402"/>
        <v>0</v>
      </c>
      <c r="J416" s="148">
        <f t="shared" si="402"/>
        <v>36394</v>
      </c>
      <c r="K416" s="148">
        <f t="shared" si="402"/>
        <v>0</v>
      </c>
      <c r="L416" s="148">
        <f t="shared" si="402"/>
        <v>0</v>
      </c>
      <c r="M416" s="148">
        <f aca="true" t="shared" si="403" ref="M416:T416">M417+M419</f>
        <v>30397</v>
      </c>
      <c r="N416" s="148">
        <f t="shared" si="403"/>
        <v>0</v>
      </c>
      <c r="O416" s="148">
        <f t="shared" si="403"/>
        <v>-6873</v>
      </c>
      <c r="P416" s="148">
        <f t="shared" si="403"/>
        <v>23524</v>
      </c>
      <c r="Q416" s="148">
        <f t="shared" si="403"/>
        <v>0</v>
      </c>
      <c r="R416" s="148">
        <f t="shared" si="403"/>
        <v>0</v>
      </c>
      <c r="S416" s="148">
        <f t="shared" si="403"/>
        <v>23524</v>
      </c>
      <c r="T416" s="148">
        <f t="shared" si="403"/>
        <v>0</v>
      </c>
      <c r="U416" s="148">
        <f aca="true" t="shared" si="404" ref="U416:AA416">U417+U419</f>
        <v>0</v>
      </c>
      <c r="V416" s="148">
        <f t="shared" si="404"/>
        <v>23524</v>
      </c>
      <c r="W416" s="148">
        <f t="shared" si="404"/>
        <v>0</v>
      </c>
      <c r="X416" s="148">
        <f t="shared" si="404"/>
        <v>0</v>
      </c>
      <c r="Y416" s="148">
        <f t="shared" si="404"/>
        <v>0</v>
      </c>
      <c r="Z416" s="148">
        <f t="shared" si="404"/>
        <v>23524</v>
      </c>
      <c r="AA416" s="148">
        <f t="shared" si="404"/>
        <v>0</v>
      </c>
      <c r="AB416" s="148">
        <f aca="true" t="shared" si="405" ref="AB416:AI416">AB417+AB419</f>
        <v>0</v>
      </c>
      <c r="AC416" s="148">
        <f t="shared" si="405"/>
        <v>0</v>
      </c>
      <c r="AD416" s="148">
        <f t="shared" si="405"/>
        <v>0</v>
      </c>
      <c r="AE416" s="148">
        <f t="shared" si="405"/>
        <v>0</v>
      </c>
      <c r="AF416" s="148">
        <f t="shared" si="405"/>
        <v>0</v>
      </c>
      <c r="AG416" s="148">
        <f t="shared" si="405"/>
        <v>0</v>
      </c>
      <c r="AH416" s="148">
        <f t="shared" si="405"/>
        <v>23524</v>
      </c>
      <c r="AI416" s="148">
        <f t="shared" si="405"/>
        <v>0</v>
      </c>
      <c r="AJ416" s="148">
        <f aca="true" t="shared" si="406" ref="AJ416:AO416">AJ417+AJ419</f>
        <v>0</v>
      </c>
      <c r="AK416" s="148">
        <f t="shared" si="406"/>
        <v>0</v>
      </c>
      <c r="AL416" s="148">
        <f t="shared" si="406"/>
        <v>0</v>
      </c>
      <c r="AM416" s="148">
        <f t="shared" si="406"/>
        <v>0</v>
      </c>
      <c r="AN416" s="148">
        <f t="shared" si="406"/>
        <v>23524</v>
      </c>
      <c r="AO416" s="148">
        <f t="shared" si="406"/>
        <v>0</v>
      </c>
      <c r="AP416" s="148">
        <f>AP417+AP419</f>
        <v>0</v>
      </c>
      <c r="AQ416" s="148">
        <f>AQ417+AQ419</f>
        <v>0</v>
      </c>
      <c r="AR416" s="148">
        <f>AR417+AR419</f>
        <v>23524</v>
      </c>
      <c r="AS416" s="148">
        <f>AS417+AS419</f>
        <v>0</v>
      </c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</row>
    <row r="417" spans="1:69" s="8" customFormat="1" ht="40.5" customHeight="1" hidden="1">
      <c r="A417" s="82" t="s">
        <v>174</v>
      </c>
      <c r="B417" s="83" t="s">
        <v>3</v>
      </c>
      <c r="C417" s="83" t="s">
        <v>127</v>
      </c>
      <c r="D417" s="141" t="s">
        <v>197</v>
      </c>
      <c r="E417" s="62"/>
      <c r="F417" s="147">
        <f t="shared" si="402"/>
        <v>19352</v>
      </c>
      <c r="G417" s="147">
        <f t="shared" si="402"/>
        <v>11045</v>
      </c>
      <c r="H417" s="147">
        <f t="shared" si="402"/>
        <v>30397</v>
      </c>
      <c r="I417" s="147">
        <f t="shared" si="402"/>
        <v>0</v>
      </c>
      <c r="J417" s="147">
        <f t="shared" si="402"/>
        <v>36394</v>
      </c>
      <c r="K417" s="147">
        <f t="shared" si="402"/>
        <v>0</v>
      </c>
      <c r="L417" s="147">
        <f t="shared" si="402"/>
        <v>0</v>
      </c>
      <c r="M417" s="147">
        <f t="shared" si="402"/>
        <v>30397</v>
      </c>
      <c r="N417" s="147">
        <f t="shared" si="402"/>
        <v>0</v>
      </c>
      <c r="O417" s="147">
        <f t="shared" si="402"/>
        <v>-30397</v>
      </c>
      <c r="P417" s="147">
        <f t="shared" si="402"/>
        <v>0</v>
      </c>
      <c r="Q417" s="147">
        <f t="shared" si="402"/>
        <v>0</v>
      </c>
      <c r="R417" s="147">
        <f t="shared" si="402"/>
        <v>0</v>
      </c>
      <c r="S417" s="147">
        <f t="shared" si="402"/>
        <v>0</v>
      </c>
      <c r="T417" s="147">
        <f t="shared" si="402"/>
        <v>0</v>
      </c>
      <c r="U417" s="147">
        <f t="shared" si="402"/>
        <v>0</v>
      </c>
      <c r="V417" s="147">
        <f aca="true" t="shared" si="407" ref="V417:AI417">V418</f>
        <v>0</v>
      </c>
      <c r="W417" s="147">
        <f t="shared" si="407"/>
        <v>0</v>
      </c>
      <c r="X417" s="147">
        <f t="shared" si="407"/>
        <v>0</v>
      </c>
      <c r="Y417" s="147">
        <f t="shared" si="407"/>
        <v>0</v>
      </c>
      <c r="Z417" s="147">
        <f t="shared" si="407"/>
        <v>0</v>
      </c>
      <c r="AA417" s="147">
        <f t="shared" si="407"/>
        <v>0</v>
      </c>
      <c r="AB417" s="147">
        <f t="shared" si="407"/>
        <v>0</v>
      </c>
      <c r="AC417" s="147">
        <f t="shared" si="407"/>
        <v>0</v>
      </c>
      <c r="AD417" s="147"/>
      <c r="AE417" s="147"/>
      <c r="AF417" s="147"/>
      <c r="AG417" s="147">
        <f t="shared" si="407"/>
        <v>0</v>
      </c>
      <c r="AH417" s="147">
        <f t="shared" si="407"/>
        <v>0</v>
      </c>
      <c r="AI417" s="147">
        <f t="shared" si="407"/>
        <v>0</v>
      </c>
      <c r="AJ417" s="147"/>
      <c r="AK417" s="147"/>
      <c r="AL417" s="153"/>
      <c r="AM417" s="153"/>
      <c r="AN417" s="153"/>
      <c r="AO417" s="153"/>
      <c r="AP417" s="149"/>
      <c r="AQ417" s="149"/>
      <c r="AR417" s="149"/>
      <c r="AS417" s="149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</row>
    <row r="418" spans="1:69" s="8" customFormat="1" ht="20.25" hidden="1">
      <c r="A418" s="82" t="s">
        <v>10</v>
      </c>
      <c r="B418" s="83" t="s">
        <v>3</v>
      </c>
      <c r="C418" s="83" t="s">
        <v>127</v>
      </c>
      <c r="D418" s="141" t="s">
        <v>197</v>
      </c>
      <c r="E418" s="83" t="s">
        <v>17</v>
      </c>
      <c r="F418" s="74">
        <v>19352</v>
      </c>
      <c r="G418" s="74">
        <f>H418-F418</f>
        <v>11045</v>
      </c>
      <c r="H418" s="92">
        <v>30397</v>
      </c>
      <c r="I418" s="92"/>
      <c r="J418" s="92">
        <v>36394</v>
      </c>
      <c r="K418" s="164"/>
      <c r="L418" s="164"/>
      <c r="M418" s="74">
        <f>H418+K418</f>
        <v>30397</v>
      </c>
      <c r="N418" s="75"/>
      <c r="O418" s="74">
        <f>P418-M418</f>
        <v>-30397</v>
      </c>
      <c r="P418" s="74"/>
      <c r="Q418" s="74"/>
      <c r="R418" s="164"/>
      <c r="S418" s="74">
        <f>P418+R418</f>
        <v>0</v>
      </c>
      <c r="T418" s="74"/>
      <c r="U418" s="74">
        <f aca="true" t="shared" si="408" ref="U418:AA418">R418+T418</f>
        <v>0</v>
      </c>
      <c r="V418" s="74">
        <f t="shared" si="408"/>
        <v>0</v>
      </c>
      <c r="W418" s="74">
        <f t="shared" si="408"/>
        <v>0</v>
      </c>
      <c r="X418" s="74">
        <f t="shared" si="408"/>
        <v>0</v>
      </c>
      <c r="Y418" s="74">
        <f t="shared" si="408"/>
        <v>0</v>
      </c>
      <c r="Z418" s="74">
        <f t="shared" si="408"/>
        <v>0</v>
      </c>
      <c r="AA418" s="74">
        <f t="shared" si="408"/>
        <v>0</v>
      </c>
      <c r="AB418" s="74">
        <f>Y418+AA418</f>
        <v>0</v>
      </c>
      <c r="AC418" s="74">
        <f>Z418+AB418</f>
        <v>0</v>
      </c>
      <c r="AD418" s="74"/>
      <c r="AE418" s="74"/>
      <c r="AF418" s="74"/>
      <c r="AG418" s="74">
        <f>AA418+AC418</f>
        <v>0</v>
      </c>
      <c r="AH418" s="74">
        <f>AB418+AG418</f>
        <v>0</v>
      </c>
      <c r="AI418" s="74">
        <f>AC418+AH418</f>
        <v>0</v>
      </c>
      <c r="AJ418" s="74"/>
      <c r="AK418" s="74"/>
      <c r="AL418" s="153"/>
      <c r="AM418" s="153"/>
      <c r="AN418" s="153"/>
      <c r="AO418" s="153"/>
      <c r="AP418" s="149"/>
      <c r="AQ418" s="149"/>
      <c r="AR418" s="149"/>
      <c r="AS418" s="149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</row>
    <row r="419" spans="1:69" s="8" customFormat="1" ht="41.25" customHeight="1">
      <c r="A419" s="82" t="s">
        <v>174</v>
      </c>
      <c r="B419" s="83" t="s">
        <v>3</v>
      </c>
      <c r="C419" s="83" t="s">
        <v>127</v>
      </c>
      <c r="D419" s="141" t="s">
        <v>264</v>
      </c>
      <c r="E419" s="83"/>
      <c r="F419" s="74"/>
      <c r="G419" s="74"/>
      <c r="H419" s="92"/>
      <c r="I419" s="92"/>
      <c r="J419" s="92"/>
      <c r="K419" s="164"/>
      <c r="L419" s="164"/>
      <c r="M419" s="74">
        <f aca="true" t="shared" si="409" ref="M419:AS419">M420</f>
        <v>0</v>
      </c>
      <c r="N419" s="75">
        <f t="shared" si="409"/>
        <v>0</v>
      </c>
      <c r="O419" s="74">
        <f t="shared" si="409"/>
        <v>23524</v>
      </c>
      <c r="P419" s="74">
        <f t="shared" si="409"/>
        <v>23524</v>
      </c>
      <c r="Q419" s="74">
        <f t="shared" si="409"/>
        <v>0</v>
      </c>
      <c r="R419" s="74">
        <f t="shared" si="409"/>
        <v>0</v>
      </c>
      <c r="S419" s="74">
        <f t="shared" si="409"/>
        <v>23524</v>
      </c>
      <c r="T419" s="74">
        <f t="shared" si="409"/>
        <v>0</v>
      </c>
      <c r="U419" s="74">
        <f t="shared" si="409"/>
        <v>0</v>
      </c>
      <c r="V419" s="74">
        <f t="shared" si="409"/>
        <v>23524</v>
      </c>
      <c r="W419" s="74">
        <f t="shared" si="409"/>
        <v>0</v>
      </c>
      <c r="X419" s="74">
        <f t="shared" si="409"/>
        <v>0</v>
      </c>
      <c r="Y419" s="74">
        <f t="shared" si="409"/>
        <v>0</v>
      </c>
      <c r="Z419" s="74">
        <f t="shared" si="409"/>
        <v>23524</v>
      </c>
      <c r="AA419" s="74">
        <f t="shared" si="409"/>
        <v>0</v>
      </c>
      <c r="AB419" s="74">
        <f t="shared" si="409"/>
        <v>0</v>
      </c>
      <c r="AC419" s="74">
        <f t="shared" si="409"/>
        <v>0</v>
      </c>
      <c r="AD419" s="74">
        <f t="shared" si="409"/>
        <v>0</v>
      </c>
      <c r="AE419" s="74">
        <f t="shared" si="409"/>
        <v>0</v>
      </c>
      <c r="AF419" s="74">
        <f t="shared" si="409"/>
        <v>0</v>
      </c>
      <c r="AG419" s="74">
        <f t="shared" si="409"/>
        <v>0</v>
      </c>
      <c r="AH419" s="74">
        <f t="shared" si="409"/>
        <v>23524</v>
      </c>
      <c r="AI419" s="74">
        <f t="shared" si="409"/>
        <v>0</v>
      </c>
      <c r="AJ419" s="74">
        <f t="shared" si="409"/>
        <v>0</v>
      </c>
      <c r="AK419" s="74">
        <f t="shared" si="409"/>
        <v>0</v>
      </c>
      <c r="AL419" s="74">
        <f t="shared" si="409"/>
        <v>0</v>
      </c>
      <c r="AM419" s="74">
        <f t="shared" si="409"/>
        <v>0</v>
      </c>
      <c r="AN419" s="74">
        <f t="shared" si="409"/>
        <v>23524</v>
      </c>
      <c r="AO419" s="74">
        <f t="shared" si="409"/>
        <v>0</v>
      </c>
      <c r="AP419" s="74">
        <f t="shared" si="409"/>
        <v>0</v>
      </c>
      <c r="AQ419" s="74">
        <f t="shared" si="409"/>
        <v>0</v>
      </c>
      <c r="AR419" s="74">
        <f t="shared" si="409"/>
        <v>23524</v>
      </c>
      <c r="AS419" s="74">
        <f t="shared" si="409"/>
        <v>0</v>
      </c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</row>
    <row r="420" spans="1:69" s="8" customFormat="1" ht="20.25">
      <c r="A420" s="82" t="s">
        <v>10</v>
      </c>
      <c r="B420" s="83" t="s">
        <v>3</v>
      </c>
      <c r="C420" s="83" t="s">
        <v>127</v>
      </c>
      <c r="D420" s="141" t="s">
        <v>264</v>
      </c>
      <c r="E420" s="83" t="s">
        <v>17</v>
      </c>
      <c r="F420" s="74"/>
      <c r="G420" s="74"/>
      <c r="H420" s="92"/>
      <c r="I420" s="92"/>
      <c r="J420" s="92"/>
      <c r="K420" s="164"/>
      <c r="L420" s="164"/>
      <c r="M420" s="74"/>
      <c r="N420" s="75"/>
      <c r="O420" s="74">
        <f>P420-M420</f>
        <v>23524</v>
      </c>
      <c r="P420" s="74">
        <v>23524</v>
      </c>
      <c r="Q420" s="74"/>
      <c r="R420" s="164"/>
      <c r="S420" s="74">
        <f>P420+R420</f>
        <v>23524</v>
      </c>
      <c r="T420" s="74"/>
      <c r="U420" s="153"/>
      <c r="V420" s="74">
        <f>U420+S420</f>
        <v>23524</v>
      </c>
      <c r="W420" s="74">
        <f>T420</f>
        <v>0</v>
      </c>
      <c r="X420" s="154"/>
      <c r="Y420" s="154"/>
      <c r="Z420" s="74">
        <f>V420+X420+Y420</f>
        <v>23524</v>
      </c>
      <c r="AA420" s="74">
        <f>W420+Y420</f>
        <v>0</v>
      </c>
      <c r="AB420" s="153"/>
      <c r="AC420" s="153"/>
      <c r="AD420" s="153"/>
      <c r="AE420" s="153"/>
      <c r="AF420" s="153"/>
      <c r="AG420" s="153"/>
      <c r="AH420" s="74">
        <f>Z420+AB420+AC420+AD420+AE420+AF420+AG420</f>
        <v>23524</v>
      </c>
      <c r="AI420" s="74">
        <f>AA420+AG420</f>
        <v>0</v>
      </c>
      <c r="AJ420" s="74"/>
      <c r="AK420" s="74"/>
      <c r="AL420" s="153"/>
      <c r="AM420" s="153"/>
      <c r="AN420" s="74">
        <f>AH420+AJ420+AK420+AL420+AM420</f>
        <v>23524</v>
      </c>
      <c r="AO420" s="74">
        <f>AI420+AM420</f>
        <v>0</v>
      </c>
      <c r="AP420" s="149"/>
      <c r="AQ420" s="149"/>
      <c r="AR420" s="74">
        <f>AN420+AP420+AQ420</f>
        <v>23524</v>
      </c>
      <c r="AS420" s="74">
        <f>AO420+AQ420</f>
        <v>0</v>
      </c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</row>
    <row r="421" spans="1:69" s="14" customFormat="1" ht="16.5">
      <c r="A421" s="169"/>
      <c r="B421" s="170"/>
      <c r="C421" s="170"/>
      <c r="D421" s="171"/>
      <c r="E421" s="170"/>
      <c r="F421" s="99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7"/>
      <c r="V421" s="98"/>
      <c r="W421" s="98"/>
      <c r="X421" s="96"/>
      <c r="Y421" s="96"/>
      <c r="Z421" s="99"/>
      <c r="AA421" s="99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8"/>
      <c r="AQ421" s="98"/>
      <c r="AR421" s="98"/>
      <c r="AS421" s="98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</row>
    <row r="422" spans="1:69" s="16" customFormat="1" ht="37.5">
      <c r="A422" s="68" t="s">
        <v>113</v>
      </c>
      <c r="B422" s="69" t="s">
        <v>3</v>
      </c>
      <c r="C422" s="69" t="s">
        <v>128</v>
      </c>
      <c r="D422" s="80"/>
      <c r="E422" s="69"/>
      <c r="F422" s="81">
        <f aca="true" t="shared" si="410" ref="F422:U423">F423</f>
        <v>73125</v>
      </c>
      <c r="G422" s="81">
        <f t="shared" si="410"/>
        <v>10774</v>
      </c>
      <c r="H422" s="81">
        <f t="shared" si="410"/>
        <v>83899</v>
      </c>
      <c r="I422" s="81">
        <f t="shared" si="410"/>
        <v>0</v>
      </c>
      <c r="J422" s="81">
        <f t="shared" si="410"/>
        <v>88784</v>
      </c>
      <c r="K422" s="81">
        <f t="shared" si="410"/>
        <v>0</v>
      </c>
      <c r="L422" s="81">
        <f t="shared" si="410"/>
        <v>0</v>
      </c>
      <c r="M422" s="81">
        <f aca="true" t="shared" si="411" ref="M422:T422">M423+M425</f>
        <v>83899</v>
      </c>
      <c r="N422" s="81">
        <f t="shared" si="411"/>
        <v>0</v>
      </c>
      <c r="O422" s="81">
        <f t="shared" si="411"/>
        <v>53323</v>
      </c>
      <c r="P422" s="81">
        <f t="shared" si="411"/>
        <v>137222</v>
      </c>
      <c r="Q422" s="81">
        <f t="shared" si="411"/>
        <v>85548</v>
      </c>
      <c r="R422" s="81">
        <f t="shared" si="411"/>
        <v>0</v>
      </c>
      <c r="S422" s="81">
        <f t="shared" si="411"/>
        <v>137222</v>
      </c>
      <c r="T422" s="81">
        <f t="shared" si="411"/>
        <v>85548</v>
      </c>
      <c r="U422" s="81">
        <f aca="true" t="shared" si="412" ref="U422:AA422">U423+U425</f>
        <v>0</v>
      </c>
      <c r="V422" s="81">
        <f t="shared" si="412"/>
        <v>137222</v>
      </c>
      <c r="W422" s="81">
        <f t="shared" si="412"/>
        <v>85548</v>
      </c>
      <c r="X422" s="81">
        <f t="shared" si="412"/>
        <v>0</v>
      </c>
      <c r="Y422" s="81">
        <f t="shared" si="412"/>
        <v>0</v>
      </c>
      <c r="Z422" s="81">
        <f t="shared" si="412"/>
        <v>137222</v>
      </c>
      <c r="AA422" s="81">
        <f t="shared" si="412"/>
        <v>85548</v>
      </c>
      <c r="AB422" s="81">
        <f aca="true" t="shared" si="413" ref="AB422:AI422">AB423+AB425</f>
        <v>36</v>
      </c>
      <c r="AC422" s="81">
        <f t="shared" si="413"/>
        <v>301</v>
      </c>
      <c r="AD422" s="81">
        <f t="shared" si="413"/>
        <v>1</v>
      </c>
      <c r="AE422" s="81">
        <f t="shared" si="413"/>
        <v>200</v>
      </c>
      <c r="AF422" s="81">
        <f t="shared" si="413"/>
        <v>185</v>
      </c>
      <c r="AG422" s="81">
        <f t="shared" si="413"/>
        <v>0</v>
      </c>
      <c r="AH422" s="81">
        <f t="shared" si="413"/>
        <v>137945</v>
      </c>
      <c r="AI422" s="81">
        <f t="shared" si="413"/>
        <v>85548</v>
      </c>
      <c r="AJ422" s="81">
        <f aca="true" t="shared" si="414" ref="AJ422:AO422">AJ423+AJ425</f>
        <v>8218</v>
      </c>
      <c r="AK422" s="81">
        <f t="shared" si="414"/>
        <v>0</v>
      </c>
      <c r="AL422" s="81">
        <f t="shared" si="414"/>
        <v>0</v>
      </c>
      <c r="AM422" s="81">
        <f t="shared" si="414"/>
        <v>2500</v>
      </c>
      <c r="AN422" s="81">
        <f t="shared" si="414"/>
        <v>148663</v>
      </c>
      <c r="AO422" s="81">
        <f t="shared" si="414"/>
        <v>88048</v>
      </c>
      <c r="AP422" s="81">
        <f>AP423+AP425</f>
        <v>0</v>
      </c>
      <c r="AQ422" s="81">
        <f>AQ425</f>
        <v>0</v>
      </c>
      <c r="AR422" s="81">
        <f>AR425</f>
        <v>148663</v>
      </c>
      <c r="AS422" s="81">
        <f>AS425</f>
        <v>88048</v>
      </c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</row>
    <row r="423" spans="1:45" ht="22.5" customHeight="1" hidden="1">
      <c r="A423" s="82" t="s">
        <v>114</v>
      </c>
      <c r="B423" s="83" t="s">
        <v>3</v>
      </c>
      <c r="C423" s="83" t="s">
        <v>128</v>
      </c>
      <c r="D423" s="84" t="s">
        <v>7</v>
      </c>
      <c r="E423" s="83"/>
      <c r="F423" s="85">
        <f t="shared" si="410"/>
        <v>73125</v>
      </c>
      <c r="G423" s="85">
        <f t="shared" si="410"/>
        <v>10774</v>
      </c>
      <c r="H423" s="85">
        <f t="shared" si="410"/>
        <v>83899</v>
      </c>
      <c r="I423" s="85">
        <f t="shared" si="410"/>
        <v>0</v>
      </c>
      <c r="J423" s="85">
        <f t="shared" si="410"/>
        <v>88784</v>
      </c>
      <c r="K423" s="85">
        <f t="shared" si="410"/>
        <v>0</v>
      </c>
      <c r="L423" s="85">
        <f t="shared" si="410"/>
        <v>0</v>
      </c>
      <c r="M423" s="85">
        <f t="shared" si="410"/>
        <v>83899</v>
      </c>
      <c r="N423" s="85">
        <f t="shared" si="410"/>
        <v>0</v>
      </c>
      <c r="O423" s="85">
        <f t="shared" si="410"/>
        <v>-83899</v>
      </c>
      <c r="P423" s="85">
        <f t="shared" si="410"/>
        <v>0</v>
      </c>
      <c r="Q423" s="85">
        <f t="shared" si="410"/>
        <v>0</v>
      </c>
      <c r="R423" s="85">
        <f t="shared" si="410"/>
        <v>0</v>
      </c>
      <c r="S423" s="85">
        <f t="shared" si="410"/>
        <v>0</v>
      </c>
      <c r="T423" s="85">
        <f t="shared" si="410"/>
        <v>0</v>
      </c>
      <c r="U423" s="85">
        <f t="shared" si="410"/>
        <v>0</v>
      </c>
      <c r="V423" s="85">
        <f aca="true" t="shared" si="415" ref="V423:AS423">V424</f>
        <v>0</v>
      </c>
      <c r="W423" s="85">
        <f t="shared" si="415"/>
        <v>0</v>
      </c>
      <c r="X423" s="85">
        <f t="shared" si="415"/>
        <v>0</v>
      </c>
      <c r="Y423" s="85">
        <f t="shared" si="415"/>
        <v>0</v>
      </c>
      <c r="Z423" s="85">
        <f t="shared" si="415"/>
        <v>0</v>
      </c>
      <c r="AA423" s="85">
        <f t="shared" si="415"/>
        <v>0</v>
      </c>
      <c r="AB423" s="85">
        <f t="shared" si="415"/>
        <v>0</v>
      </c>
      <c r="AC423" s="85">
        <f t="shared" si="415"/>
        <v>0</v>
      </c>
      <c r="AD423" s="85"/>
      <c r="AE423" s="85"/>
      <c r="AF423" s="85"/>
      <c r="AG423" s="85">
        <f t="shared" si="415"/>
        <v>0</v>
      </c>
      <c r="AH423" s="85">
        <f t="shared" si="415"/>
        <v>0</v>
      </c>
      <c r="AI423" s="85">
        <f t="shared" si="415"/>
        <v>0</v>
      </c>
      <c r="AJ423" s="85">
        <f t="shared" si="415"/>
        <v>0</v>
      </c>
      <c r="AK423" s="85">
        <f t="shared" si="415"/>
        <v>0</v>
      </c>
      <c r="AL423" s="85">
        <f t="shared" si="415"/>
        <v>0</v>
      </c>
      <c r="AM423" s="85">
        <f t="shared" si="415"/>
        <v>0</v>
      </c>
      <c r="AN423" s="85">
        <f t="shared" si="415"/>
        <v>0</v>
      </c>
      <c r="AO423" s="85">
        <f t="shared" si="415"/>
        <v>0</v>
      </c>
      <c r="AP423" s="85">
        <f t="shared" si="415"/>
        <v>0</v>
      </c>
      <c r="AQ423" s="85" t="e">
        <f t="shared" si="415"/>
        <v>#REF!</v>
      </c>
      <c r="AR423" s="85" t="e">
        <f t="shared" si="415"/>
        <v>#REF!</v>
      </c>
      <c r="AS423" s="85" t="e">
        <f t="shared" si="415"/>
        <v>#REF!</v>
      </c>
    </row>
    <row r="424" spans="1:69" s="12" customFormat="1" ht="36" customHeight="1" hidden="1">
      <c r="A424" s="82" t="s">
        <v>129</v>
      </c>
      <c r="B424" s="83" t="s">
        <v>3</v>
      </c>
      <c r="C424" s="83" t="s">
        <v>128</v>
      </c>
      <c r="D424" s="84" t="s">
        <v>7</v>
      </c>
      <c r="E424" s="83" t="s">
        <v>130</v>
      </c>
      <c r="F424" s="74">
        <v>73125</v>
      </c>
      <c r="G424" s="74">
        <f>H424-F424</f>
        <v>10774</v>
      </c>
      <c r="H424" s="74">
        <f>35145+21900+24226+2512+200-47-37</f>
        <v>83899</v>
      </c>
      <c r="I424" s="74"/>
      <c r="J424" s="74">
        <f>37712+24006+24226+2690+240-39-51</f>
        <v>88784</v>
      </c>
      <c r="K424" s="101"/>
      <c r="L424" s="101"/>
      <c r="M424" s="74">
        <f>H424+K424</f>
        <v>83899</v>
      </c>
      <c r="N424" s="75"/>
      <c r="O424" s="74">
        <f>P424-M424</f>
        <v>-83899</v>
      </c>
      <c r="P424" s="74"/>
      <c r="Q424" s="74"/>
      <c r="R424" s="101"/>
      <c r="S424" s="74">
        <f>P424+R424</f>
        <v>0</v>
      </c>
      <c r="T424" s="74"/>
      <c r="U424" s="74">
        <f aca="true" t="shared" si="416" ref="U424:AA424">R424+T424</f>
        <v>0</v>
      </c>
      <c r="V424" s="74">
        <f t="shared" si="416"/>
        <v>0</v>
      </c>
      <c r="W424" s="74">
        <f t="shared" si="416"/>
        <v>0</v>
      </c>
      <c r="X424" s="74">
        <f t="shared" si="416"/>
        <v>0</v>
      </c>
      <c r="Y424" s="74">
        <f t="shared" si="416"/>
        <v>0</v>
      </c>
      <c r="Z424" s="74">
        <f t="shared" si="416"/>
        <v>0</v>
      </c>
      <c r="AA424" s="74">
        <f t="shared" si="416"/>
        <v>0</v>
      </c>
      <c r="AB424" s="74">
        <f>Y424+AA424</f>
        <v>0</v>
      </c>
      <c r="AC424" s="74">
        <f>Z424+AB424</f>
        <v>0</v>
      </c>
      <c r="AD424" s="74"/>
      <c r="AE424" s="74"/>
      <c r="AF424" s="74"/>
      <c r="AG424" s="74">
        <f>AA424+AC424</f>
        <v>0</v>
      </c>
      <c r="AH424" s="74">
        <f>AB424+AG424</f>
        <v>0</v>
      </c>
      <c r="AI424" s="74">
        <f>AC424+AH424</f>
        <v>0</v>
      </c>
      <c r="AJ424" s="74">
        <f aca="true" t="shared" si="417" ref="AJ424:AO424">AD424+AI424</f>
        <v>0</v>
      </c>
      <c r="AK424" s="74">
        <f t="shared" si="417"/>
        <v>0</v>
      </c>
      <c r="AL424" s="74">
        <f t="shared" si="417"/>
        <v>0</v>
      </c>
      <c r="AM424" s="74">
        <f t="shared" si="417"/>
        <v>0</v>
      </c>
      <c r="AN424" s="74">
        <f t="shared" si="417"/>
        <v>0</v>
      </c>
      <c r="AO424" s="74">
        <f t="shared" si="417"/>
        <v>0</v>
      </c>
      <c r="AP424" s="74">
        <f>AJ424+AO424</f>
        <v>0</v>
      </c>
      <c r="AQ424" s="74" t="e">
        <f>AM424+#REF!</f>
        <v>#REF!</v>
      </c>
      <c r="AR424" s="74" t="e">
        <f>AN424+AQ424</f>
        <v>#REF!</v>
      </c>
      <c r="AS424" s="74" t="e">
        <f>AO424+AR424</f>
        <v>#REF!</v>
      </c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</row>
    <row r="425" spans="1:69" s="12" customFormat="1" ht="31.5" customHeight="1">
      <c r="A425" s="82" t="s">
        <v>114</v>
      </c>
      <c r="B425" s="83" t="s">
        <v>3</v>
      </c>
      <c r="C425" s="83" t="s">
        <v>128</v>
      </c>
      <c r="D425" s="84" t="s">
        <v>261</v>
      </c>
      <c r="E425" s="83"/>
      <c r="F425" s="74"/>
      <c r="G425" s="74"/>
      <c r="H425" s="74"/>
      <c r="I425" s="74"/>
      <c r="J425" s="74"/>
      <c r="K425" s="101"/>
      <c r="L425" s="101"/>
      <c r="M425" s="74">
        <f aca="true" t="shared" si="418" ref="M425:AS425">M426</f>
        <v>0</v>
      </c>
      <c r="N425" s="75">
        <f t="shared" si="418"/>
        <v>0</v>
      </c>
      <c r="O425" s="74">
        <f t="shared" si="418"/>
        <v>137222</v>
      </c>
      <c r="P425" s="74">
        <f t="shared" si="418"/>
        <v>137222</v>
      </c>
      <c r="Q425" s="74">
        <f t="shared" si="418"/>
        <v>85548</v>
      </c>
      <c r="R425" s="74">
        <f t="shared" si="418"/>
        <v>0</v>
      </c>
      <c r="S425" s="74">
        <f t="shared" si="418"/>
        <v>137222</v>
      </c>
      <c r="T425" s="74">
        <f t="shared" si="418"/>
        <v>85548</v>
      </c>
      <c r="U425" s="74">
        <f t="shared" si="418"/>
        <v>0</v>
      </c>
      <c r="V425" s="74">
        <f t="shared" si="418"/>
        <v>137222</v>
      </c>
      <c r="W425" s="74">
        <f t="shared" si="418"/>
        <v>85548</v>
      </c>
      <c r="X425" s="74">
        <f t="shared" si="418"/>
        <v>0</v>
      </c>
      <c r="Y425" s="74">
        <f t="shared" si="418"/>
        <v>0</v>
      </c>
      <c r="Z425" s="74">
        <f t="shared" si="418"/>
        <v>137222</v>
      </c>
      <c r="AA425" s="74">
        <f t="shared" si="418"/>
        <v>85548</v>
      </c>
      <c r="AB425" s="74">
        <f t="shared" si="418"/>
        <v>36</v>
      </c>
      <c r="AC425" s="74">
        <f t="shared" si="418"/>
        <v>301</v>
      </c>
      <c r="AD425" s="74">
        <f t="shared" si="418"/>
        <v>1</v>
      </c>
      <c r="AE425" s="74">
        <f t="shared" si="418"/>
        <v>200</v>
      </c>
      <c r="AF425" s="74">
        <f t="shared" si="418"/>
        <v>185</v>
      </c>
      <c r="AG425" s="74">
        <f t="shared" si="418"/>
        <v>0</v>
      </c>
      <c r="AH425" s="74">
        <f t="shared" si="418"/>
        <v>137945</v>
      </c>
      <c r="AI425" s="74">
        <f t="shared" si="418"/>
        <v>85548</v>
      </c>
      <c r="AJ425" s="74">
        <f t="shared" si="418"/>
        <v>8218</v>
      </c>
      <c r="AK425" s="74">
        <f t="shared" si="418"/>
        <v>0</v>
      </c>
      <c r="AL425" s="74">
        <f t="shared" si="418"/>
        <v>0</v>
      </c>
      <c r="AM425" s="74">
        <f t="shared" si="418"/>
        <v>2500</v>
      </c>
      <c r="AN425" s="74">
        <f t="shared" si="418"/>
        <v>148663</v>
      </c>
      <c r="AO425" s="74">
        <f t="shared" si="418"/>
        <v>88048</v>
      </c>
      <c r="AP425" s="74">
        <f t="shared" si="418"/>
        <v>0</v>
      </c>
      <c r="AQ425" s="74">
        <f t="shared" si="418"/>
        <v>0</v>
      </c>
      <c r="AR425" s="74">
        <f t="shared" si="418"/>
        <v>148663</v>
      </c>
      <c r="AS425" s="74">
        <f t="shared" si="418"/>
        <v>88048</v>
      </c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</row>
    <row r="426" spans="1:69" s="12" customFormat="1" ht="36.75" customHeight="1">
      <c r="A426" s="82" t="s">
        <v>129</v>
      </c>
      <c r="B426" s="83" t="s">
        <v>3</v>
      </c>
      <c r="C426" s="83" t="s">
        <v>128</v>
      </c>
      <c r="D426" s="84" t="s">
        <v>261</v>
      </c>
      <c r="E426" s="83" t="s">
        <v>130</v>
      </c>
      <c r="F426" s="74"/>
      <c r="G426" s="74"/>
      <c r="H426" s="74"/>
      <c r="I426" s="74"/>
      <c r="J426" s="74"/>
      <c r="K426" s="101"/>
      <c r="L426" s="101"/>
      <c r="M426" s="74"/>
      <c r="N426" s="75"/>
      <c r="O426" s="74">
        <f>P426-M426</f>
        <v>137222</v>
      </c>
      <c r="P426" s="74">
        <f>17741+31746+87735</f>
        <v>137222</v>
      </c>
      <c r="Q426" s="74">
        <f>8134+77414</f>
        <v>85548</v>
      </c>
      <c r="R426" s="101"/>
      <c r="S426" s="74">
        <f>P426+R426</f>
        <v>137222</v>
      </c>
      <c r="T426" s="74">
        <f>8134+77414</f>
        <v>85548</v>
      </c>
      <c r="U426" s="101"/>
      <c r="V426" s="74">
        <f>U426+S426</f>
        <v>137222</v>
      </c>
      <c r="W426" s="74">
        <f>T426</f>
        <v>85548</v>
      </c>
      <c r="X426" s="102"/>
      <c r="Y426" s="102"/>
      <c r="Z426" s="74">
        <f>V426+X426+Y426</f>
        <v>137222</v>
      </c>
      <c r="AA426" s="74">
        <f>W426+Y426</f>
        <v>85548</v>
      </c>
      <c r="AB426" s="75">
        <f>28+65-86+29</f>
        <v>36</v>
      </c>
      <c r="AC426" s="75">
        <f>41+260</f>
        <v>301</v>
      </c>
      <c r="AD426" s="75">
        <v>1</v>
      </c>
      <c r="AE426" s="75">
        <v>200</v>
      </c>
      <c r="AF426" s="75">
        <f>3+182</f>
        <v>185</v>
      </c>
      <c r="AG426" s="101"/>
      <c r="AH426" s="74">
        <f>Z426+AB426+AC426+AD426+AE426+AF426+AG426</f>
        <v>137945</v>
      </c>
      <c r="AI426" s="74">
        <f>AA426+AG426</f>
        <v>85548</v>
      </c>
      <c r="AJ426" s="74">
        <v>8218</v>
      </c>
      <c r="AK426" s="74"/>
      <c r="AL426" s="101"/>
      <c r="AM426" s="74">
        <v>2500</v>
      </c>
      <c r="AN426" s="74">
        <f>AH426+AJ426+AK426+AL426+AM426</f>
        <v>148663</v>
      </c>
      <c r="AO426" s="74">
        <f>AI426+AM426</f>
        <v>88048</v>
      </c>
      <c r="AP426" s="103"/>
      <c r="AQ426" s="103"/>
      <c r="AR426" s="74">
        <f>AN426+AP426+AQ426</f>
        <v>148663</v>
      </c>
      <c r="AS426" s="74">
        <f>AO426+AQ426</f>
        <v>88048</v>
      </c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</row>
    <row r="427" spans="1:69" s="12" customFormat="1" ht="18.75">
      <c r="A427" s="68"/>
      <c r="B427" s="69"/>
      <c r="C427" s="69"/>
      <c r="D427" s="70"/>
      <c r="E427" s="69"/>
      <c r="F427" s="102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3"/>
      <c r="W427" s="103"/>
      <c r="X427" s="102"/>
      <c r="Y427" s="102"/>
      <c r="Z427" s="114"/>
      <c r="AA427" s="114"/>
      <c r="AB427" s="101"/>
      <c r="AC427" s="101"/>
      <c r="AD427" s="101"/>
      <c r="AE427" s="101"/>
      <c r="AF427" s="101"/>
      <c r="AG427" s="101"/>
      <c r="AH427" s="101"/>
      <c r="AI427" s="101"/>
      <c r="AJ427" s="101"/>
      <c r="AK427" s="101"/>
      <c r="AL427" s="101"/>
      <c r="AM427" s="101"/>
      <c r="AN427" s="101"/>
      <c r="AO427" s="101"/>
      <c r="AP427" s="103"/>
      <c r="AQ427" s="103"/>
      <c r="AR427" s="103"/>
      <c r="AS427" s="103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</row>
    <row r="428" spans="1:69" s="12" customFormat="1" ht="23.25" customHeight="1">
      <c r="A428" s="68" t="s">
        <v>115</v>
      </c>
      <c r="B428" s="69" t="s">
        <v>3</v>
      </c>
      <c r="C428" s="69" t="s">
        <v>132</v>
      </c>
      <c r="D428" s="80"/>
      <c r="E428" s="69"/>
      <c r="F428" s="81">
        <f aca="true" t="shared" si="419" ref="F428:AI428">F431+F459</f>
        <v>113930</v>
      </c>
      <c r="G428" s="81">
        <f t="shared" si="419"/>
        <v>93452</v>
      </c>
      <c r="H428" s="81">
        <f t="shared" si="419"/>
        <v>207382</v>
      </c>
      <c r="I428" s="81">
        <f t="shared" si="419"/>
        <v>0</v>
      </c>
      <c r="J428" s="81">
        <f t="shared" si="419"/>
        <v>94467</v>
      </c>
      <c r="K428" s="81">
        <f t="shared" si="419"/>
        <v>0</v>
      </c>
      <c r="L428" s="81">
        <f t="shared" si="419"/>
        <v>0</v>
      </c>
      <c r="M428" s="81">
        <f t="shared" si="419"/>
        <v>207382</v>
      </c>
      <c r="N428" s="81">
        <f t="shared" si="419"/>
        <v>0</v>
      </c>
      <c r="O428" s="81">
        <f t="shared" si="419"/>
        <v>-137506</v>
      </c>
      <c r="P428" s="81">
        <f t="shared" si="419"/>
        <v>69876</v>
      </c>
      <c r="Q428" s="81">
        <f t="shared" si="419"/>
        <v>25253</v>
      </c>
      <c r="R428" s="81">
        <f t="shared" si="419"/>
        <v>0</v>
      </c>
      <c r="S428" s="81">
        <f t="shared" si="419"/>
        <v>69876</v>
      </c>
      <c r="T428" s="81">
        <f t="shared" si="419"/>
        <v>25253</v>
      </c>
      <c r="U428" s="81">
        <f t="shared" si="419"/>
        <v>7541</v>
      </c>
      <c r="V428" s="81">
        <f t="shared" si="419"/>
        <v>77417</v>
      </c>
      <c r="W428" s="81">
        <f t="shared" si="419"/>
        <v>25253</v>
      </c>
      <c r="X428" s="81">
        <f t="shared" si="419"/>
        <v>0</v>
      </c>
      <c r="Y428" s="81">
        <f t="shared" si="419"/>
        <v>0</v>
      </c>
      <c r="Z428" s="81">
        <f t="shared" si="419"/>
        <v>77417</v>
      </c>
      <c r="AA428" s="81">
        <f t="shared" si="419"/>
        <v>25253</v>
      </c>
      <c r="AB428" s="81">
        <f t="shared" si="419"/>
        <v>1104</v>
      </c>
      <c r="AC428" s="81">
        <f t="shared" si="419"/>
        <v>0</v>
      </c>
      <c r="AD428" s="81">
        <f t="shared" si="419"/>
        <v>0</v>
      </c>
      <c r="AE428" s="81">
        <f t="shared" si="419"/>
        <v>0</v>
      </c>
      <c r="AF428" s="81">
        <f t="shared" si="419"/>
        <v>0</v>
      </c>
      <c r="AG428" s="81">
        <f t="shared" si="419"/>
        <v>0</v>
      </c>
      <c r="AH428" s="81">
        <f t="shared" si="419"/>
        <v>78521</v>
      </c>
      <c r="AI428" s="81">
        <f t="shared" si="419"/>
        <v>25253</v>
      </c>
      <c r="AJ428" s="81">
        <f aca="true" t="shared" si="420" ref="AJ428:AO428">AJ429+AJ431+AJ455+AJ450+AJ459</f>
        <v>646</v>
      </c>
      <c r="AK428" s="81">
        <f t="shared" si="420"/>
        <v>0</v>
      </c>
      <c r="AL428" s="81">
        <f t="shared" si="420"/>
        <v>0</v>
      </c>
      <c r="AM428" s="81">
        <f t="shared" si="420"/>
        <v>221884</v>
      </c>
      <c r="AN428" s="81">
        <f t="shared" si="420"/>
        <v>301051</v>
      </c>
      <c r="AO428" s="81">
        <f t="shared" si="420"/>
        <v>247137</v>
      </c>
      <c r="AP428" s="81">
        <f>AP429+AP431+AP455+AP450+AP459</f>
        <v>1216</v>
      </c>
      <c r="AQ428" s="81">
        <f>AQ429+AQ431+AQ455+AQ450+AQ459</f>
        <v>23102</v>
      </c>
      <c r="AR428" s="81">
        <f>AR429+AR431+AR455+AR450+AR459</f>
        <v>325369</v>
      </c>
      <c r="AS428" s="81">
        <f>AS429+AS431+AS455+AS450+AS459</f>
        <v>270239</v>
      </c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</row>
    <row r="429" spans="1:69" s="12" customFormat="1" ht="33.75">
      <c r="A429" s="82" t="s">
        <v>388</v>
      </c>
      <c r="B429" s="83" t="s">
        <v>3</v>
      </c>
      <c r="C429" s="83" t="s">
        <v>132</v>
      </c>
      <c r="D429" s="84" t="s">
        <v>389</v>
      </c>
      <c r="E429" s="69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>
        <f aca="true" t="shared" si="421" ref="AJ429:AS429">AJ430</f>
        <v>0</v>
      </c>
      <c r="AK429" s="81">
        <f t="shared" si="421"/>
        <v>0</v>
      </c>
      <c r="AL429" s="81">
        <f t="shared" si="421"/>
        <v>0</v>
      </c>
      <c r="AM429" s="85">
        <f t="shared" si="421"/>
        <v>46898</v>
      </c>
      <c r="AN429" s="85">
        <f t="shared" si="421"/>
        <v>46898</v>
      </c>
      <c r="AO429" s="85">
        <f t="shared" si="421"/>
        <v>46898</v>
      </c>
      <c r="AP429" s="85">
        <f t="shared" si="421"/>
        <v>0</v>
      </c>
      <c r="AQ429" s="85">
        <f t="shared" si="421"/>
        <v>0</v>
      </c>
      <c r="AR429" s="85">
        <f t="shared" si="421"/>
        <v>46898</v>
      </c>
      <c r="AS429" s="85">
        <f t="shared" si="421"/>
        <v>46898</v>
      </c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</row>
    <row r="430" spans="1:69" s="12" customFormat="1" ht="21" customHeight="1">
      <c r="A430" s="82" t="s">
        <v>10</v>
      </c>
      <c r="B430" s="83" t="s">
        <v>3</v>
      </c>
      <c r="C430" s="83" t="s">
        <v>132</v>
      </c>
      <c r="D430" s="84" t="s">
        <v>389</v>
      </c>
      <c r="E430" s="83" t="s">
        <v>17</v>
      </c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5">
        <v>46898</v>
      </c>
      <c r="AN430" s="74">
        <f>AH430+AJ430+AK430+AL430+AM430</f>
        <v>46898</v>
      </c>
      <c r="AO430" s="74">
        <f>AI430+AM430</f>
        <v>46898</v>
      </c>
      <c r="AP430" s="103"/>
      <c r="AQ430" s="103"/>
      <c r="AR430" s="74">
        <f>AN430+AP430+AQ430</f>
        <v>46898</v>
      </c>
      <c r="AS430" s="74">
        <f>AO430+AQ430</f>
        <v>46898</v>
      </c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</row>
    <row r="431" spans="1:69" s="12" customFormat="1" ht="16.5" customHeight="1">
      <c r="A431" s="82" t="s">
        <v>8</v>
      </c>
      <c r="B431" s="83" t="s">
        <v>3</v>
      </c>
      <c r="C431" s="83" t="s">
        <v>132</v>
      </c>
      <c r="D431" s="84" t="s">
        <v>116</v>
      </c>
      <c r="E431" s="83"/>
      <c r="F431" s="85">
        <f aca="true" t="shared" si="422" ref="F431:N431">F433+F432</f>
        <v>10133</v>
      </c>
      <c r="G431" s="85">
        <f t="shared" si="422"/>
        <v>17</v>
      </c>
      <c r="H431" s="85">
        <f t="shared" si="422"/>
        <v>10150</v>
      </c>
      <c r="I431" s="85">
        <f t="shared" si="422"/>
        <v>0</v>
      </c>
      <c r="J431" s="85">
        <f t="shared" si="422"/>
        <v>10150</v>
      </c>
      <c r="K431" s="85">
        <f t="shared" si="422"/>
        <v>0</v>
      </c>
      <c r="L431" s="85">
        <f t="shared" si="422"/>
        <v>0</v>
      </c>
      <c r="M431" s="85">
        <f t="shared" si="422"/>
        <v>10150</v>
      </c>
      <c r="N431" s="85">
        <f t="shared" si="422"/>
        <v>0</v>
      </c>
      <c r="O431" s="85">
        <f aca="true" t="shared" si="423" ref="O431:AI431">O433+O432+O443+O439</f>
        <v>24653</v>
      </c>
      <c r="P431" s="85">
        <f t="shared" si="423"/>
        <v>34803</v>
      </c>
      <c r="Q431" s="85">
        <f t="shared" si="423"/>
        <v>25253</v>
      </c>
      <c r="R431" s="85">
        <f t="shared" si="423"/>
        <v>0</v>
      </c>
      <c r="S431" s="85">
        <f t="shared" si="423"/>
        <v>34803</v>
      </c>
      <c r="T431" s="85">
        <f t="shared" si="423"/>
        <v>25253</v>
      </c>
      <c r="U431" s="85">
        <f t="shared" si="423"/>
        <v>0</v>
      </c>
      <c r="V431" s="85">
        <f t="shared" si="423"/>
        <v>34803</v>
      </c>
      <c r="W431" s="85">
        <f t="shared" si="423"/>
        <v>25253</v>
      </c>
      <c r="X431" s="85">
        <f t="shared" si="423"/>
        <v>0</v>
      </c>
      <c r="Y431" s="85">
        <f t="shared" si="423"/>
        <v>0</v>
      </c>
      <c r="Z431" s="85">
        <f t="shared" si="423"/>
        <v>34803</v>
      </c>
      <c r="AA431" s="85">
        <f t="shared" si="423"/>
        <v>25253</v>
      </c>
      <c r="AB431" s="85">
        <f t="shared" si="423"/>
        <v>0</v>
      </c>
      <c r="AC431" s="85">
        <f t="shared" si="423"/>
        <v>0</v>
      </c>
      <c r="AD431" s="85">
        <f t="shared" si="423"/>
        <v>0</v>
      </c>
      <c r="AE431" s="85">
        <f t="shared" si="423"/>
        <v>0</v>
      </c>
      <c r="AF431" s="85">
        <f t="shared" si="423"/>
        <v>0</v>
      </c>
      <c r="AG431" s="85">
        <f t="shared" si="423"/>
        <v>0</v>
      </c>
      <c r="AH431" s="85">
        <f t="shared" si="423"/>
        <v>34803</v>
      </c>
      <c r="AI431" s="85">
        <f t="shared" si="423"/>
        <v>25253</v>
      </c>
      <c r="AJ431" s="85">
        <f aca="true" t="shared" si="424" ref="AJ431:AS431">AJ433+AJ434+AJ432+AJ441+AJ443+AJ439</f>
        <v>0</v>
      </c>
      <c r="AK431" s="85">
        <f t="shared" si="424"/>
        <v>0</v>
      </c>
      <c r="AL431" s="85">
        <f t="shared" si="424"/>
        <v>0</v>
      </c>
      <c r="AM431" s="85">
        <f t="shared" si="424"/>
        <v>143355</v>
      </c>
      <c r="AN431" s="85">
        <f t="shared" si="424"/>
        <v>178158</v>
      </c>
      <c r="AO431" s="85">
        <f t="shared" si="424"/>
        <v>168608</v>
      </c>
      <c r="AP431" s="85">
        <f t="shared" si="424"/>
        <v>0</v>
      </c>
      <c r="AQ431" s="85">
        <f t="shared" si="424"/>
        <v>0</v>
      </c>
      <c r="AR431" s="85">
        <f t="shared" si="424"/>
        <v>178158</v>
      </c>
      <c r="AS431" s="85">
        <f t="shared" si="424"/>
        <v>168608</v>
      </c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</row>
    <row r="432" spans="1:69" s="12" customFormat="1" ht="14.25" customHeight="1" hidden="1">
      <c r="A432" s="82" t="s">
        <v>137</v>
      </c>
      <c r="B432" s="83" t="s">
        <v>3</v>
      </c>
      <c r="C432" s="83" t="s">
        <v>132</v>
      </c>
      <c r="D432" s="84" t="s">
        <v>9</v>
      </c>
      <c r="E432" s="83" t="s">
        <v>138</v>
      </c>
      <c r="F432" s="74">
        <v>760</v>
      </c>
      <c r="G432" s="74">
        <f>H432-F432</f>
        <v>-160</v>
      </c>
      <c r="H432" s="74">
        <v>600</v>
      </c>
      <c r="I432" s="74"/>
      <c r="J432" s="74">
        <v>600</v>
      </c>
      <c r="K432" s="101"/>
      <c r="L432" s="101"/>
      <c r="M432" s="74">
        <f>H432+K432</f>
        <v>600</v>
      </c>
      <c r="N432" s="75"/>
      <c r="O432" s="74">
        <f>P432-M432</f>
        <v>-600</v>
      </c>
      <c r="P432" s="74"/>
      <c r="Q432" s="74"/>
      <c r="R432" s="101"/>
      <c r="S432" s="74">
        <f>P432+R432</f>
        <v>0</v>
      </c>
      <c r="T432" s="74"/>
      <c r="U432" s="101"/>
      <c r="V432" s="103"/>
      <c r="W432" s="103"/>
      <c r="X432" s="102"/>
      <c r="Y432" s="102"/>
      <c r="Z432" s="114"/>
      <c r="AA432" s="114"/>
      <c r="AB432" s="101"/>
      <c r="AC432" s="101"/>
      <c r="AD432" s="101"/>
      <c r="AE432" s="101"/>
      <c r="AF432" s="101"/>
      <c r="AG432" s="101"/>
      <c r="AH432" s="101"/>
      <c r="AI432" s="101"/>
      <c r="AJ432" s="101"/>
      <c r="AK432" s="101"/>
      <c r="AL432" s="101"/>
      <c r="AM432" s="101"/>
      <c r="AN432" s="101"/>
      <c r="AO432" s="101"/>
      <c r="AP432" s="103"/>
      <c r="AQ432" s="103"/>
      <c r="AR432" s="103"/>
      <c r="AS432" s="103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</row>
    <row r="433" spans="1:69" s="12" customFormat="1" ht="32.25" customHeight="1">
      <c r="A433" s="82" t="s">
        <v>10</v>
      </c>
      <c r="B433" s="83" t="s">
        <v>3</v>
      </c>
      <c r="C433" s="83" t="s">
        <v>132</v>
      </c>
      <c r="D433" s="84" t="s">
        <v>9</v>
      </c>
      <c r="E433" s="83" t="s">
        <v>17</v>
      </c>
      <c r="F433" s="74">
        <v>9373</v>
      </c>
      <c r="G433" s="74">
        <f>H433-F433</f>
        <v>177</v>
      </c>
      <c r="H433" s="74">
        <v>9550</v>
      </c>
      <c r="I433" s="74"/>
      <c r="J433" s="74">
        <v>9550</v>
      </c>
      <c r="K433" s="101"/>
      <c r="L433" s="101"/>
      <c r="M433" s="74">
        <f>H433+K433</f>
        <v>9550</v>
      </c>
      <c r="N433" s="75"/>
      <c r="O433" s="74">
        <f>P433-M433</f>
        <v>0</v>
      </c>
      <c r="P433" s="74">
        <v>9550</v>
      </c>
      <c r="Q433" s="74"/>
      <c r="R433" s="101"/>
      <c r="S433" s="74">
        <f>P433+R433</f>
        <v>9550</v>
      </c>
      <c r="T433" s="74"/>
      <c r="U433" s="101"/>
      <c r="V433" s="74">
        <f>U433+S433</f>
        <v>9550</v>
      </c>
      <c r="W433" s="74">
        <f>T433</f>
        <v>0</v>
      </c>
      <c r="X433" s="102"/>
      <c r="Y433" s="102"/>
      <c r="Z433" s="74">
        <f>V433+X433+Y433</f>
        <v>9550</v>
      </c>
      <c r="AA433" s="74">
        <f>W433+Y433</f>
        <v>0</v>
      </c>
      <c r="AB433" s="101"/>
      <c r="AC433" s="101"/>
      <c r="AD433" s="101"/>
      <c r="AE433" s="101"/>
      <c r="AF433" s="101"/>
      <c r="AG433" s="101"/>
      <c r="AH433" s="74">
        <f>Z433+AB433+AC433+AD433+AE433+AF433+AG433</f>
        <v>9550</v>
      </c>
      <c r="AI433" s="74">
        <f>AA433+AG433</f>
        <v>0</v>
      </c>
      <c r="AJ433" s="74"/>
      <c r="AK433" s="74"/>
      <c r="AL433" s="101"/>
      <c r="AM433" s="101"/>
      <c r="AN433" s="74">
        <f>AH433+AJ433+AK433+AL433+AM433</f>
        <v>9550</v>
      </c>
      <c r="AO433" s="74">
        <f>AI433+AM433</f>
        <v>0</v>
      </c>
      <c r="AP433" s="103"/>
      <c r="AQ433" s="103"/>
      <c r="AR433" s="74">
        <f>AN433+AP433+AQ433</f>
        <v>9550</v>
      </c>
      <c r="AS433" s="74">
        <f>AO433+AQ433</f>
        <v>0</v>
      </c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</row>
    <row r="434" spans="1:69" s="12" customFormat="1" ht="249" customHeight="1">
      <c r="A434" s="172" t="s">
        <v>391</v>
      </c>
      <c r="B434" s="83" t="s">
        <v>3</v>
      </c>
      <c r="C434" s="83" t="s">
        <v>132</v>
      </c>
      <c r="D434" s="84" t="s">
        <v>392</v>
      </c>
      <c r="E434" s="83"/>
      <c r="F434" s="74"/>
      <c r="G434" s="74"/>
      <c r="H434" s="74"/>
      <c r="I434" s="74"/>
      <c r="J434" s="74"/>
      <c r="K434" s="101"/>
      <c r="L434" s="101"/>
      <c r="M434" s="74"/>
      <c r="N434" s="75"/>
      <c r="O434" s="74"/>
      <c r="P434" s="74"/>
      <c r="Q434" s="74"/>
      <c r="R434" s="101"/>
      <c r="S434" s="74"/>
      <c r="T434" s="74"/>
      <c r="U434" s="101"/>
      <c r="V434" s="74"/>
      <c r="W434" s="74"/>
      <c r="X434" s="102"/>
      <c r="Y434" s="102"/>
      <c r="Z434" s="74"/>
      <c r="AA434" s="74"/>
      <c r="AB434" s="101"/>
      <c r="AC434" s="101"/>
      <c r="AD434" s="101"/>
      <c r="AE434" s="101"/>
      <c r="AF434" s="101"/>
      <c r="AG434" s="101"/>
      <c r="AH434" s="74"/>
      <c r="AI434" s="74"/>
      <c r="AJ434" s="74">
        <f aca="true" t="shared" si="425" ref="AJ434:AS434">AJ435+AJ437</f>
        <v>0</v>
      </c>
      <c r="AK434" s="74">
        <f t="shared" si="425"/>
        <v>0</v>
      </c>
      <c r="AL434" s="74">
        <f t="shared" si="425"/>
        <v>0</v>
      </c>
      <c r="AM434" s="74">
        <f t="shared" si="425"/>
        <v>117152</v>
      </c>
      <c r="AN434" s="74">
        <f t="shared" si="425"/>
        <v>117152</v>
      </c>
      <c r="AO434" s="74">
        <f t="shared" si="425"/>
        <v>117152</v>
      </c>
      <c r="AP434" s="74">
        <f t="shared" si="425"/>
        <v>0</v>
      </c>
      <c r="AQ434" s="74">
        <f t="shared" si="425"/>
        <v>0</v>
      </c>
      <c r="AR434" s="74">
        <f t="shared" si="425"/>
        <v>117152</v>
      </c>
      <c r="AS434" s="74">
        <f t="shared" si="425"/>
        <v>117152</v>
      </c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</row>
    <row r="435" spans="1:69" s="12" customFormat="1" ht="140.25" customHeight="1">
      <c r="A435" s="173" t="s">
        <v>420</v>
      </c>
      <c r="B435" s="83" t="s">
        <v>3</v>
      </c>
      <c r="C435" s="83" t="s">
        <v>132</v>
      </c>
      <c r="D435" s="84" t="s">
        <v>393</v>
      </c>
      <c r="E435" s="83"/>
      <c r="F435" s="74"/>
      <c r="G435" s="74"/>
      <c r="H435" s="74"/>
      <c r="I435" s="74"/>
      <c r="J435" s="74"/>
      <c r="K435" s="101"/>
      <c r="L435" s="101"/>
      <c r="M435" s="74"/>
      <c r="N435" s="75"/>
      <c r="O435" s="74"/>
      <c r="P435" s="74"/>
      <c r="Q435" s="74"/>
      <c r="R435" s="101"/>
      <c r="S435" s="74"/>
      <c r="T435" s="74"/>
      <c r="U435" s="101"/>
      <c r="V435" s="74"/>
      <c r="W435" s="74"/>
      <c r="X435" s="102"/>
      <c r="Y435" s="102"/>
      <c r="Z435" s="74"/>
      <c r="AA435" s="74"/>
      <c r="AB435" s="101"/>
      <c r="AC435" s="101"/>
      <c r="AD435" s="101"/>
      <c r="AE435" s="101"/>
      <c r="AF435" s="101"/>
      <c r="AG435" s="101"/>
      <c r="AH435" s="74"/>
      <c r="AI435" s="74"/>
      <c r="AJ435" s="74">
        <f aca="true" t="shared" si="426" ref="AJ435:AS435">AJ436</f>
        <v>0</v>
      </c>
      <c r="AK435" s="74">
        <f t="shared" si="426"/>
        <v>0</v>
      </c>
      <c r="AL435" s="74">
        <f t="shared" si="426"/>
        <v>0</v>
      </c>
      <c r="AM435" s="74">
        <f t="shared" si="426"/>
        <v>104960</v>
      </c>
      <c r="AN435" s="74">
        <f t="shared" si="426"/>
        <v>104960</v>
      </c>
      <c r="AO435" s="74">
        <f t="shared" si="426"/>
        <v>104960</v>
      </c>
      <c r="AP435" s="74">
        <f t="shared" si="426"/>
        <v>0</v>
      </c>
      <c r="AQ435" s="74">
        <f t="shared" si="426"/>
        <v>0</v>
      </c>
      <c r="AR435" s="74">
        <f t="shared" si="426"/>
        <v>104960</v>
      </c>
      <c r="AS435" s="74">
        <f t="shared" si="426"/>
        <v>104960</v>
      </c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</row>
    <row r="436" spans="1:69" s="12" customFormat="1" ht="20.25" customHeight="1">
      <c r="A436" s="82" t="s">
        <v>10</v>
      </c>
      <c r="B436" s="83" t="s">
        <v>3</v>
      </c>
      <c r="C436" s="83" t="s">
        <v>132</v>
      </c>
      <c r="D436" s="84" t="s">
        <v>393</v>
      </c>
      <c r="E436" s="83" t="s">
        <v>17</v>
      </c>
      <c r="F436" s="74"/>
      <c r="G436" s="74"/>
      <c r="H436" s="74"/>
      <c r="I436" s="74"/>
      <c r="J436" s="74"/>
      <c r="K436" s="101"/>
      <c r="L436" s="101"/>
      <c r="M436" s="74"/>
      <c r="N436" s="75"/>
      <c r="O436" s="74"/>
      <c r="P436" s="74"/>
      <c r="Q436" s="74"/>
      <c r="R436" s="101"/>
      <c r="S436" s="74"/>
      <c r="T436" s="74"/>
      <c r="U436" s="101"/>
      <c r="V436" s="74"/>
      <c r="W436" s="74"/>
      <c r="X436" s="102"/>
      <c r="Y436" s="102"/>
      <c r="Z436" s="74"/>
      <c r="AA436" s="74"/>
      <c r="AB436" s="101"/>
      <c r="AC436" s="101"/>
      <c r="AD436" s="101"/>
      <c r="AE436" s="101"/>
      <c r="AF436" s="101"/>
      <c r="AG436" s="101"/>
      <c r="AH436" s="74"/>
      <c r="AI436" s="74"/>
      <c r="AJ436" s="74"/>
      <c r="AK436" s="74"/>
      <c r="AL436" s="101"/>
      <c r="AM436" s="74">
        <v>104960</v>
      </c>
      <c r="AN436" s="74">
        <f>AH436+AJ436+AK436+AL436+AM436</f>
        <v>104960</v>
      </c>
      <c r="AO436" s="74">
        <f>AI436+AM436</f>
        <v>104960</v>
      </c>
      <c r="AP436" s="103"/>
      <c r="AQ436" s="103"/>
      <c r="AR436" s="74">
        <f>AN436+AP436+AQ436</f>
        <v>104960</v>
      </c>
      <c r="AS436" s="74">
        <f>AO436+AQ436</f>
        <v>104960</v>
      </c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</row>
    <row r="437" spans="1:69" s="12" customFormat="1" ht="101.25" customHeight="1">
      <c r="A437" s="82" t="s">
        <v>394</v>
      </c>
      <c r="B437" s="83" t="s">
        <v>3</v>
      </c>
      <c r="C437" s="83" t="s">
        <v>132</v>
      </c>
      <c r="D437" s="84" t="s">
        <v>395</v>
      </c>
      <c r="E437" s="83"/>
      <c r="F437" s="74"/>
      <c r="G437" s="74"/>
      <c r="H437" s="74"/>
      <c r="I437" s="74"/>
      <c r="J437" s="74"/>
      <c r="K437" s="101"/>
      <c r="L437" s="101"/>
      <c r="M437" s="74"/>
      <c r="N437" s="75"/>
      <c r="O437" s="74"/>
      <c r="P437" s="74"/>
      <c r="Q437" s="74"/>
      <c r="R437" s="101"/>
      <c r="S437" s="74"/>
      <c r="T437" s="74"/>
      <c r="U437" s="101"/>
      <c r="V437" s="74"/>
      <c r="W437" s="74"/>
      <c r="X437" s="102"/>
      <c r="Y437" s="102"/>
      <c r="Z437" s="74"/>
      <c r="AA437" s="74"/>
      <c r="AB437" s="101"/>
      <c r="AC437" s="101"/>
      <c r="AD437" s="101"/>
      <c r="AE437" s="101"/>
      <c r="AF437" s="101"/>
      <c r="AG437" s="101"/>
      <c r="AH437" s="74"/>
      <c r="AI437" s="74"/>
      <c r="AJ437" s="74">
        <f aca="true" t="shared" si="427" ref="AJ437:AS437">AJ438</f>
        <v>0</v>
      </c>
      <c r="AK437" s="74">
        <f t="shared" si="427"/>
        <v>0</v>
      </c>
      <c r="AL437" s="74">
        <f t="shared" si="427"/>
        <v>0</v>
      </c>
      <c r="AM437" s="74">
        <f t="shared" si="427"/>
        <v>12192</v>
      </c>
      <c r="AN437" s="74">
        <f t="shared" si="427"/>
        <v>12192</v>
      </c>
      <c r="AO437" s="74">
        <f t="shared" si="427"/>
        <v>12192</v>
      </c>
      <c r="AP437" s="74">
        <f t="shared" si="427"/>
        <v>0</v>
      </c>
      <c r="AQ437" s="74">
        <f t="shared" si="427"/>
        <v>0</v>
      </c>
      <c r="AR437" s="74">
        <f t="shared" si="427"/>
        <v>12192</v>
      </c>
      <c r="AS437" s="74">
        <f t="shared" si="427"/>
        <v>12192</v>
      </c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</row>
    <row r="438" spans="1:69" s="12" customFormat="1" ht="20.25" customHeight="1">
      <c r="A438" s="82" t="s">
        <v>10</v>
      </c>
      <c r="B438" s="83" t="s">
        <v>3</v>
      </c>
      <c r="C438" s="83" t="s">
        <v>132</v>
      </c>
      <c r="D438" s="84" t="s">
        <v>395</v>
      </c>
      <c r="E438" s="83" t="s">
        <v>17</v>
      </c>
      <c r="F438" s="74"/>
      <c r="G438" s="74"/>
      <c r="H438" s="74"/>
      <c r="I438" s="74"/>
      <c r="J438" s="74"/>
      <c r="K438" s="101"/>
      <c r="L438" s="101"/>
      <c r="M438" s="74"/>
      <c r="N438" s="75"/>
      <c r="O438" s="74"/>
      <c r="P438" s="74"/>
      <c r="Q438" s="74"/>
      <c r="R438" s="101"/>
      <c r="S438" s="74"/>
      <c r="T438" s="74"/>
      <c r="U438" s="101"/>
      <c r="V438" s="74"/>
      <c r="W438" s="74"/>
      <c r="X438" s="102"/>
      <c r="Y438" s="102"/>
      <c r="Z438" s="74"/>
      <c r="AA438" s="74"/>
      <c r="AB438" s="101"/>
      <c r="AC438" s="101"/>
      <c r="AD438" s="101"/>
      <c r="AE438" s="101"/>
      <c r="AF438" s="101"/>
      <c r="AG438" s="101"/>
      <c r="AH438" s="74"/>
      <c r="AI438" s="74"/>
      <c r="AJ438" s="74"/>
      <c r="AK438" s="74"/>
      <c r="AL438" s="101"/>
      <c r="AM438" s="74">
        <v>12192</v>
      </c>
      <c r="AN438" s="74">
        <f>AH438+AJ438+AK438+AL438+AM438</f>
        <v>12192</v>
      </c>
      <c r="AO438" s="74">
        <f>AI438+AM438</f>
        <v>12192</v>
      </c>
      <c r="AP438" s="103"/>
      <c r="AQ438" s="103"/>
      <c r="AR438" s="74">
        <f>AN438+AP438+AQ438</f>
        <v>12192</v>
      </c>
      <c r="AS438" s="74">
        <f>AO438+AQ438</f>
        <v>12192</v>
      </c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</row>
    <row r="439" spans="1:69" s="12" customFormat="1" ht="99.75" customHeight="1">
      <c r="A439" s="82" t="s">
        <v>329</v>
      </c>
      <c r="B439" s="83" t="s">
        <v>3</v>
      </c>
      <c r="C439" s="83" t="s">
        <v>132</v>
      </c>
      <c r="D439" s="84" t="s">
        <v>328</v>
      </c>
      <c r="E439" s="83"/>
      <c r="F439" s="74"/>
      <c r="G439" s="74"/>
      <c r="H439" s="74"/>
      <c r="I439" s="74"/>
      <c r="J439" s="74"/>
      <c r="K439" s="101"/>
      <c r="L439" s="101"/>
      <c r="M439" s="74"/>
      <c r="N439" s="75"/>
      <c r="O439" s="74">
        <f aca="true" t="shared" si="428" ref="O439:AS439">O440</f>
        <v>7168</v>
      </c>
      <c r="P439" s="74">
        <f t="shared" si="428"/>
        <v>7168</v>
      </c>
      <c r="Q439" s="74">
        <f t="shared" si="428"/>
        <v>7168</v>
      </c>
      <c r="R439" s="74">
        <f t="shared" si="428"/>
        <v>0</v>
      </c>
      <c r="S439" s="74">
        <f t="shared" si="428"/>
        <v>7168</v>
      </c>
      <c r="T439" s="74">
        <f t="shared" si="428"/>
        <v>7168</v>
      </c>
      <c r="U439" s="74">
        <f t="shared" si="428"/>
        <v>0</v>
      </c>
      <c r="V439" s="74">
        <f t="shared" si="428"/>
        <v>7168</v>
      </c>
      <c r="W439" s="74">
        <f t="shared" si="428"/>
        <v>7168</v>
      </c>
      <c r="X439" s="74">
        <f t="shared" si="428"/>
        <v>0</v>
      </c>
      <c r="Y439" s="74">
        <f t="shared" si="428"/>
        <v>0</v>
      </c>
      <c r="Z439" s="74">
        <f t="shared" si="428"/>
        <v>7168</v>
      </c>
      <c r="AA439" s="74">
        <f t="shared" si="428"/>
        <v>7168</v>
      </c>
      <c r="AB439" s="74">
        <f t="shared" si="428"/>
        <v>0</v>
      </c>
      <c r="AC439" s="74">
        <f t="shared" si="428"/>
        <v>0</v>
      </c>
      <c r="AD439" s="74">
        <f t="shared" si="428"/>
        <v>0</v>
      </c>
      <c r="AE439" s="74">
        <f t="shared" si="428"/>
        <v>0</v>
      </c>
      <c r="AF439" s="74">
        <f t="shared" si="428"/>
        <v>0</v>
      </c>
      <c r="AG439" s="74">
        <f t="shared" si="428"/>
        <v>0</v>
      </c>
      <c r="AH439" s="74">
        <f t="shared" si="428"/>
        <v>7168</v>
      </c>
      <c r="AI439" s="74">
        <f t="shared" si="428"/>
        <v>7168</v>
      </c>
      <c r="AJ439" s="74">
        <f t="shared" si="428"/>
        <v>0</v>
      </c>
      <c r="AK439" s="74">
        <f t="shared" si="428"/>
        <v>0</v>
      </c>
      <c r="AL439" s="74">
        <f t="shared" si="428"/>
        <v>0</v>
      </c>
      <c r="AM439" s="74">
        <f t="shared" si="428"/>
        <v>17121</v>
      </c>
      <c r="AN439" s="74">
        <f t="shared" si="428"/>
        <v>24289</v>
      </c>
      <c r="AO439" s="74">
        <f t="shared" si="428"/>
        <v>24289</v>
      </c>
      <c r="AP439" s="74">
        <f t="shared" si="428"/>
        <v>0</v>
      </c>
      <c r="AQ439" s="74">
        <f t="shared" si="428"/>
        <v>0</v>
      </c>
      <c r="AR439" s="74">
        <f t="shared" si="428"/>
        <v>24289</v>
      </c>
      <c r="AS439" s="74">
        <f t="shared" si="428"/>
        <v>24289</v>
      </c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</row>
    <row r="440" spans="1:69" s="12" customFormat="1" ht="20.25" customHeight="1">
      <c r="A440" s="82" t="s">
        <v>10</v>
      </c>
      <c r="B440" s="83" t="s">
        <v>3</v>
      </c>
      <c r="C440" s="83" t="s">
        <v>132</v>
      </c>
      <c r="D440" s="84" t="s">
        <v>328</v>
      </c>
      <c r="E440" s="83" t="s">
        <v>17</v>
      </c>
      <c r="F440" s="74"/>
      <c r="G440" s="74"/>
      <c r="H440" s="74"/>
      <c r="I440" s="74"/>
      <c r="J440" s="74"/>
      <c r="K440" s="101"/>
      <c r="L440" s="101"/>
      <c r="M440" s="74"/>
      <c r="N440" s="75"/>
      <c r="O440" s="74">
        <f>P440-M440</f>
        <v>7168</v>
      </c>
      <c r="P440" s="74">
        <v>7168</v>
      </c>
      <c r="Q440" s="74">
        <v>7168</v>
      </c>
      <c r="R440" s="101"/>
      <c r="S440" s="74">
        <f>P440+R440</f>
        <v>7168</v>
      </c>
      <c r="T440" s="74">
        <v>7168</v>
      </c>
      <c r="U440" s="101"/>
      <c r="V440" s="74">
        <f>U440+S440</f>
        <v>7168</v>
      </c>
      <c r="W440" s="74">
        <f>T440</f>
        <v>7168</v>
      </c>
      <c r="X440" s="102"/>
      <c r="Y440" s="102"/>
      <c r="Z440" s="74">
        <f>V440+X440+Y440</f>
        <v>7168</v>
      </c>
      <c r="AA440" s="74">
        <f>W440+Y440</f>
        <v>7168</v>
      </c>
      <c r="AB440" s="101"/>
      <c r="AC440" s="101"/>
      <c r="AD440" s="101"/>
      <c r="AE440" s="101"/>
      <c r="AF440" s="101"/>
      <c r="AG440" s="101"/>
      <c r="AH440" s="74">
        <f>Z440+AB440+AC440+AD440+AE440+AF440+AG440</f>
        <v>7168</v>
      </c>
      <c r="AI440" s="74">
        <f>AA440+AG440</f>
        <v>7168</v>
      </c>
      <c r="AJ440" s="74"/>
      <c r="AK440" s="74"/>
      <c r="AL440" s="101"/>
      <c r="AM440" s="74">
        <v>17121</v>
      </c>
      <c r="AN440" s="74">
        <f>AH440+AJ440+AK440+AL440+AM440</f>
        <v>24289</v>
      </c>
      <c r="AO440" s="74">
        <f>AI440+AM440</f>
        <v>24289</v>
      </c>
      <c r="AP440" s="103"/>
      <c r="AQ440" s="103"/>
      <c r="AR440" s="74">
        <f>AN440+AP440+AQ440</f>
        <v>24289</v>
      </c>
      <c r="AS440" s="74">
        <f>AO440+AQ440</f>
        <v>24289</v>
      </c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</row>
    <row r="441" spans="1:69" s="12" customFormat="1" ht="52.5" customHeight="1">
      <c r="A441" s="82" t="s">
        <v>385</v>
      </c>
      <c r="B441" s="83" t="s">
        <v>3</v>
      </c>
      <c r="C441" s="83" t="s">
        <v>132</v>
      </c>
      <c r="D441" s="84" t="s">
        <v>390</v>
      </c>
      <c r="E441" s="83"/>
      <c r="F441" s="74"/>
      <c r="G441" s="74"/>
      <c r="H441" s="74"/>
      <c r="I441" s="74"/>
      <c r="J441" s="74"/>
      <c r="K441" s="101"/>
      <c r="L441" s="101"/>
      <c r="M441" s="74"/>
      <c r="N441" s="75"/>
      <c r="O441" s="74"/>
      <c r="P441" s="74"/>
      <c r="Q441" s="74"/>
      <c r="R441" s="101"/>
      <c r="S441" s="74"/>
      <c r="T441" s="74"/>
      <c r="U441" s="101"/>
      <c r="V441" s="74"/>
      <c r="W441" s="74"/>
      <c r="X441" s="102"/>
      <c r="Y441" s="102"/>
      <c r="Z441" s="74"/>
      <c r="AA441" s="74"/>
      <c r="AB441" s="101"/>
      <c r="AC441" s="101"/>
      <c r="AD441" s="101"/>
      <c r="AE441" s="101"/>
      <c r="AF441" s="101"/>
      <c r="AG441" s="101"/>
      <c r="AH441" s="74"/>
      <c r="AI441" s="74"/>
      <c r="AJ441" s="74">
        <f aca="true" t="shared" si="429" ref="AJ441:AS441">AJ442</f>
        <v>0</v>
      </c>
      <c r="AK441" s="74">
        <f t="shared" si="429"/>
        <v>0</v>
      </c>
      <c r="AL441" s="74">
        <f t="shared" si="429"/>
        <v>0</v>
      </c>
      <c r="AM441" s="74">
        <f t="shared" si="429"/>
        <v>9082</v>
      </c>
      <c r="AN441" s="74">
        <f t="shared" si="429"/>
        <v>9082</v>
      </c>
      <c r="AO441" s="74">
        <f t="shared" si="429"/>
        <v>9082</v>
      </c>
      <c r="AP441" s="74">
        <f t="shared" si="429"/>
        <v>0</v>
      </c>
      <c r="AQ441" s="74">
        <f t="shared" si="429"/>
        <v>0</v>
      </c>
      <c r="AR441" s="74">
        <f t="shared" si="429"/>
        <v>9082</v>
      </c>
      <c r="AS441" s="74">
        <f t="shared" si="429"/>
        <v>9082</v>
      </c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</row>
    <row r="442" spans="1:69" s="12" customFormat="1" ht="20.25" customHeight="1">
      <c r="A442" s="82" t="s">
        <v>10</v>
      </c>
      <c r="B442" s="83" t="s">
        <v>3</v>
      </c>
      <c r="C442" s="83" t="s">
        <v>132</v>
      </c>
      <c r="D442" s="84" t="s">
        <v>390</v>
      </c>
      <c r="E442" s="83" t="s">
        <v>17</v>
      </c>
      <c r="F442" s="74"/>
      <c r="G442" s="74"/>
      <c r="H442" s="74"/>
      <c r="I442" s="74"/>
      <c r="J442" s="74"/>
      <c r="K442" s="101"/>
      <c r="L442" s="101"/>
      <c r="M442" s="74"/>
      <c r="N442" s="75"/>
      <c r="O442" s="74"/>
      <c r="P442" s="74"/>
      <c r="Q442" s="74"/>
      <c r="R442" s="101"/>
      <c r="S442" s="74"/>
      <c r="T442" s="74"/>
      <c r="U442" s="101"/>
      <c r="V442" s="74"/>
      <c r="W442" s="74"/>
      <c r="X442" s="102"/>
      <c r="Y442" s="102"/>
      <c r="Z442" s="74"/>
      <c r="AA442" s="74"/>
      <c r="AB442" s="101"/>
      <c r="AC442" s="101"/>
      <c r="AD442" s="101"/>
      <c r="AE442" s="101"/>
      <c r="AF442" s="101"/>
      <c r="AG442" s="101"/>
      <c r="AH442" s="74"/>
      <c r="AI442" s="74"/>
      <c r="AJ442" s="74"/>
      <c r="AK442" s="74"/>
      <c r="AL442" s="101"/>
      <c r="AM442" s="74">
        <v>9082</v>
      </c>
      <c r="AN442" s="74">
        <f>AH442+AJ442+AK442+AL442+AM442</f>
        <v>9082</v>
      </c>
      <c r="AO442" s="74">
        <f>AI442+AM442</f>
        <v>9082</v>
      </c>
      <c r="AP442" s="103"/>
      <c r="AQ442" s="103"/>
      <c r="AR442" s="74">
        <f>AN442+AP442+AQ442</f>
        <v>9082</v>
      </c>
      <c r="AS442" s="74">
        <f>AO442+AQ442</f>
        <v>9082</v>
      </c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</row>
    <row r="443" spans="1:69" s="12" customFormat="1" ht="38.25" customHeight="1">
      <c r="A443" s="82" t="s">
        <v>296</v>
      </c>
      <c r="B443" s="83" t="s">
        <v>3</v>
      </c>
      <c r="C443" s="83" t="s">
        <v>132</v>
      </c>
      <c r="D443" s="84" t="s">
        <v>295</v>
      </c>
      <c r="E443" s="83"/>
      <c r="F443" s="74"/>
      <c r="G443" s="74"/>
      <c r="H443" s="74"/>
      <c r="I443" s="74"/>
      <c r="J443" s="74"/>
      <c r="K443" s="101"/>
      <c r="L443" s="101"/>
      <c r="M443" s="74"/>
      <c r="N443" s="75"/>
      <c r="O443" s="74">
        <f aca="true" t="shared" si="430" ref="O443:AI443">O444+O445</f>
        <v>18085</v>
      </c>
      <c r="P443" s="74">
        <f t="shared" si="430"/>
        <v>18085</v>
      </c>
      <c r="Q443" s="74">
        <f t="shared" si="430"/>
        <v>18085</v>
      </c>
      <c r="R443" s="74">
        <f t="shared" si="430"/>
        <v>0</v>
      </c>
      <c r="S443" s="74">
        <f t="shared" si="430"/>
        <v>18085</v>
      </c>
      <c r="T443" s="74">
        <f t="shared" si="430"/>
        <v>18085</v>
      </c>
      <c r="U443" s="74">
        <f t="shared" si="430"/>
        <v>0</v>
      </c>
      <c r="V443" s="74">
        <f t="shared" si="430"/>
        <v>18085</v>
      </c>
      <c r="W443" s="74">
        <f t="shared" si="430"/>
        <v>18085</v>
      </c>
      <c r="X443" s="74">
        <f t="shared" si="430"/>
        <v>0</v>
      </c>
      <c r="Y443" s="74">
        <f t="shared" si="430"/>
        <v>0</v>
      </c>
      <c r="Z443" s="74">
        <f t="shared" si="430"/>
        <v>18085</v>
      </c>
      <c r="AA443" s="74">
        <f t="shared" si="430"/>
        <v>18085</v>
      </c>
      <c r="AB443" s="74">
        <f t="shared" si="430"/>
        <v>0</v>
      </c>
      <c r="AC443" s="74">
        <f t="shared" si="430"/>
        <v>0</v>
      </c>
      <c r="AD443" s="74">
        <f t="shared" si="430"/>
        <v>0</v>
      </c>
      <c r="AE443" s="74">
        <f t="shared" si="430"/>
        <v>0</v>
      </c>
      <c r="AF443" s="74">
        <f t="shared" si="430"/>
        <v>0</v>
      </c>
      <c r="AG443" s="74">
        <f t="shared" si="430"/>
        <v>0</v>
      </c>
      <c r="AH443" s="74">
        <f t="shared" si="430"/>
        <v>18085</v>
      </c>
      <c r="AI443" s="74">
        <f t="shared" si="430"/>
        <v>18085</v>
      </c>
      <c r="AJ443" s="74">
        <f aca="true" t="shared" si="431" ref="AJ443:AS443">AJ444+AJ445+AJ448</f>
        <v>0</v>
      </c>
      <c r="AK443" s="74">
        <f t="shared" si="431"/>
        <v>0</v>
      </c>
      <c r="AL443" s="74">
        <f t="shared" si="431"/>
        <v>0</v>
      </c>
      <c r="AM443" s="74">
        <f t="shared" si="431"/>
        <v>0</v>
      </c>
      <c r="AN443" s="74">
        <f t="shared" si="431"/>
        <v>18085</v>
      </c>
      <c r="AO443" s="74">
        <f t="shared" si="431"/>
        <v>18085</v>
      </c>
      <c r="AP443" s="74">
        <f t="shared" si="431"/>
        <v>0</v>
      </c>
      <c r="AQ443" s="74">
        <f t="shared" si="431"/>
        <v>0</v>
      </c>
      <c r="AR443" s="74">
        <f t="shared" si="431"/>
        <v>18085</v>
      </c>
      <c r="AS443" s="74">
        <f t="shared" si="431"/>
        <v>18085</v>
      </c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</row>
    <row r="444" spans="1:69" s="44" customFormat="1" ht="28.5" customHeight="1" hidden="1">
      <c r="A444" s="133" t="s">
        <v>129</v>
      </c>
      <c r="B444" s="134" t="s">
        <v>3</v>
      </c>
      <c r="C444" s="134" t="s">
        <v>132</v>
      </c>
      <c r="D444" s="135" t="s">
        <v>295</v>
      </c>
      <c r="E444" s="134" t="s">
        <v>130</v>
      </c>
      <c r="F444" s="136"/>
      <c r="G444" s="136"/>
      <c r="H444" s="136"/>
      <c r="I444" s="136"/>
      <c r="J444" s="136"/>
      <c r="K444" s="174"/>
      <c r="L444" s="174"/>
      <c r="M444" s="136"/>
      <c r="N444" s="137"/>
      <c r="O444" s="136">
        <f>P444-M444</f>
        <v>16999</v>
      </c>
      <c r="P444" s="136">
        <v>16999</v>
      </c>
      <c r="Q444" s="136">
        <v>16999</v>
      </c>
      <c r="R444" s="174"/>
      <c r="S444" s="136">
        <f>P444+R444</f>
        <v>16999</v>
      </c>
      <c r="T444" s="136">
        <v>16999</v>
      </c>
      <c r="U444" s="174"/>
      <c r="V444" s="136">
        <f>U444+S444</f>
        <v>16999</v>
      </c>
      <c r="W444" s="136">
        <f>T444</f>
        <v>16999</v>
      </c>
      <c r="X444" s="175"/>
      <c r="Y444" s="175"/>
      <c r="Z444" s="136">
        <f>V444+X444+Y444</f>
        <v>16999</v>
      </c>
      <c r="AA444" s="136">
        <f>W444+Y444</f>
        <v>16999</v>
      </c>
      <c r="AB444" s="174"/>
      <c r="AC444" s="174"/>
      <c r="AD444" s="174"/>
      <c r="AE444" s="174"/>
      <c r="AF444" s="174"/>
      <c r="AG444" s="174"/>
      <c r="AH444" s="136">
        <f>Z444+AB444+AC444+AD444+AE444+AF444+AG444</f>
        <v>16999</v>
      </c>
      <c r="AI444" s="136">
        <f>AA444+AG444</f>
        <v>16999</v>
      </c>
      <c r="AJ444" s="136"/>
      <c r="AK444" s="136"/>
      <c r="AL444" s="174"/>
      <c r="AM444" s="136">
        <v>-16999</v>
      </c>
      <c r="AN444" s="136">
        <f>AH444+AJ444+AK444+AL444+AM444</f>
        <v>0</v>
      </c>
      <c r="AO444" s="136">
        <f>AI444+AM444</f>
        <v>0</v>
      </c>
      <c r="AP444" s="103"/>
      <c r="AQ444" s="103"/>
      <c r="AR444" s="103"/>
      <c r="AS444" s="10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  <c r="BF444" s="43"/>
      <c r="BG444" s="43"/>
      <c r="BH444" s="43"/>
      <c r="BI444" s="43"/>
      <c r="BJ444" s="43"/>
      <c r="BK444" s="43"/>
      <c r="BL444" s="43"/>
      <c r="BM444" s="43"/>
      <c r="BN444" s="43"/>
      <c r="BO444" s="43"/>
      <c r="BP444" s="43"/>
      <c r="BQ444" s="43"/>
    </row>
    <row r="445" spans="1:69" s="12" customFormat="1" ht="37.5" customHeight="1">
      <c r="A445" s="82" t="s">
        <v>327</v>
      </c>
      <c r="B445" s="83" t="s">
        <v>3</v>
      </c>
      <c r="C445" s="83" t="s">
        <v>132</v>
      </c>
      <c r="D445" s="84" t="s">
        <v>326</v>
      </c>
      <c r="E445" s="83"/>
      <c r="F445" s="74"/>
      <c r="G445" s="74"/>
      <c r="H445" s="74"/>
      <c r="I445" s="74"/>
      <c r="J445" s="74"/>
      <c r="K445" s="101"/>
      <c r="L445" s="101"/>
      <c r="M445" s="74"/>
      <c r="N445" s="75"/>
      <c r="O445" s="74">
        <f aca="true" t="shared" si="432" ref="O445:AI445">O447</f>
        <v>1086</v>
      </c>
      <c r="P445" s="74">
        <f t="shared" si="432"/>
        <v>1086</v>
      </c>
      <c r="Q445" s="74">
        <f t="shared" si="432"/>
        <v>1086</v>
      </c>
      <c r="R445" s="74">
        <f t="shared" si="432"/>
        <v>0</v>
      </c>
      <c r="S445" s="74">
        <f t="shared" si="432"/>
        <v>1086</v>
      </c>
      <c r="T445" s="74">
        <f t="shared" si="432"/>
        <v>1086</v>
      </c>
      <c r="U445" s="74">
        <f t="shared" si="432"/>
        <v>0</v>
      </c>
      <c r="V445" s="74">
        <f t="shared" si="432"/>
        <v>1086</v>
      </c>
      <c r="W445" s="74">
        <f t="shared" si="432"/>
        <v>1086</v>
      </c>
      <c r="X445" s="74">
        <f t="shared" si="432"/>
        <v>0</v>
      </c>
      <c r="Y445" s="74">
        <f t="shared" si="432"/>
        <v>0</v>
      </c>
      <c r="Z445" s="74">
        <f t="shared" si="432"/>
        <v>1086</v>
      </c>
      <c r="AA445" s="74">
        <f t="shared" si="432"/>
        <v>1086</v>
      </c>
      <c r="AB445" s="74">
        <f t="shared" si="432"/>
        <v>0</v>
      </c>
      <c r="AC445" s="74">
        <f t="shared" si="432"/>
        <v>0</v>
      </c>
      <c r="AD445" s="74">
        <f t="shared" si="432"/>
        <v>0</v>
      </c>
      <c r="AE445" s="74">
        <f t="shared" si="432"/>
        <v>0</v>
      </c>
      <c r="AF445" s="74">
        <f t="shared" si="432"/>
        <v>0</v>
      </c>
      <c r="AG445" s="74">
        <f t="shared" si="432"/>
        <v>0</v>
      </c>
      <c r="AH445" s="74">
        <f t="shared" si="432"/>
        <v>1086</v>
      </c>
      <c r="AI445" s="74">
        <f t="shared" si="432"/>
        <v>1086</v>
      </c>
      <c r="AJ445" s="74">
        <f>AJ446+AJ447</f>
        <v>0</v>
      </c>
      <c r="AK445" s="74">
        <f>AK446+AK447</f>
        <v>0</v>
      </c>
      <c r="AL445" s="74">
        <f>AL447+AL446</f>
        <v>0</v>
      </c>
      <c r="AM445" s="74">
        <f aca="true" t="shared" si="433" ref="AM445:AS445">AM446+AM447</f>
        <v>16620</v>
      </c>
      <c r="AN445" s="74">
        <f t="shared" si="433"/>
        <v>17706</v>
      </c>
      <c r="AO445" s="74">
        <f t="shared" si="433"/>
        <v>17706</v>
      </c>
      <c r="AP445" s="74">
        <f t="shared" si="433"/>
        <v>0</v>
      </c>
      <c r="AQ445" s="74">
        <f t="shared" si="433"/>
        <v>0</v>
      </c>
      <c r="AR445" s="74">
        <f t="shared" si="433"/>
        <v>17706</v>
      </c>
      <c r="AS445" s="74">
        <f t="shared" si="433"/>
        <v>17706</v>
      </c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</row>
    <row r="446" spans="1:69" s="12" customFormat="1" ht="37.5" customHeight="1">
      <c r="A446" s="82" t="s">
        <v>129</v>
      </c>
      <c r="B446" s="83" t="s">
        <v>3</v>
      </c>
      <c r="C446" s="83" t="s">
        <v>132</v>
      </c>
      <c r="D446" s="84" t="s">
        <v>326</v>
      </c>
      <c r="E446" s="83" t="s">
        <v>130</v>
      </c>
      <c r="F446" s="74"/>
      <c r="G446" s="74"/>
      <c r="H446" s="74"/>
      <c r="I446" s="74"/>
      <c r="J446" s="74"/>
      <c r="K446" s="101"/>
      <c r="L446" s="101"/>
      <c r="M446" s="74"/>
      <c r="N446" s="75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K446" s="74"/>
      <c r="AL446" s="74"/>
      <c r="AM446" s="74">
        <v>16620</v>
      </c>
      <c r="AN446" s="74">
        <f>AH446+AJ446+AK446+AL446+AM446</f>
        <v>16620</v>
      </c>
      <c r="AO446" s="74">
        <f>AI446+AM446</f>
        <v>16620</v>
      </c>
      <c r="AP446" s="103"/>
      <c r="AQ446" s="103"/>
      <c r="AR446" s="74">
        <f>AN446+AP446+AQ446</f>
        <v>16620</v>
      </c>
      <c r="AS446" s="74">
        <f>AO446+AQ446</f>
        <v>16620</v>
      </c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</row>
    <row r="447" spans="1:69" s="12" customFormat="1" ht="19.5" customHeight="1">
      <c r="A447" s="82" t="s">
        <v>10</v>
      </c>
      <c r="B447" s="83" t="s">
        <v>3</v>
      </c>
      <c r="C447" s="83" t="s">
        <v>132</v>
      </c>
      <c r="D447" s="84" t="s">
        <v>326</v>
      </c>
      <c r="E447" s="83" t="s">
        <v>17</v>
      </c>
      <c r="F447" s="74"/>
      <c r="G447" s="74"/>
      <c r="H447" s="74"/>
      <c r="I447" s="74"/>
      <c r="J447" s="74"/>
      <c r="K447" s="101"/>
      <c r="L447" s="101"/>
      <c r="M447" s="74"/>
      <c r="N447" s="75"/>
      <c r="O447" s="74">
        <f>P447-M447</f>
        <v>1086</v>
      </c>
      <c r="P447" s="74">
        <v>1086</v>
      </c>
      <c r="Q447" s="74">
        <v>1086</v>
      </c>
      <c r="R447" s="101"/>
      <c r="S447" s="74">
        <f>P447+R447</f>
        <v>1086</v>
      </c>
      <c r="T447" s="74">
        <v>1086</v>
      </c>
      <c r="U447" s="101"/>
      <c r="V447" s="74">
        <f>U447+S447</f>
        <v>1086</v>
      </c>
      <c r="W447" s="74">
        <f>T447</f>
        <v>1086</v>
      </c>
      <c r="X447" s="102"/>
      <c r="Y447" s="102"/>
      <c r="Z447" s="74">
        <f>V447+X447+Y447</f>
        <v>1086</v>
      </c>
      <c r="AA447" s="74">
        <f>W447+Y447</f>
        <v>1086</v>
      </c>
      <c r="AB447" s="101"/>
      <c r="AC447" s="101"/>
      <c r="AD447" s="101"/>
      <c r="AE447" s="101"/>
      <c r="AF447" s="101"/>
      <c r="AG447" s="101"/>
      <c r="AH447" s="74">
        <f>Z447+AB447+AC447+AD447+AE447+AF447+AG447</f>
        <v>1086</v>
      </c>
      <c r="AI447" s="74">
        <f>AA447+AG447</f>
        <v>1086</v>
      </c>
      <c r="AJ447" s="74"/>
      <c r="AK447" s="74"/>
      <c r="AL447" s="101"/>
      <c r="AM447" s="74"/>
      <c r="AN447" s="74">
        <f>AH447+AJ447+AK447+AL447+AM447</f>
        <v>1086</v>
      </c>
      <c r="AO447" s="74">
        <f>AI447+AM447</f>
        <v>1086</v>
      </c>
      <c r="AP447" s="103"/>
      <c r="AQ447" s="103"/>
      <c r="AR447" s="74">
        <f>AN447+AP447+AQ447</f>
        <v>1086</v>
      </c>
      <c r="AS447" s="74">
        <f>AO447+AQ447</f>
        <v>1086</v>
      </c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</row>
    <row r="448" spans="1:69" s="12" customFormat="1" ht="53.25" customHeight="1">
      <c r="A448" s="82" t="s">
        <v>385</v>
      </c>
      <c r="B448" s="83" t="s">
        <v>3</v>
      </c>
      <c r="C448" s="83" t="s">
        <v>132</v>
      </c>
      <c r="D448" s="84" t="s">
        <v>384</v>
      </c>
      <c r="E448" s="83"/>
      <c r="F448" s="74"/>
      <c r="G448" s="74"/>
      <c r="H448" s="74"/>
      <c r="I448" s="74"/>
      <c r="J448" s="74"/>
      <c r="K448" s="101"/>
      <c r="L448" s="101"/>
      <c r="M448" s="74"/>
      <c r="N448" s="75"/>
      <c r="O448" s="74"/>
      <c r="P448" s="74"/>
      <c r="Q448" s="74"/>
      <c r="R448" s="101"/>
      <c r="S448" s="74"/>
      <c r="T448" s="74"/>
      <c r="U448" s="101"/>
      <c r="V448" s="74"/>
      <c r="W448" s="74"/>
      <c r="X448" s="102"/>
      <c r="Y448" s="102"/>
      <c r="Z448" s="74"/>
      <c r="AA448" s="74"/>
      <c r="AB448" s="101"/>
      <c r="AC448" s="101"/>
      <c r="AD448" s="101"/>
      <c r="AE448" s="101"/>
      <c r="AF448" s="101"/>
      <c r="AG448" s="101"/>
      <c r="AH448" s="74"/>
      <c r="AI448" s="74"/>
      <c r="AJ448" s="74">
        <f aca="true" t="shared" si="434" ref="AJ448:AS448">AJ449</f>
        <v>0</v>
      </c>
      <c r="AK448" s="74">
        <f t="shared" si="434"/>
        <v>0</v>
      </c>
      <c r="AL448" s="74">
        <f t="shared" si="434"/>
        <v>0</v>
      </c>
      <c r="AM448" s="74">
        <f t="shared" si="434"/>
        <v>379</v>
      </c>
      <c r="AN448" s="74">
        <f t="shared" si="434"/>
        <v>379</v>
      </c>
      <c r="AO448" s="74">
        <f t="shared" si="434"/>
        <v>379</v>
      </c>
      <c r="AP448" s="74">
        <f t="shared" si="434"/>
        <v>0</v>
      </c>
      <c r="AQ448" s="74">
        <f t="shared" si="434"/>
        <v>0</v>
      </c>
      <c r="AR448" s="74">
        <f t="shared" si="434"/>
        <v>379</v>
      </c>
      <c r="AS448" s="74">
        <f t="shared" si="434"/>
        <v>379</v>
      </c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</row>
    <row r="449" spans="1:69" s="12" customFormat="1" ht="32.25" customHeight="1">
      <c r="A449" s="82" t="s">
        <v>129</v>
      </c>
      <c r="B449" s="83" t="s">
        <v>3</v>
      </c>
      <c r="C449" s="83" t="s">
        <v>132</v>
      </c>
      <c r="D449" s="84" t="s">
        <v>384</v>
      </c>
      <c r="E449" s="83" t="s">
        <v>130</v>
      </c>
      <c r="F449" s="74"/>
      <c r="G449" s="74"/>
      <c r="H449" s="74"/>
      <c r="I449" s="74"/>
      <c r="J449" s="74"/>
      <c r="K449" s="101"/>
      <c r="L449" s="101"/>
      <c r="M449" s="74"/>
      <c r="N449" s="75"/>
      <c r="O449" s="74"/>
      <c r="P449" s="74"/>
      <c r="Q449" s="74"/>
      <c r="R449" s="101"/>
      <c r="S449" s="74"/>
      <c r="T449" s="74"/>
      <c r="U449" s="101"/>
      <c r="V449" s="74"/>
      <c r="W449" s="74"/>
      <c r="X449" s="102"/>
      <c r="Y449" s="102"/>
      <c r="Z449" s="74"/>
      <c r="AA449" s="74"/>
      <c r="AB449" s="101"/>
      <c r="AC449" s="101"/>
      <c r="AD449" s="101"/>
      <c r="AE449" s="101"/>
      <c r="AF449" s="101"/>
      <c r="AG449" s="101"/>
      <c r="AH449" s="74"/>
      <c r="AI449" s="74"/>
      <c r="AJ449" s="74"/>
      <c r="AK449" s="74"/>
      <c r="AL449" s="101"/>
      <c r="AM449" s="74">
        <v>379</v>
      </c>
      <c r="AN449" s="74">
        <f>AH449+AJ449+AK449+AL449+AM449</f>
        <v>379</v>
      </c>
      <c r="AO449" s="74">
        <f>AI449+AM449</f>
        <v>379</v>
      </c>
      <c r="AP449" s="103"/>
      <c r="AQ449" s="103"/>
      <c r="AR449" s="74">
        <f>AN449+AP449+AQ449</f>
        <v>379</v>
      </c>
      <c r="AS449" s="74">
        <f>AO449+AQ449</f>
        <v>379</v>
      </c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</row>
    <row r="450" spans="1:69" s="12" customFormat="1" ht="33" customHeight="1">
      <c r="A450" s="82" t="s">
        <v>293</v>
      </c>
      <c r="B450" s="83" t="s">
        <v>3</v>
      </c>
      <c r="C450" s="83" t="s">
        <v>132</v>
      </c>
      <c r="D450" s="84" t="s">
        <v>294</v>
      </c>
      <c r="E450" s="83"/>
      <c r="F450" s="74"/>
      <c r="G450" s="74"/>
      <c r="H450" s="74"/>
      <c r="I450" s="74"/>
      <c r="J450" s="74"/>
      <c r="K450" s="101"/>
      <c r="L450" s="101"/>
      <c r="M450" s="74"/>
      <c r="N450" s="75"/>
      <c r="O450" s="74"/>
      <c r="P450" s="74"/>
      <c r="Q450" s="74"/>
      <c r="R450" s="101"/>
      <c r="S450" s="74"/>
      <c r="T450" s="74"/>
      <c r="U450" s="101"/>
      <c r="V450" s="74"/>
      <c r="W450" s="74"/>
      <c r="X450" s="102"/>
      <c r="Y450" s="102"/>
      <c r="Z450" s="74"/>
      <c r="AA450" s="74"/>
      <c r="AB450" s="101"/>
      <c r="AC450" s="101"/>
      <c r="AD450" s="101"/>
      <c r="AE450" s="101"/>
      <c r="AF450" s="101"/>
      <c r="AG450" s="101"/>
      <c r="AH450" s="74"/>
      <c r="AI450" s="74"/>
      <c r="AJ450" s="74">
        <f aca="true" t="shared" si="435" ref="AJ450:AS451">AJ451</f>
        <v>696</v>
      </c>
      <c r="AK450" s="74">
        <f t="shared" si="435"/>
        <v>0</v>
      </c>
      <c r="AL450" s="101">
        <f t="shared" si="435"/>
        <v>0</v>
      </c>
      <c r="AM450" s="74">
        <f t="shared" si="435"/>
        <v>13221</v>
      </c>
      <c r="AN450" s="74">
        <f t="shared" si="435"/>
        <v>13917</v>
      </c>
      <c r="AO450" s="74">
        <f t="shared" si="435"/>
        <v>13221</v>
      </c>
      <c r="AP450" s="74">
        <f>AP451+AP453</f>
        <v>1216</v>
      </c>
      <c r="AQ450" s="74">
        <f>AQ451+AQ453</f>
        <v>23102</v>
      </c>
      <c r="AR450" s="74">
        <f>AR451+AR453</f>
        <v>38235</v>
      </c>
      <c r="AS450" s="74">
        <f>AS451+AS453</f>
        <v>36323</v>
      </c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</row>
    <row r="451" spans="1:69" s="12" customFormat="1" ht="109.5" customHeight="1">
      <c r="A451" s="82" t="s">
        <v>409</v>
      </c>
      <c r="B451" s="83" t="s">
        <v>3</v>
      </c>
      <c r="C451" s="83" t="s">
        <v>132</v>
      </c>
      <c r="D451" s="84" t="s">
        <v>405</v>
      </c>
      <c r="E451" s="83"/>
      <c r="F451" s="74"/>
      <c r="G451" s="74"/>
      <c r="H451" s="74"/>
      <c r="I451" s="74"/>
      <c r="J451" s="74"/>
      <c r="K451" s="101"/>
      <c r="L451" s="101"/>
      <c r="M451" s="74"/>
      <c r="N451" s="75"/>
      <c r="O451" s="74"/>
      <c r="P451" s="74"/>
      <c r="Q451" s="74"/>
      <c r="R451" s="101"/>
      <c r="S451" s="74"/>
      <c r="T451" s="74"/>
      <c r="U451" s="101"/>
      <c r="V451" s="74"/>
      <c r="W451" s="74"/>
      <c r="X451" s="102"/>
      <c r="Y451" s="102"/>
      <c r="Z451" s="74"/>
      <c r="AA451" s="74"/>
      <c r="AB451" s="101"/>
      <c r="AC451" s="101"/>
      <c r="AD451" s="101"/>
      <c r="AE451" s="101"/>
      <c r="AF451" s="101"/>
      <c r="AG451" s="101"/>
      <c r="AH451" s="74"/>
      <c r="AI451" s="74"/>
      <c r="AJ451" s="74">
        <f t="shared" si="435"/>
        <v>696</v>
      </c>
      <c r="AK451" s="74">
        <f t="shared" si="435"/>
        <v>0</v>
      </c>
      <c r="AL451" s="101">
        <f t="shared" si="435"/>
        <v>0</v>
      </c>
      <c r="AM451" s="74">
        <f t="shared" si="435"/>
        <v>13221</v>
      </c>
      <c r="AN451" s="74">
        <f t="shared" si="435"/>
        <v>13917</v>
      </c>
      <c r="AO451" s="74">
        <f t="shared" si="435"/>
        <v>13221</v>
      </c>
      <c r="AP451" s="74">
        <f t="shared" si="435"/>
        <v>0</v>
      </c>
      <c r="AQ451" s="74">
        <f t="shared" si="435"/>
        <v>0</v>
      </c>
      <c r="AR451" s="74">
        <f t="shared" si="435"/>
        <v>13917</v>
      </c>
      <c r="AS451" s="74">
        <f t="shared" si="435"/>
        <v>13221</v>
      </c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</row>
    <row r="452" spans="1:69" s="12" customFormat="1" ht="18.75">
      <c r="A452" s="82" t="s">
        <v>10</v>
      </c>
      <c r="B452" s="83" t="s">
        <v>3</v>
      </c>
      <c r="C452" s="83" t="s">
        <v>132</v>
      </c>
      <c r="D452" s="84" t="s">
        <v>405</v>
      </c>
      <c r="E452" s="83" t="s">
        <v>17</v>
      </c>
      <c r="F452" s="74"/>
      <c r="G452" s="74"/>
      <c r="H452" s="74"/>
      <c r="I452" s="74"/>
      <c r="J452" s="74"/>
      <c r="K452" s="101"/>
      <c r="L452" s="101"/>
      <c r="M452" s="74"/>
      <c r="N452" s="75"/>
      <c r="O452" s="74"/>
      <c r="P452" s="74"/>
      <c r="Q452" s="74"/>
      <c r="R452" s="101"/>
      <c r="S452" s="74"/>
      <c r="T452" s="74"/>
      <c r="U452" s="101"/>
      <c r="V452" s="74"/>
      <c r="W452" s="74"/>
      <c r="X452" s="102"/>
      <c r="Y452" s="102"/>
      <c r="Z452" s="74"/>
      <c r="AA452" s="74"/>
      <c r="AB452" s="101"/>
      <c r="AC452" s="101"/>
      <c r="AD452" s="101"/>
      <c r="AE452" s="101"/>
      <c r="AF452" s="101"/>
      <c r="AG452" s="101"/>
      <c r="AH452" s="74"/>
      <c r="AI452" s="74"/>
      <c r="AJ452" s="74">
        <v>696</v>
      </c>
      <c r="AK452" s="74"/>
      <c r="AL452" s="101"/>
      <c r="AM452" s="74">
        <v>13221</v>
      </c>
      <c r="AN452" s="74">
        <f>AH452+AJ452+AK452+AL452+AM452</f>
        <v>13917</v>
      </c>
      <c r="AO452" s="74">
        <f>AI452+AM452</f>
        <v>13221</v>
      </c>
      <c r="AP452" s="103"/>
      <c r="AQ452" s="103"/>
      <c r="AR452" s="74">
        <f>AN452+AP452+AQ452</f>
        <v>13917</v>
      </c>
      <c r="AS452" s="74">
        <f>AO452+AQ452</f>
        <v>13221</v>
      </c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</row>
    <row r="453" spans="1:69" s="12" customFormat="1" ht="116.25">
      <c r="A453" s="82" t="s">
        <v>411</v>
      </c>
      <c r="B453" s="83" t="s">
        <v>3</v>
      </c>
      <c r="C453" s="83" t="s">
        <v>132</v>
      </c>
      <c r="D453" s="84" t="s">
        <v>410</v>
      </c>
      <c r="E453" s="83"/>
      <c r="F453" s="74"/>
      <c r="G453" s="74"/>
      <c r="H453" s="74"/>
      <c r="I453" s="74"/>
      <c r="J453" s="74"/>
      <c r="K453" s="101"/>
      <c r="L453" s="101"/>
      <c r="M453" s="74"/>
      <c r="N453" s="75"/>
      <c r="O453" s="74"/>
      <c r="P453" s="74"/>
      <c r="Q453" s="74"/>
      <c r="R453" s="101"/>
      <c r="S453" s="74"/>
      <c r="T453" s="74"/>
      <c r="U453" s="101"/>
      <c r="V453" s="74"/>
      <c r="W453" s="74"/>
      <c r="X453" s="102"/>
      <c r="Y453" s="102"/>
      <c r="Z453" s="74"/>
      <c r="AA453" s="74"/>
      <c r="AB453" s="101"/>
      <c r="AC453" s="101"/>
      <c r="AD453" s="101"/>
      <c r="AE453" s="101"/>
      <c r="AF453" s="101"/>
      <c r="AG453" s="101"/>
      <c r="AH453" s="74"/>
      <c r="AI453" s="74"/>
      <c r="AJ453" s="74"/>
      <c r="AK453" s="74"/>
      <c r="AL453" s="101"/>
      <c r="AM453" s="74"/>
      <c r="AN453" s="74"/>
      <c r="AO453" s="74"/>
      <c r="AP453" s="74">
        <f>AP454</f>
        <v>1216</v>
      </c>
      <c r="AQ453" s="74">
        <f>AQ454</f>
        <v>23102</v>
      </c>
      <c r="AR453" s="74">
        <f>AR454</f>
        <v>24318</v>
      </c>
      <c r="AS453" s="74">
        <f>AS454</f>
        <v>23102</v>
      </c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</row>
    <row r="454" spans="1:69" s="12" customFormat="1" ht="18.75">
      <c r="A454" s="82" t="s">
        <v>10</v>
      </c>
      <c r="B454" s="83" t="s">
        <v>3</v>
      </c>
      <c r="C454" s="83" t="s">
        <v>132</v>
      </c>
      <c r="D454" s="84" t="s">
        <v>410</v>
      </c>
      <c r="E454" s="83" t="s">
        <v>17</v>
      </c>
      <c r="F454" s="74"/>
      <c r="G454" s="74"/>
      <c r="H454" s="74"/>
      <c r="I454" s="74"/>
      <c r="J454" s="74"/>
      <c r="K454" s="101"/>
      <c r="L454" s="101"/>
      <c r="M454" s="74"/>
      <c r="N454" s="75"/>
      <c r="O454" s="74"/>
      <c r="P454" s="74"/>
      <c r="Q454" s="74"/>
      <c r="R454" s="101"/>
      <c r="S454" s="74"/>
      <c r="T454" s="74"/>
      <c r="U454" s="101"/>
      <c r="V454" s="74"/>
      <c r="W454" s="74"/>
      <c r="X454" s="102"/>
      <c r="Y454" s="102"/>
      <c r="Z454" s="74"/>
      <c r="AA454" s="74"/>
      <c r="AB454" s="101"/>
      <c r="AC454" s="101"/>
      <c r="AD454" s="101"/>
      <c r="AE454" s="101"/>
      <c r="AF454" s="101"/>
      <c r="AG454" s="101"/>
      <c r="AH454" s="74"/>
      <c r="AI454" s="74"/>
      <c r="AJ454" s="74"/>
      <c r="AK454" s="74"/>
      <c r="AL454" s="101"/>
      <c r="AM454" s="74"/>
      <c r="AN454" s="74"/>
      <c r="AO454" s="74"/>
      <c r="AP454" s="74">
        <v>1216</v>
      </c>
      <c r="AQ454" s="74">
        <v>23102</v>
      </c>
      <c r="AR454" s="74">
        <f>AN454+AP454+AQ454</f>
        <v>24318</v>
      </c>
      <c r="AS454" s="74">
        <f>AO454+AQ454</f>
        <v>23102</v>
      </c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</row>
    <row r="455" spans="1:69" s="12" customFormat="1" ht="19.5" customHeight="1">
      <c r="A455" s="82" t="s">
        <v>396</v>
      </c>
      <c r="B455" s="83" t="s">
        <v>3</v>
      </c>
      <c r="C455" s="83" t="s">
        <v>132</v>
      </c>
      <c r="D455" s="84" t="s">
        <v>210</v>
      </c>
      <c r="E455" s="83"/>
      <c r="F455" s="74"/>
      <c r="G455" s="74"/>
      <c r="H455" s="74"/>
      <c r="I455" s="74"/>
      <c r="J455" s="74"/>
      <c r="K455" s="101"/>
      <c r="L455" s="101"/>
      <c r="M455" s="74"/>
      <c r="N455" s="75"/>
      <c r="O455" s="74"/>
      <c r="P455" s="74"/>
      <c r="Q455" s="74"/>
      <c r="R455" s="101"/>
      <c r="S455" s="74"/>
      <c r="T455" s="74"/>
      <c r="U455" s="101"/>
      <c r="V455" s="74"/>
      <c r="W455" s="74"/>
      <c r="X455" s="102"/>
      <c r="Y455" s="102"/>
      <c r="Z455" s="74"/>
      <c r="AA455" s="74"/>
      <c r="AB455" s="101"/>
      <c r="AC455" s="101"/>
      <c r="AD455" s="101"/>
      <c r="AE455" s="101"/>
      <c r="AF455" s="101"/>
      <c r="AG455" s="101"/>
      <c r="AH455" s="74"/>
      <c r="AI455" s="74"/>
      <c r="AJ455" s="74">
        <f aca="true" t="shared" si="436" ref="AJ455:AS455">AJ456+AJ457</f>
        <v>0</v>
      </c>
      <c r="AK455" s="74">
        <f t="shared" si="436"/>
        <v>0</v>
      </c>
      <c r="AL455" s="74">
        <f t="shared" si="436"/>
        <v>0</v>
      </c>
      <c r="AM455" s="74">
        <f t="shared" si="436"/>
        <v>18410</v>
      </c>
      <c r="AN455" s="74">
        <f t="shared" si="436"/>
        <v>18410</v>
      </c>
      <c r="AO455" s="74">
        <f t="shared" si="436"/>
        <v>18410</v>
      </c>
      <c r="AP455" s="74">
        <f t="shared" si="436"/>
        <v>0</v>
      </c>
      <c r="AQ455" s="74">
        <f t="shared" si="436"/>
        <v>0</v>
      </c>
      <c r="AR455" s="74">
        <f t="shared" si="436"/>
        <v>18410</v>
      </c>
      <c r="AS455" s="74">
        <f t="shared" si="436"/>
        <v>18410</v>
      </c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</row>
    <row r="456" spans="1:69" s="12" customFormat="1" ht="17.25" customHeight="1">
      <c r="A456" s="82" t="s">
        <v>10</v>
      </c>
      <c r="B456" s="83" t="s">
        <v>3</v>
      </c>
      <c r="C456" s="83" t="s">
        <v>132</v>
      </c>
      <c r="D456" s="84" t="s">
        <v>210</v>
      </c>
      <c r="E456" s="83" t="s">
        <v>17</v>
      </c>
      <c r="F456" s="74"/>
      <c r="G456" s="74"/>
      <c r="H456" s="74"/>
      <c r="I456" s="74"/>
      <c r="J456" s="74"/>
      <c r="K456" s="101"/>
      <c r="L456" s="101"/>
      <c r="M456" s="74"/>
      <c r="N456" s="75"/>
      <c r="O456" s="74"/>
      <c r="P456" s="74"/>
      <c r="Q456" s="74"/>
      <c r="R456" s="101"/>
      <c r="S456" s="74"/>
      <c r="T456" s="74"/>
      <c r="U456" s="101"/>
      <c r="V456" s="74"/>
      <c r="W456" s="74"/>
      <c r="X456" s="102"/>
      <c r="Y456" s="102"/>
      <c r="Z456" s="74"/>
      <c r="AA456" s="74"/>
      <c r="AB456" s="101"/>
      <c r="AC456" s="101"/>
      <c r="AD456" s="101"/>
      <c r="AE456" s="101"/>
      <c r="AF456" s="101"/>
      <c r="AG456" s="101"/>
      <c r="AH456" s="74"/>
      <c r="AI456" s="74"/>
      <c r="AJ456" s="74"/>
      <c r="AK456" s="74"/>
      <c r="AL456" s="101"/>
      <c r="AM456" s="74">
        <v>175</v>
      </c>
      <c r="AN456" s="74">
        <f>AH456+AJ456+AK456+AL456+AM456</f>
        <v>175</v>
      </c>
      <c r="AO456" s="74">
        <f>AI456+AM456</f>
        <v>175</v>
      </c>
      <c r="AP456" s="103"/>
      <c r="AQ456" s="103"/>
      <c r="AR456" s="74">
        <f>AN456+AP456+AQ456</f>
        <v>175</v>
      </c>
      <c r="AS456" s="74">
        <f>AO456+AQ456</f>
        <v>175</v>
      </c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</row>
    <row r="457" spans="1:69" s="12" customFormat="1" ht="50.25" customHeight="1">
      <c r="A457" s="82" t="s">
        <v>401</v>
      </c>
      <c r="B457" s="83" t="s">
        <v>3</v>
      </c>
      <c r="C457" s="83" t="s">
        <v>132</v>
      </c>
      <c r="D457" s="84" t="s">
        <v>397</v>
      </c>
      <c r="E457" s="83"/>
      <c r="F457" s="74"/>
      <c r="G457" s="74"/>
      <c r="H457" s="74"/>
      <c r="I457" s="74"/>
      <c r="J457" s="74"/>
      <c r="K457" s="101"/>
      <c r="L457" s="101"/>
      <c r="M457" s="74"/>
      <c r="N457" s="75"/>
      <c r="O457" s="74"/>
      <c r="P457" s="74"/>
      <c r="Q457" s="74"/>
      <c r="R457" s="101"/>
      <c r="S457" s="74"/>
      <c r="T457" s="74"/>
      <c r="U457" s="101"/>
      <c r="V457" s="74"/>
      <c r="W457" s="74"/>
      <c r="X457" s="102"/>
      <c r="Y457" s="102"/>
      <c r="Z457" s="74"/>
      <c r="AA457" s="74"/>
      <c r="AB457" s="101"/>
      <c r="AC457" s="101"/>
      <c r="AD457" s="101"/>
      <c r="AE457" s="101"/>
      <c r="AF457" s="101"/>
      <c r="AG457" s="101"/>
      <c r="AH457" s="74"/>
      <c r="AI457" s="74"/>
      <c r="AJ457" s="74">
        <f aca="true" t="shared" si="437" ref="AJ457:AS457">AJ458</f>
        <v>0</v>
      </c>
      <c r="AK457" s="74">
        <f t="shared" si="437"/>
        <v>0</v>
      </c>
      <c r="AL457" s="74">
        <f t="shared" si="437"/>
        <v>0</v>
      </c>
      <c r="AM457" s="74">
        <f t="shared" si="437"/>
        <v>18235</v>
      </c>
      <c r="AN457" s="74">
        <f t="shared" si="437"/>
        <v>18235</v>
      </c>
      <c r="AO457" s="74">
        <f t="shared" si="437"/>
        <v>18235</v>
      </c>
      <c r="AP457" s="74">
        <f t="shared" si="437"/>
        <v>0</v>
      </c>
      <c r="AQ457" s="74">
        <f t="shared" si="437"/>
        <v>0</v>
      </c>
      <c r="AR457" s="74">
        <f t="shared" si="437"/>
        <v>18235</v>
      </c>
      <c r="AS457" s="74">
        <f t="shared" si="437"/>
        <v>18235</v>
      </c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</row>
    <row r="458" spans="1:69" s="12" customFormat="1" ht="23.25" customHeight="1">
      <c r="A458" s="82" t="s">
        <v>10</v>
      </c>
      <c r="B458" s="83" t="s">
        <v>3</v>
      </c>
      <c r="C458" s="83" t="s">
        <v>132</v>
      </c>
      <c r="D458" s="84" t="s">
        <v>397</v>
      </c>
      <c r="E458" s="83" t="s">
        <v>17</v>
      </c>
      <c r="F458" s="74"/>
      <c r="G458" s="74"/>
      <c r="H458" s="74"/>
      <c r="I458" s="74"/>
      <c r="J458" s="74"/>
      <c r="K458" s="101"/>
      <c r="L458" s="101"/>
      <c r="M458" s="74"/>
      <c r="N458" s="75"/>
      <c r="O458" s="74"/>
      <c r="P458" s="74"/>
      <c r="Q458" s="74"/>
      <c r="R458" s="101"/>
      <c r="S458" s="74"/>
      <c r="T458" s="74"/>
      <c r="U458" s="101"/>
      <c r="V458" s="74"/>
      <c r="W458" s="74"/>
      <c r="X458" s="102"/>
      <c r="Y458" s="102"/>
      <c r="Z458" s="74"/>
      <c r="AA458" s="74"/>
      <c r="AB458" s="101"/>
      <c r="AC458" s="101"/>
      <c r="AD458" s="101"/>
      <c r="AE458" s="101"/>
      <c r="AF458" s="101"/>
      <c r="AG458" s="101"/>
      <c r="AH458" s="74"/>
      <c r="AI458" s="74"/>
      <c r="AJ458" s="74"/>
      <c r="AK458" s="74"/>
      <c r="AL458" s="101"/>
      <c r="AM458" s="74">
        <v>18235</v>
      </c>
      <c r="AN458" s="74">
        <f>AH458+AJ458+AK458+AL458+AM458</f>
        <v>18235</v>
      </c>
      <c r="AO458" s="74">
        <f>AI458+AM458</f>
        <v>18235</v>
      </c>
      <c r="AP458" s="103"/>
      <c r="AQ458" s="103"/>
      <c r="AR458" s="74">
        <f>AN458+AP458+AQ458</f>
        <v>18235</v>
      </c>
      <c r="AS458" s="74">
        <f>AO458+AQ458</f>
        <v>18235</v>
      </c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</row>
    <row r="459" spans="1:69" s="29" customFormat="1" ht="39" customHeight="1">
      <c r="A459" s="82" t="s">
        <v>121</v>
      </c>
      <c r="B459" s="83" t="s">
        <v>3</v>
      </c>
      <c r="C459" s="83" t="s">
        <v>132</v>
      </c>
      <c r="D459" s="84" t="s">
        <v>122</v>
      </c>
      <c r="E459" s="83"/>
      <c r="F459" s="85">
        <f aca="true" t="shared" si="438" ref="F459:N459">F460+F461</f>
        <v>103797</v>
      </c>
      <c r="G459" s="85">
        <f t="shared" si="438"/>
        <v>93435</v>
      </c>
      <c r="H459" s="85">
        <f t="shared" si="438"/>
        <v>197232</v>
      </c>
      <c r="I459" s="85">
        <f t="shared" si="438"/>
        <v>0</v>
      </c>
      <c r="J459" s="85">
        <f t="shared" si="438"/>
        <v>84317</v>
      </c>
      <c r="K459" s="85">
        <f t="shared" si="438"/>
        <v>0</v>
      </c>
      <c r="L459" s="85">
        <f t="shared" si="438"/>
        <v>0</v>
      </c>
      <c r="M459" s="85">
        <f t="shared" si="438"/>
        <v>197232</v>
      </c>
      <c r="N459" s="85">
        <f t="shared" si="438"/>
        <v>0</v>
      </c>
      <c r="O459" s="85">
        <f aca="true" t="shared" si="439" ref="O459:T459">O460+O461+O462+O470+O466</f>
        <v>-162159</v>
      </c>
      <c r="P459" s="85">
        <f t="shared" si="439"/>
        <v>35073</v>
      </c>
      <c r="Q459" s="85">
        <f t="shared" si="439"/>
        <v>0</v>
      </c>
      <c r="R459" s="85">
        <f t="shared" si="439"/>
        <v>0</v>
      </c>
      <c r="S459" s="85">
        <f t="shared" si="439"/>
        <v>35073</v>
      </c>
      <c r="T459" s="85">
        <f t="shared" si="439"/>
        <v>0</v>
      </c>
      <c r="U459" s="85">
        <f aca="true" t="shared" si="440" ref="U459:AO459">U460+U461+U462+U470+U466</f>
        <v>7541</v>
      </c>
      <c r="V459" s="85">
        <f t="shared" si="440"/>
        <v>42614</v>
      </c>
      <c r="W459" s="85">
        <f t="shared" si="440"/>
        <v>0</v>
      </c>
      <c r="X459" s="85">
        <f t="shared" si="440"/>
        <v>0</v>
      </c>
      <c r="Y459" s="85">
        <f t="shared" si="440"/>
        <v>0</v>
      </c>
      <c r="Z459" s="85">
        <f t="shared" si="440"/>
        <v>42614</v>
      </c>
      <c r="AA459" s="85">
        <f t="shared" si="440"/>
        <v>0</v>
      </c>
      <c r="AB459" s="85">
        <f t="shared" si="440"/>
        <v>1104</v>
      </c>
      <c r="AC459" s="85">
        <f t="shared" si="440"/>
        <v>0</v>
      </c>
      <c r="AD459" s="85">
        <f t="shared" si="440"/>
        <v>0</v>
      </c>
      <c r="AE459" s="85">
        <f t="shared" si="440"/>
        <v>0</v>
      </c>
      <c r="AF459" s="85">
        <f t="shared" si="440"/>
        <v>0</v>
      </c>
      <c r="AG459" s="85">
        <f t="shared" si="440"/>
        <v>0</v>
      </c>
      <c r="AH459" s="85">
        <f t="shared" si="440"/>
        <v>43718</v>
      </c>
      <c r="AI459" s="85">
        <f t="shared" si="440"/>
        <v>0</v>
      </c>
      <c r="AJ459" s="85">
        <f t="shared" si="440"/>
        <v>-50</v>
      </c>
      <c r="AK459" s="85">
        <f t="shared" si="440"/>
        <v>0</v>
      </c>
      <c r="AL459" s="85">
        <f t="shared" si="440"/>
        <v>0</v>
      </c>
      <c r="AM459" s="85">
        <f t="shared" si="440"/>
        <v>0</v>
      </c>
      <c r="AN459" s="85">
        <f t="shared" si="440"/>
        <v>43668</v>
      </c>
      <c r="AO459" s="85">
        <f t="shared" si="440"/>
        <v>0</v>
      </c>
      <c r="AP459" s="85">
        <f>AP460+AP461+AP462+AP470+AP466</f>
        <v>0</v>
      </c>
      <c r="AQ459" s="85">
        <f>AQ460+AQ461+AQ462+AQ470+AQ466</f>
        <v>0</v>
      </c>
      <c r="AR459" s="85">
        <f>AR460+AR461+AR462+AR470+AR466</f>
        <v>43668</v>
      </c>
      <c r="AS459" s="85">
        <f>AS460+AS461+AS462+AS470+AS466</f>
        <v>0</v>
      </c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</row>
    <row r="460" spans="1:69" s="29" customFormat="1" ht="52.5" customHeight="1" hidden="1">
      <c r="A460" s="82" t="s">
        <v>137</v>
      </c>
      <c r="B460" s="83" t="s">
        <v>3</v>
      </c>
      <c r="C460" s="83" t="s">
        <v>132</v>
      </c>
      <c r="D460" s="84" t="s">
        <v>122</v>
      </c>
      <c r="E460" s="83" t="s">
        <v>138</v>
      </c>
      <c r="F460" s="74">
        <v>1432</v>
      </c>
      <c r="G460" s="74">
        <f>H460-F460</f>
        <v>0</v>
      </c>
      <c r="H460" s="74">
        <v>1432</v>
      </c>
      <c r="I460" s="74"/>
      <c r="J460" s="74">
        <v>1530</v>
      </c>
      <c r="K460" s="176"/>
      <c r="L460" s="176"/>
      <c r="M460" s="74">
        <f>H460+K460</f>
        <v>1432</v>
      </c>
      <c r="N460" s="75"/>
      <c r="O460" s="74">
        <f>P460-M460</f>
        <v>-1432</v>
      </c>
      <c r="P460" s="74"/>
      <c r="Q460" s="74"/>
      <c r="R460" s="176"/>
      <c r="S460" s="74">
        <f>P460+R460</f>
        <v>0</v>
      </c>
      <c r="T460" s="74"/>
      <c r="U460" s="74">
        <f>R460+T460</f>
        <v>0</v>
      </c>
      <c r="V460" s="74">
        <f>S460+U460</f>
        <v>0</v>
      </c>
      <c r="W460" s="74">
        <f aca="true" t="shared" si="441" ref="W460:AA461">T460+V460</f>
        <v>0</v>
      </c>
      <c r="X460" s="74">
        <f t="shared" si="441"/>
        <v>0</v>
      </c>
      <c r="Y460" s="74">
        <f t="shared" si="441"/>
        <v>0</v>
      </c>
      <c r="Z460" s="74">
        <f t="shared" si="441"/>
        <v>0</v>
      </c>
      <c r="AA460" s="74">
        <f t="shared" si="441"/>
        <v>0</v>
      </c>
      <c r="AB460" s="177"/>
      <c r="AC460" s="177"/>
      <c r="AD460" s="177"/>
      <c r="AE460" s="177"/>
      <c r="AF460" s="177"/>
      <c r="AG460" s="177"/>
      <c r="AH460" s="177"/>
      <c r="AI460" s="177"/>
      <c r="AJ460" s="177"/>
      <c r="AK460" s="177"/>
      <c r="AL460" s="177"/>
      <c r="AM460" s="177"/>
      <c r="AN460" s="177"/>
      <c r="AO460" s="177"/>
      <c r="AP460" s="178"/>
      <c r="AQ460" s="178"/>
      <c r="AR460" s="178"/>
      <c r="AS460" s="17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</row>
    <row r="461" spans="1:69" s="12" customFormat="1" ht="20.25" customHeight="1" hidden="1">
      <c r="A461" s="82" t="s">
        <v>10</v>
      </c>
      <c r="B461" s="83" t="s">
        <v>3</v>
      </c>
      <c r="C461" s="83" t="s">
        <v>132</v>
      </c>
      <c r="D461" s="84" t="s">
        <v>122</v>
      </c>
      <c r="E461" s="83" t="s">
        <v>17</v>
      </c>
      <c r="F461" s="74">
        <v>102365</v>
      </c>
      <c r="G461" s="74">
        <f>H461-F461</f>
        <v>93435</v>
      </c>
      <c r="H461" s="74">
        <f>45174+5666+144960</f>
        <v>195800</v>
      </c>
      <c r="I461" s="74"/>
      <c r="J461" s="74">
        <f>47872+6115+28800</f>
        <v>82787</v>
      </c>
      <c r="K461" s="101"/>
      <c r="L461" s="101"/>
      <c r="M461" s="74">
        <f>H461+K461</f>
        <v>195800</v>
      </c>
      <c r="N461" s="75"/>
      <c r="O461" s="74">
        <f>P461-M461</f>
        <v>-195800</v>
      </c>
      <c r="P461" s="74"/>
      <c r="Q461" s="74"/>
      <c r="R461" s="101"/>
      <c r="S461" s="74">
        <f>P461+R461</f>
        <v>0</v>
      </c>
      <c r="T461" s="74"/>
      <c r="U461" s="74">
        <f>R461+T461</f>
        <v>0</v>
      </c>
      <c r="V461" s="74">
        <f>S461+U461</f>
        <v>0</v>
      </c>
      <c r="W461" s="74">
        <f t="shared" si="441"/>
        <v>0</v>
      </c>
      <c r="X461" s="74">
        <f t="shared" si="441"/>
        <v>0</v>
      </c>
      <c r="Y461" s="74">
        <f t="shared" si="441"/>
        <v>0</v>
      </c>
      <c r="Z461" s="74">
        <f t="shared" si="441"/>
        <v>0</v>
      </c>
      <c r="AA461" s="74">
        <f t="shared" si="441"/>
        <v>0</v>
      </c>
      <c r="AB461" s="101"/>
      <c r="AC461" s="101"/>
      <c r="AD461" s="101"/>
      <c r="AE461" s="101"/>
      <c r="AF461" s="101"/>
      <c r="AG461" s="101"/>
      <c r="AH461" s="101"/>
      <c r="AI461" s="101"/>
      <c r="AJ461" s="101"/>
      <c r="AK461" s="101"/>
      <c r="AL461" s="101"/>
      <c r="AM461" s="101"/>
      <c r="AN461" s="101"/>
      <c r="AO461" s="101"/>
      <c r="AP461" s="103"/>
      <c r="AQ461" s="103"/>
      <c r="AR461" s="103"/>
      <c r="AS461" s="103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</row>
    <row r="462" spans="1:69" s="12" customFormat="1" ht="102.75" customHeight="1">
      <c r="A462" s="82" t="s">
        <v>298</v>
      </c>
      <c r="B462" s="83" t="s">
        <v>3</v>
      </c>
      <c r="C462" s="83" t="s">
        <v>132</v>
      </c>
      <c r="D462" s="84" t="s">
        <v>288</v>
      </c>
      <c r="E462" s="83"/>
      <c r="F462" s="74"/>
      <c r="G462" s="74"/>
      <c r="H462" s="74"/>
      <c r="I462" s="74"/>
      <c r="J462" s="74"/>
      <c r="K462" s="101"/>
      <c r="L462" s="101"/>
      <c r="M462" s="74"/>
      <c r="N462" s="75"/>
      <c r="O462" s="74">
        <f aca="true" t="shared" si="442" ref="O462:AS462">O463</f>
        <v>14047</v>
      </c>
      <c r="P462" s="74">
        <f t="shared" si="442"/>
        <v>14047</v>
      </c>
      <c r="Q462" s="74">
        <f t="shared" si="442"/>
        <v>0</v>
      </c>
      <c r="R462" s="74">
        <f t="shared" si="442"/>
        <v>0</v>
      </c>
      <c r="S462" s="74">
        <f t="shared" si="442"/>
        <v>14047</v>
      </c>
      <c r="T462" s="74">
        <f t="shared" si="442"/>
        <v>0</v>
      </c>
      <c r="U462" s="74">
        <f t="shared" si="442"/>
        <v>7541</v>
      </c>
      <c r="V462" s="74">
        <f t="shared" si="442"/>
        <v>21588</v>
      </c>
      <c r="W462" s="74">
        <f t="shared" si="442"/>
        <v>0</v>
      </c>
      <c r="X462" s="74">
        <f t="shared" si="442"/>
        <v>0</v>
      </c>
      <c r="Y462" s="74">
        <f t="shared" si="442"/>
        <v>0</v>
      </c>
      <c r="Z462" s="74">
        <f t="shared" si="442"/>
        <v>21588</v>
      </c>
      <c r="AA462" s="74">
        <f t="shared" si="442"/>
        <v>0</v>
      </c>
      <c r="AB462" s="74">
        <f t="shared" si="442"/>
        <v>0</v>
      </c>
      <c r="AC462" s="74">
        <f t="shared" si="442"/>
        <v>0</v>
      </c>
      <c r="AD462" s="74">
        <f t="shared" si="442"/>
        <v>0</v>
      </c>
      <c r="AE462" s="74">
        <f t="shared" si="442"/>
        <v>0</v>
      </c>
      <c r="AF462" s="74">
        <f t="shared" si="442"/>
        <v>0</v>
      </c>
      <c r="AG462" s="74">
        <f t="shared" si="442"/>
        <v>0</v>
      </c>
      <c r="AH462" s="74">
        <f t="shared" si="442"/>
        <v>21588</v>
      </c>
      <c r="AI462" s="74">
        <f t="shared" si="442"/>
        <v>0</v>
      </c>
      <c r="AJ462" s="74">
        <f t="shared" si="442"/>
        <v>-50</v>
      </c>
      <c r="AK462" s="74">
        <f t="shared" si="442"/>
        <v>0</v>
      </c>
      <c r="AL462" s="74">
        <f t="shared" si="442"/>
        <v>0</v>
      </c>
      <c r="AM462" s="74">
        <f t="shared" si="442"/>
        <v>0</v>
      </c>
      <c r="AN462" s="74">
        <f t="shared" si="442"/>
        <v>21538</v>
      </c>
      <c r="AO462" s="74">
        <f t="shared" si="442"/>
        <v>0</v>
      </c>
      <c r="AP462" s="74">
        <f t="shared" si="442"/>
        <v>0</v>
      </c>
      <c r="AQ462" s="74">
        <f t="shared" si="442"/>
        <v>0</v>
      </c>
      <c r="AR462" s="74">
        <f t="shared" si="442"/>
        <v>21538</v>
      </c>
      <c r="AS462" s="74">
        <f t="shared" si="442"/>
        <v>0</v>
      </c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</row>
    <row r="463" spans="1:69" s="12" customFormat="1" ht="73.5" customHeight="1">
      <c r="A463" s="82" t="s">
        <v>299</v>
      </c>
      <c r="B463" s="83" t="s">
        <v>3</v>
      </c>
      <c r="C463" s="83" t="s">
        <v>132</v>
      </c>
      <c r="D463" s="84" t="s">
        <v>297</v>
      </c>
      <c r="E463" s="83"/>
      <c r="F463" s="74"/>
      <c r="G463" s="74"/>
      <c r="H463" s="74"/>
      <c r="I463" s="74"/>
      <c r="J463" s="74"/>
      <c r="K463" s="101"/>
      <c r="L463" s="101"/>
      <c r="M463" s="74"/>
      <c r="N463" s="75"/>
      <c r="O463" s="74">
        <f aca="true" t="shared" si="443" ref="O463:V463">O464+O465</f>
        <v>14047</v>
      </c>
      <c r="P463" s="74">
        <f t="shared" si="443"/>
        <v>14047</v>
      </c>
      <c r="Q463" s="74">
        <f t="shared" si="443"/>
        <v>0</v>
      </c>
      <c r="R463" s="74">
        <f t="shared" si="443"/>
        <v>0</v>
      </c>
      <c r="S463" s="74">
        <f t="shared" si="443"/>
        <v>14047</v>
      </c>
      <c r="T463" s="74">
        <f t="shared" si="443"/>
        <v>0</v>
      </c>
      <c r="U463" s="74">
        <f t="shared" si="443"/>
        <v>7541</v>
      </c>
      <c r="V463" s="74">
        <f t="shared" si="443"/>
        <v>21588</v>
      </c>
      <c r="W463" s="74">
        <f>W464+W465</f>
        <v>0</v>
      </c>
      <c r="X463" s="74">
        <f>X464+X465</f>
        <v>0</v>
      </c>
      <c r="Y463" s="74">
        <f>Y464+Y465</f>
        <v>0</v>
      </c>
      <c r="Z463" s="74">
        <f>Z464+Z465</f>
        <v>21588</v>
      </c>
      <c r="AA463" s="74">
        <f aca="true" t="shared" si="444" ref="AA463:AO463">AA464+AA465</f>
        <v>0</v>
      </c>
      <c r="AB463" s="74">
        <f t="shared" si="444"/>
        <v>0</v>
      </c>
      <c r="AC463" s="74">
        <f t="shared" si="444"/>
        <v>0</v>
      </c>
      <c r="AD463" s="74">
        <f t="shared" si="444"/>
        <v>0</v>
      </c>
      <c r="AE463" s="74">
        <f t="shared" si="444"/>
        <v>0</v>
      </c>
      <c r="AF463" s="74">
        <f t="shared" si="444"/>
        <v>0</v>
      </c>
      <c r="AG463" s="74">
        <f t="shared" si="444"/>
        <v>0</v>
      </c>
      <c r="AH463" s="74">
        <f t="shared" si="444"/>
        <v>21588</v>
      </c>
      <c r="AI463" s="74">
        <f t="shared" si="444"/>
        <v>0</v>
      </c>
      <c r="AJ463" s="74">
        <f t="shared" si="444"/>
        <v>-50</v>
      </c>
      <c r="AK463" s="74">
        <f t="shared" si="444"/>
        <v>0</v>
      </c>
      <c r="AL463" s="74">
        <f t="shared" si="444"/>
        <v>0</v>
      </c>
      <c r="AM463" s="74">
        <f t="shared" si="444"/>
        <v>0</v>
      </c>
      <c r="AN463" s="74">
        <f t="shared" si="444"/>
        <v>21538</v>
      </c>
      <c r="AO463" s="74">
        <f t="shared" si="444"/>
        <v>0</v>
      </c>
      <c r="AP463" s="74">
        <f>AP464+AP465</f>
        <v>0</v>
      </c>
      <c r="AQ463" s="74">
        <f>AQ464+AQ465</f>
        <v>0</v>
      </c>
      <c r="AR463" s="74">
        <f>AR464+AR465</f>
        <v>21538</v>
      </c>
      <c r="AS463" s="74">
        <f>AS464+AS465</f>
        <v>0</v>
      </c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</row>
    <row r="464" spans="1:69" s="12" customFormat="1" ht="72.75" customHeight="1">
      <c r="A464" s="82" t="s">
        <v>137</v>
      </c>
      <c r="B464" s="83" t="s">
        <v>3</v>
      </c>
      <c r="C464" s="83" t="s">
        <v>132</v>
      </c>
      <c r="D464" s="84" t="s">
        <v>297</v>
      </c>
      <c r="E464" s="83" t="s">
        <v>138</v>
      </c>
      <c r="F464" s="74"/>
      <c r="G464" s="74"/>
      <c r="H464" s="74"/>
      <c r="I464" s="74"/>
      <c r="J464" s="74"/>
      <c r="K464" s="101"/>
      <c r="L464" s="101"/>
      <c r="M464" s="74"/>
      <c r="N464" s="75"/>
      <c r="O464" s="74">
        <f>P464-M464</f>
        <v>1432</v>
      </c>
      <c r="P464" s="74">
        <f>1432</f>
        <v>1432</v>
      </c>
      <c r="Q464" s="74"/>
      <c r="R464" s="101"/>
      <c r="S464" s="74">
        <f>P464+R464</f>
        <v>1432</v>
      </c>
      <c r="T464" s="74"/>
      <c r="U464" s="101"/>
      <c r="V464" s="74">
        <f>U464+S464</f>
        <v>1432</v>
      </c>
      <c r="W464" s="74">
        <f>T464</f>
        <v>0</v>
      </c>
      <c r="X464" s="102"/>
      <c r="Y464" s="102"/>
      <c r="Z464" s="74">
        <f>V464+X464+Y464</f>
        <v>1432</v>
      </c>
      <c r="AA464" s="74">
        <f>W464+Y464</f>
        <v>0</v>
      </c>
      <c r="AB464" s="101"/>
      <c r="AC464" s="101"/>
      <c r="AD464" s="101"/>
      <c r="AE464" s="101"/>
      <c r="AF464" s="101"/>
      <c r="AG464" s="101"/>
      <c r="AH464" s="74">
        <f>Z464+AB464+AC464+AD464+AE464+AF464+AG464</f>
        <v>1432</v>
      </c>
      <c r="AI464" s="74">
        <f>AA464+AG464</f>
        <v>0</v>
      </c>
      <c r="AJ464" s="74"/>
      <c r="AK464" s="74"/>
      <c r="AL464" s="101"/>
      <c r="AM464" s="101"/>
      <c r="AN464" s="74">
        <f>AH464+AJ464+AK464+AL464+AM464</f>
        <v>1432</v>
      </c>
      <c r="AO464" s="74">
        <f>AI464+AM464</f>
        <v>0</v>
      </c>
      <c r="AP464" s="103"/>
      <c r="AQ464" s="103"/>
      <c r="AR464" s="74">
        <f>AN464+AP464+AQ464</f>
        <v>1432</v>
      </c>
      <c r="AS464" s="74">
        <f>AO464+AQ464</f>
        <v>0</v>
      </c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</row>
    <row r="465" spans="1:69" s="12" customFormat="1" ht="21.75" customHeight="1">
      <c r="A465" s="82" t="s">
        <v>10</v>
      </c>
      <c r="B465" s="83" t="s">
        <v>3</v>
      </c>
      <c r="C465" s="83" t="s">
        <v>132</v>
      </c>
      <c r="D465" s="84" t="s">
        <v>297</v>
      </c>
      <c r="E465" s="83" t="s">
        <v>17</v>
      </c>
      <c r="F465" s="74"/>
      <c r="G465" s="74"/>
      <c r="H465" s="74"/>
      <c r="I465" s="74"/>
      <c r="J465" s="74"/>
      <c r="K465" s="101"/>
      <c r="L465" s="101"/>
      <c r="M465" s="74"/>
      <c r="N465" s="75"/>
      <c r="O465" s="74">
        <f>P465-M465</f>
        <v>12615</v>
      </c>
      <c r="P465" s="74">
        <f>12351+264</f>
        <v>12615</v>
      </c>
      <c r="Q465" s="74"/>
      <c r="R465" s="101"/>
      <c r="S465" s="74">
        <f>P465+R465</f>
        <v>12615</v>
      </c>
      <c r="T465" s="74"/>
      <c r="U465" s="75">
        <f>7541</f>
        <v>7541</v>
      </c>
      <c r="V465" s="74">
        <f>U465+S465</f>
        <v>20156</v>
      </c>
      <c r="W465" s="74">
        <f>T465</f>
        <v>0</v>
      </c>
      <c r="X465" s="102"/>
      <c r="Y465" s="102"/>
      <c r="Z465" s="74">
        <f>V465+X465+Y465</f>
        <v>20156</v>
      </c>
      <c r="AA465" s="74">
        <f>W465+Y465</f>
        <v>0</v>
      </c>
      <c r="AB465" s="101"/>
      <c r="AC465" s="101"/>
      <c r="AD465" s="101"/>
      <c r="AE465" s="101"/>
      <c r="AF465" s="101"/>
      <c r="AG465" s="101"/>
      <c r="AH465" s="74">
        <f>Z465+AB465+AC465+AD465+AE465+AF465+AG465</f>
        <v>20156</v>
      </c>
      <c r="AI465" s="74">
        <f>AA465+AG465</f>
        <v>0</v>
      </c>
      <c r="AJ465" s="74">
        <v>-50</v>
      </c>
      <c r="AK465" s="74"/>
      <c r="AL465" s="101"/>
      <c r="AM465" s="101"/>
      <c r="AN465" s="74">
        <f>AH465+AJ465+AK465+AL465+AM465</f>
        <v>20106</v>
      </c>
      <c r="AO465" s="74">
        <f>AI465+AM465</f>
        <v>0</v>
      </c>
      <c r="AP465" s="103"/>
      <c r="AQ465" s="103"/>
      <c r="AR465" s="74">
        <f>AN465+AP465+AQ465</f>
        <v>20106</v>
      </c>
      <c r="AS465" s="74">
        <f>AO465+AQ465</f>
        <v>0</v>
      </c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</row>
    <row r="466" spans="1:69" s="12" customFormat="1" ht="53.25" customHeight="1">
      <c r="A466" s="82" t="s">
        <v>368</v>
      </c>
      <c r="B466" s="83" t="s">
        <v>3</v>
      </c>
      <c r="C466" s="83" t="s">
        <v>132</v>
      </c>
      <c r="D466" s="84" t="s">
        <v>333</v>
      </c>
      <c r="E466" s="83"/>
      <c r="F466" s="74"/>
      <c r="G466" s="74"/>
      <c r="H466" s="74"/>
      <c r="I466" s="74"/>
      <c r="J466" s="74"/>
      <c r="K466" s="101"/>
      <c r="L466" s="101"/>
      <c r="M466" s="74"/>
      <c r="N466" s="75"/>
      <c r="O466" s="74">
        <f aca="true" t="shared" si="445" ref="O466:AA466">O467</f>
        <v>4089</v>
      </c>
      <c r="P466" s="74">
        <f t="shared" si="445"/>
        <v>4089</v>
      </c>
      <c r="Q466" s="74">
        <f t="shared" si="445"/>
        <v>0</v>
      </c>
      <c r="R466" s="74">
        <f t="shared" si="445"/>
        <v>0</v>
      </c>
      <c r="S466" s="74">
        <f t="shared" si="445"/>
        <v>4089</v>
      </c>
      <c r="T466" s="74">
        <f t="shared" si="445"/>
        <v>0</v>
      </c>
      <c r="U466" s="74">
        <f t="shared" si="445"/>
        <v>0</v>
      </c>
      <c r="V466" s="74">
        <f t="shared" si="445"/>
        <v>4089</v>
      </c>
      <c r="W466" s="74">
        <f t="shared" si="445"/>
        <v>0</v>
      </c>
      <c r="X466" s="74">
        <f t="shared" si="445"/>
        <v>0</v>
      </c>
      <c r="Y466" s="74">
        <f t="shared" si="445"/>
        <v>0</v>
      </c>
      <c r="Z466" s="74">
        <f t="shared" si="445"/>
        <v>4089</v>
      </c>
      <c r="AA466" s="74">
        <f t="shared" si="445"/>
        <v>0</v>
      </c>
      <c r="AB466" s="74">
        <f aca="true" t="shared" si="446" ref="AB466:AN466">AB467+AB468</f>
        <v>1104</v>
      </c>
      <c r="AC466" s="74">
        <f t="shared" si="446"/>
        <v>0</v>
      </c>
      <c r="AD466" s="74">
        <f t="shared" si="446"/>
        <v>0</v>
      </c>
      <c r="AE466" s="74">
        <f t="shared" si="446"/>
        <v>0</v>
      </c>
      <c r="AF466" s="74">
        <f t="shared" si="446"/>
        <v>0</v>
      </c>
      <c r="AG466" s="74">
        <f t="shared" si="446"/>
        <v>0</v>
      </c>
      <c r="AH466" s="74">
        <f t="shared" si="446"/>
        <v>5193</v>
      </c>
      <c r="AI466" s="74">
        <f t="shared" si="446"/>
        <v>0</v>
      </c>
      <c r="AJ466" s="74">
        <f t="shared" si="446"/>
        <v>0</v>
      </c>
      <c r="AK466" s="74">
        <f t="shared" si="446"/>
        <v>0</v>
      </c>
      <c r="AL466" s="74">
        <f t="shared" si="446"/>
        <v>0</v>
      </c>
      <c r="AM466" s="74">
        <f t="shared" si="446"/>
        <v>0</v>
      </c>
      <c r="AN466" s="74">
        <f t="shared" si="446"/>
        <v>5193</v>
      </c>
      <c r="AO466" s="74">
        <f>AO467+AO468</f>
        <v>0</v>
      </c>
      <c r="AP466" s="74">
        <f>AP467+AP468</f>
        <v>0</v>
      </c>
      <c r="AQ466" s="74">
        <f>AQ467+AQ468</f>
        <v>0</v>
      </c>
      <c r="AR466" s="74">
        <f>AR467+AR468</f>
        <v>5193</v>
      </c>
      <c r="AS466" s="74">
        <f>AS467+AS468</f>
        <v>0</v>
      </c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</row>
    <row r="467" spans="1:69" s="44" customFormat="1" ht="21.75" customHeight="1" hidden="1">
      <c r="A467" s="133" t="s">
        <v>10</v>
      </c>
      <c r="B467" s="134" t="s">
        <v>3</v>
      </c>
      <c r="C467" s="134" t="s">
        <v>132</v>
      </c>
      <c r="D467" s="135" t="s">
        <v>333</v>
      </c>
      <c r="E467" s="134" t="s">
        <v>17</v>
      </c>
      <c r="F467" s="136"/>
      <c r="G467" s="136"/>
      <c r="H467" s="136"/>
      <c r="I467" s="136"/>
      <c r="J467" s="136"/>
      <c r="K467" s="174"/>
      <c r="L467" s="174"/>
      <c r="M467" s="136"/>
      <c r="N467" s="137"/>
      <c r="O467" s="136">
        <f>P467-M467</f>
        <v>4089</v>
      </c>
      <c r="P467" s="136">
        <v>4089</v>
      </c>
      <c r="Q467" s="136"/>
      <c r="R467" s="174"/>
      <c r="S467" s="136">
        <f>P467+R467</f>
        <v>4089</v>
      </c>
      <c r="T467" s="136"/>
      <c r="U467" s="174"/>
      <c r="V467" s="136">
        <f>U467+S467</f>
        <v>4089</v>
      </c>
      <c r="W467" s="136">
        <f>T467</f>
        <v>0</v>
      </c>
      <c r="X467" s="175"/>
      <c r="Y467" s="175"/>
      <c r="Z467" s="136">
        <f>V467+X467+Y467</f>
        <v>4089</v>
      </c>
      <c r="AA467" s="136">
        <f>W467+Y467</f>
        <v>0</v>
      </c>
      <c r="AB467" s="136">
        <v>-4089</v>
      </c>
      <c r="AC467" s="174"/>
      <c r="AD467" s="174"/>
      <c r="AE467" s="174"/>
      <c r="AF467" s="174"/>
      <c r="AG467" s="174"/>
      <c r="AH467" s="136">
        <f>Z467+AB467+AC467+AD467+AE467+AF467+AG467</f>
        <v>0</v>
      </c>
      <c r="AI467" s="136">
        <f>AA467+AG467</f>
        <v>0</v>
      </c>
      <c r="AJ467" s="136"/>
      <c r="AK467" s="136"/>
      <c r="AL467" s="174"/>
      <c r="AM467" s="174"/>
      <c r="AN467" s="174"/>
      <c r="AO467" s="174"/>
      <c r="AP467" s="179"/>
      <c r="AQ467" s="179"/>
      <c r="AR467" s="179"/>
      <c r="AS467" s="179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3"/>
      <c r="BQ467" s="43"/>
    </row>
    <row r="468" spans="1:69" s="12" customFormat="1" ht="66.75" customHeight="1">
      <c r="A468" s="82" t="s">
        <v>383</v>
      </c>
      <c r="B468" s="83" t="s">
        <v>3</v>
      </c>
      <c r="C468" s="83" t="s">
        <v>132</v>
      </c>
      <c r="D468" s="84" t="s">
        <v>382</v>
      </c>
      <c r="E468" s="83"/>
      <c r="F468" s="74"/>
      <c r="G468" s="74"/>
      <c r="H468" s="74"/>
      <c r="I468" s="74"/>
      <c r="J468" s="74"/>
      <c r="K468" s="101"/>
      <c r="L468" s="101"/>
      <c r="M468" s="74"/>
      <c r="N468" s="75"/>
      <c r="O468" s="74"/>
      <c r="P468" s="74"/>
      <c r="Q468" s="74"/>
      <c r="R468" s="101"/>
      <c r="S468" s="74"/>
      <c r="T468" s="74"/>
      <c r="U468" s="101"/>
      <c r="V468" s="74"/>
      <c r="W468" s="74"/>
      <c r="X468" s="102"/>
      <c r="Y468" s="102"/>
      <c r="Z468" s="74"/>
      <c r="AA468" s="74"/>
      <c r="AB468" s="74">
        <f aca="true" t="shared" si="447" ref="AB468:AS468">AB469</f>
        <v>5193</v>
      </c>
      <c r="AC468" s="101">
        <f t="shared" si="447"/>
        <v>0</v>
      </c>
      <c r="AD468" s="101">
        <f t="shared" si="447"/>
        <v>0</v>
      </c>
      <c r="AE468" s="101">
        <f t="shared" si="447"/>
        <v>0</v>
      </c>
      <c r="AF468" s="101">
        <f t="shared" si="447"/>
        <v>0</v>
      </c>
      <c r="AG468" s="101">
        <f t="shared" si="447"/>
        <v>0</v>
      </c>
      <c r="AH468" s="74">
        <f t="shared" si="447"/>
        <v>5193</v>
      </c>
      <c r="AI468" s="74">
        <f t="shared" si="447"/>
        <v>0</v>
      </c>
      <c r="AJ468" s="74">
        <f t="shared" si="447"/>
        <v>0</v>
      </c>
      <c r="AK468" s="74">
        <f t="shared" si="447"/>
        <v>0</v>
      </c>
      <c r="AL468" s="74">
        <f t="shared" si="447"/>
        <v>0</v>
      </c>
      <c r="AM468" s="74">
        <f t="shared" si="447"/>
        <v>0</v>
      </c>
      <c r="AN468" s="74">
        <f t="shared" si="447"/>
        <v>5193</v>
      </c>
      <c r="AO468" s="74">
        <f t="shared" si="447"/>
        <v>0</v>
      </c>
      <c r="AP468" s="74">
        <f t="shared" si="447"/>
        <v>0</v>
      </c>
      <c r="AQ468" s="74">
        <f t="shared" si="447"/>
        <v>0</v>
      </c>
      <c r="AR468" s="74">
        <f t="shared" si="447"/>
        <v>5193</v>
      </c>
      <c r="AS468" s="74">
        <f t="shared" si="447"/>
        <v>0</v>
      </c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</row>
    <row r="469" spans="1:69" s="12" customFormat="1" ht="21.75" customHeight="1">
      <c r="A469" s="82" t="s">
        <v>10</v>
      </c>
      <c r="B469" s="83" t="s">
        <v>3</v>
      </c>
      <c r="C469" s="83" t="s">
        <v>132</v>
      </c>
      <c r="D469" s="84" t="s">
        <v>382</v>
      </c>
      <c r="E469" s="83" t="s">
        <v>17</v>
      </c>
      <c r="F469" s="74"/>
      <c r="G469" s="74"/>
      <c r="H469" s="74"/>
      <c r="I469" s="74"/>
      <c r="J469" s="74"/>
      <c r="K469" s="101"/>
      <c r="L469" s="101"/>
      <c r="M469" s="74"/>
      <c r="N469" s="75"/>
      <c r="O469" s="74"/>
      <c r="P469" s="74"/>
      <c r="Q469" s="74"/>
      <c r="R469" s="101"/>
      <c r="S469" s="74"/>
      <c r="T469" s="74"/>
      <c r="U469" s="101"/>
      <c r="V469" s="74"/>
      <c r="W469" s="74"/>
      <c r="X469" s="102"/>
      <c r="Y469" s="102"/>
      <c r="Z469" s="74"/>
      <c r="AA469" s="74"/>
      <c r="AB469" s="74">
        <f>1104+4089</f>
        <v>5193</v>
      </c>
      <c r="AC469" s="101"/>
      <c r="AD469" s="101"/>
      <c r="AE469" s="101"/>
      <c r="AF469" s="101"/>
      <c r="AG469" s="101"/>
      <c r="AH469" s="74">
        <f>Z469+AB469+AC469+AD469+AE469+AF469+AG469</f>
        <v>5193</v>
      </c>
      <c r="AI469" s="74">
        <f>AA469+AG469</f>
        <v>0</v>
      </c>
      <c r="AJ469" s="74"/>
      <c r="AK469" s="74"/>
      <c r="AL469" s="101"/>
      <c r="AM469" s="101"/>
      <c r="AN469" s="74">
        <f>AH469+AJ469+AK469+AL469+AM469</f>
        <v>5193</v>
      </c>
      <c r="AO469" s="74">
        <f>AI469+AM469</f>
        <v>0</v>
      </c>
      <c r="AP469" s="103"/>
      <c r="AQ469" s="103"/>
      <c r="AR469" s="74">
        <f>AN469+AP469+AQ469</f>
        <v>5193</v>
      </c>
      <c r="AS469" s="74">
        <f>AO469+AQ469</f>
        <v>0</v>
      </c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</row>
    <row r="470" spans="1:69" s="12" customFormat="1" ht="36.75" customHeight="1">
      <c r="A470" s="82" t="s">
        <v>398</v>
      </c>
      <c r="B470" s="83" t="s">
        <v>3</v>
      </c>
      <c r="C470" s="83" t="s">
        <v>132</v>
      </c>
      <c r="D470" s="84" t="s">
        <v>325</v>
      </c>
      <c r="E470" s="83"/>
      <c r="F470" s="74"/>
      <c r="G470" s="74"/>
      <c r="H470" s="74"/>
      <c r="I470" s="74"/>
      <c r="J470" s="74"/>
      <c r="K470" s="101"/>
      <c r="L470" s="101"/>
      <c r="M470" s="74"/>
      <c r="N470" s="75"/>
      <c r="O470" s="74">
        <f aca="true" t="shared" si="448" ref="O470:AS470">O471</f>
        <v>16937</v>
      </c>
      <c r="P470" s="74">
        <f t="shared" si="448"/>
        <v>16937</v>
      </c>
      <c r="Q470" s="74">
        <f t="shared" si="448"/>
        <v>0</v>
      </c>
      <c r="R470" s="74">
        <f t="shared" si="448"/>
        <v>0</v>
      </c>
      <c r="S470" s="74">
        <f t="shared" si="448"/>
        <v>16937</v>
      </c>
      <c r="T470" s="74">
        <f t="shared" si="448"/>
        <v>0</v>
      </c>
      <c r="U470" s="74">
        <f t="shared" si="448"/>
        <v>0</v>
      </c>
      <c r="V470" s="74">
        <f t="shared" si="448"/>
        <v>16937</v>
      </c>
      <c r="W470" s="74">
        <f t="shared" si="448"/>
        <v>0</v>
      </c>
      <c r="X470" s="74">
        <f t="shared" si="448"/>
        <v>0</v>
      </c>
      <c r="Y470" s="74">
        <f t="shared" si="448"/>
        <v>0</v>
      </c>
      <c r="Z470" s="74">
        <f t="shared" si="448"/>
        <v>16937</v>
      </c>
      <c r="AA470" s="74">
        <f t="shared" si="448"/>
        <v>0</v>
      </c>
      <c r="AB470" s="74">
        <f t="shared" si="448"/>
        <v>0</v>
      </c>
      <c r="AC470" s="74">
        <f t="shared" si="448"/>
        <v>0</v>
      </c>
      <c r="AD470" s="74">
        <f t="shared" si="448"/>
        <v>0</v>
      </c>
      <c r="AE470" s="74">
        <f t="shared" si="448"/>
        <v>0</v>
      </c>
      <c r="AF470" s="74">
        <f t="shared" si="448"/>
        <v>0</v>
      </c>
      <c r="AG470" s="74">
        <f t="shared" si="448"/>
        <v>0</v>
      </c>
      <c r="AH470" s="74">
        <f t="shared" si="448"/>
        <v>16937</v>
      </c>
      <c r="AI470" s="74">
        <f t="shared" si="448"/>
        <v>0</v>
      </c>
      <c r="AJ470" s="74">
        <f t="shared" si="448"/>
        <v>0</v>
      </c>
      <c r="AK470" s="74">
        <f t="shared" si="448"/>
        <v>0</v>
      </c>
      <c r="AL470" s="74">
        <f t="shared" si="448"/>
        <v>0</v>
      </c>
      <c r="AM470" s="74">
        <f t="shared" si="448"/>
        <v>0</v>
      </c>
      <c r="AN470" s="74">
        <f t="shared" si="448"/>
        <v>16937</v>
      </c>
      <c r="AO470" s="74">
        <f t="shared" si="448"/>
        <v>0</v>
      </c>
      <c r="AP470" s="74">
        <f t="shared" si="448"/>
        <v>0</v>
      </c>
      <c r="AQ470" s="74">
        <f t="shared" si="448"/>
        <v>0</v>
      </c>
      <c r="AR470" s="74">
        <f t="shared" si="448"/>
        <v>16937</v>
      </c>
      <c r="AS470" s="74">
        <f t="shared" si="448"/>
        <v>0</v>
      </c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</row>
    <row r="471" spans="1:69" s="12" customFormat="1" ht="20.25" customHeight="1">
      <c r="A471" s="82" t="s">
        <v>10</v>
      </c>
      <c r="B471" s="83" t="s">
        <v>3</v>
      </c>
      <c r="C471" s="83" t="s">
        <v>132</v>
      </c>
      <c r="D471" s="84" t="s">
        <v>325</v>
      </c>
      <c r="E471" s="83" t="s">
        <v>17</v>
      </c>
      <c r="F471" s="74"/>
      <c r="G471" s="74"/>
      <c r="H471" s="74"/>
      <c r="I471" s="74"/>
      <c r="J471" s="74"/>
      <c r="K471" s="101"/>
      <c r="L471" s="101"/>
      <c r="M471" s="74"/>
      <c r="N471" s="75"/>
      <c r="O471" s="74">
        <f>P471-M471</f>
        <v>16937</v>
      </c>
      <c r="P471" s="74">
        <v>16937</v>
      </c>
      <c r="Q471" s="74"/>
      <c r="R471" s="101"/>
      <c r="S471" s="74">
        <f>P471+R471</f>
        <v>16937</v>
      </c>
      <c r="T471" s="74"/>
      <c r="U471" s="101"/>
      <c r="V471" s="74">
        <f>U471+S471</f>
        <v>16937</v>
      </c>
      <c r="W471" s="74">
        <f>T471</f>
        <v>0</v>
      </c>
      <c r="X471" s="102"/>
      <c r="Y471" s="102"/>
      <c r="Z471" s="74">
        <f>V471+X471+Y471</f>
        <v>16937</v>
      </c>
      <c r="AA471" s="74">
        <f>W471+Y471</f>
        <v>0</v>
      </c>
      <c r="AB471" s="101"/>
      <c r="AC471" s="101"/>
      <c r="AD471" s="101"/>
      <c r="AE471" s="101"/>
      <c r="AF471" s="101"/>
      <c r="AG471" s="101"/>
      <c r="AH471" s="74">
        <f>Z471+AB471+AC471+AD471+AE471+AF471+AG471</f>
        <v>16937</v>
      </c>
      <c r="AI471" s="74">
        <f>AA471+AG471</f>
        <v>0</v>
      </c>
      <c r="AJ471" s="74"/>
      <c r="AK471" s="74"/>
      <c r="AL471" s="101"/>
      <c r="AM471" s="101"/>
      <c r="AN471" s="74">
        <f>AH471+AJ471+AK471+AL471+AM471</f>
        <v>16937</v>
      </c>
      <c r="AO471" s="74">
        <f>AI471+AM471</f>
        <v>0</v>
      </c>
      <c r="AP471" s="103"/>
      <c r="AQ471" s="103"/>
      <c r="AR471" s="74">
        <f>AN471+AP471+AQ471</f>
        <v>16937</v>
      </c>
      <c r="AS471" s="74">
        <f>AO471+AQ471</f>
        <v>0</v>
      </c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</row>
    <row r="472" spans="1:69" s="12" customFormat="1" ht="20.25" customHeight="1">
      <c r="A472" s="82"/>
      <c r="B472" s="83"/>
      <c r="C472" s="83"/>
      <c r="D472" s="84"/>
      <c r="E472" s="83"/>
      <c r="F472" s="74"/>
      <c r="G472" s="74"/>
      <c r="H472" s="74"/>
      <c r="I472" s="74"/>
      <c r="J472" s="74"/>
      <c r="K472" s="101"/>
      <c r="L472" s="101"/>
      <c r="M472" s="74"/>
      <c r="N472" s="75"/>
      <c r="O472" s="74"/>
      <c r="P472" s="74"/>
      <c r="Q472" s="74"/>
      <c r="R472" s="101"/>
      <c r="S472" s="101"/>
      <c r="T472" s="74"/>
      <c r="U472" s="101"/>
      <c r="V472" s="103"/>
      <c r="W472" s="103"/>
      <c r="X472" s="102"/>
      <c r="Y472" s="102"/>
      <c r="Z472" s="114"/>
      <c r="AA472" s="114"/>
      <c r="AB472" s="101"/>
      <c r="AC472" s="101"/>
      <c r="AD472" s="101"/>
      <c r="AE472" s="101"/>
      <c r="AF472" s="101"/>
      <c r="AG472" s="101"/>
      <c r="AH472" s="101"/>
      <c r="AI472" s="101"/>
      <c r="AJ472" s="101"/>
      <c r="AK472" s="101"/>
      <c r="AL472" s="101"/>
      <c r="AM472" s="101"/>
      <c r="AN472" s="101"/>
      <c r="AO472" s="101"/>
      <c r="AP472" s="103"/>
      <c r="AQ472" s="103"/>
      <c r="AR472" s="103"/>
      <c r="AS472" s="103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</row>
    <row r="473" spans="1:69" s="12" customFormat="1" ht="28.5" customHeight="1">
      <c r="A473" s="68" t="s">
        <v>334</v>
      </c>
      <c r="B473" s="69" t="s">
        <v>3</v>
      </c>
      <c r="C473" s="69" t="s">
        <v>135</v>
      </c>
      <c r="D473" s="80"/>
      <c r="E473" s="69"/>
      <c r="F473" s="74"/>
      <c r="G473" s="74"/>
      <c r="H473" s="74"/>
      <c r="I473" s="74"/>
      <c r="J473" s="74"/>
      <c r="K473" s="101"/>
      <c r="L473" s="101"/>
      <c r="M473" s="74"/>
      <c r="N473" s="75"/>
      <c r="O473" s="71">
        <f aca="true" t="shared" si="449" ref="O473:AI473">O477</f>
        <v>84378</v>
      </c>
      <c r="P473" s="71">
        <f t="shared" si="449"/>
        <v>84378</v>
      </c>
      <c r="Q473" s="71">
        <f t="shared" si="449"/>
        <v>84378</v>
      </c>
      <c r="R473" s="71">
        <f t="shared" si="449"/>
        <v>0</v>
      </c>
      <c r="S473" s="71">
        <f t="shared" si="449"/>
        <v>84378</v>
      </c>
      <c r="T473" s="71">
        <f t="shared" si="449"/>
        <v>84378</v>
      </c>
      <c r="U473" s="71">
        <f t="shared" si="449"/>
        <v>0</v>
      </c>
      <c r="V473" s="71">
        <f t="shared" si="449"/>
        <v>84378</v>
      </c>
      <c r="W473" s="71">
        <f t="shared" si="449"/>
        <v>84378</v>
      </c>
      <c r="X473" s="71">
        <f t="shared" si="449"/>
        <v>0</v>
      </c>
      <c r="Y473" s="71">
        <f t="shared" si="449"/>
        <v>0</v>
      </c>
      <c r="Z473" s="71">
        <f t="shared" si="449"/>
        <v>84378</v>
      </c>
      <c r="AA473" s="71">
        <f t="shared" si="449"/>
        <v>84378</v>
      </c>
      <c r="AB473" s="71">
        <f t="shared" si="449"/>
        <v>0</v>
      </c>
      <c r="AC473" s="71">
        <f t="shared" si="449"/>
        <v>0</v>
      </c>
      <c r="AD473" s="71">
        <f t="shared" si="449"/>
        <v>0</v>
      </c>
      <c r="AE473" s="71">
        <f t="shared" si="449"/>
        <v>0</v>
      </c>
      <c r="AF473" s="71">
        <f t="shared" si="449"/>
        <v>0</v>
      </c>
      <c r="AG473" s="71">
        <f t="shared" si="449"/>
        <v>0</v>
      </c>
      <c r="AH473" s="71">
        <f t="shared" si="449"/>
        <v>84378</v>
      </c>
      <c r="AI473" s="71">
        <f t="shared" si="449"/>
        <v>84378</v>
      </c>
      <c r="AJ473" s="71">
        <f aca="true" t="shared" si="450" ref="AJ473:AO473">AJ474+AJ477</f>
        <v>0</v>
      </c>
      <c r="AK473" s="71">
        <f t="shared" si="450"/>
        <v>0</v>
      </c>
      <c r="AL473" s="71">
        <f t="shared" si="450"/>
        <v>0</v>
      </c>
      <c r="AM473" s="71">
        <f t="shared" si="450"/>
        <v>2165</v>
      </c>
      <c r="AN473" s="71">
        <f t="shared" si="450"/>
        <v>86543</v>
      </c>
      <c r="AO473" s="71">
        <f t="shared" si="450"/>
        <v>86543</v>
      </c>
      <c r="AP473" s="71">
        <f>AP474+AP477</f>
        <v>0</v>
      </c>
      <c r="AQ473" s="71">
        <f>AQ474+AQ477</f>
        <v>0</v>
      </c>
      <c r="AR473" s="71">
        <f>AR474+AR477</f>
        <v>86543</v>
      </c>
      <c r="AS473" s="71">
        <f>AS474+AS477</f>
        <v>86543</v>
      </c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</row>
    <row r="474" spans="1:69" s="12" customFormat="1" ht="28.5" customHeight="1">
      <c r="A474" s="82" t="s">
        <v>8</v>
      </c>
      <c r="B474" s="83" t="s">
        <v>3</v>
      </c>
      <c r="C474" s="83" t="s">
        <v>135</v>
      </c>
      <c r="D474" s="84" t="s">
        <v>116</v>
      </c>
      <c r="E474" s="69"/>
      <c r="F474" s="74"/>
      <c r="G474" s="74"/>
      <c r="H474" s="74"/>
      <c r="I474" s="74"/>
      <c r="J474" s="74"/>
      <c r="K474" s="101"/>
      <c r="L474" s="101"/>
      <c r="M474" s="74"/>
      <c r="N474" s="75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71"/>
      <c r="AF474" s="71"/>
      <c r="AG474" s="71"/>
      <c r="AH474" s="71"/>
      <c r="AI474" s="71"/>
      <c r="AJ474" s="71">
        <f>AJ475</f>
        <v>0</v>
      </c>
      <c r="AK474" s="71">
        <f aca="true" t="shared" si="451" ref="AK474:AS475">AK475</f>
        <v>0</v>
      </c>
      <c r="AL474" s="71">
        <f t="shared" si="451"/>
        <v>0</v>
      </c>
      <c r="AM474" s="74">
        <f t="shared" si="451"/>
        <v>2165</v>
      </c>
      <c r="AN474" s="74">
        <f t="shared" si="451"/>
        <v>2165</v>
      </c>
      <c r="AO474" s="74">
        <f t="shared" si="451"/>
        <v>2165</v>
      </c>
      <c r="AP474" s="74">
        <f t="shared" si="451"/>
        <v>0</v>
      </c>
      <c r="AQ474" s="74">
        <f t="shared" si="451"/>
        <v>0</v>
      </c>
      <c r="AR474" s="74">
        <f t="shared" si="451"/>
        <v>2165</v>
      </c>
      <c r="AS474" s="74">
        <f t="shared" si="451"/>
        <v>2165</v>
      </c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</row>
    <row r="475" spans="1:69" s="12" customFormat="1" ht="86.25" customHeight="1">
      <c r="A475" s="82" t="s">
        <v>400</v>
      </c>
      <c r="B475" s="83" t="s">
        <v>3</v>
      </c>
      <c r="C475" s="83" t="s">
        <v>135</v>
      </c>
      <c r="D475" s="84" t="s">
        <v>399</v>
      </c>
      <c r="E475" s="69"/>
      <c r="F475" s="74"/>
      <c r="G475" s="74"/>
      <c r="H475" s="74"/>
      <c r="I475" s="74"/>
      <c r="J475" s="74"/>
      <c r="K475" s="101"/>
      <c r="L475" s="101"/>
      <c r="M475" s="74"/>
      <c r="N475" s="75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  <c r="AC475" s="71"/>
      <c r="AD475" s="71"/>
      <c r="AE475" s="71"/>
      <c r="AF475" s="71"/>
      <c r="AG475" s="71"/>
      <c r="AH475" s="71"/>
      <c r="AI475" s="71"/>
      <c r="AJ475" s="71">
        <f>AJ476</f>
        <v>0</v>
      </c>
      <c r="AK475" s="71">
        <f t="shared" si="451"/>
        <v>0</v>
      </c>
      <c r="AL475" s="71">
        <f t="shared" si="451"/>
        <v>0</v>
      </c>
      <c r="AM475" s="74">
        <f t="shared" si="451"/>
        <v>2165</v>
      </c>
      <c r="AN475" s="74">
        <f t="shared" si="451"/>
        <v>2165</v>
      </c>
      <c r="AO475" s="74">
        <f t="shared" si="451"/>
        <v>2165</v>
      </c>
      <c r="AP475" s="74">
        <f t="shared" si="451"/>
        <v>0</v>
      </c>
      <c r="AQ475" s="74">
        <f t="shared" si="451"/>
        <v>0</v>
      </c>
      <c r="AR475" s="74">
        <f t="shared" si="451"/>
        <v>2165</v>
      </c>
      <c r="AS475" s="74">
        <f t="shared" si="451"/>
        <v>2165</v>
      </c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</row>
    <row r="476" spans="1:69" s="12" customFormat="1" ht="28.5" customHeight="1">
      <c r="A476" s="82" t="s">
        <v>10</v>
      </c>
      <c r="B476" s="83" t="s">
        <v>3</v>
      </c>
      <c r="C476" s="83" t="s">
        <v>135</v>
      </c>
      <c r="D476" s="84" t="s">
        <v>399</v>
      </c>
      <c r="E476" s="83" t="s">
        <v>17</v>
      </c>
      <c r="F476" s="74"/>
      <c r="G476" s="74"/>
      <c r="H476" s="74"/>
      <c r="I476" s="74"/>
      <c r="J476" s="74"/>
      <c r="K476" s="101"/>
      <c r="L476" s="101"/>
      <c r="M476" s="74"/>
      <c r="N476" s="75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  <c r="AC476" s="71"/>
      <c r="AD476" s="71"/>
      <c r="AE476" s="71"/>
      <c r="AF476" s="71"/>
      <c r="AG476" s="71"/>
      <c r="AH476" s="71"/>
      <c r="AI476" s="71"/>
      <c r="AJ476" s="71"/>
      <c r="AK476" s="71"/>
      <c r="AL476" s="71"/>
      <c r="AM476" s="74">
        <v>2165</v>
      </c>
      <c r="AN476" s="74">
        <f>AH476+AJ476+AK476+AL476+AM476</f>
        <v>2165</v>
      </c>
      <c r="AO476" s="74">
        <f>AI476+AM476</f>
        <v>2165</v>
      </c>
      <c r="AP476" s="103"/>
      <c r="AQ476" s="103"/>
      <c r="AR476" s="74">
        <f>AN476+AP476+AQ476</f>
        <v>2165</v>
      </c>
      <c r="AS476" s="74">
        <f>AO476+AQ476</f>
        <v>2165</v>
      </c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</row>
    <row r="477" spans="1:69" s="12" customFormat="1" ht="37.5" customHeight="1">
      <c r="A477" s="82" t="s">
        <v>293</v>
      </c>
      <c r="B477" s="83" t="s">
        <v>3</v>
      </c>
      <c r="C477" s="83" t="s">
        <v>135</v>
      </c>
      <c r="D477" s="84" t="s">
        <v>294</v>
      </c>
      <c r="E477" s="69"/>
      <c r="F477" s="74"/>
      <c r="G477" s="74"/>
      <c r="H477" s="74"/>
      <c r="I477" s="74"/>
      <c r="J477" s="74"/>
      <c r="K477" s="101"/>
      <c r="L477" s="101"/>
      <c r="M477" s="74"/>
      <c r="N477" s="75"/>
      <c r="O477" s="74">
        <f>O478</f>
        <v>84378</v>
      </c>
      <c r="P477" s="74">
        <f aca="true" t="shared" si="452" ref="P477:AA478">P478</f>
        <v>84378</v>
      </c>
      <c r="Q477" s="74">
        <f t="shared" si="452"/>
        <v>84378</v>
      </c>
      <c r="R477" s="74">
        <f t="shared" si="452"/>
        <v>0</v>
      </c>
      <c r="S477" s="74">
        <f t="shared" si="452"/>
        <v>84378</v>
      </c>
      <c r="T477" s="74">
        <f t="shared" si="452"/>
        <v>84378</v>
      </c>
      <c r="U477" s="74">
        <f t="shared" si="452"/>
        <v>0</v>
      </c>
      <c r="V477" s="74">
        <f t="shared" si="452"/>
        <v>84378</v>
      </c>
      <c r="W477" s="74">
        <f t="shared" si="452"/>
        <v>84378</v>
      </c>
      <c r="X477" s="74">
        <f t="shared" si="452"/>
        <v>0</v>
      </c>
      <c r="Y477" s="74">
        <f t="shared" si="452"/>
        <v>0</v>
      </c>
      <c r="Z477" s="74">
        <f t="shared" si="452"/>
        <v>84378</v>
      </c>
      <c r="AA477" s="74">
        <f t="shared" si="452"/>
        <v>84378</v>
      </c>
      <c r="AB477" s="74">
        <f aca="true" t="shared" si="453" ref="AB477:AP478">AB478</f>
        <v>0</v>
      </c>
      <c r="AC477" s="74">
        <f t="shared" si="453"/>
        <v>0</v>
      </c>
      <c r="AD477" s="74">
        <f t="shared" si="453"/>
        <v>0</v>
      </c>
      <c r="AE477" s="74">
        <f t="shared" si="453"/>
        <v>0</v>
      </c>
      <c r="AF477" s="74">
        <f t="shared" si="453"/>
        <v>0</v>
      </c>
      <c r="AG477" s="74">
        <f t="shared" si="453"/>
        <v>0</v>
      </c>
      <c r="AH477" s="74">
        <f t="shared" si="453"/>
        <v>84378</v>
      </c>
      <c r="AI477" s="74">
        <f t="shared" si="453"/>
        <v>84378</v>
      </c>
      <c r="AJ477" s="74">
        <f t="shared" si="453"/>
        <v>0</v>
      </c>
      <c r="AK477" s="74">
        <f t="shared" si="453"/>
        <v>0</v>
      </c>
      <c r="AL477" s="74">
        <f t="shared" si="453"/>
        <v>0</v>
      </c>
      <c r="AM477" s="74">
        <f t="shared" si="453"/>
        <v>0</v>
      </c>
      <c r="AN477" s="74">
        <f t="shared" si="453"/>
        <v>84378</v>
      </c>
      <c r="AO477" s="74">
        <f t="shared" si="453"/>
        <v>84378</v>
      </c>
      <c r="AP477" s="74">
        <f t="shared" si="453"/>
        <v>0</v>
      </c>
      <c r="AQ477" s="74">
        <f aca="true" t="shared" si="454" ref="AP477:AS478">AQ478</f>
        <v>0</v>
      </c>
      <c r="AR477" s="74">
        <f t="shared" si="454"/>
        <v>84378</v>
      </c>
      <c r="AS477" s="74">
        <f t="shared" si="454"/>
        <v>84378</v>
      </c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</row>
    <row r="478" spans="1:69" s="12" customFormat="1" ht="61.5" customHeight="1">
      <c r="A478" s="82" t="s">
        <v>335</v>
      </c>
      <c r="B478" s="83" t="s">
        <v>3</v>
      </c>
      <c r="C478" s="83" t="s">
        <v>135</v>
      </c>
      <c r="D478" s="84" t="s">
        <v>336</v>
      </c>
      <c r="E478" s="69"/>
      <c r="F478" s="74"/>
      <c r="G478" s="74"/>
      <c r="H478" s="74"/>
      <c r="I478" s="74"/>
      <c r="J478" s="74"/>
      <c r="K478" s="101"/>
      <c r="L478" s="101"/>
      <c r="M478" s="74"/>
      <c r="N478" s="75"/>
      <c r="O478" s="74">
        <f>O479</f>
        <v>84378</v>
      </c>
      <c r="P478" s="74">
        <f t="shared" si="452"/>
        <v>84378</v>
      </c>
      <c r="Q478" s="74">
        <f t="shared" si="452"/>
        <v>84378</v>
      </c>
      <c r="R478" s="74">
        <f t="shared" si="452"/>
        <v>0</v>
      </c>
      <c r="S478" s="74">
        <f t="shared" si="452"/>
        <v>84378</v>
      </c>
      <c r="T478" s="74">
        <f t="shared" si="452"/>
        <v>84378</v>
      </c>
      <c r="U478" s="74">
        <f t="shared" si="452"/>
        <v>0</v>
      </c>
      <c r="V478" s="74">
        <f t="shared" si="452"/>
        <v>84378</v>
      </c>
      <c r="W478" s="74">
        <f t="shared" si="452"/>
        <v>84378</v>
      </c>
      <c r="X478" s="74">
        <f t="shared" si="452"/>
        <v>0</v>
      </c>
      <c r="Y478" s="74">
        <f t="shared" si="452"/>
        <v>0</v>
      </c>
      <c r="Z478" s="74">
        <f t="shared" si="452"/>
        <v>84378</v>
      </c>
      <c r="AA478" s="74">
        <f t="shared" si="452"/>
        <v>84378</v>
      </c>
      <c r="AB478" s="74">
        <f t="shared" si="453"/>
        <v>0</v>
      </c>
      <c r="AC478" s="74">
        <f t="shared" si="453"/>
        <v>0</v>
      </c>
      <c r="AD478" s="74">
        <f t="shared" si="453"/>
        <v>0</v>
      </c>
      <c r="AE478" s="74">
        <f t="shared" si="453"/>
        <v>0</v>
      </c>
      <c r="AF478" s="74">
        <f t="shared" si="453"/>
        <v>0</v>
      </c>
      <c r="AG478" s="74">
        <f t="shared" si="453"/>
        <v>0</v>
      </c>
      <c r="AH478" s="74">
        <f t="shared" si="453"/>
        <v>84378</v>
      </c>
      <c r="AI478" s="74">
        <f t="shared" si="453"/>
        <v>84378</v>
      </c>
      <c r="AJ478" s="74">
        <f t="shared" si="453"/>
        <v>0</v>
      </c>
      <c r="AK478" s="74">
        <f t="shared" si="453"/>
        <v>0</v>
      </c>
      <c r="AL478" s="74">
        <f t="shared" si="453"/>
        <v>0</v>
      </c>
      <c r="AM478" s="74">
        <f t="shared" si="453"/>
        <v>0</v>
      </c>
      <c r="AN478" s="74">
        <f t="shared" si="453"/>
        <v>84378</v>
      </c>
      <c r="AO478" s="74">
        <f t="shared" si="453"/>
        <v>84378</v>
      </c>
      <c r="AP478" s="74">
        <f t="shared" si="454"/>
        <v>0</v>
      </c>
      <c r="AQ478" s="74">
        <f t="shared" si="454"/>
        <v>0</v>
      </c>
      <c r="AR478" s="74">
        <f t="shared" si="454"/>
        <v>84378</v>
      </c>
      <c r="AS478" s="74">
        <f t="shared" si="454"/>
        <v>84378</v>
      </c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</row>
    <row r="479" spans="1:69" s="29" customFormat="1" ht="21.75" customHeight="1">
      <c r="A479" s="82" t="s">
        <v>10</v>
      </c>
      <c r="B479" s="83" t="s">
        <v>3</v>
      </c>
      <c r="C479" s="83" t="s">
        <v>135</v>
      </c>
      <c r="D479" s="84" t="s">
        <v>336</v>
      </c>
      <c r="E479" s="83" t="s">
        <v>17</v>
      </c>
      <c r="F479" s="176"/>
      <c r="G479" s="176"/>
      <c r="H479" s="176"/>
      <c r="I479" s="176"/>
      <c r="J479" s="176"/>
      <c r="K479" s="176"/>
      <c r="L479" s="176"/>
      <c r="M479" s="176"/>
      <c r="N479" s="176"/>
      <c r="O479" s="74">
        <f>P479-M479</f>
        <v>84378</v>
      </c>
      <c r="P479" s="74">
        <v>84378</v>
      </c>
      <c r="Q479" s="74">
        <v>84378</v>
      </c>
      <c r="R479" s="176"/>
      <c r="S479" s="74">
        <f>P479+R479</f>
        <v>84378</v>
      </c>
      <c r="T479" s="74">
        <v>84378</v>
      </c>
      <c r="U479" s="177"/>
      <c r="V479" s="74">
        <f>U479+S479</f>
        <v>84378</v>
      </c>
      <c r="W479" s="74">
        <f>T479</f>
        <v>84378</v>
      </c>
      <c r="X479" s="180"/>
      <c r="Y479" s="180"/>
      <c r="Z479" s="74">
        <f>V479+X479+Y479</f>
        <v>84378</v>
      </c>
      <c r="AA479" s="74">
        <f>W479+Y479</f>
        <v>84378</v>
      </c>
      <c r="AB479" s="177"/>
      <c r="AC479" s="177"/>
      <c r="AD479" s="177"/>
      <c r="AE479" s="177"/>
      <c r="AF479" s="177"/>
      <c r="AG479" s="177"/>
      <c r="AH479" s="74">
        <f>Z479+AB479+AC479+AD479+AE479+AF479+AG479</f>
        <v>84378</v>
      </c>
      <c r="AI479" s="74">
        <f>AA479+AG479</f>
        <v>84378</v>
      </c>
      <c r="AJ479" s="74"/>
      <c r="AK479" s="74"/>
      <c r="AL479" s="177"/>
      <c r="AM479" s="177"/>
      <c r="AN479" s="74">
        <f>AH479+AJ479+AK479+AL479+AM479</f>
        <v>84378</v>
      </c>
      <c r="AO479" s="74">
        <f>AI479+AM479</f>
        <v>84378</v>
      </c>
      <c r="AP479" s="178"/>
      <c r="AQ479" s="178"/>
      <c r="AR479" s="74">
        <f>AN479+AP479+AQ479</f>
        <v>84378</v>
      </c>
      <c r="AS479" s="74">
        <f>AO479+AQ479</f>
        <v>84378</v>
      </c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</row>
    <row r="480" spans="1:69" s="29" customFormat="1" ht="12.75" customHeight="1">
      <c r="A480" s="82"/>
      <c r="B480" s="83"/>
      <c r="C480" s="83"/>
      <c r="D480" s="84"/>
      <c r="E480" s="83"/>
      <c r="F480" s="176"/>
      <c r="G480" s="176"/>
      <c r="H480" s="176"/>
      <c r="I480" s="176"/>
      <c r="J480" s="176"/>
      <c r="K480" s="176"/>
      <c r="L480" s="176"/>
      <c r="M480" s="176"/>
      <c r="N480" s="176"/>
      <c r="O480" s="176"/>
      <c r="P480" s="176"/>
      <c r="Q480" s="176"/>
      <c r="R480" s="176"/>
      <c r="S480" s="176"/>
      <c r="T480" s="176"/>
      <c r="U480" s="177"/>
      <c r="V480" s="178"/>
      <c r="W480" s="178"/>
      <c r="X480" s="180"/>
      <c r="Y480" s="180"/>
      <c r="Z480" s="176"/>
      <c r="AA480" s="176"/>
      <c r="AB480" s="177"/>
      <c r="AC480" s="177"/>
      <c r="AD480" s="177"/>
      <c r="AE480" s="177"/>
      <c r="AF480" s="177"/>
      <c r="AG480" s="177"/>
      <c r="AH480" s="177"/>
      <c r="AI480" s="177"/>
      <c r="AJ480" s="177"/>
      <c r="AK480" s="177"/>
      <c r="AL480" s="177"/>
      <c r="AM480" s="177"/>
      <c r="AN480" s="177"/>
      <c r="AO480" s="177"/>
      <c r="AP480" s="178"/>
      <c r="AQ480" s="178"/>
      <c r="AR480" s="178"/>
      <c r="AS480" s="17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</row>
    <row r="481" spans="1:69" s="29" customFormat="1" ht="36.75" customHeight="1">
      <c r="A481" s="68" t="s">
        <v>117</v>
      </c>
      <c r="B481" s="69" t="s">
        <v>3</v>
      </c>
      <c r="C481" s="69" t="s">
        <v>150</v>
      </c>
      <c r="D481" s="80"/>
      <c r="E481" s="69"/>
      <c r="F481" s="81">
        <f aca="true" t="shared" si="455" ref="F481:N481">F482+F484+F489</f>
        <v>55449</v>
      </c>
      <c r="G481" s="81">
        <f t="shared" si="455"/>
        <v>-7023</v>
      </c>
      <c r="H481" s="81">
        <f t="shared" si="455"/>
        <v>48426</v>
      </c>
      <c r="I481" s="81">
        <f t="shared" si="455"/>
        <v>0</v>
      </c>
      <c r="J481" s="81">
        <f t="shared" si="455"/>
        <v>52472</v>
      </c>
      <c r="K481" s="81">
        <f t="shared" si="455"/>
        <v>0</v>
      </c>
      <c r="L481" s="81">
        <f t="shared" si="455"/>
        <v>0</v>
      </c>
      <c r="M481" s="81">
        <f t="shared" si="455"/>
        <v>48426</v>
      </c>
      <c r="N481" s="81">
        <f t="shared" si="455"/>
        <v>0</v>
      </c>
      <c r="O481" s="81">
        <f aca="true" t="shared" si="456" ref="O481:T481">O482+O484+O489</f>
        <v>-8780</v>
      </c>
      <c r="P481" s="81">
        <f t="shared" si="456"/>
        <v>39646</v>
      </c>
      <c r="Q481" s="81">
        <f t="shared" si="456"/>
        <v>0</v>
      </c>
      <c r="R481" s="81">
        <f t="shared" si="456"/>
        <v>0</v>
      </c>
      <c r="S481" s="81">
        <f t="shared" si="456"/>
        <v>39646</v>
      </c>
      <c r="T481" s="81">
        <f t="shared" si="456"/>
        <v>0</v>
      </c>
      <c r="U481" s="81">
        <f aca="true" t="shared" si="457" ref="U481:Z481">U482+U484+U489</f>
        <v>31</v>
      </c>
      <c r="V481" s="81">
        <f t="shared" si="457"/>
        <v>39677</v>
      </c>
      <c r="W481" s="81">
        <f t="shared" si="457"/>
        <v>0</v>
      </c>
      <c r="X481" s="81">
        <f t="shared" si="457"/>
        <v>0</v>
      </c>
      <c r="Y481" s="81">
        <f t="shared" si="457"/>
        <v>0</v>
      </c>
      <c r="Z481" s="81">
        <f t="shared" si="457"/>
        <v>39677</v>
      </c>
      <c r="AA481" s="81">
        <f aca="true" t="shared" si="458" ref="AA481:AH481">AA482+AA484+AA489</f>
        <v>0</v>
      </c>
      <c r="AB481" s="81">
        <f t="shared" si="458"/>
        <v>0</v>
      </c>
      <c r="AC481" s="81">
        <f>AC482+AC484+AC489</f>
        <v>0</v>
      </c>
      <c r="AD481" s="81">
        <f>AD482+AD484+AD489</f>
        <v>0</v>
      </c>
      <c r="AE481" s="81">
        <f>AE482+AE484+AE489</f>
        <v>0</v>
      </c>
      <c r="AF481" s="81">
        <f>AF482+AF484+AF489</f>
        <v>0</v>
      </c>
      <c r="AG481" s="81">
        <f t="shared" si="458"/>
        <v>0</v>
      </c>
      <c r="AH481" s="81">
        <f t="shared" si="458"/>
        <v>39677</v>
      </c>
      <c r="AI481" s="81">
        <f aca="true" t="shared" si="459" ref="AI481:AN481">AI482+AI484+AI489</f>
        <v>0</v>
      </c>
      <c r="AJ481" s="81">
        <f t="shared" si="459"/>
        <v>350</v>
      </c>
      <c r="AK481" s="81">
        <f t="shared" si="459"/>
        <v>0</v>
      </c>
      <c r="AL481" s="81">
        <f t="shared" si="459"/>
        <v>0</v>
      </c>
      <c r="AM481" s="81">
        <f t="shared" si="459"/>
        <v>0</v>
      </c>
      <c r="AN481" s="81">
        <f t="shared" si="459"/>
        <v>40027</v>
      </c>
      <c r="AO481" s="81">
        <f>AO482+AO484+AO489</f>
        <v>0</v>
      </c>
      <c r="AP481" s="81">
        <f>AP482+AP484+AP489</f>
        <v>0</v>
      </c>
      <c r="AQ481" s="81">
        <f>AQ482+AQ484+AQ489</f>
        <v>0</v>
      </c>
      <c r="AR481" s="81">
        <f>AR482+AR484+AR489</f>
        <v>40027</v>
      </c>
      <c r="AS481" s="81">
        <f>AS482+AS484+AS489</f>
        <v>0</v>
      </c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</row>
    <row r="482" spans="1:69" s="29" customFormat="1" ht="50.25" customHeight="1">
      <c r="A482" s="82" t="s">
        <v>151</v>
      </c>
      <c r="B482" s="83" t="s">
        <v>3</v>
      </c>
      <c r="C482" s="83" t="s">
        <v>150</v>
      </c>
      <c r="D482" s="84" t="s">
        <v>38</v>
      </c>
      <c r="E482" s="83"/>
      <c r="F482" s="85">
        <f aca="true" t="shared" si="460" ref="F482:AS482">F483</f>
        <v>0</v>
      </c>
      <c r="G482" s="85">
        <f t="shared" si="460"/>
        <v>0</v>
      </c>
      <c r="H482" s="85">
        <f t="shared" si="460"/>
        <v>0</v>
      </c>
      <c r="I482" s="85">
        <f t="shared" si="460"/>
        <v>0</v>
      </c>
      <c r="J482" s="85">
        <f t="shared" si="460"/>
        <v>0</v>
      </c>
      <c r="K482" s="85">
        <f t="shared" si="460"/>
        <v>0</v>
      </c>
      <c r="L482" s="85">
        <f t="shared" si="460"/>
        <v>0</v>
      </c>
      <c r="M482" s="85">
        <f t="shared" si="460"/>
        <v>0</v>
      </c>
      <c r="N482" s="85">
        <f t="shared" si="460"/>
        <v>0</v>
      </c>
      <c r="O482" s="85">
        <f t="shared" si="460"/>
        <v>3360</v>
      </c>
      <c r="P482" s="85">
        <f t="shared" si="460"/>
        <v>3360</v>
      </c>
      <c r="Q482" s="85">
        <f t="shared" si="460"/>
        <v>0</v>
      </c>
      <c r="R482" s="85">
        <f t="shared" si="460"/>
        <v>0</v>
      </c>
      <c r="S482" s="85">
        <f t="shared" si="460"/>
        <v>3360</v>
      </c>
      <c r="T482" s="85">
        <f t="shared" si="460"/>
        <v>0</v>
      </c>
      <c r="U482" s="85">
        <f t="shared" si="460"/>
        <v>0</v>
      </c>
      <c r="V482" s="85">
        <f t="shared" si="460"/>
        <v>3360</v>
      </c>
      <c r="W482" s="85">
        <f t="shared" si="460"/>
        <v>0</v>
      </c>
      <c r="X482" s="85">
        <f t="shared" si="460"/>
        <v>0</v>
      </c>
      <c r="Y482" s="85">
        <f t="shared" si="460"/>
        <v>0</v>
      </c>
      <c r="Z482" s="85">
        <f t="shared" si="460"/>
        <v>3360</v>
      </c>
      <c r="AA482" s="85">
        <f t="shared" si="460"/>
        <v>0</v>
      </c>
      <c r="AB482" s="85">
        <f t="shared" si="460"/>
        <v>0</v>
      </c>
      <c r="AC482" s="85">
        <f t="shared" si="460"/>
        <v>0</v>
      </c>
      <c r="AD482" s="85">
        <f t="shared" si="460"/>
        <v>0</v>
      </c>
      <c r="AE482" s="85">
        <f t="shared" si="460"/>
        <v>0</v>
      </c>
      <c r="AF482" s="85">
        <f t="shared" si="460"/>
        <v>0</v>
      </c>
      <c r="AG482" s="85">
        <f t="shared" si="460"/>
        <v>0</v>
      </c>
      <c r="AH482" s="85">
        <f t="shared" si="460"/>
        <v>3360</v>
      </c>
      <c r="AI482" s="85">
        <f t="shared" si="460"/>
        <v>0</v>
      </c>
      <c r="AJ482" s="85">
        <f t="shared" si="460"/>
        <v>0</v>
      </c>
      <c r="AK482" s="85">
        <f t="shared" si="460"/>
        <v>0</v>
      </c>
      <c r="AL482" s="85">
        <f t="shared" si="460"/>
        <v>0</v>
      </c>
      <c r="AM482" s="85">
        <f t="shared" si="460"/>
        <v>0</v>
      </c>
      <c r="AN482" s="85">
        <f t="shared" si="460"/>
        <v>3360</v>
      </c>
      <c r="AO482" s="85">
        <f t="shared" si="460"/>
        <v>0</v>
      </c>
      <c r="AP482" s="85">
        <f t="shared" si="460"/>
        <v>0</v>
      </c>
      <c r="AQ482" s="85">
        <f t="shared" si="460"/>
        <v>0</v>
      </c>
      <c r="AR482" s="85">
        <f t="shared" si="460"/>
        <v>3360</v>
      </c>
      <c r="AS482" s="85">
        <f t="shared" si="460"/>
        <v>0</v>
      </c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</row>
    <row r="483" spans="1:69" s="29" customFormat="1" ht="105" customHeight="1">
      <c r="A483" s="82" t="s">
        <v>253</v>
      </c>
      <c r="B483" s="83" t="s">
        <v>3</v>
      </c>
      <c r="C483" s="83" t="s">
        <v>150</v>
      </c>
      <c r="D483" s="84" t="s">
        <v>38</v>
      </c>
      <c r="E483" s="83" t="s">
        <v>152</v>
      </c>
      <c r="F483" s="74"/>
      <c r="G483" s="74">
        <f>H483-F483</f>
        <v>0</v>
      </c>
      <c r="H483" s="176"/>
      <c r="I483" s="176"/>
      <c r="J483" s="176"/>
      <c r="K483" s="176"/>
      <c r="L483" s="176"/>
      <c r="M483" s="176"/>
      <c r="N483" s="176"/>
      <c r="O483" s="74">
        <f>P483-M483</f>
        <v>3360</v>
      </c>
      <c r="P483" s="74">
        <v>3360</v>
      </c>
      <c r="Q483" s="176"/>
      <c r="R483" s="176"/>
      <c r="S483" s="74">
        <f>P483+R483</f>
        <v>3360</v>
      </c>
      <c r="T483" s="176"/>
      <c r="U483" s="177"/>
      <c r="V483" s="74">
        <f>U483+S483</f>
        <v>3360</v>
      </c>
      <c r="W483" s="74">
        <f>T483</f>
        <v>0</v>
      </c>
      <c r="X483" s="180"/>
      <c r="Y483" s="180"/>
      <c r="Z483" s="74">
        <f>V483+X483+Y483</f>
        <v>3360</v>
      </c>
      <c r="AA483" s="74">
        <f>W483+Y483</f>
        <v>0</v>
      </c>
      <c r="AB483" s="177"/>
      <c r="AC483" s="177"/>
      <c r="AD483" s="177"/>
      <c r="AE483" s="177"/>
      <c r="AF483" s="177"/>
      <c r="AG483" s="177"/>
      <c r="AH483" s="74">
        <f>Z483+AB483+AC483+AD483+AE483+AF483+AG483</f>
        <v>3360</v>
      </c>
      <c r="AI483" s="74">
        <f>AA483+AG483</f>
        <v>0</v>
      </c>
      <c r="AJ483" s="74"/>
      <c r="AK483" s="74"/>
      <c r="AL483" s="177"/>
      <c r="AM483" s="177"/>
      <c r="AN483" s="74">
        <f>AH483+AJ483+AK483+AL483+AM483</f>
        <v>3360</v>
      </c>
      <c r="AO483" s="74">
        <f>AI483+AM483</f>
        <v>0</v>
      </c>
      <c r="AP483" s="178"/>
      <c r="AQ483" s="178"/>
      <c r="AR483" s="74">
        <f>AN483+AP483+AQ483</f>
        <v>3360</v>
      </c>
      <c r="AS483" s="74">
        <f>AO483+AQ483</f>
        <v>0</v>
      </c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</row>
    <row r="484" spans="1:69" s="29" customFormat="1" ht="38.25" customHeight="1">
      <c r="A484" s="82" t="s">
        <v>217</v>
      </c>
      <c r="B484" s="83" t="s">
        <v>3</v>
      </c>
      <c r="C484" s="83" t="s">
        <v>150</v>
      </c>
      <c r="D484" s="84" t="s">
        <v>218</v>
      </c>
      <c r="E484" s="83"/>
      <c r="F484" s="74">
        <f aca="true" t="shared" si="461" ref="F484:U485">F485</f>
        <v>1049</v>
      </c>
      <c r="G484" s="74">
        <f t="shared" si="461"/>
        <v>-92</v>
      </c>
      <c r="H484" s="74">
        <f t="shared" si="461"/>
        <v>957</v>
      </c>
      <c r="I484" s="74">
        <f t="shared" si="461"/>
        <v>0</v>
      </c>
      <c r="J484" s="74">
        <f t="shared" si="461"/>
        <v>1025</v>
      </c>
      <c r="K484" s="74">
        <f t="shared" si="461"/>
        <v>0</v>
      </c>
      <c r="L484" s="74">
        <f t="shared" si="461"/>
        <v>0</v>
      </c>
      <c r="M484" s="74">
        <f t="shared" si="461"/>
        <v>957</v>
      </c>
      <c r="N484" s="74">
        <f t="shared" si="461"/>
        <v>0</v>
      </c>
      <c r="O484" s="74">
        <f aca="true" t="shared" si="462" ref="O484:T484">O485+O487</f>
        <v>-312</v>
      </c>
      <c r="P484" s="74">
        <f t="shared" si="462"/>
        <v>645</v>
      </c>
      <c r="Q484" s="74">
        <f t="shared" si="462"/>
        <v>0</v>
      </c>
      <c r="R484" s="74">
        <f t="shared" si="462"/>
        <v>0</v>
      </c>
      <c r="S484" s="74">
        <f t="shared" si="462"/>
        <v>645</v>
      </c>
      <c r="T484" s="74">
        <f t="shared" si="462"/>
        <v>0</v>
      </c>
      <c r="U484" s="74">
        <f aca="true" t="shared" si="463" ref="U484:AN484">U485+U487</f>
        <v>0</v>
      </c>
      <c r="V484" s="74">
        <f t="shared" si="463"/>
        <v>645</v>
      </c>
      <c r="W484" s="74">
        <f t="shared" si="463"/>
        <v>0</v>
      </c>
      <c r="X484" s="74">
        <f t="shared" si="463"/>
        <v>0</v>
      </c>
      <c r="Y484" s="74">
        <f t="shared" si="463"/>
        <v>0</v>
      </c>
      <c r="Z484" s="74">
        <f t="shared" si="463"/>
        <v>645</v>
      </c>
      <c r="AA484" s="74">
        <f t="shared" si="463"/>
        <v>0</v>
      </c>
      <c r="AB484" s="74">
        <f t="shared" si="463"/>
        <v>0</v>
      </c>
      <c r="AC484" s="74">
        <f t="shared" si="463"/>
        <v>0</v>
      </c>
      <c r="AD484" s="74">
        <f t="shared" si="463"/>
        <v>0</v>
      </c>
      <c r="AE484" s="74">
        <f t="shared" si="463"/>
        <v>0</v>
      </c>
      <c r="AF484" s="74">
        <f t="shared" si="463"/>
        <v>0</v>
      </c>
      <c r="AG484" s="74">
        <f t="shared" si="463"/>
        <v>0</v>
      </c>
      <c r="AH484" s="74">
        <f t="shared" si="463"/>
        <v>645</v>
      </c>
      <c r="AI484" s="74">
        <f t="shared" si="463"/>
        <v>0</v>
      </c>
      <c r="AJ484" s="74">
        <f t="shared" si="463"/>
        <v>0</v>
      </c>
      <c r="AK484" s="74">
        <f t="shared" si="463"/>
        <v>0</v>
      </c>
      <c r="AL484" s="74">
        <f t="shared" si="463"/>
        <v>0</v>
      </c>
      <c r="AM484" s="74">
        <f t="shared" si="463"/>
        <v>0</v>
      </c>
      <c r="AN484" s="74">
        <f t="shared" si="463"/>
        <v>645</v>
      </c>
      <c r="AO484" s="74">
        <f>AO485+AO487</f>
        <v>0</v>
      </c>
      <c r="AP484" s="74">
        <f>AP485+AP487</f>
        <v>0</v>
      </c>
      <c r="AQ484" s="74">
        <f>AQ485+AQ487</f>
        <v>0</v>
      </c>
      <c r="AR484" s="74">
        <f>AR485+AR487</f>
        <v>645</v>
      </c>
      <c r="AS484" s="74">
        <f>AS485+AS487</f>
        <v>0</v>
      </c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</row>
    <row r="485" spans="1:69" s="29" customFormat="1" ht="74.25" customHeight="1" hidden="1">
      <c r="A485" s="82" t="s">
        <v>287</v>
      </c>
      <c r="B485" s="83" t="s">
        <v>3</v>
      </c>
      <c r="C485" s="83" t="s">
        <v>150</v>
      </c>
      <c r="D485" s="84" t="s">
        <v>219</v>
      </c>
      <c r="E485" s="83"/>
      <c r="F485" s="74">
        <f t="shared" si="461"/>
        <v>1049</v>
      </c>
      <c r="G485" s="74">
        <f t="shared" si="461"/>
        <v>-92</v>
      </c>
      <c r="H485" s="74">
        <f t="shared" si="461"/>
        <v>957</v>
      </c>
      <c r="I485" s="74">
        <f t="shared" si="461"/>
        <v>0</v>
      </c>
      <c r="J485" s="74">
        <f t="shared" si="461"/>
        <v>1025</v>
      </c>
      <c r="K485" s="74">
        <f t="shared" si="461"/>
        <v>0</v>
      </c>
      <c r="L485" s="74">
        <f t="shared" si="461"/>
        <v>0</v>
      </c>
      <c r="M485" s="74">
        <f t="shared" si="461"/>
        <v>957</v>
      </c>
      <c r="N485" s="74">
        <f t="shared" si="461"/>
        <v>0</v>
      </c>
      <c r="O485" s="74">
        <f t="shared" si="461"/>
        <v>-957</v>
      </c>
      <c r="P485" s="74">
        <f t="shared" si="461"/>
        <v>0</v>
      </c>
      <c r="Q485" s="74">
        <f t="shared" si="461"/>
        <v>0</v>
      </c>
      <c r="R485" s="74">
        <f t="shared" si="461"/>
        <v>0</v>
      </c>
      <c r="S485" s="74">
        <f t="shared" si="461"/>
        <v>0</v>
      </c>
      <c r="T485" s="74">
        <f t="shared" si="461"/>
        <v>0</v>
      </c>
      <c r="U485" s="74">
        <f t="shared" si="461"/>
        <v>0</v>
      </c>
      <c r="V485" s="74">
        <f>V486</f>
        <v>0</v>
      </c>
      <c r="W485" s="74">
        <f>W486</f>
        <v>0</v>
      </c>
      <c r="X485" s="180"/>
      <c r="Y485" s="180"/>
      <c r="Z485" s="176"/>
      <c r="AA485" s="176"/>
      <c r="AB485" s="177"/>
      <c r="AC485" s="177"/>
      <c r="AD485" s="177"/>
      <c r="AE485" s="177"/>
      <c r="AF485" s="177"/>
      <c r="AG485" s="177"/>
      <c r="AH485" s="177"/>
      <c r="AI485" s="177"/>
      <c r="AJ485" s="177"/>
      <c r="AK485" s="177"/>
      <c r="AL485" s="177"/>
      <c r="AM485" s="177"/>
      <c r="AN485" s="177"/>
      <c r="AO485" s="177"/>
      <c r="AP485" s="178"/>
      <c r="AQ485" s="178"/>
      <c r="AR485" s="178"/>
      <c r="AS485" s="17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</row>
    <row r="486" spans="1:69" s="29" customFormat="1" ht="83.25" customHeight="1" hidden="1">
      <c r="A486" s="82" t="s">
        <v>254</v>
      </c>
      <c r="B486" s="83" t="s">
        <v>3</v>
      </c>
      <c r="C486" s="83" t="s">
        <v>150</v>
      </c>
      <c r="D486" s="84" t="s">
        <v>219</v>
      </c>
      <c r="E486" s="83" t="s">
        <v>144</v>
      </c>
      <c r="F486" s="74">
        <v>1049</v>
      </c>
      <c r="G486" s="74">
        <f>H486-F486</f>
        <v>-92</v>
      </c>
      <c r="H486" s="74">
        <v>957</v>
      </c>
      <c r="I486" s="74"/>
      <c r="J486" s="74">
        <v>1025</v>
      </c>
      <c r="K486" s="176"/>
      <c r="L486" s="176"/>
      <c r="M486" s="74">
        <f>H486+K486</f>
        <v>957</v>
      </c>
      <c r="N486" s="75"/>
      <c r="O486" s="74">
        <f>P486-M486</f>
        <v>-957</v>
      </c>
      <c r="P486" s="74"/>
      <c r="Q486" s="74"/>
      <c r="R486" s="176"/>
      <c r="S486" s="74">
        <f>P486+R486</f>
        <v>0</v>
      </c>
      <c r="T486" s="74"/>
      <c r="U486" s="74">
        <f>R486+T486</f>
        <v>0</v>
      </c>
      <c r="V486" s="74">
        <f>S486+U486</f>
        <v>0</v>
      </c>
      <c r="W486" s="74">
        <f>T486+V486</f>
        <v>0</v>
      </c>
      <c r="X486" s="180"/>
      <c r="Y486" s="180"/>
      <c r="Z486" s="176"/>
      <c r="AA486" s="176"/>
      <c r="AB486" s="177"/>
      <c r="AC486" s="177"/>
      <c r="AD486" s="177"/>
      <c r="AE486" s="177"/>
      <c r="AF486" s="177"/>
      <c r="AG486" s="177"/>
      <c r="AH486" s="177"/>
      <c r="AI486" s="177"/>
      <c r="AJ486" s="177"/>
      <c r="AK486" s="177"/>
      <c r="AL486" s="177"/>
      <c r="AM486" s="177"/>
      <c r="AN486" s="177"/>
      <c r="AO486" s="177"/>
      <c r="AP486" s="178"/>
      <c r="AQ486" s="178"/>
      <c r="AR486" s="178"/>
      <c r="AS486" s="17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</row>
    <row r="487" spans="1:69" s="29" customFormat="1" ht="144.75" customHeight="1">
      <c r="A487" s="82" t="s">
        <v>340</v>
      </c>
      <c r="B487" s="83" t="s">
        <v>3</v>
      </c>
      <c r="C487" s="83" t="s">
        <v>150</v>
      </c>
      <c r="D487" s="84" t="s">
        <v>219</v>
      </c>
      <c r="E487" s="83"/>
      <c r="F487" s="74"/>
      <c r="G487" s="74"/>
      <c r="H487" s="74"/>
      <c r="I487" s="74"/>
      <c r="J487" s="74"/>
      <c r="K487" s="176"/>
      <c r="L487" s="176"/>
      <c r="M487" s="74"/>
      <c r="N487" s="75"/>
      <c r="O487" s="74">
        <f aca="true" t="shared" si="464" ref="O487:AS487">O488</f>
        <v>645</v>
      </c>
      <c r="P487" s="74">
        <f t="shared" si="464"/>
        <v>645</v>
      </c>
      <c r="Q487" s="74">
        <f t="shared" si="464"/>
        <v>0</v>
      </c>
      <c r="R487" s="74">
        <f t="shared" si="464"/>
        <v>0</v>
      </c>
      <c r="S487" s="74">
        <f t="shared" si="464"/>
        <v>645</v>
      </c>
      <c r="T487" s="74">
        <f t="shared" si="464"/>
        <v>0</v>
      </c>
      <c r="U487" s="74">
        <f t="shared" si="464"/>
        <v>0</v>
      </c>
      <c r="V487" s="74">
        <f t="shared" si="464"/>
        <v>645</v>
      </c>
      <c r="W487" s="74">
        <f t="shared" si="464"/>
        <v>0</v>
      </c>
      <c r="X487" s="74">
        <f t="shared" si="464"/>
        <v>0</v>
      </c>
      <c r="Y487" s="74">
        <f t="shared" si="464"/>
        <v>0</v>
      </c>
      <c r="Z487" s="74">
        <f t="shared" si="464"/>
        <v>645</v>
      </c>
      <c r="AA487" s="74">
        <f t="shared" si="464"/>
        <v>0</v>
      </c>
      <c r="AB487" s="74">
        <f t="shared" si="464"/>
        <v>0</v>
      </c>
      <c r="AC487" s="74">
        <f t="shared" si="464"/>
        <v>0</v>
      </c>
      <c r="AD487" s="74">
        <f t="shared" si="464"/>
        <v>0</v>
      </c>
      <c r="AE487" s="74">
        <f t="shared" si="464"/>
        <v>0</v>
      </c>
      <c r="AF487" s="74">
        <f t="shared" si="464"/>
        <v>0</v>
      </c>
      <c r="AG487" s="74">
        <f t="shared" si="464"/>
        <v>0</v>
      </c>
      <c r="AH487" s="74">
        <f t="shared" si="464"/>
        <v>645</v>
      </c>
      <c r="AI487" s="74">
        <f t="shared" si="464"/>
        <v>0</v>
      </c>
      <c r="AJ487" s="74">
        <f t="shared" si="464"/>
        <v>0</v>
      </c>
      <c r="AK487" s="74">
        <f t="shared" si="464"/>
        <v>0</v>
      </c>
      <c r="AL487" s="74">
        <f t="shared" si="464"/>
        <v>0</v>
      </c>
      <c r="AM487" s="74">
        <f t="shared" si="464"/>
        <v>0</v>
      </c>
      <c r="AN487" s="74">
        <f t="shared" si="464"/>
        <v>645</v>
      </c>
      <c r="AO487" s="74">
        <f t="shared" si="464"/>
        <v>0</v>
      </c>
      <c r="AP487" s="74">
        <f t="shared" si="464"/>
        <v>0</v>
      </c>
      <c r="AQ487" s="74">
        <f t="shared" si="464"/>
        <v>0</v>
      </c>
      <c r="AR487" s="74">
        <f t="shared" si="464"/>
        <v>645</v>
      </c>
      <c r="AS487" s="74">
        <f t="shared" si="464"/>
        <v>0</v>
      </c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</row>
    <row r="488" spans="1:69" s="29" customFormat="1" ht="100.5" customHeight="1">
      <c r="A488" s="82" t="s">
        <v>254</v>
      </c>
      <c r="B488" s="83" t="s">
        <v>3</v>
      </c>
      <c r="C488" s="83" t="s">
        <v>150</v>
      </c>
      <c r="D488" s="84" t="s">
        <v>219</v>
      </c>
      <c r="E488" s="83" t="s">
        <v>144</v>
      </c>
      <c r="F488" s="74"/>
      <c r="G488" s="74"/>
      <c r="H488" s="74"/>
      <c r="I488" s="74"/>
      <c r="J488" s="74"/>
      <c r="K488" s="176"/>
      <c r="L488" s="176"/>
      <c r="M488" s="74"/>
      <c r="N488" s="75"/>
      <c r="O488" s="74">
        <f>P488-M488</f>
        <v>645</v>
      </c>
      <c r="P488" s="74">
        <v>645</v>
      </c>
      <c r="Q488" s="74"/>
      <c r="R488" s="176"/>
      <c r="S488" s="74">
        <f>P488+R488</f>
        <v>645</v>
      </c>
      <c r="T488" s="74"/>
      <c r="U488" s="177"/>
      <c r="V488" s="74">
        <f>U488+S488</f>
        <v>645</v>
      </c>
      <c r="W488" s="74">
        <f>T488</f>
        <v>0</v>
      </c>
      <c r="X488" s="180"/>
      <c r="Y488" s="180"/>
      <c r="Z488" s="74">
        <f>V488+X488+Y488</f>
        <v>645</v>
      </c>
      <c r="AA488" s="74">
        <f>W488+Y488</f>
        <v>0</v>
      </c>
      <c r="AB488" s="177"/>
      <c r="AC488" s="177"/>
      <c r="AD488" s="177"/>
      <c r="AE488" s="177"/>
      <c r="AF488" s="177"/>
      <c r="AG488" s="177"/>
      <c r="AH488" s="74">
        <f>Z488+AB488+AC488+AD488+AE488+AF488+AG488</f>
        <v>645</v>
      </c>
      <c r="AI488" s="74">
        <f>AA488+AG488</f>
        <v>0</v>
      </c>
      <c r="AJ488" s="74"/>
      <c r="AK488" s="74"/>
      <c r="AL488" s="177"/>
      <c r="AM488" s="177"/>
      <c r="AN488" s="74">
        <f>AH488+AJ488+AK488+AL488+AM488</f>
        <v>645</v>
      </c>
      <c r="AO488" s="74">
        <f>AI488+AM488</f>
        <v>0</v>
      </c>
      <c r="AP488" s="178"/>
      <c r="AQ488" s="178"/>
      <c r="AR488" s="74">
        <f>AN488+AP488+AQ488</f>
        <v>645</v>
      </c>
      <c r="AS488" s="74">
        <f>AO488+AQ488</f>
        <v>0</v>
      </c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</row>
    <row r="489" spans="1:69" s="29" customFormat="1" ht="38.25" customHeight="1">
      <c r="A489" s="82" t="s">
        <v>121</v>
      </c>
      <c r="B489" s="83" t="s">
        <v>3</v>
      </c>
      <c r="C489" s="83" t="s">
        <v>150</v>
      </c>
      <c r="D489" s="84" t="s">
        <v>122</v>
      </c>
      <c r="E489" s="83"/>
      <c r="F489" s="85">
        <f aca="true" t="shared" si="465" ref="F489:L489">F490+F491+F492+F496</f>
        <v>54400</v>
      </c>
      <c r="G489" s="85">
        <f t="shared" si="465"/>
        <v>-6931</v>
      </c>
      <c r="H489" s="85">
        <f t="shared" si="465"/>
        <v>47469</v>
      </c>
      <c r="I489" s="85">
        <f t="shared" si="465"/>
        <v>0</v>
      </c>
      <c r="J489" s="85">
        <f t="shared" si="465"/>
        <v>51447</v>
      </c>
      <c r="K489" s="85">
        <f t="shared" si="465"/>
        <v>0</v>
      </c>
      <c r="L489" s="85">
        <f t="shared" si="465"/>
        <v>0</v>
      </c>
      <c r="M489" s="85">
        <f>M490+M491+M492+M494+M496</f>
        <v>47469</v>
      </c>
      <c r="N489" s="85">
        <f>N490+N491+N492+N494+N496</f>
        <v>0</v>
      </c>
      <c r="O489" s="85">
        <f aca="true" t="shared" si="466" ref="O489:T489">O490+O491+O492+O494+O496+O498+O505+O509</f>
        <v>-11828</v>
      </c>
      <c r="P489" s="85">
        <f t="shared" si="466"/>
        <v>35641</v>
      </c>
      <c r="Q489" s="85">
        <f t="shared" si="466"/>
        <v>0</v>
      </c>
      <c r="R489" s="85">
        <f t="shared" si="466"/>
        <v>0</v>
      </c>
      <c r="S489" s="85">
        <f t="shared" si="466"/>
        <v>35641</v>
      </c>
      <c r="T489" s="85">
        <f t="shared" si="466"/>
        <v>0</v>
      </c>
      <c r="U489" s="85">
        <f aca="true" t="shared" si="467" ref="U489:AN489">U490+U491+U492+U494+U496+U498+U505+U509</f>
        <v>31</v>
      </c>
      <c r="V489" s="85">
        <f t="shared" si="467"/>
        <v>35672</v>
      </c>
      <c r="W489" s="85">
        <f t="shared" si="467"/>
        <v>0</v>
      </c>
      <c r="X489" s="85">
        <f t="shared" si="467"/>
        <v>0</v>
      </c>
      <c r="Y489" s="85">
        <f t="shared" si="467"/>
        <v>0</v>
      </c>
      <c r="Z489" s="85">
        <f t="shared" si="467"/>
        <v>35672</v>
      </c>
      <c r="AA489" s="85">
        <f t="shared" si="467"/>
        <v>0</v>
      </c>
      <c r="AB489" s="85">
        <f t="shared" si="467"/>
        <v>0</v>
      </c>
      <c r="AC489" s="85">
        <f t="shared" si="467"/>
        <v>0</v>
      </c>
      <c r="AD489" s="85">
        <f t="shared" si="467"/>
        <v>0</v>
      </c>
      <c r="AE489" s="85">
        <f t="shared" si="467"/>
        <v>0</v>
      </c>
      <c r="AF489" s="85">
        <f t="shared" si="467"/>
        <v>0</v>
      </c>
      <c r="AG489" s="85">
        <f t="shared" si="467"/>
        <v>0</v>
      </c>
      <c r="AH489" s="85">
        <f t="shared" si="467"/>
        <v>35672</v>
      </c>
      <c r="AI489" s="85">
        <f t="shared" si="467"/>
        <v>0</v>
      </c>
      <c r="AJ489" s="85">
        <f t="shared" si="467"/>
        <v>350</v>
      </c>
      <c r="AK489" s="85">
        <f t="shared" si="467"/>
        <v>0</v>
      </c>
      <c r="AL489" s="85">
        <f t="shared" si="467"/>
        <v>0</v>
      </c>
      <c r="AM489" s="85">
        <f t="shared" si="467"/>
        <v>0</v>
      </c>
      <c r="AN489" s="85">
        <f t="shared" si="467"/>
        <v>36022</v>
      </c>
      <c r="AO489" s="85">
        <f>AO490+AO491+AO492+AO494+AO496+AO498+AO505+AO509</f>
        <v>0</v>
      </c>
      <c r="AP489" s="85">
        <f>AP490+AP491+AP492+AP494+AP496+AP498+AP505+AP509</f>
        <v>0</v>
      </c>
      <c r="AQ489" s="85">
        <f>AQ490+AQ491+AQ492+AQ494+AQ496+AQ498+AQ505+AQ509</f>
        <v>0</v>
      </c>
      <c r="AR489" s="85">
        <f>AR490+AR491+AR492+AR494+AR496+AR498+AR505+AR509</f>
        <v>36022</v>
      </c>
      <c r="AS489" s="85">
        <f>AS490+AS491+AS492+AS494+AS496+AS498+AS505+AS509</f>
        <v>0</v>
      </c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</row>
    <row r="490" spans="1:69" s="29" customFormat="1" ht="57" customHeight="1" hidden="1">
      <c r="A490" s="82" t="s">
        <v>137</v>
      </c>
      <c r="B490" s="83" t="s">
        <v>3</v>
      </c>
      <c r="C490" s="83" t="s">
        <v>150</v>
      </c>
      <c r="D490" s="84" t="s">
        <v>122</v>
      </c>
      <c r="E490" s="83" t="s">
        <v>138</v>
      </c>
      <c r="F490" s="74">
        <v>51395</v>
      </c>
      <c r="G490" s="74">
        <f>H490-F490</f>
        <v>-7016</v>
      </c>
      <c r="H490" s="74">
        <f>1070+220+41500+387+590+1366-838+47+37</f>
        <v>44379</v>
      </c>
      <c r="I490" s="74"/>
      <c r="J490" s="74">
        <f>1137+230+45102+402+630+1463-897+39+51</f>
        <v>48157</v>
      </c>
      <c r="K490" s="176"/>
      <c r="L490" s="176"/>
      <c r="M490" s="74">
        <f>H490+K490</f>
        <v>44379</v>
      </c>
      <c r="N490" s="75"/>
      <c r="O490" s="74">
        <f>P490-M490</f>
        <v>-44379</v>
      </c>
      <c r="P490" s="74"/>
      <c r="Q490" s="74"/>
      <c r="R490" s="176"/>
      <c r="S490" s="74">
        <f>P490+R490</f>
        <v>0</v>
      </c>
      <c r="T490" s="74"/>
      <c r="U490" s="74">
        <f>R490+T490</f>
        <v>0</v>
      </c>
      <c r="V490" s="74">
        <f>S490+U490</f>
        <v>0</v>
      </c>
      <c r="W490" s="74">
        <f aca="true" t="shared" si="468" ref="W490:AA491">T490+V490</f>
        <v>0</v>
      </c>
      <c r="X490" s="74">
        <f t="shared" si="468"/>
        <v>0</v>
      </c>
      <c r="Y490" s="74">
        <f t="shared" si="468"/>
        <v>0</v>
      </c>
      <c r="Z490" s="74">
        <f t="shared" si="468"/>
        <v>0</v>
      </c>
      <c r="AA490" s="74">
        <f t="shared" si="468"/>
        <v>0</v>
      </c>
      <c r="AB490" s="177"/>
      <c r="AC490" s="177"/>
      <c r="AD490" s="177"/>
      <c r="AE490" s="177"/>
      <c r="AF490" s="177"/>
      <c r="AG490" s="177"/>
      <c r="AH490" s="177"/>
      <c r="AI490" s="177"/>
      <c r="AJ490" s="177"/>
      <c r="AK490" s="177"/>
      <c r="AL490" s="177"/>
      <c r="AM490" s="177"/>
      <c r="AN490" s="177"/>
      <c r="AO490" s="177"/>
      <c r="AP490" s="178"/>
      <c r="AQ490" s="178"/>
      <c r="AR490" s="178"/>
      <c r="AS490" s="17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</row>
    <row r="491" spans="1:69" s="29" customFormat="1" ht="21" customHeight="1" hidden="1">
      <c r="A491" s="82" t="s">
        <v>10</v>
      </c>
      <c r="B491" s="83" t="s">
        <v>3</v>
      </c>
      <c r="C491" s="83" t="s">
        <v>150</v>
      </c>
      <c r="D491" s="84" t="s">
        <v>122</v>
      </c>
      <c r="E491" s="83" t="s">
        <v>17</v>
      </c>
      <c r="F491" s="74"/>
      <c r="G491" s="74">
        <f>H491-F491</f>
        <v>90</v>
      </c>
      <c r="H491" s="74">
        <v>90</v>
      </c>
      <c r="I491" s="74"/>
      <c r="J491" s="74">
        <v>90</v>
      </c>
      <c r="K491" s="176"/>
      <c r="L491" s="176"/>
      <c r="M491" s="74">
        <f>H491+K491</f>
        <v>90</v>
      </c>
      <c r="N491" s="75"/>
      <c r="O491" s="74">
        <f>P491-M491</f>
        <v>-90</v>
      </c>
      <c r="P491" s="74"/>
      <c r="Q491" s="74"/>
      <c r="R491" s="176"/>
      <c r="S491" s="74">
        <f>P491+R491</f>
        <v>0</v>
      </c>
      <c r="T491" s="74"/>
      <c r="U491" s="74">
        <f>R491+T491</f>
        <v>0</v>
      </c>
      <c r="V491" s="74">
        <f>S491+U491</f>
        <v>0</v>
      </c>
      <c r="W491" s="74">
        <f t="shared" si="468"/>
        <v>0</v>
      </c>
      <c r="X491" s="74">
        <f t="shared" si="468"/>
        <v>0</v>
      </c>
      <c r="Y491" s="74">
        <f t="shared" si="468"/>
        <v>0</v>
      </c>
      <c r="Z491" s="74">
        <f t="shared" si="468"/>
        <v>0</v>
      </c>
      <c r="AA491" s="74">
        <f t="shared" si="468"/>
        <v>0</v>
      </c>
      <c r="AB491" s="177"/>
      <c r="AC491" s="177"/>
      <c r="AD491" s="177"/>
      <c r="AE491" s="177"/>
      <c r="AF491" s="177"/>
      <c r="AG491" s="177"/>
      <c r="AH491" s="177"/>
      <c r="AI491" s="177"/>
      <c r="AJ491" s="177"/>
      <c r="AK491" s="177"/>
      <c r="AL491" s="177"/>
      <c r="AM491" s="177"/>
      <c r="AN491" s="177"/>
      <c r="AO491" s="177"/>
      <c r="AP491" s="178"/>
      <c r="AQ491" s="178"/>
      <c r="AR491" s="178"/>
      <c r="AS491" s="17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</row>
    <row r="492" spans="1:69" s="29" customFormat="1" ht="55.5" customHeight="1" hidden="1">
      <c r="A492" s="82" t="s">
        <v>263</v>
      </c>
      <c r="B492" s="83" t="s">
        <v>3</v>
      </c>
      <c r="C492" s="83" t="s">
        <v>150</v>
      </c>
      <c r="D492" s="84" t="s">
        <v>186</v>
      </c>
      <c r="E492" s="83"/>
      <c r="F492" s="85">
        <f aca="true" t="shared" si="469" ref="F492:AA492">F493</f>
        <v>1500</v>
      </c>
      <c r="G492" s="85">
        <f t="shared" si="469"/>
        <v>0</v>
      </c>
      <c r="H492" s="85">
        <f t="shared" si="469"/>
        <v>1500</v>
      </c>
      <c r="I492" s="85">
        <f t="shared" si="469"/>
        <v>0</v>
      </c>
      <c r="J492" s="85">
        <f t="shared" si="469"/>
        <v>1600</v>
      </c>
      <c r="K492" s="85">
        <f t="shared" si="469"/>
        <v>0</v>
      </c>
      <c r="L492" s="85">
        <f t="shared" si="469"/>
        <v>0</v>
      </c>
      <c r="M492" s="85">
        <f t="shared" si="469"/>
        <v>1500</v>
      </c>
      <c r="N492" s="85">
        <f t="shared" si="469"/>
        <v>0</v>
      </c>
      <c r="O492" s="85">
        <f t="shared" si="469"/>
        <v>-1500</v>
      </c>
      <c r="P492" s="85">
        <f t="shared" si="469"/>
        <v>0</v>
      </c>
      <c r="Q492" s="85">
        <f t="shared" si="469"/>
        <v>0</v>
      </c>
      <c r="R492" s="85">
        <f t="shared" si="469"/>
        <v>0</v>
      </c>
      <c r="S492" s="85">
        <f t="shared" si="469"/>
        <v>0</v>
      </c>
      <c r="T492" s="85">
        <f t="shared" si="469"/>
        <v>0</v>
      </c>
      <c r="U492" s="85">
        <f t="shared" si="469"/>
        <v>0</v>
      </c>
      <c r="V492" s="85">
        <f t="shared" si="469"/>
        <v>0</v>
      </c>
      <c r="W492" s="85">
        <f t="shared" si="469"/>
        <v>0</v>
      </c>
      <c r="X492" s="85">
        <f t="shared" si="469"/>
        <v>0</v>
      </c>
      <c r="Y492" s="85">
        <f t="shared" si="469"/>
        <v>0</v>
      </c>
      <c r="Z492" s="85">
        <f t="shared" si="469"/>
        <v>0</v>
      </c>
      <c r="AA492" s="85">
        <f t="shared" si="469"/>
        <v>0</v>
      </c>
      <c r="AB492" s="177"/>
      <c r="AC492" s="177"/>
      <c r="AD492" s="177"/>
      <c r="AE492" s="177"/>
      <c r="AF492" s="177"/>
      <c r="AG492" s="177"/>
      <c r="AH492" s="177"/>
      <c r="AI492" s="177"/>
      <c r="AJ492" s="177"/>
      <c r="AK492" s="177"/>
      <c r="AL492" s="177"/>
      <c r="AM492" s="177"/>
      <c r="AN492" s="177"/>
      <c r="AO492" s="177"/>
      <c r="AP492" s="178"/>
      <c r="AQ492" s="178"/>
      <c r="AR492" s="178"/>
      <c r="AS492" s="17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</row>
    <row r="493" spans="1:69" s="29" customFormat="1" ht="71.25" customHeight="1" hidden="1">
      <c r="A493" s="82" t="s">
        <v>254</v>
      </c>
      <c r="B493" s="83" t="s">
        <v>3</v>
      </c>
      <c r="C493" s="83" t="s">
        <v>150</v>
      </c>
      <c r="D493" s="84" t="s">
        <v>186</v>
      </c>
      <c r="E493" s="83" t="s">
        <v>144</v>
      </c>
      <c r="F493" s="74">
        <v>1500</v>
      </c>
      <c r="G493" s="74">
        <f>H493-F493</f>
        <v>0</v>
      </c>
      <c r="H493" s="74">
        <v>1500</v>
      </c>
      <c r="I493" s="74"/>
      <c r="J493" s="74">
        <v>1600</v>
      </c>
      <c r="K493" s="176"/>
      <c r="L493" s="176"/>
      <c r="M493" s="74">
        <f>H493+K493</f>
        <v>1500</v>
      </c>
      <c r="N493" s="75"/>
      <c r="O493" s="74">
        <f>P493-M493</f>
        <v>-1500</v>
      </c>
      <c r="P493" s="74"/>
      <c r="Q493" s="74"/>
      <c r="R493" s="176"/>
      <c r="S493" s="74">
        <f>P493+R493</f>
        <v>0</v>
      </c>
      <c r="T493" s="74"/>
      <c r="U493" s="74">
        <f aca="true" t="shared" si="470" ref="U493:AA493">R493+T493</f>
        <v>0</v>
      </c>
      <c r="V493" s="74">
        <f t="shared" si="470"/>
        <v>0</v>
      </c>
      <c r="W493" s="74">
        <f t="shared" si="470"/>
        <v>0</v>
      </c>
      <c r="X493" s="74">
        <f t="shared" si="470"/>
        <v>0</v>
      </c>
      <c r="Y493" s="74">
        <f t="shared" si="470"/>
        <v>0</v>
      </c>
      <c r="Z493" s="74">
        <f t="shared" si="470"/>
        <v>0</v>
      </c>
      <c r="AA493" s="74">
        <f t="shared" si="470"/>
        <v>0</v>
      </c>
      <c r="AB493" s="177"/>
      <c r="AC493" s="177"/>
      <c r="AD493" s="177"/>
      <c r="AE493" s="177"/>
      <c r="AF493" s="177"/>
      <c r="AG493" s="177"/>
      <c r="AH493" s="177"/>
      <c r="AI493" s="177"/>
      <c r="AJ493" s="177"/>
      <c r="AK493" s="177"/>
      <c r="AL493" s="177"/>
      <c r="AM493" s="177"/>
      <c r="AN493" s="177"/>
      <c r="AO493" s="177"/>
      <c r="AP493" s="178"/>
      <c r="AQ493" s="178"/>
      <c r="AR493" s="178"/>
      <c r="AS493" s="17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</row>
    <row r="494" spans="1:69" s="29" customFormat="1" ht="69" customHeight="1" hidden="1">
      <c r="A494" s="82" t="s">
        <v>262</v>
      </c>
      <c r="B494" s="83" t="s">
        <v>3</v>
      </c>
      <c r="C494" s="83" t="s">
        <v>150</v>
      </c>
      <c r="D494" s="84" t="s">
        <v>186</v>
      </c>
      <c r="E494" s="83"/>
      <c r="F494" s="74"/>
      <c r="G494" s="74"/>
      <c r="H494" s="74"/>
      <c r="I494" s="74"/>
      <c r="J494" s="74"/>
      <c r="K494" s="176"/>
      <c r="L494" s="176"/>
      <c r="M494" s="74">
        <f>M495</f>
        <v>0</v>
      </c>
      <c r="N494" s="75">
        <f>N495</f>
        <v>0</v>
      </c>
      <c r="O494" s="74">
        <f>O495</f>
        <v>0</v>
      </c>
      <c r="P494" s="74">
        <f>P495</f>
        <v>0</v>
      </c>
      <c r="Q494" s="74">
        <f>Q495</f>
        <v>0</v>
      </c>
      <c r="R494" s="176"/>
      <c r="S494" s="176"/>
      <c r="T494" s="74">
        <f>T495</f>
        <v>0</v>
      </c>
      <c r="U494" s="176"/>
      <c r="V494" s="176"/>
      <c r="W494" s="176"/>
      <c r="X494" s="176"/>
      <c r="Y494" s="176"/>
      <c r="Z494" s="176"/>
      <c r="AA494" s="176"/>
      <c r="AB494" s="177"/>
      <c r="AC494" s="177"/>
      <c r="AD494" s="177"/>
      <c r="AE494" s="177"/>
      <c r="AF494" s="177"/>
      <c r="AG494" s="177"/>
      <c r="AH494" s="177"/>
      <c r="AI494" s="177"/>
      <c r="AJ494" s="177"/>
      <c r="AK494" s="177"/>
      <c r="AL494" s="177"/>
      <c r="AM494" s="177"/>
      <c r="AN494" s="177"/>
      <c r="AO494" s="177"/>
      <c r="AP494" s="178"/>
      <c r="AQ494" s="178"/>
      <c r="AR494" s="178"/>
      <c r="AS494" s="17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</row>
    <row r="495" spans="1:69" s="29" customFormat="1" ht="85.5" customHeight="1" hidden="1">
      <c r="A495" s="82" t="s">
        <v>254</v>
      </c>
      <c r="B495" s="83" t="s">
        <v>3</v>
      </c>
      <c r="C495" s="83" t="s">
        <v>150</v>
      </c>
      <c r="D495" s="84" t="s">
        <v>186</v>
      </c>
      <c r="E495" s="83" t="s">
        <v>144</v>
      </c>
      <c r="F495" s="74"/>
      <c r="G495" s="74"/>
      <c r="H495" s="74"/>
      <c r="I495" s="74"/>
      <c r="J495" s="74"/>
      <c r="K495" s="176"/>
      <c r="L495" s="176"/>
      <c r="M495" s="74"/>
      <c r="N495" s="75"/>
      <c r="O495" s="74">
        <f>P495-M495</f>
        <v>0</v>
      </c>
      <c r="P495" s="74"/>
      <c r="Q495" s="74"/>
      <c r="R495" s="176"/>
      <c r="S495" s="176"/>
      <c r="T495" s="74"/>
      <c r="U495" s="176"/>
      <c r="V495" s="176"/>
      <c r="W495" s="176"/>
      <c r="X495" s="176"/>
      <c r="Y495" s="176"/>
      <c r="Z495" s="176"/>
      <c r="AA495" s="176"/>
      <c r="AB495" s="177"/>
      <c r="AC495" s="177"/>
      <c r="AD495" s="177"/>
      <c r="AE495" s="177"/>
      <c r="AF495" s="177"/>
      <c r="AG495" s="177"/>
      <c r="AH495" s="177"/>
      <c r="AI495" s="177"/>
      <c r="AJ495" s="177"/>
      <c r="AK495" s="177"/>
      <c r="AL495" s="177"/>
      <c r="AM495" s="177"/>
      <c r="AN495" s="177"/>
      <c r="AO495" s="177"/>
      <c r="AP495" s="178"/>
      <c r="AQ495" s="178"/>
      <c r="AR495" s="178"/>
      <c r="AS495" s="17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</row>
    <row r="496" spans="1:69" s="29" customFormat="1" ht="84.75" customHeight="1" hidden="1">
      <c r="A496" s="82" t="s">
        <v>257</v>
      </c>
      <c r="B496" s="83" t="s">
        <v>3</v>
      </c>
      <c r="C496" s="83" t="s">
        <v>150</v>
      </c>
      <c r="D496" s="84" t="s">
        <v>187</v>
      </c>
      <c r="E496" s="83"/>
      <c r="F496" s="85">
        <f aca="true" t="shared" si="471" ref="F496:AA496">F497</f>
        <v>1505</v>
      </c>
      <c r="G496" s="85">
        <f t="shared" si="471"/>
        <v>-5</v>
      </c>
      <c r="H496" s="85">
        <f t="shared" si="471"/>
        <v>1500</v>
      </c>
      <c r="I496" s="85">
        <f t="shared" si="471"/>
        <v>0</v>
      </c>
      <c r="J496" s="85">
        <f t="shared" si="471"/>
        <v>1600</v>
      </c>
      <c r="K496" s="85">
        <f t="shared" si="471"/>
        <v>0</v>
      </c>
      <c r="L496" s="85">
        <f t="shared" si="471"/>
        <v>0</v>
      </c>
      <c r="M496" s="85">
        <f t="shared" si="471"/>
        <v>1500</v>
      </c>
      <c r="N496" s="85">
        <f t="shared" si="471"/>
        <v>0</v>
      </c>
      <c r="O496" s="85">
        <f t="shared" si="471"/>
        <v>-1500</v>
      </c>
      <c r="P496" s="85">
        <f t="shared" si="471"/>
        <v>0</v>
      </c>
      <c r="Q496" s="85">
        <f t="shared" si="471"/>
        <v>0</v>
      </c>
      <c r="R496" s="85">
        <f t="shared" si="471"/>
        <v>0</v>
      </c>
      <c r="S496" s="85">
        <f t="shared" si="471"/>
        <v>0</v>
      </c>
      <c r="T496" s="85">
        <f t="shared" si="471"/>
        <v>0</v>
      </c>
      <c r="U496" s="85">
        <f t="shared" si="471"/>
        <v>0</v>
      </c>
      <c r="V496" s="85">
        <f t="shared" si="471"/>
        <v>0</v>
      </c>
      <c r="W496" s="85">
        <f t="shared" si="471"/>
        <v>0</v>
      </c>
      <c r="X496" s="85">
        <f t="shared" si="471"/>
        <v>0</v>
      </c>
      <c r="Y496" s="85">
        <f t="shared" si="471"/>
        <v>0</v>
      </c>
      <c r="Z496" s="85">
        <f t="shared" si="471"/>
        <v>0</v>
      </c>
      <c r="AA496" s="85">
        <f t="shared" si="471"/>
        <v>0</v>
      </c>
      <c r="AB496" s="177"/>
      <c r="AC496" s="177"/>
      <c r="AD496" s="177"/>
      <c r="AE496" s="177"/>
      <c r="AF496" s="177"/>
      <c r="AG496" s="177"/>
      <c r="AH496" s="177"/>
      <c r="AI496" s="177"/>
      <c r="AJ496" s="177"/>
      <c r="AK496" s="177"/>
      <c r="AL496" s="177"/>
      <c r="AM496" s="177"/>
      <c r="AN496" s="177"/>
      <c r="AO496" s="177"/>
      <c r="AP496" s="178"/>
      <c r="AQ496" s="178"/>
      <c r="AR496" s="178"/>
      <c r="AS496" s="17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</row>
    <row r="497" spans="1:69" s="29" customFormat="1" ht="78" customHeight="1" hidden="1">
      <c r="A497" s="82" t="s">
        <v>254</v>
      </c>
      <c r="B497" s="83" t="s">
        <v>3</v>
      </c>
      <c r="C497" s="83" t="s">
        <v>150</v>
      </c>
      <c r="D497" s="84" t="s">
        <v>187</v>
      </c>
      <c r="E497" s="83" t="s">
        <v>144</v>
      </c>
      <c r="F497" s="74">
        <v>1505</v>
      </c>
      <c r="G497" s="74">
        <f>H497-F497</f>
        <v>-5</v>
      </c>
      <c r="H497" s="74">
        <v>1500</v>
      </c>
      <c r="I497" s="74"/>
      <c r="J497" s="74">
        <v>1600</v>
      </c>
      <c r="K497" s="176"/>
      <c r="L497" s="176"/>
      <c r="M497" s="74">
        <f>H497+K497</f>
        <v>1500</v>
      </c>
      <c r="N497" s="75"/>
      <c r="O497" s="74">
        <f>P497-M497</f>
        <v>-1500</v>
      </c>
      <c r="P497" s="74"/>
      <c r="Q497" s="74"/>
      <c r="R497" s="176"/>
      <c r="S497" s="74">
        <f>P497+R497</f>
        <v>0</v>
      </c>
      <c r="T497" s="74"/>
      <c r="U497" s="74">
        <f aca="true" t="shared" si="472" ref="U497:AA497">R497+T497</f>
        <v>0</v>
      </c>
      <c r="V497" s="74">
        <f t="shared" si="472"/>
        <v>0</v>
      </c>
      <c r="W497" s="74">
        <f t="shared" si="472"/>
        <v>0</v>
      </c>
      <c r="X497" s="74">
        <f t="shared" si="472"/>
        <v>0</v>
      </c>
      <c r="Y497" s="74">
        <f t="shared" si="472"/>
        <v>0</v>
      </c>
      <c r="Z497" s="74">
        <f t="shared" si="472"/>
        <v>0</v>
      </c>
      <c r="AA497" s="74">
        <f t="shared" si="472"/>
        <v>0</v>
      </c>
      <c r="AB497" s="177"/>
      <c r="AC497" s="177"/>
      <c r="AD497" s="177"/>
      <c r="AE497" s="177"/>
      <c r="AF497" s="177"/>
      <c r="AG497" s="177"/>
      <c r="AH497" s="177"/>
      <c r="AI497" s="177"/>
      <c r="AJ497" s="177"/>
      <c r="AK497" s="177"/>
      <c r="AL497" s="177"/>
      <c r="AM497" s="177"/>
      <c r="AN497" s="177"/>
      <c r="AO497" s="177"/>
      <c r="AP497" s="178"/>
      <c r="AQ497" s="178"/>
      <c r="AR497" s="178"/>
      <c r="AS497" s="17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</row>
    <row r="498" spans="1:69" s="29" customFormat="1" ht="105.75" customHeight="1">
      <c r="A498" s="82" t="s">
        <v>298</v>
      </c>
      <c r="B498" s="83" t="s">
        <v>3</v>
      </c>
      <c r="C498" s="83" t="s">
        <v>150</v>
      </c>
      <c r="D498" s="84" t="s">
        <v>288</v>
      </c>
      <c r="E498" s="83"/>
      <c r="F498" s="74"/>
      <c r="G498" s="74"/>
      <c r="H498" s="74"/>
      <c r="I498" s="74"/>
      <c r="J498" s="74"/>
      <c r="K498" s="176"/>
      <c r="L498" s="176"/>
      <c r="M498" s="74"/>
      <c r="N498" s="75"/>
      <c r="O498" s="74">
        <f aca="true" t="shared" si="473" ref="O498:T498">O499+O501+O503</f>
        <v>35227</v>
      </c>
      <c r="P498" s="74">
        <f t="shared" si="473"/>
        <v>35227</v>
      </c>
      <c r="Q498" s="74">
        <f t="shared" si="473"/>
        <v>0</v>
      </c>
      <c r="R498" s="74">
        <f t="shared" si="473"/>
        <v>0</v>
      </c>
      <c r="S498" s="74">
        <f t="shared" si="473"/>
        <v>35227</v>
      </c>
      <c r="T498" s="74">
        <f t="shared" si="473"/>
        <v>0</v>
      </c>
      <c r="U498" s="74">
        <f aca="true" t="shared" si="474" ref="U498:Z498">U499+U501+U503</f>
        <v>31</v>
      </c>
      <c r="V498" s="74">
        <f t="shared" si="474"/>
        <v>35258</v>
      </c>
      <c r="W498" s="74">
        <f t="shared" si="474"/>
        <v>0</v>
      </c>
      <c r="X498" s="74">
        <f t="shared" si="474"/>
        <v>0</v>
      </c>
      <c r="Y498" s="74">
        <f t="shared" si="474"/>
        <v>0</v>
      </c>
      <c r="Z498" s="74">
        <f t="shared" si="474"/>
        <v>35258</v>
      </c>
      <c r="AA498" s="74">
        <f aca="true" t="shared" si="475" ref="AA498:AN498">AA499+AA501+AA503</f>
        <v>0</v>
      </c>
      <c r="AB498" s="74">
        <f t="shared" si="475"/>
        <v>0</v>
      </c>
      <c r="AC498" s="74">
        <f t="shared" si="475"/>
        <v>0</v>
      </c>
      <c r="AD498" s="74">
        <f t="shared" si="475"/>
        <v>0</v>
      </c>
      <c r="AE498" s="74">
        <f t="shared" si="475"/>
        <v>0</v>
      </c>
      <c r="AF498" s="74">
        <f t="shared" si="475"/>
        <v>0</v>
      </c>
      <c r="AG498" s="74">
        <f t="shared" si="475"/>
        <v>0</v>
      </c>
      <c r="AH498" s="74">
        <f t="shared" si="475"/>
        <v>35258</v>
      </c>
      <c r="AI498" s="74">
        <f t="shared" si="475"/>
        <v>0</v>
      </c>
      <c r="AJ498" s="74">
        <f t="shared" si="475"/>
        <v>350</v>
      </c>
      <c r="AK498" s="74">
        <f t="shared" si="475"/>
        <v>0</v>
      </c>
      <c r="AL498" s="74">
        <f t="shared" si="475"/>
        <v>0</v>
      </c>
      <c r="AM498" s="74">
        <f t="shared" si="475"/>
        <v>0</v>
      </c>
      <c r="AN498" s="74">
        <f t="shared" si="475"/>
        <v>35608</v>
      </c>
      <c r="AO498" s="74">
        <f>AO499+AO501+AO503</f>
        <v>0</v>
      </c>
      <c r="AP498" s="74">
        <f>AP499+AP501+AP503</f>
        <v>0</v>
      </c>
      <c r="AQ498" s="74">
        <f>AQ499+AQ501+AQ503</f>
        <v>0</v>
      </c>
      <c r="AR498" s="74">
        <f>AR499+AR501+AR503</f>
        <v>35608</v>
      </c>
      <c r="AS498" s="74">
        <f>AS499+AS501+AS503</f>
        <v>0</v>
      </c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</row>
    <row r="499" spans="1:69" s="29" customFormat="1" ht="99.75" customHeight="1">
      <c r="A499" s="82" t="s">
        <v>332</v>
      </c>
      <c r="B499" s="83" t="s">
        <v>3</v>
      </c>
      <c r="C499" s="83" t="s">
        <v>150</v>
      </c>
      <c r="D499" s="84" t="s">
        <v>289</v>
      </c>
      <c r="E499" s="83"/>
      <c r="F499" s="74"/>
      <c r="G499" s="74"/>
      <c r="H499" s="74"/>
      <c r="I499" s="74"/>
      <c r="J499" s="74"/>
      <c r="K499" s="176"/>
      <c r="L499" s="176"/>
      <c r="M499" s="74"/>
      <c r="N499" s="75"/>
      <c r="O499" s="74">
        <f aca="true" t="shared" si="476" ref="O499:AS499">O500</f>
        <v>240</v>
      </c>
      <c r="P499" s="74">
        <f t="shared" si="476"/>
        <v>240</v>
      </c>
      <c r="Q499" s="74">
        <f t="shared" si="476"/>
        <v>0</v>
      </c>
      <c r="R499" s="74">
        <f t="shared" si="476"/>
        <v>0</v>
      </c>
      <c r="S499" s="74">
        <f t="shared" si="476"/>
        <v>240</v>
      </c>
      <c r="T499" s="74">
        <f t="shared" si="476"/>
        <v>0</v>
      </c>
      <c r="U499" s="74">
        <f t="shared" si="476"/>
        <v>0</v>
      </c>
      <c r="V499" s="74">
        <f t="shared" si="476"/>
        <v>240</v>
      </c>
      <c r="W499" s="74">
        <f t="shared" si="476"/>
        <v>0</v>
      </c>
      <c r="X499" s="74">
        <f t="shared" si="476"/>
        <v>0</v>
      </c>
      <c r="Y499" s="74">
        <f t="shared" si="476"/>
        <v>0</v>
      </c>
      <c r="Z499" s="74">
        <f t="shared" si="476"/>
        <v>240</v>
      </c>
      <c r="AA499" s="74">
        <f t="shared" si="476"/>
        <v>0</v>
      </c>
      <c r="AB499" s="74">
        <f t="shared" si="476"/>
        <v>0</v>
      </c>
      <c r="AC499" s="74">
        <f t="shared" si="476"/>
        <v>0</v>
      </c>
      <c r="AD499" s="74">
        <f t="shared" si="476"/>
        <v>0</v>
      </c>
      <c r="AE499" s="74">
        <f t="shared" si="476"/>
        <v>0</v>
      </c>
      <c r="AF499" s="74">
        <f t="shared" si="476"/>
        <v>0</v>
      </c>
      <c r="AG499" s="74">
        <f t="shared" si="476"/>
        <v>0</v>
      </c>
      <c r="AH499" s="74">
        <f t="shared" si="476"/>
        <v>240</v>
      </c>
      <c r="AI499" s="74">
        <f t="shared" si="476"/>
        <v>0</v>
      </c>
      <c r="AJ499" s="74">
        <f t="shared" si="476"/>
        <v>390</v>
      </c>
      <c r="AK499" s="74">
        <f t="shared" si="476"/>
        <v>0</v>
      </c>
      <c r="AL499" s="74">
        <f t="shared" si="476"/>
        <v>0</v>
      </c>
      <c r="AM499" s="74">
        <f t="shared" si="476"/>
        <v>0</v>
      </c>
      <c r="AN499" s="74">
        <f t="shared" si="476"/>
        <v>630</v>
      </c>
      <c r="AO499" s="74">
        <f t="shared" si="476"/>
        <v>0</v>
      </c>
      <c r="AP499" s="74">
        <f t="shared" si="476"/>
        <v>0</v>
      </c>
      <c r="AQ499" s="74">
        <f t="shared" si="476"/>
        <v>0</v>
      </c>
      <c r="AR499" s="74">
        <f t="shared" si="476"/>
        <v>630</v>
      </c>
      <c r="AS499" s="74">
        <f t="shared" si="476"/>
        <v>0</v>
      </c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</row>
    <row r="500" spans="1:69" s="29" customFormat="1" ht="106.5" customHeight="1">
      <c r="A500" s="82" t="s">
        <v>254</v>
      </c>
      <c r="B500" s="83" t="s">
        <v>3</v>
      </c>
      <c r="C500" s="83" t="s">
        <v>150</v>
      </c>
      <c r="D500" s="84" t="s">
        <v>289</v>
      </c>
      <c r="E500" s="83" t="s">
        <v>144</v>
      </c>
      <c r="F500" s="74"/>
      <c r="G500" s="74"/>
      <c r="H500" s="74"/>
      <c r="I500" s="74"/>
      <c r="J500" s="74"/>
      <c r="K500" s="176"/>
      <c r="L500" s="176"/>
      <c r="M500" s="74"/>
      <c r="N500" s="75"/>
      <c r="O500" s="74">
        <f>P500-M500</f>
        <v>240</v>
      </c>
      <c r="P500" s="74">
        <v>240</v>
      </c>
      <c r="Q500" s="74"/>
      <c r="R500" s="176"/>
      <c r="S500" s="74">
        <f>P500+R500</f>
        <v>240</v>
      </c>
      <c r="T500" s="74"/>
      <c r="U500" s="177"/>
      <c r="V500" s="74">
        <f>U500+S500</f>
        <v>240</v>
      </c>
      <c r="W500" s="74">
        <f>T500</f>
        <v>0</v>
      </c>
      <c r="X500" s="180"/>
      <c r="Y500" s="180"/>
      <c r="Z500" s="74">
        <f>V500+X500+Y500</f>
        <v>240</v>
      </c>
      <c r="AA500" s="74">
        <f>W500+Y500</f>
        <v>0</v>
      </c>
      <c r="AB500" s="177"/>
      <c r="AC500" s="177"/>
      <c r="AD500" s="177"/>
      <c r="AE500" s="177"/>
      <c r="AF500" s="177"/>
      <c r="AG500" s="177"/>
      <c r="AH500" s="74">
        <f>Z500+AB500+AC500+AD500+AE500+AF500+AG500</f>
        <v>240</v>
      </c>
      <c r="AI500" s="74">
        <f>AA500+AG500</f>
        <v>0</v>
      </c>
      <c r="AJ500" s="74">
        <v>390</v>
      </c>
      <c r="AK500" s="74"/>
      <c r="AL500" s="177"/>
      <c r="AM500" s="177"/>
      <c r="AN500" s="74">
        <f>AH500+AJ500+AK500+AL500+AM500</f>
        <v>630</v>
      </c>
      <c r="AO500" s="74">
        <f>AI500+AM500</f>
        <v>0</v>
      </c>
      <c r="AP500" s="178"/>
      <c r="AQ500" s="178"/>
      <c r="AR500" s="74">
        <f>AN500+AP500+AQ500</f>
        <v>630</v>
      </c>
      <c r="AS500" s="74">
        <f>AO500+AQ500</f>
        <v>0</v>
      </c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</row>
    <row r="501" spans="1:69" s="29" customFormat="1" ht="144" customHeight="1">
      <c r="A501" s="116" t="s">
        <v>331</v>
      </c>
      <c r="B501" s="83" t="s">
        <v>3</v>
      </c>
      <c r="C501" s="83" t="s">
        <v>150</v>
      </c>
      <c r="D501" s="84" t="s">
        <v>330</v>
      </c>
      <c r="E501" s="83"/>
      <c r="F501" s="74"/>
      <c r="G501" s="74"/>
      <c r="H501" s="74"/>
      <c r="I501" s="74"/>
      <c r="J501" s="74"/>
      <c r="K501" s="176"/>
      <c r="L501" s="176"/>
      <c r="M501" s="74"/>
      <c r="N501" s="75"/>
      <c r="O501" s="74">
        <f aca="true" t="shared" si="477" ref="O501:AS501">O502</f>
        <v>4000</v>
      </c>
      <c r="P501" s="74">
        <f t="shared" si="477"/>
        <v>4000</v>
      </c>
      <c r="Q501" s="74">
        <f t="shared" si="477"/>
        <v>0</v>
      </c>
      <c r="R501" s="74">
        <f t="shared" si="477"/>
        <v>0</v>
      </c>
      <c r="S501" s="74">
        <f t="shared" si="477"/>
        <v>4000</v>
      </c>
      <c r="T501" s="74">
        <f t="shared" si="477"/>
        <v>0</v>
      </c>
      <c r="U501" s="74">
        <f t="shared" si="477"/>
        <v>0</v>
      </c>
      <c r="V501" s="74">
        <f t="shared" si="477"/>
        <v>4000</v>
      </c>
      <c r="W501" s="74">
        <f t="shared" si="477"/>
        <v>0</v>
      </c>
      <c r="X501" s="74">
        <f t="shared" si="477"/>
        <v>0</v>
      </c>
      <c r="Y501" s="74">
        <f t="shared" si="477"/>
        <v>0</v>
      </c>
      <c r="Z501" s="74">
        <f t="shared" si="477"/>
        <v>4000</v>
      </c>
      <c r="AA501" s="74">
        <f t="shared" si="477"/>
        <v>0</v>
      </c>
      <c r="AB501" s="74">
        <f t="shared" si="477"/>
        <v>0</v>
      </c>
      <c r="AC501" s="74">
        <f t="shared" si="477"/>
        <v>0</v>
      </c>
      <c r="AD501" s="74">
        <f t="shared" si="477"/>
        <v>0</v>
      </c>
      <c r="AE501" s="74">
        <f t="shared" si="477"/>
        <v>0</v>
      </c>
      <c r="AF501" s="74">
        <f t="shared" si="477"/>
        <v>0</v>
      </c>
      <c r="AG501" s="74">
        <f t="shared" si="477"/>
        <v>0</v>
      </c>
      <c r="AH501" s="74">
        <f t="shared" si="477"/>
        <v>4000</v>
      </c>
      <c r="AI501" s="74">
        <f t="shared" si="477"/>
        <v>0</v>
      </c>
      <c r="AJ501" s="74">
        <f t="shared" si="477"/>
        <v>0</v>
      </c>
      <c r="AK501" s="74">
        <f t="shared" si="477"/>
        <v>0</v>
      </c>
      <c r="AL501" s="74">
        <f t="shared" si="477"/>
        <v>0</v>
      </c>
      <c r="AM501" s="74">
        <f t="shared" si="477"/>
        <v>0</v>
      </c>
      <c r="AN501" s="74">
        <f t="shared" si="477"/>
        <v>4000</v>
      </c>
      <c r="AO501" s="74">
        <f t="shared" si="477"/>
        <v>0</v>
      </c>
      <c r="AP501" s="74">
        <f t="shared" si="477"/>
        <v>0</v>
      </c>
      <c r="AQ501" s="74">
        <f t="shared" si="477"/>
        <v>0</v>
      </c>
      <c r="AR501" s="74">
        <f t="shared" si="477"/>
        <v>4000</v>
      </c>
      <c r="AS501" s="74">
        <f t="shared" si="477"/>
        <v>0</v>
      </c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</row>
    <row r="502" spans="1:69" s="29" customFormat="1" ht="100.5" customHeight="1">
      <c r="A502" s="82" t="s">
        <v>254</v>
      </c>
      <c r="B502" s="83" t="s">
        <v>3</v>
      </c>
      <c r="C502" s="83" t="s">
        <v>150</v>
      </c>
      <c r="D502" s="84" t="s">
        <v>330</v>
      </c>
      <c r="E502" s="83" t="s">
        <v>144</v>
      </c>
      <c r="F502" s="74"/>
      <c r="G502" s="74"/>
      <c r="H502" s="74"/>
      <c r="I502" s="74"/>
      <c r="J502" s="74"/>
      <c r="K502" s="176"/>
      <c r="L502" s="176"/>
      <c r="M502" s="74"/>
      <c r="N502" s="75"/>
      <c r="O502" s="74">
        <f>P502-M502</f>
        <v>4000</v>
      </c>
      <c r="P502" s="74">
        <v>4000</v>
      </c>
      <c r="Q502" s="74"/>
      <c r="R502" s="176"/>
      <c r="S502" s="74">
        <f>P502+R502</f>
        <v>4000</v>
      </c>
      <c r="T502" s="74"/>
      <c r="U502" s="177"/>
      <c r="V502" s="74">
        <f>U502+S502</f>
        <v>4000</v>
      </c>
      <c r="W502" s="74">
        <f>T502</f>
        <v>0</v>
      </c>
      <c r="X502" s="180"/>
      <c r="Y502" s="180"/>
      <c r="Z502" s="74">
        <f>V502+X502+Y502</f>
        <v>4000</v>
      </c>
      <c r="AA502" s="74">
        <f>W502+Y502</f>
        <v>0</v>
      </c>
      <c r="AB502" s="177"/>
      <c r="AC502" s="177"/>
      <c r="AD502" s="177"/>
      <c r="AE502" s="177"/>
      <c r="AF502" s="177"/>
      <c r="AG502" s="177"/>
      <c r="AH502" s="74">
        <f>Z502+AB502+AC502+AD502+AE502+AF502+AG502</f>
        <v>4000</v>
      </c>
      <c r="AI502" s="74">
        <f>AA502+AG502</f>
        <v>0</v>
      </c>
      <c r="AJ502" s="74"/>
      <c r="AK502" s="74"/>
      <c r="AL502" s="177"/>
      <c r="AM502" s="177"/>
      <c r="AN502" s="74">
        <f>AH502+AJ502+AK502+AL502+AM502</f>
        <v>4000</v>
      </c>
      <c r="AO502" s="74">
        <f>AI502+AM502</f>
        <v>0</v>
      </c>
      <c r="AP502" s="178"/>
      <c r="AQ502" s="178"/>
      <c r="AR502" s="74">
        <f>AN502+AP502+AQ502</f>
        <v>4000</v>
      </c>
      <c r="AS502" s="74">
        <f>AO502+AQ502</f>
        <v>0</v>
      </c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</row>
    <row r="503" spans="1:69" s="29" customFormat="1" ht="68.25" customHeight="1">
      <c r="A503" s="82" t="s">
        <v>299</v>
      </c>
      <c r="B503" s="83" t="s">
        <v>3</v>
      </c>
      <c r="C503" s="83" t="s">
        <v>150</v>
      </c>
      <c r="D503" s="84" t="s">
        <v>297</v>
      </c>
      <c r="E503" s="83"/>
      <c r="F503" s="74"/>
      <c r="G503" s="74"/>
      <c r="H503" s="74"/>
      <c r="I503" s="74"/>
      <c r="J503" s="74"/>
      <c r="K503" s="176"/>
      <c r="L503" s="176"/>
      <c r="M503" s="74"/>
      <c r="N503" s="75"/>
      <c r="O503" s="74">
        <f aca="true" t="shared" si="478" ref="O503:AS503">O504</f>
        <v>30987</v>
      </c>
      <c r="P503" s="74">
        <f t="shared" si="478"/>
        <v>30987</v>
      </c>
      <c r="Q503" s="74">
        <f t="shared" si="478"/>
        <v>0</v>
      </c>
      <c r="R503" s="74">
        <f t="shared" si="478"/>
        <v>0</v>
      </c>
      <c r="S503" s="74">
        <f t="shared" si="478"/>
        <v>30987</v>
      </c>
      <c r="T503" s="74">
        <f t="shared" si="478"/>
        <v>0</v>
      </c>
      <c r="U503" s="74">
        <f t="shared" si="478"/>
        <v>31</v>
      </c>
      <c r="V503" s="74">
        <f t="shared" si="478"/>
        <v>31018</v>
      </c>
      <c r="W503" s="74">
        <f t="shared" si="478"/>
        <v>0</v>
      </c>
      <c r="X503" s="74">
        <f t="shared" si="478"/>
        <v>0</v>
      </c>
      <c r="Y503" s="74">
        <f t="shared" si="478"/>
        <v>0</v>
      </c>
      <c r="Z503" s="74">
        <f t="shared" si="478"/>
        <v>31018</v>
      </c>
      <c r="AA503" s="74">
        <f t="shared" si="478"/>
        <v>0</v>
      </c>
      <c r="AB503" s="74">
        <f t="shared" si="478"/>
        <v>0</v>
      </c>
      <c r="AC503" s="74">
        <f t="shared" si="478"/>
        <v>0</v>
      </c>
      <c r="AD503" s="74">
        <f t="shared" si="478"/>
        <v>0</v>
      </c>
      <c r="AE503" s="74">
        <f t="shared" si="478"/>
        <v>0</v>
      </c>
      <c r="AF503" s="74">
        <f t="shared" si="478"/>
        <v>0</v>
      </c>
      <c r="AG503" s="74">
        <f t="shared" si="478"/>
        <v>0</v>
      </c>
      <c r="AH503" s="74">
        <f t="shared" si="478"/>
        <v>31018</v>
      </c>
      <c r="AI503" s="74">
        <f t="shared" si="478"/>
        <v>0</v>
      </c>
      <c r="AJ503" s="74">
        <f t="shared" si="478"/>
        <v>-40</v>
      </c>
      <c r="AK503" s="74">
        <f t="shared" si="478"/>
        <v>0</v>
      </c>
      <c r="AL503" s="74">
        <f t="shared" si="478"/>
        <v>0</v>
      </c>
      <c r="AM503" s="74">
        <f t="shared" si="478"/>
        <v>0</v>
      </c>
      <c r="AN503" s="74">
        <f t="shared" si="478"/>
        <v>30978</v>
      </c>
      <c r="AO503" s="74">
        <f t="shared" si="478"/>
        <v>0</v>
      </c>
      <c r="AP503" s="74">
        <f t="shared" si="478"/>
        <v>0</v>
      </c>
      <c r="AQ503" s="74">
        <f t="shared" si="478"/>
        <v>0</v>
      </c>
      <c r="AR503" s="74">
        <f t="shared" si="478"/>
        <v>30978</v>
      </c>
      <c r="AS503" s="74">
        <f t="shared" si="478"/>
        <v>0</v>
      </c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</row>
    <row r="504" spans="1:69" s="29" customFormat="1" ht="69.75" customHeight="1">
      <c r="A504" s="82" t="s">
        <v>137</v>
      </c>
      <c r="B504" s="83" t="s">
        <v>3</v>
      </c>
      <c r="C504" s="83" t="s">
        <v>150</v>
      </c>
      <c r="D504" s="84" t="s">
        <v>297</v>
      </c>
      <c r="E504" s="83" t="s">
        <v>138</v>
      </c>
      <c r="F504" s="74"/>
      <c r="G504" s="74"/>
      <c r="H504" s="74"/>
      <c r="I504" s="74"/>
      <c r="J504" s="74"/>
      <c r="K504" s="176"/>
      <c r="L504" s="176"/>
      <c r="M504" s="74"/>
      <c r="N504" s="75"/>
      <c r="O504" s="74">
        <f>P504-M504</f>
        <v>30987</v>
      </c>
      <c r="P504" s="74">
        <f>30855+132</f>
        <v>30987</v>
      </c>
      <c r="Q504" s="74"/>
      <c r="R504" s="176"/>
      <c r="S504" s="74">
        <f>P504+R504</f>
        <v>30987</v>
      </c>
      <c r="T504" s="74"/>
      <c r="U504" s="181">
        <v>31</v>
      </c>
      <c r="V504" s="74">
        <f>U504+S504</f>
        <v>31018</v>
      </c>
      <c r="W504" s="74">
        <f>T504</f>
        <v>0</v>
      </c>
      <c r="X504" s="180"/>
      <c r="Y504" s="180"/>
      <c r="Z504" s="74">
        <f>V504+X504+Y504</f>
        <v>31018</v>
      </c>
      <c r="AA504" s="74">
        <f>W504+Y504</f>
        <v>0</v>
      </c>
      <c r="AB504" s="177"/>
      <c r="AC504" s="177"/>
      <c r="AD504" s="177"/>
      <c r="AE504" s="177"/>
      <c r="AF504" s="177"/>
      <c r="AG504" s="177"/>
      <c r="AH504" s="74">
        <f>Z504+AB504+AC504+AD504+AE504+AF504+AG504</f>
        <v>31018</v>
      </c>
      <c r="AI504" s="74">
        <f>AA504+AG504</f>
        <v>0</v>
      </c>
      <c r="AJ504" s="74">
        <f>-15-25</f>
        <v>-40</v>
      </c>
      <c r="AK504" s="74"/>
      <c r="AL504" s="177"/>
      <c r="AM504" s="177"/>
      <c r="AN504" s="74">
        <f>AH504+AJ504+AK504+AL504+AM504</f>
        <v>30978</v>
      </c>
      <c r="AO504" s="74">
        <f>AI504+AM504</f>
        <v>0</v>
      </c>
      <c r="AP504" s="178"/>
      <c r="AQ504" s="178"/>
      <c r="AR504" s="74">
        <f>AN504+AP504+AQ504</f>
        <v>30978</v>
      </c>
      <c r="AS504" s="74">
        <f>AO504+AQ504</f>
        <v>0</v>
      </c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</row>
    <row r="505" spans="1:69" s="29" customFormat="1" ht="54" customHeight="1">
      <c r="A505" s="82" t="s">
        <v>368</v>
      </c>
      <c r="B505" s="83" t="s">
        <v>3</v>
      </c>
      <c r="C505" s="83" t="s">
        <v>150</v>
      </c>
      <c r="D505" s="84" t="s">
        <v>333</v>
      </c>
      <c r="E505" s="83"/>
      <c r="F505" s="74"/>
      <c r="G505" s="74"/>
      <c r="H505" s="74"/>
      <c r="I505" s="74"/>
      <c r="J505" s="74"/>
      <c r="K505" s="176"/>
      <c r="L505" s="176"/>
      <c r="M505" s="74"/>
      <c r="N505" s="75"/>
      <c r="O505" s="74">
        <f aca="true" t="shared" si="479" ref="O505:AA505">O506</f>
        <v>335</v>
      </c>
      <c r="P505" s="74">
        <f t="shared" si="479"/>
        <v>335</v>
      </c>
      <c r="Q505" s="74">
        <f t="shared" si="479"/>
        <v>0</v>
      </c>
      <c r="R505" s="74">
        <f t="shared" si="479"/>
        <v>0</v>
      </c>
      <c r="S505" s="74">
        <f t="shared" si="479"/>
        <v>335</v>
      </c>
      <c r="T505" s="74">
        <f t="shared" si="479"/>
        <v>0</v>
      </c>
      <c r="U505" s="74">
        <f t="shared" si="479"/>
        <v>0</v>
      </c>
      <c r="V505" s="74">
        <f t="shared" si="479"/>
        <v>335</v>
      </c>
      <c r="W505" s="74">
        <f t="shared" si="479"/>
        <v>0</v>
      </c>
      <c r="X505" s="74">
        <f t="shared" si="479"/>
        <v>0</v>
      </c>
      <c r="Y505" s="74">
        <f t="shared" si="479"/>
        <v>0</v>
      </c>
      <c r="Z505" s="74">
        <f t="shared" si="479"/>
        <v>335</v>
      </c>
      <c r="AA505" s="74">
        <f t="shared" si="479"/>
        <v>0</v>
      </c>
      <c r="AB505" s="74">
        <f aca="true" t="shared" si="480" ref="AB505:AN505">AB506+AB507</f>
        <v>0</v>
      </c>
      <c r="AC505" s="74">
        <f t="shared" si="480"/>
        <v>0</v>
      </c>
      <c r="AD505" s="74">
        <f t="shared" si="480"/>
        <v>0</v>
      </c>
      <c r="AE505" s="74">
        <f t="shared" si="480"/>
        <v>0</v>
      </c>
      <c r="AF505" s="74">
        <f t="shared" si="480"/>
        <v>0</v>
      </c>
      <c r="AG505" s="74">
        <f t="shared" si="480"/>
        <v>0</v>
      </c>
      <c r="AH505" s="74">
        <f t="shared" si="480"/>
        <v>335</v>
      </c>
      <c r="AI505" s="74">
        <f t="shared" si="480"/>
        <v>0</v>
      </c>
      <c r="AJ505" s="74">
        <f t="shared" si="480"/>
        <v>0</v>
      </c>
      <c r="AK505" s="74">
        <f t="shared" si="480"/>
        <v>0</v>
      </c>
      <c r="AL505" s="74">
        <f t="shared" si="480"/>
        <v>0</v>
      </c>
      <c r="AM505" s="74">
        <f t="shared" si="480"/>
        <v>0</v>
      </c>
      <c r="AN505" s="74">
        <f t="shared" si="480"/>
        <v>335</v>
      </c>
      <c r="AO505" s="74">
        <f>AO506+AO507</f>
        <v>0</v>
      </c>
      <c r="AP505" s="74">
        <f>AP506+AP507</f>
        <v>0</v>
      </c>
      <c r="AQ505" s="74">
        <f>AQ506+AQ507</f>
        <v>0</v>
      </c>
      <c r="AR505" s="74">
        <f>AR506+AR507</f>
        <v>335</v>
      </c>
      <c r="AS505" s="74">
        <f>AS506+AS507</f>
        <v>0</v>
      </c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</row>
    <row r="506" spans="1:69" s="46" customFormat="1" ht="69.75" customHeight="1" hidden="1">
      <c r="A506" s="133" t="s">
        <v>137</v>
      </c>
      <c r="B506" s="134" t="s">
        <v>3</v>
      </c>
      <c r="C506" s="134" t="s">
        <v>150</v>
      </c>
      <c r="D506" s="135" t="s">
        <v>333</v>
      </c>
      <c r="E506" s="134" t="s">
        <v>138</v>
      </c>
      <c r="F506" s="136"/>
      <c r="G506" s="136"/>
      <c r="H506" s="136"/>
      <c r="I506" s="136"/>
      <c r="J506" s="136"/>
      <c r="K506" s="182"/>
      <c r="L506" s="182"/>
      <c r="M506" s="136"/>
      <c r="N506" s="137"/>
      <c r="O506" s="136">
        <f>P506-M506</f>
        <v>335</v>
      </c>
      <c r="P506" s="136">
        <v>335</v>
      </c>
      <c r="Q506" s="136"/>
      <c r="R506" s="182"/>
      <c r="S506" s="136">
        <f>P506+R506</f>
        <v>335</v>
      </c>
      <c r="T506" s="136"/>
      <c r="U506" s="183"/>
      <c r="V506" s="136">
        <f>U506+S506</f>
        <v>335</v>
      </c>
      <c r="W506" s="136">
        <f>T506</f>
        <v>0</v>
      </c>
      <c r="X506" s="184"/>
      <c r="Y506" s="184"/>
      <c r="Z506" s="136">
        <f>V506+X506+Y506</f>
        <v>335</v>
      </c>
      <c r="AA506" s="136">
        <f>W506+Y506</f>
        <v>0</v>
      </c>
      <c r="AB506" s="136">
        <v>-335</v>
      </c>
      <c r="AC506" s="183"/>
      <c r="AD506" s="183"/>
      <c r="AE506" s="183"/>
      <c r="AF506" s="183"/>
      <c r="AG506" s="183"/>
      <c r="AH506" s="136">
        <f>Z506+AB506+AC506+AD506+AE506+AF506+AG506</f>
        <v>0</v>
      </c>
      <c r="AI506" s="136">
        <f>AA506+AG506</f>
        <v>0</v>
      </c>
      <c r="AJ506" s="136"/>
      <c r="AK506" s="136"/>
      <c r="AL506" s="183"/>
      <c r="AM506" s="183"/>
      <c r="AN506" s="183"/>
      <c r="AO506" s="183"/>
      <c r="AP506" s="185"/>
      <c r="AQ506" s="185"/>
      <c r="AR506" s="185"/>
      <c r="AS506" s="18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5"/>
      <c r="BQ506" s="45"/>
    </row>
    <row r="507" spans="1:69" s="29" customFormat="1" ht="69.75" customHeight="1">
      <c r="A507" s="82" t="s">
        <v>383</v>
      </c>
      <c r="B507" s="83" t="s">
        <v>3</v>
      </c>
      <c r="C507" s="83" t="s">
        <v>150</v>
      </c>
      <c r="D507" s="84" t="s">
        <v>382</v>
      </c>
      <c r="E507" s="83"/>
      <c r="F507" s="74"/>
      <c r="G507" s="74"/>
      <c r="H507" s="74"/>
      <c r="I507" s="74"/>
      <c r="J507" s="74"/>
      <c r="K507" s="176"/>
      <c r="L507" s="176"/>
      <c r="M507" s="74"/>
      <c r="N507" s="75"/>
      <c r="O507" s="74"/>
      <c r="P507" s="74"/>
      <c r="Q507" s="74"/>
      <c r="R507" s="176"/>
      <c r="S507" s="74"/>
      <c r="T507" s="74"/>
      <c r="U507" s="177"/>
      <c r="V507" s="74"/>
      <c r="W507" s="74"/>
      <c r="X507" s="180"/>
      <c r="Y507" s="180"/>
      <c r="Z507" s="74"/>
      <c r="AA507" s="74"/>
      <c r="AB507" s="74">
        <f aca="true" t="shared" si="481" ref="AB507:AS507">AB508</f>
        <v>335</v>
      </c>
      <c r="AC507" s="177">
        <f t="shared" si="481"/>
        <v>0</v>
      </c>
      <c r="AD507" s="177">
        <f t="shared" si="481"/>
        <v>0</v>
      </c>
      <c r="AE507" s="177">
        <f t="shared" si="481"/>
        <v>0</v>
      </c>
      <c r="AF507" s="177">
        <f t="shared" si="481"/>
        <v>0</v>
      </c>
      <c r="AG507" s="177">
        <f t="shared" si="481"/>
        <v>0</v>
      </c>
      <c r="AH507" s="74">
        <f t="shared" si="481"/>
        <v>335</v>
      </c>
      <c r="AI507" s="74">
        <f t="shared" si="481"/>
        <v>0</v>
      </c>
      <c r="AJ507" s="74">
        <f t="shared" si="481"/>
        <v>0</v>
      </c>
      <c r="AK507" s="74">
        <f t="shared" si="481"/>
        <v>0</v>
      </c>
      <c r="AL507" s="74">
        <f t="shared" si="481"/>
        <v>0</v>
      </c>
      <c r="AM507" s="74">
        <f t="shared" si="481"/>
        <v>0</v>
      </c>
      <c r="AN507" s="74">
        <f t="shared" si="481"/>
        <v>335</v>
      </c>
      <c r="AO507" s="74">
        <f t="shared" si="481"/>
        <v>0</v>
      </c>
      <c r="AP507" s="74">
        <f t="shared" si="481"/>
        <v>0</v>
      </c>
      <c r="AQ507" s="74">
        <f t="shared" si="481"/>
        <v>0</v>
      </c>
      <c r="AR507" s="74">
        <f t="shared" si="481"/>
        <v>335</v>
      </c>
      <c r="AS507" s="74">
        <f t="shared" si="481"/>
        <v>0</v>
      </c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</row>
    <row r="508" spans="1:69" s="29" customFormat="1" ht="69.75" customHeight="1">
      <c r="A508" s="82" t="s">
        <v>137</v>
      </c>
      <c r="B508" s="83" t="s">
        <v>3</v>
      </c>
      <c r="C508" s="83" t="s">
        <v>150</v>
      </c>
      <c r="D508" s="84" t="s">
        <v>382</v>
      </c>
      <c r="E508" s="83" t="s">
        <v>138</v>
      </c>
      <c r="F508" s="74"/>
      <c r="G508" s="74"/>
      <c r="H508" s="74"/>
      <c r="I508" s="74"/>
      <c r="J508" s="74"/>
      <c r="K508" s="176"/>
      <c r="L508" s="176"/>
      <c r="M508" s="74"/>
      <c r="N508" s="75"/>
      <c r="O508" s="74"/>
      <c r="P508" s="74"/>
      <c r="Q508" s="74"/>
      <c r="R508" s="176"/>
      <c r="S508" s="74"/>
      <c r="T508" s="74"/>
      <c r="U508" s="177"/>
      <c r="V508" s="74"/>
      <c r="W508" s="74"/>
      <c r="X508" s="180"/>
      <c r="Y508" s="180"/>
      <c r="Z508" s="74"/>
      <c r="AA508" s="74"/>
      <c r="AB508" s="74">
        <v>335</v>
      </c>
      <c r="AC508" s="177"/>
      <c r="AD508" s="177"/>
      <c r="AE508" s="177"/>
      <c r="AF508" s="177"/>
      <c r="AG508" s="177"/>
      <c r="AH508" s="74">
        <f>Z508+AB508+AC508+AD508+AE508+AF508+AG508</f>
        <v>335</v>
      </c>
      <c r="AI508" s="74">
        <f>AA508+AG508</f>
        <v>0</v>
      </c>
      <c r="AJ508" s="74"/>
      <c r="AK508" s="74"/>
      <c r="AL508" s="177"/>
      <c r="AM508" s="177"/>
      <c r="AN508" s="74">
        <f>AH508+AJ508+AK508+AL508+AM508</f>
        <v>335</v>
      </c>
      <c r="AO508" s="74">
        <f>AI508+AM508</f>
        <v>0</v>
      </c>
      <c r="AP508" s="178"/>
      <c r="AQ508" s="178"/>
      <c r="AR508" s="74">
        <f>AN508+AP508+AQ508</f>
        <v>335</v>
      </c>
      <c r="AS508" s="74">
        <f>AO508+AQ508</f>
        <v>0</v>
      </c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</row>
    <row r="509" spans="1:69" s="29" customFormat="1" ht="36.75" customHeight="1">
      <c r="A509" s="82" t="s">
        <v>361</v>
      </c>
      <c r="B509" s="83" t="s">
        <v>3</v>
      </c>
      <c r="C509" s="83" t="s">
        <v>150</v>
      </c>
      <c r="D509" s="84" t="s">
        <v>300</v>
      </c>
      <c r="E509" s="83"/>
      <c r="F509" s="74"/>
      <c r="G509" s="74"/>
      <c r="H509" s="74"/>
      <c r="I509" s="74"/>
      <c r="J509" s="74"/>
      <c r="K509" s="176"/>
      <c r="L509" s="176"/>
      <c r="M509" s="74"/>
      <c r="N509" s="75"/>
      <c r="O509" s="74">
        <f aca="true" t="shared" si="482" ref="O509:AG510">O510</f>
        <v>79</v>
      </c>
      <c r="P509" s="74">
        <f t="shared" si="482"/>
        <v>79</v>
      </c>
      <c r="Q509" s="74">
        <f t="shared" si="482"/>
        <v>0</v>
      </c>
      <c r="R509" s="74">
        <f t="shared" si="482"/>
        <v>0</v>
      </c>
      <c r="S509" s="74">
        <f t="shared" si="482"/>
        <v>79</v>
      </c>
      <c r="T509" s="74">
        <f t="shared" si="482"/>
        <v>0</v>
      </c>
      <c r="U509" s="74">
        <f t="shared" si="482"/>
        <v>0</v>
      </c>
      <c r="V509" s="74">
        <f t="shared" si="482"/>
        <v>79</v>
      </c>
      <c r="W509" s="74">
        <f t="shared" si="482"/>
        <v>0</v>
      </c>
      <c r="X509" s="74">
        <f t="shared" si="482"/>
        <v>0</v>
      </c>
      <c r="Y509" s="74">
        <f t="shared" si="482"/>
        <v>0</v>
      </c>
      <c r="Z509" s="74">
        <f t="shared" si="482"/>
        <v>79</v>
      </c>
      <c r="AA509" s="74">
        <f t="shared" si="482"/>
        <v>0</v>
      </c>
      <c r="AB509" s="74">
        <f t="shared" si="482"/>
        <v>0</v>
      </c>
      <c r="AC509" s="74">
        <f t="shared" si="482"/>
        <v>0</v>
      </c>
      <c r="AD509" s="74">
        <f t="shared" si="482"/>
        <v>0</v>
      </c>
      <c r="AE509" s="74">
        <f t="shared" si="482"/>
        <v>0</v>
      </c>
      <c r="AF509" s="74">
        <f t="shared" si="482"/>
        <v>0</v>
      </c>
      <c r="AG509" s="74">
        <f t="shared" si="482"/>
        <v>0</v>
      </c>
      <c r="AH509" s="74">
        <f aca="true" t="shared" si="483" ref="AA509:AP510">AH510</f>
        <v>79</v>
      </c>
      <c r="AI509" s="74">
        <f t="shared" si="483"/>
        <v>0</v>
      </c>
      <c r="AJ509" s="74">
        <f t="shared" si="483"/>
        <v>0</v>
      </c>
      <c r="AK509" s="74">
        <f t="shared" si="483"/>
        <v>0</v>
      </c>
      <c r="AL509" s="74">
        <f t="shared" si="483"/>
        <v>0</v>
      </c>
      <c r="AM509" s="74">
        <f t="shared" si="483"/>
        <v>0</v>
      </c>
      <c r="AN509" s="74">
        <f t="shared" si="483"/>
        <v>79</v>
      </c>
      <c r="AO509" s="74">
        <f t="shared" si="483"/>
        <v>0</v>
      </c>
      <c r="AP509" s="74">
        <f t="shared" si="483"/>
        <v>0</v>
      </c>
      <c r="AQ509" s="74">
        <f aca="true" t="shared" si="484" ref="AO509:AS510">AQ510</f>
        <v>0</v>
      </c>
      <c r="AR509" s="74">
        <f t="shared" si="484"/>
        <v>79</v>
      </c>
      <c r="AS509" s="74">
        <f t="shared" si="484"/>
        <v>0</v>
      </c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</row>
    <row r="510" spans="1:69" s="29" customFormat="1" ht="58.5" customHeight="1">
      <c r="A510" s="82" t="s">
        <v>362</v>
      </c>
      <c r="B510" s="83" t="s">
        <v>3</v>
      </c>
      <c r="C510" s="83" t="s">
        <v>150</v>
      </c>
      <c r="D510" s="84" t="s">
        <v>301</v>
      </c>
      <c r="E510" s="83"/>
      <c r="F510" s="74"/>
      <c r="G510" s="74"/>
      <c r="H510" s="74"/>
      <c r="I510" s="74"/>
      <c r="J510" s="74"/>
      <c r="K510" s="176"/>
      <c r="L510" s="176"/>
      <c r="M510" s="74"/>
      <c r="N510" s="75"/>
      <c r="O510" s="74">
        <f t="shared" si="482"/>
        <v>79</v>
      </c>
      <c r="P510" s="74">
        <f t="shared" si="482"/>
        <v>79</v>
      </c>
      <c r="Q510" s="74">
        <f t="shared" si="482"/>
        <v>0</v>
      </c>
      <c r="R510" s="74">
        <f t="shared" si="482"/>
        <v>0</v>
      </c>
      <c r="S510" s="74">
        <f t="shared" si="482"/>
        <v>79</v>
      </c>
      <c r="T510" s="74">
        <f t="shared" si="482"/>
        <v>0</v>
      </c>
      <c r="U510" s="74">
        <f t="shared" si="482"/>
        <v>0</v>
      </c>
      <c r="V510" s="74">
        <f t="shared" si="482"/>
        <v>79</v>
      </c>
      <c r="W510" s="74">
        <f t="shared" si="482"/>
        <v>0</v>
      </c>
      <c r="X510" s="74">
        <f t="shared" si="482"/>
        <v>0</v>
      </c>
      <c r="Y510" s="74">
        <f t="shared" si="482"/>
        <v>0</v>
      </c>
      <c r="Z510" s="74">
        <f t="shared" si="482"/>
        <v>79</v>
      </c>
      <c r="AA510" s="74">
        <f t="shared" si="483"/>
        <v>0</v>
      </c>
      <c r="AB510" s="74">
        <f t="shared" si="483"/>
        <v>0</v>
      </c>
      <c r="AC510" s="74">
        <f t="shared" si="483"/>
        <v>0</v>
      </c>
      <c r="AD510" s="74">
        <f t="shared" si="483"/>
        <v>0</v>
      </c>
      <c r="AE510" s="74">
        <f t="shared" si="483"/>
        <v>0</v>
      </c>
      <c r="AF510" s="74">
        <f t="shared" si="483"/>
        <v>0</v>
      </c>
      <c r="AG510" s="74">
        <f t="shared" si="483"/>
        <v>0</v>
      </c>
      <c r="AH510" s="74">
        <f t="shared" si="483"/>
        <v>79</v>
      </c>
      <c r="AI510" s="74">
        <f t="shared" si="483"/>
        <v>0</v>
      </c>
      <c r="AJ510" s="74">
        <f t="shared" si="483"/>
        <v>0</v>
      </c>
      <c r="AK510" s="74">
        <f t="shared" si="483"/>
        <v>0</v>
      </c>
      <c r="AL510" s="74">
        <f t="shared" si="483"/>
        <v>0</v>
      </c>
      <c r="AM510" s="74">
        <f t="shared" si="483"/>
        <v>0</v>
      </c>
      <c r="AN510" s="74">
        <f t="shared" si="483"/>
        <v>79</v>
      </c>
      <c r="AO510" s="74">
        <f t="shared" si="484"/>
        <v>0</v>
      </c>
      <c r="AP510" s="74">
        <f t="shared" si="484"/>
        <v>0</v>
      </c>
      <c r="AQ510" s="74">
        <f t="shared" si="484"/>
        <v>0</v>
      </c>
      <c r="AR510" s="74">
        <f t="shared" si="484"/>
        <v>79</v>
      </c>
      <c r="AS510" s="74">
        <f t="shared" si="484"/>
        <v>0</v>
      </c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</row>
    <row r="511" spans="1:69" s="29" customFormat="1" ht="72.75" customHeight="1">
      <c r="A511" s="82" t="s">
        <v>137</v>
      </c>
      <c r="B511" s="83" t="s">
        <v>3</v>
      </c>
      <c r="C511" s="83" t="s">
        <v>150</v>
      </c>
      <c r="D511" s="84" t="s">
        <v>301</v>
      </c>
      <c r="E511" s="83" t="s">
        <v>138</v>
      </c>
      <c r="F511" s="74"/>
      <c r="G511" s="74"/>
      <c r="H511" s="74"/>
      <c r="I511" s="74"/>
      <c r="J511" s="74"/>
      <c r="K511" s="176"/>
      <c r="L511" s="176"/>
      <c r="M511" s="74"/>
      <c r="N511" s="75"/>
      <c r="O511" s="74">
        <f>P511-M511</f>
        <v>79</v>
      </c>
      <c r="P511" s="74">
        <f>37+42</f>
        <v>79</v>
      </c>
      <c r="Q511" s="74"/>
      <c r="R511" s="74"/>
      <c r="S511" s="74">
        <f>P511+R511</f>
        <v>79</v>
      </c>
      <c r="T511" s="74"/>
      <c r="U511" s="177"/>
      <c r="V511" s="74">
        <f>U511+S511</f>
        <v>79</v>
      </c>
      <c r="W511" s="74">
        <f>T511</f>
        <v>0</v>
      </c>
      <c r="X511" s="180"/>
      <c r="Y511" s="180"/>
      <c r="Z511" s="74">
        <f>V511+X511+Y511</f>
        <v>79</v>
      </c>
      <c r="AA511" s="74">
        <f>W511+Y511</f>
        <v>0</v>
      </c>
      <c r="AB511" s="177"/>
      <c r="AC511" s="177"/>
      <c r="AD511" s="177"/>
      <c r="AE511" s="177"/>
      <c r="AF511" s="177"/>
      <c r="AG511" s="177"/>
      <c r="AH511" s="74">
        <f>Z511+AB511+AC511+AD511+AE511+AF511+AG511</f>
        <v>79</v>
      </c>
      <c r="AI511" s="74">
        <f>AA511+AG511</f>
        <v>0</v>
      </c>
      <c r="AJ511" s="74"/>
      <c r="AK511" s="74"/>
      <c r="AL511" s="177"/>
      <c r="AM511" s="177"/>
      <c r="AN511" s="74">
        <f>AH511+AJ511+AK511+AL511+AM511</f>
        <v>79</v>
      </c>
      <c r="AO511" s="74">
        <f>AI511+AM511</f>
        <v>0</v>
      </c>
      <c r="AP511" s="178"/>
      <c r="AQ511" s="178"/>
      <c r="AR511" s="74">
        <f>AN511+AP511+AQ511</f>
        <v>79</v>
      </c>
      <c r="AS511" s="74">
        <f>AO511+AQ511</f>
        <v>0</v>
      </c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</row>
    <row r="512" spans="1:69" s="29" customFormat="1" ht="42" customHeight="1" hidden="1">
      <c r="A512" s="68" t="s">
        <v>283</v>
      </c>
      <c r="B512" s="83"/>
      <c r="C512" s="83"/>
      <c r="D512" s="84"/>
      <c r="E512" s="83"/>
      <c r="F512" s="71">
        <v>430993</v>
      </c>
      <c r="G512" s="71">
        <f>H512-F512</f>
        <v>-207037</v>
      </c>
      <c r="H512" s="71">
        <v>223956</v>
      </c>
      <c r="I512" s="71"/>
      <c r="J512" s="71">
        <v>460000</v>
      </c>
      <c r="K512" s="176"/>
      <c r="L512" s="176"/>
      <c r="M512" s="71">
        <f>H512+K512</f>
        <v>223956</v>
      </c>
      <c r="N512" s="167"/>
      <c r="O512" s="71">
        <f>P512-M512</f>
        <v>-223956</v>
      </c>
      <c r="P512" s="71">
        <f>I512+K512</f>
        <v>0</v>
      </c>
      <c r="Q512" s="71"/>
      <c r="R512" s="176"/>
      <c r="S512" s="74">
        <f>P512+R512</f>
        <v>0</v>
      </c>
      <c r="T512" s="71"/>
      <c r="U512" s="177"/>
      <c r="V512" s="178"/>
      <c r="W512" s="178"/>
      <c r="X512" s="180"/>
      <c r="Y512" s="180"/>
      <c r="Z512" s="176"/>
      <c r="AA512" s="176"/>
      <c r="AB512" s="177"/>
      <c r="AC512" s="177"/>
      <c r="AD512" s="177"/>
      <c r="AE512" s="177"/>
      <c r="AF512" s="177"/>
      <c r="AG512" s="177"/>
      <c r="AH512" s="177"/>
      <c r="AI512" s="177"/>
      <c r="AJ512" s="177"/>
      <c r="AK512" s="177"/>
      <c r="AL512" s="177"/>
      <c r="AM512" s="177"/>
      <c r="AN512" s="177"/>
      <c r="AO512" s="177"/>
      <c r="AP512" s="178"/>
      <c r="AQ512" s="178"/>
      <c r="AR512" s="178"/>
      <c r="AS512" s="17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</row>
    <row r="513" spans="1:45" ht="15.75">
      <c r="A513" s="53"/>
      <c r="B513" s="54"/>
      <c r="C513" s="54"/>
      <c r="D513" s="55"/>
      <c r="E513" s="54"/>
      <c r="F513" s="56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9"/>
      <c r="W513" s="59"/>
      <c r="X513" s="56"/>
      <c r="Y513" s="56"/>
      <c r="Z513" s="60"/>
      <c r="AA513" s="60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9"/>
      <c r="AQ513" s="59"/>
      <c r="AR513" s="59"/>
      <c r="AS513" s="59"/>
    </row>
    <row r="514" spans="1:69" s="8" customFormat="1" ht="39.75" customHeight="1">
      <c r="A514" s="61" t="s">
        <v>118</v>
      </c>
      <c r="B514" s="62"/>
      <c r="C514" s="62"/>
      <c r="D514" s="63"/>
      <c r="E514" s="62"/>
      <c r="F514" s="64" t="e">
        <f aca="true" t="shared" si="485" ref="F514:T514">F19+F67+F89+F162+F247+F263+F333+F367+F414+F512</f>
        <v>#REF!</v>
      </c>
      <c r="G514" s="64">
        <f t="shared" si="485"/>
        <v>1408471</v>
      </c>
      <c r="H514" s="64">
        <f t="shared" si="485"/>
        <v>8509729</v>
      </c>
      <c r="I514" s="64">
        <f t="shared" si="485"/>
        <v>50000</v>
      </c>
      <c r="J514" s="64">
        <f t="shared" si="485"/>
        <v>9189387</v>
      </c>
      <c r="K514" s="64">
        <f t="shared" si="485"/>
        <v>0</v>
      </c>
      <c r="L514" s="64">
        <f t="shared" si="485"/>
        <v>0</v>
      </c>
      <c r="M514" s="64">
        <f t="shared" si="485"/>
        <v>8509729</v>
      </c>
      <c r="N514" s="64">
        <f t="shared" si="485"/>
        <v>50000</v>
      </c>
      <c r="O514" s="64">
        <f t="shared" si="485"/>
        <v>-2150628</v>
      </c>
      <c r="P514" s="64">
        <f t="shared" si="485"/>
        <v>6359101</v>
      </c>
      <c r="Q514" s="64">
        <f t="shared" si="485"/>
        <v>377839</v>
      </c>
      <c r="R514" s="64">
        <f t="shared" si="485"/>
        <v>0</v>
      </c>
      <c r="S514" s="64">
        <f t="shared" si="485"/>
        <v>6359101</v>
      </c>
      <c r="T514" s="64">
        <f t="shared" si="485"/>
        <v>377839</v>
      </c>
      <c r="U514" s="74">
        <f>U515</f>
        <v>0</v>
      </c>
      <c r="V514" s="64">
        <f aca="true" t="shared" si="486" ref="V514:AS514">V19+V67+V89+V162+V247+V263+V333+V367+V414+V512</f>
        <v>6359101</v>
      </c>
      <c r="W514" s="64">
        <f t="shared" si="486"/>
        <v>377839</v>
      </c>
      <c r="X514" s="64">
        <f t="shared" si="486"/>
        <v>0</v>
      </c>
      <c r="Y514" s="64">
        <f t="shared" si="486"/>
        <v>35000</v>
      </c>
      <c r="Z514" s="64">
        <f t="shared" si="486"/>
        <v>6394101</v>
      </c>
      <c r="AA514" s="64">
        <f t="shared" si="486"/>
        <v>412839</v>
      </c>
      <c r="AB514" s="64">
        <f t="shared" si="486"/>
        <v>-192374</v>
      </c>
      <c r="AC514" s="64">
        <f t="shared" si="486"/>
        <v>103923</v>
      </c>
      <c r="AD514" s="64">
        <f t="shared" si="486"/>
        <v>197</v>
      </c>
      <c r="AE514" s="64">
        <f t="shared" si="486"/>
        <v>64936</v>
      </c>
      <c r="AF514" s="64">
        <f t="shared" si="486"/>
        <v>11343</v>
      </c>
      <c r="AG514" s="64">
        <f t="shared" si="486"/>
        <v>3524</v>
      </c>
      <c r="AH514" s="64">
        <f t="shared" si="486"/>
        <v>6385650</v>
      </c>
      <c r="AI514" s="64">
        <f t="shared" si="486"/>
        <v>416363</v>
      </c>
      <c r="AJ514" s="64">
        <f t="shared" si="486"/>
        <v>0</v>
      </c>
      <c r="AK514" s="64">
        <f t="shared" si="486"/>
        <v>27104</v>
      </c>
      <c r="AL514" s="64">
        <f t="shared" si="486"/>
        <v>0</v>
      </c>
      <c r="AM514" s="64">
        <f t="shared" si="486"/>
        <v>1274649</v>
      </c>
      <c r="AN514" s="64">
        <f t="shared" si="486"/>
        <v>7687403</v>
      </c>
      <c r="AO514" s="64">
        <f t="shared" si="486"/>
        <v>1691012</v>
      </c>
      <c r="AP514" s="64">
        <f t="shared" si="486"/>
        <v>0</v>
      </c>
      <c r="AQ514" s="64">
        <f t="shared" si="486"/>
        <v>958383</v>
      </c>
      <c r="AR514" s="64">
        <f t="shared" si="486"/>
        <v>8645786</v>
      </c>
      <c r="AS514" s="64">
        <f t="shared" si="486"/>
        <v>2649395</v>
      </c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</row>
    <row r="515" spans="1:5" ht="15">
      <c r="A515" s="30"/>
      <c r="B515" s="31"/>
      <c r="C515" s="31"/>
      <c r="D515" s="32"/>
      <c r="E515" s="31"/>
    </row>
    <row r="516" spans="1:17" ht="68.25" customHeight="1">
      <c r="A516" s="201" t="s">
        <v>259</v>
      </c>
      <c r="B516" s="201"/>
      <c r="C516" s="201"/>
      <c r="D516" s="33"/>
      <c r="E516" s="206"/>
      <c r="F516" s="206"/>
      <c r="G516" s="206"/>
      <c r="H516" s="206"/>
      <c r="I516" s="206"/>
      <c r="J516" s="206"/>
      <c r="K516" s="206"/>
      <c r="L516" s="206"/>
      <c r="M516" s="206"/>
      <c r="N516" s="206"/>
      <c r="O516" s="206"/>
      <c r="P516" s="206"/>
      <c r="Q516" s="206"/>
    </row>
    <row r="517" spans="1:69" s="12" customFormat="1" ht="21" customHeight="1">
      <c r="A517" s="34" t="s">
        <v>258</v>
      </c>
      <c r="B517" s="35"/>
      <c r="C517" s="35"/>
      <c r="D517" s="36"/>
      <c r="E517" s="206" t="s">
        <v>353</v>
      </c>
      <c r="F517" s="206"/>
      <c r="G517" s="206"/>
      <c r="H517" s="206"/>
      <c r="I517" s="206"/>
      <c r="J517" s="206"/>
      <c r="K517" s="206"/>
      <c r="L517" s="206"/>
      <c r="M517" s="206"/>
      <c r="N517" s="206"/>
      <c r="O517" s="206"/>
      <c r="P517" s="206"/>
      <c r="Q517" s="206"/>
      <c r="R517" s="206"/>
      <c r="S517" s="206"/>
      <c r="T517" s="206"/>
      <c r="U517" s="206"/>
      <c r="V517" s="206"/>
      <c r="W517" s="206"/>
      <c r="X517" s="206"/>
      <c r="Y517" s="206"/>
      <c r="Z517" s="206"/>
      <c r="AA517" s="206"/>
      <c r="AB517" s="206"/>
      <c r="AC517" s="206"/>
      <c r="AD517" s="206"/>
      <c r="AE517" s="206"/>
      <c r="AF517" s="206"/>
      <c r="AG517" s="206"/>
      <c r="AH517" s="206"/>
      <c r="AI517" s="206"/>
      <c r="AJ517" s="206"/>
      <c r="AK517" s="206"/>
      <c r="AL517" s="206"/>
      <c r="AM517" s="206"/>
      <c r="AN517" s="206"/>
      <c r="AO517" s="206"/>
      <c r="AP517" s="206"/>
      <c r="AQ517" s="206"/>
      <c r="AR517" s="206"/>
      <c r="AS517" s="206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</row>
    <row r="518" spans="13:16" ht="15">
      <c r="M518" s="6">
        <f>M514-M512</f>
        <v>8285773</v>
      </c>
      <c r="N518" s="6">
        <f>N514-N512</f>
        <v>50000</v>
      </c>
      <c r="O518" s="6">
        <f>O514-O512</f>
        <v>-1926672</v>
      </c>
      <c r="P518" s="6">
        <f>P514-P512</f>
        <v>6359101</v>
      </c>
    </row>
    <row r="519" ht="15">
      <c r="M519" s="6"/>
    </row>
    <row r="520" spans="13:39" ht="15">
      <c r="M520" s="6"/>
      <c r="AM520" s="6"/>
    </row>
    <row r="521" ht="15">
      <c r="A521" s="37"/>
    </row>
    <row r="522" spans="2:5" ht="15">
      <c r="B522" s="38"/>
      <c r="C522" s="38"/>
      <c r="D522" s="39"/>
      <c r="E522" s="38"/>
    </row>
  </sheetData>
  <mergeCells count="69">
    <mergeCell ref="E517:AS517"/>
    <mergeCell ref="AJ14:AM14"/>
    <mergeCell ref="AM15:AM17"/>
    <mergeCell ref="AJ15:AJ17"/>
    <mergeCell ref="AK15:AK17"/>
    <mergeCell ref="AL15:AL17"/>
    <mergeCell ref="AN14:AO14"/>
    <mergeCell ref="AN15:AN17"/>
    <mergeCell ref="AO15:AO17"/>
    <mergeCell ref="AH15:AH17"/>
    <mergeCell ref="U14:U17"/>
    <mergeCell ref="S14:T14"/>
    <mergeCell ref="S15:S17"/>
    <mergeCell ref="T15:T17"/>
    <mergeCell ref="AI15:AI17"/>
    <mergeCell ref="AB14:AG14"/>
    <mergeCell ref="AG15:AG17"/>
    <mergeCell ref="AB15:AB17"/>
    <mergeCell ref="AC15:AC17"/>
    <mergeCell ref="AD15:AD17"/>
    <mergeCell ref="AE15:AE17"/>
    <mergeCell ref="AF15:AF17"/>
    <mergeCell ref="AH14:AI14"/>
    <mergeCell ref="V15:V17"/>
    <mergeCell ref="W15:W17"/>
    <mergeCell ref="Z14:AA14"/>
    <mergeCell ref="V14:W14"/>
    <mergeCell ref="AA15:AA17"/>
    <mergeCell ref="X14:Y14"/>
    <mergeCell ref="X15:X17"/>
    <mergeCell ref="Y15:Y17"/>
    <mergeCell ref="Z15:Z17"/>
    <mergeCell ref="Q15:Q17"/>
    <mergeCell ref="M14:N14"/>
    <mergeCell ref="P15:P17"/>
    <mergeCell ref="O15:O17"/>
    <mergeCell ref="M15:M17"/>
    <mergeCell ref="N15:N17"/>
    <mergeCell ref="O14:Q14"/>
    <mergeCell ref="K15:K17"/>
    <mergeCell ref="G14:I14"/>
    <mergeCell ref="E14:E17"/>
    <mergeCell ref="K14:L14"/>
    <mergeCell ref="I15:I17"/>
    <mergeCell ref="J14:J17"/>
    <mergeCell ref="G15:G17"/>
    <mergeCell ref="R14:R17"/>
    <mergeCell ref="F14:F17"/>
    <mergeCell ref="A516:C516"/>
    <mergeCell ref="D14:D17"/>
    <mergeCell ref="A14:A17"/>
    <mergeCell ref="B14:B17"/>
    <mergeCell ref="C14:C17"/>
    <mergeCell ref="E516:Q516"/>
    <mergeCell ref="L15:L17"/>
    <mergeCell ref="H15:H17"/>
    <mergeCell ref="AR14:AS14"/>
    <mergeCell ref="AR15:AR17"/>
    <mergeCell ref="AS15:AS17"/>
    <mergeCell ref="AP14:AQ14"/>
    <mergeCell ref="AQ15:AQ17"/>
    <mergeCell ref="AP15:AP17"/>
    <mergeCell ref="A9:AS11"/>
    <mergeCell ref="A1:AS1"/>
    <mergeCell ref="A2:AS2"/>
    <mergeCell ref="A3:AS3"/>
    <mergeCell ref="A5:AS5"/>
    <mergeCell ref="A6:AS6"/>
    <mergeCell ref="A7:AS7"/>
  </mergeCells>
  <printOptions/>
  <pageMargins left="1.12" right="0.21" top="0.2755905511811024" bottom="0.2362204724409449" header="0.2755905511811024" footer="0.24"/>
  <pageSetup horizontalDpi="600" verticalDpi="600" orientation="portrait" paperSize="9" scale="74" r:id="rId1"/>
  <rowBreaks count="24" manualBreakCount="24">
    <brk id="29" max="46" man="1"/>
    <brk id="50" max="46" man="1"/>
    <brk id="61" max="46" man="1"/>
    <brk id="77" max="46" man="1"/>
    <brk id="103" max="46" man="1"/>
    <brk id="119" max="46" man="1"/>
    <brk id="134" max="46" man="1"/>
    <brk id="152" max="46" man="1"/>
    <brk id="168" max="44" man="1"/>
    <brk id="185" max="44" man="1"/>
    <brk id="200" max="44" man="1"/>
    <brk id="210" max="46" man="1"/>
    <brk id="216" max="46" man="1"/>
    <brk id="239" max="46" man="1"/>
    <brk id="263" max="46" man="1"/>
    <brk id="283" max="46" man="1"/>
    <brk id="306" max="46" man="1"/>
    <brk id="322" max="46" man="1"/>
    <brk id="346" max="46" man="1"/>
    <brk id="381" max="46" man="1"/>
    <brk id="402" max="46" man="1"/>
    <brk id="434" max="46" man="1"/>
    <brk id="452" max="44" man="1"/>
    <brk id="476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осянкина</cp:lastModifiedBy>
  <cp:lastPrinted>2010-04-21T07:00:10Z</cp:lastPrinted>
  <dcterms:created xsi:type="dcterms:W3CDTF">2007-01-25T06:11:58Z</dcterms:created>
  <dcterms:modified xsi:type="dcterms:W3CDTF">2010-04-21T07:00:11Z</dcterms:modified>
  <cp:category/>
  <cp:version/>
  <cp:contentType/>
  <cp:contentStatus/>
</cp:coreProperties>
</file>