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8-2010 " sheetId="1" r:id="rId1"/>
  </sheets>
  <definedNames>
    <definedName name="_xlnm.Print_Titles" localSheetId="0">'проект 2008-2010 '!$A:$E,'проект 2008-2010 '!$16:$19</definedName>
    <definedName name="_xlnm.Print_Area" localSheetId="0">'проект 2008-2010 '!$A$1:$AB$420</definedName>
  </definedNames>
  <calcPr fullCalcOnLoad="1"/>
</workbook>
</file>

<file path=xl/sharedStrings.xml><?xml version="1.0" encoding="utf-8"?>
<sst xmlns="http://schemas.openxmlformats.org/spreadsheetml/2006/main" count="1516" uniqueCount="329">
  <si>
    <t xml:space="preserve">Скорая медицинская помощь </t>
  </si>
  <si>
    <t>Санаторно-оздоровительная помощь</t>
  </si>
  <si>
    <t>Другие вопросы в области здравоохранения, физической культуры  и спорта</t>
  </si>
  <si>
    <t>10</t>
  </si>
  <si>
    <t>Физическая культура и спорт</t>
  </si>
  <si>
    <t xml:space="preserve">102 00 00 </t>
  </si>
  <si>
    <t xml:space="preserve">512 00 00 </t>
  </si>
  <si>
    <t>507 00 00</t>
  </si>
  <si>
    <t>Социальная помощь</t>
  </si>
  <si>
    <t xml:space="preserve">505 00 00 </t>
  </si>
  <si>
    <t>Социальные выплаты</t>
  </si>
  <si>
    <t>Наименование направления расходов, раздела, подраздела, целевой статьи, вида расходов функциональной классификации</t>
  </si>
  <si>
    <t>ЦСР</t>
  </si>
  <si>
    <t>ВР</t>
  </si>
  <si>
    <t>ОБЩЕГОСУДАРСТВЕННЫЕ ВОПРОСЫ</t>
  </si>
  <si>
    <t>01 00</t>
  </si>
  <si>
    <t>010</t>
  </si>
  <si>
    <t>005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</si>
  <si>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</si>
  <si>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</si>
  <si>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</si>
  <si>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</si>
  <si>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065 00 00</t>
  </si>
  <si>
    <t>Резервные фонды</t>
  </si>
  <si>
    <t>070 00 00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</si>
  <si>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</si>
  <si>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</si>
  <si>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092 00 00</t>
  </si>
  <si>
    <t>НАЦИОНАЛЬНАЯ БЕЗОПАСНОСТЬ И ПРАВООХРАНИТЕЛЬНАЯ ДЕЯТЕЛЬНОСТЬ</t>
  </si>
  <si>
    <t>03 00</t>
  </si>
  <si>
    <t>Органы внутренних дел</t>
  </si>
  <si>
    <t>Воинские формирования (органы, подразделения)</t>
  </si>
  <si>
    <t>202 00 00</t>
  </si>
  <si>
    <t>Поисковые и аварийно-спасательные учреждения</t>
  </si>
  <si>
    <t>302 00 00</t>
  </si>
  <si>
    <t>НАЦИОНАЛЬНАЯ ЭКОНОМИКА</t>
  </si>
  <si>
    <t>04 00</t>
  </si>
  <si>
    <t>Водные ресурсы</t>
  </si>
  <si>
    <t>102 00 00</t>
  </si>
  <si>
    <t>Лесное хозяйство</t>
  </si>
  <si>
    <t>Транспорт</t>
  </si>
  <si>
    <t>Другие виды транспорта</t>
  </si>
  <si>
    <t>Другие вопросы в области национальной экономики</t>
  </si>
  <si>
    <t>Мероприятия 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</si>
  <si>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</si>
  <si>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</si>
  <si>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</si>
  <si>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Малый бизнес и предпринимательство</t>
  </si>
  <si>
    <t>345 00 00</t>
  </si>
  <si>
    <t>ЖИЛИЩНО-КОММУНАЛЬНОЕ ХОЗЯЙСТВО</t>
  </si>
  <si>
    <t>05 00</t>
  </si>
  <si>
    <t>Жилищное хозяйство</t>
  </si>
  <si>
    <t>350 00 00</t>
  </si>
  <si>
    <t>Коммунальное хозяйство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</si>
  <si>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</si>
  <si>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</si>
  <si>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</si>
  <si>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06 00</t>
  </si>
  <si>
    <t>ОБРАЗОВАНИЕ</t>
  </si>
  <si>
    <t>07 00</t>
  </si>
  <si>
    <t>Дошкольное образование</t>
  </si>
  <si>
    <t>Детские дошкольные учреждения</t>
  </si>
  <si>
    <t>420 00 00</t>
  </si>
  <si>
    <t>Общее образование</t>
  </si>
  <si>
    <t>421 00 00</t>
  </si>
  <si>
    <t>Учреждения по внешкольной работе с детьми</t>
  </si>
  <si>
    <t>423 00 00</t>
  </si>
  <si>
    <t>Учебные заведения и курсы по переподготовке кадров</t>
  </si>
  <si>
    <t>429 00 00</t>
  </si>
  <si>
    <t>Высшие учебные заведения</t>
  </si>
  <si>
    <t>430 00 00</t>
  </si>
  <si>
    <t>Молодежная политика и оздоровление детей</t>
  </si>
  <si>
    <t>Организационно-воспитательная работа с молодёжью</t>
  </si>
  <si>
    <t>431 00 00</t>
  </si>
  <si>
    <t xml:space="preserve">Мероприятия по проведению  оздоровительной кампании детей </t>
  </si>
  <si>
    <t>432 00 00</t>
  </si>
  <si>
    <t>Другие вопросы в области образования</t>
  </si>
  <si>
    <t>Учреждения, обеспечивающие предоставление услуг в сфере образования</t>
  </si>
  <si>
    <t>435 00 00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</si>
  <si>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</si>
  <si>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</si>
  <si>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08 00</t>
  </si>
  <si>
    <t xml:space="preserve">Культура </t>
  </si>
  <si>
    <t>Дворцы и дома культуры, другие учреждения культуры и средств массовой информации</t>
  </si>
  <si>
    <t>440 00 00</t>
  </si>
  <si>
    <t>Музеи и постоянные выставки</t>
  </si>
  <si>
    <t>441 00 00</t>
  </si>
  <si>
    <t>Библиотеки</t>
  </si>
  <si>
    <t>442 00 00</t>
  </si>
  <si>
    <t>Театры, цирки, концертные и другие организации исполнительских искусств</t>
  </si>
  <si>
    <t>443 00 00</t>
  </si>
  <si>
    <t>Мероприятия в сфере культуры, кинематографии и средств массовой информации</t>
  </si>
  <si>
    <t>450 00 00</t>
  </si>
  <si>
    <t>Телевидение и радиовещание</t>
  </si>
  <si>
    <t>453 00 00</t>
  </si>
  <si>
    <t>09 00</t>
  </si>
  <si>
    <t>Учреждения, обеспечивающие предоставление услуг в сфере здравоохранения</t>
  </si>
  <si>
    <t>469 00 00</t>
  </si>
  <si>
    <t>470 00 00</t>
  </si>
  <si>
    <t>Поликлиники, амбулатории, диагностические центры</t>
  </si>
  <si>
    <t>471 00 00</t>
  </si>
  <si>
    <t>Санатории для детей и подростков</t>
  </si>
  <si>
    <t>474 00 00</t>
  </si>
  <si>
    <t>Станции скорой и неотложной помощи</t>
  </si>
  <si>
    <t>477 00 00</t>
  </si>
  <si>
    <t>Дома ребенка</t>
  </si>
  <si>
    <t>486 00 00</t>
  </si>
  <si>
    <t>Центры спортивной подготовки (сборные команды)</t>
  </si>
  <si>
    <t>482 00 00</t>
  </si>
  <si>
    <t>Физкультурно-оздоровительная работа и спортивные мероприятия</t>
  </si>
  <si>
    <t>512 00 00</t>
  </si>
  <si>
    <t>СОЦИАЛЬНАЯ ПОЛИТИКА</t>
  </si>
  <si>
    <t>10 00</t>
  </si>
  <si>
    <t>Социальное обслуживание населения</t>
  </si>
  <si>
    <t>Учреждения социального обслуживания населения</t>
  </si>
  <si>
    <t>Социальное обеспечение населения</t>
  </si>
  <si>
    <t>505 00 00</t>
  </si>
  <si>
    <t>Другие вопросы в области социальной политики</t>
  </si>
  <si>
    <t>ВСЕГО РАСХОДОВ</t>
  </si>
  <si>
    <t>600 00 00</t>
  </si>
  <si>
    <t>410 00 00</t>
  </si>
  <si>
    <t>Целевые программы муниципальных образований</t>
  </si>
  <si>
    <t>795 00 00</t>
  </si>
  <si>
    <t xml:space="preserve">795 00 00 </t>
  </si>
  <si>
    <t>002 00 00</t>
  </si>
  <si>
    <t>Рз</t>
  </si>
  <si>
    <t xml:space="preserve"> ПР</t>
  </si>
  <si>
    <t>01</t>
  </si>
  <si>
    <t>02</t>
  </si>
  <si>
    <t>Обеспечение выполнения функций бюджетных учреждений</t>
  </si>
  <si>
    <t>001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</si>
  <si>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</si>
  <si>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</si>
  <si>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</si>
  <si>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</si>
  <si>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</si>
  <si>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07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</si>
  <si>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</si>
  <si>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</si>
  <si>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11</t>
  </si>
  <si>
    <t>Обслуживание муниципального долга</t>
  </si>
  <si>
    <t>12</t>
  </si>
  <si>
    <t>14</t>
  </si>
  <si>
    <t>006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</si>
  <si>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</si>
  <si>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</si>
  <si>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09</t>
  </si>
  <si>
    <t>Вопросы в области лесных отношений</t>
  </si>
  <si>
    <t>292 00 00</t>
  </si>
  <si>
    <t>06</t>
  </si>
  <si>
    <t>Бюджетные инвестиции в объекты капитального строительства, не включенные в целевые программы</t>
  </si>
  <si>
    <t>004</t>
  </si>
  <si>
    <t>Дорожное хозяйство</t>
  </si>
  <si>
    <t>08</t>
  </si>
  <si>
    <t>Водный транспорт</t>
  </si>
  <si>
    <t>301 00 00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</si>
  <si>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</si>
  <si>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 xml:space="preserve">317 00 00 </t>
  </si>
  <si>
    <t>05</t>
  </si>
  <si>
    <t xml:space="preserve">351 00 00 </t>
  </si>
  <si>
    <t xml:space="preserve">Благоустройство </t>
  </si>
  <si>
    <t xml:space="preserve">002 00 00 </t>
  </si>
  <si>
    <t>Другие вопросы в области охраны окружающей среды</t>
  </si>
  <si>
    <t>Состояние окружающей среды и природопользования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</si>
  <si>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</si>
  <si>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</si>
  <si>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</si>
  <si>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436 00 00</t>
  </si>
  <si>
    <t>Высшее  и послевузовское профессиональное образование</t>
  </si>
  <si>
    <t>Телерадиокомпании и телеорганизации</t>
  </si>
  <si>
    <t xml:space="preserve">Стационарная медицинская помощь </t>
  </si>
  <si>
    <t>Амбулаторная помощь</t>
  </si>
  <si>
    <t>Пенсионное обеспечение</t>
  </si>
  <si>
    <t>Доплаты к пенсиям, дополнительное пенсионное обеспечение</t>
  </si>
  <si>
    <t>КУЛЬТУРА,  КИНЕМАТОГРАФИЯ, СРЕДСТВА МАССОВОЙ ИНФОРМАЦИИ</t>
  </si>
  <si>
    <t>ЗДРАВООХРАНЕНИЕ, ФИЗИЧЕСКАЯ КУЛЬТУРА И СПОРТ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</si>
  <si>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</si>
  <si>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Поддержка жилищного хозяйства</t>
  </si>
  <si>
    <t>Другие вопросы в области культуры, кинематографии, средств массовой информации</t>
  </si>
  <si>
    <t>Субсидия на возмещение затрат на оказание культурно-значимых услуг в области театрального искусства</t>
  </si>
  <si>
    <t>436 00 01</t>
  </si>
  <si>
    <t>436 00 02</t>
  </si>
  <si>
    <t>450 00 01</t>
  </si>
  <si>
    <t>450 00 02</t>
  </si>
  <si>
    <t>450 00 03</t>
  </si>
  <si>
    <t>795 00 01</t>
  </si>
  <si>
    <t>795 00 02</t>
  </si>
  <si>
    <t>350 00 01</t>
  </si>
  <si>
    <t>350 00 02</t>
  </si>
  <si>
    <t>350 00 03</t>
  </si>
  <si>
    <t>Субсидии на возмещение затрат за услуги по переработке твердых бытовых отходов</t>
  </si>
  <si>
    <t xml:space="preserve">351 00 01 </t>
  </si>
  <si>
    <t xml:space="preserve">351 00 03 </t>
  </si>
  <si>
    <t>301 00 01</t>
  </si>
  <si>
    <t xml:space="preserve">317 00 01 </t>
  </si>
  <si>
    <t xml:space="preserve">317 00 02 </t>
  </si>
  <si>
    <t xml:space="preserve">317 00 03 </t>
  </si>
  <si>
    <t>490 00 00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</si>
  <si>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</si>
  <si>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</si>
  <si>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</si>
  <si>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</si>
  <si>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изменения</t>
  </si>
  <si>
    <t>600 00 01</t>
  </si>
  <si>
    <t>600 00 02</t>
  </si>
  <si>
    <t>600 00 03</t>
  </si>
  <si>
    <t>600 00 04</t>
  </si>
  <si>
    <t>081 00 00</t>
  </si>
  <si>
    <t>Прикладные научные исследования в области национальной экономики</t>
  </si>
  <si>
    <t>Прикладные научные исследования и разработки</t>
  </si>
  <si>
    <t>522 00 00</t>
  </si>
  <si>
    <t>Региональные целевые программы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</si>
  <si>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</si>
  <si>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</si>
  <si>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</si>
  <si>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</si>
  <si>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</si>
  <si>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</si>
  <si>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Реализация государственных функций в области социальной политики</t>
  </si>
  <si>
    <t>514 00 00</t>
  </si>
  <si>
    <t>514 00 01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</si>
  <si>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</si>
  <si>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</si>
  <si>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</si>
  <si>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</si>
  <si>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 xml:space="preserve">В том числе средства вышестоящих бюджетов </t>
  </si>
  <si>
    <t xml:space="preserve">Сумма, тыс.руб. 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</si>
  <si>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</si>
  <si>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</si>
  <si>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</si>
  <si>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</si>
  <si>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</si>
  <si>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</si>
  <si>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Мероприятия в области гражданской промышленности</t>
  </si>
  <si>
    <t>340 04 00</t>
  </si>
  <si>
    <t>2010      всего</t>
  </si>
  <si>
    <t>431 00 01</t>
  </si>
  <si>
    <t>Субсидии муниципальным автономным учреждениям на возмещение нормативных затрат по развитию молодежного театрального творчества</t>
  </si>
  <si>
    <t>Предоставление субсидий 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</si>
  <si>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на возмещение затрат по утилизации твердых бытовых отходов</t>
  </si>
  <si>
    <t>600 00 06</t>
  </si>
  <si>
    <t>018</t>
  </si>
  <si>
    <t xml:space="preserve">Субсидии на возмещение затрат по обеспечению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</si>
  <si>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098 02 00</t>
  </si>
  <si>
    <t>Субсидии на возмещение затрат по обеспечению мероприятий по капитальному ремонту многоквартирных домов</t>
  </si>
  <si>
    <t>098 02 01</t>
  </si>
  <si>
    <t xml:space="preserve">к решению Думы </t>
  </si>
  <si>
    <t>Мероприятия в области образования</t>
  </si>
  <si>
    <t>795 00 03</t>
  </si>
  <si>
    <t>795 00 04</t>
  </si>
  <si>
    <t>Распределение бюджетных ассигнований по разделам, подразделам, целевым статьям и видам расходов классификации расходов бюджета городского округа Тольятти на плановый период 2011 и 2012 годов</t>
  </si>
  <si>
    <t xml:space="preserve">Сумма (тыс.руб.) </t>
  </si>
  <si>
    <t xml:space="preserve">городского округа </t>
  </si>
  <si>
    <t>Изменения</t>
  </si>
  <si>
    <t>Функционирование высшего должностного лица субъекта Российской Федерации и муниципального образования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</si>
  <si>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</si>
  <si>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</si>
  <si>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</si>
  <si>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Школы-детские сады, школы начальные, неполные средние и средние</t>
  </si>
  <si>
    <t>Субсидии юридическим лицам на возмещение затрат за оказание инновационных общественно значимых социальных услуг</t>
  </si>
  <si>
    <t>092 00 01</t>
  </si>
  <si>
    <t>508 00 00</t>
  </si>
  <si>
    <t>Субсидии юридическим лицам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</si>
  <si>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 xml:space="preserve"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  </t>
  </si>
  <si>
    <t>491 00 00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</si>
  <si>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автоматизированной информационной системы обеспечения градостроительной деятельности</t>
  </si>
  <si>
    <t>338 00 01</t>
  </si>
  <si>
    <t>Субсидии на возмещение затрат по капитальному ремонту общего имущества многоквартирных домов городского округа Тольятти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</si>
  <si>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</si>
  <si>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</si>
  <si>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   </t>
  </si>
  <si>
    <t xml:space="preserve">351 00 04 </t>
  </si>
  <si>
    <t xml:space="preserve">Субсидии на возмещение затрат по капитальному ремонту общего имущества многоквартирных домов городского округа Тольятти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 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</si>
  <si>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и организаций коммунального комплекса,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</si>
  <si>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 xml:space="preserve">351 00 06 </t>
  </si>
  <si>
    <t xml:space="preserve"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   </t>
  </si>
  <si>
    <t xml:space="preserve">351 00 07 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</si>
  <si>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</si>
  <si>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</si>
  <si>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Условно утвержденные расходы</t>
  </si>
  <si>
    <t>Субсидия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</si>
  <si>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795 01 00</t>
  </si>
  <si>
    <t>795 01 03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</si>
  <si>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</si>
  <si>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</si>
  <si>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</si>
  <si>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795 04 00</t>
  </si>
  <si>
    <t>795 10 00</t>
  </si>
  <si>
    <t>795 10 02</t>
  </si>
  <si>
    <t>795 06 00</t>
  </si>
  <si>
    <t>795 06 02</t>
  </si>
  <si>
    <t>795 06 01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</si>
  <si>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</t>
    </r>
    <r>
      <rPr>
        <sz val="13"/>
        <rFont val="Arial"/>
        <family val="2"/>
      </rPr>
      <t>»</t>
    </r>
  </si>
  <si>
    <t>795 09 00</t>
  </si>
  <si>
    <t xml:space="preserve">795 10 00 </t>
  </si>
  <si>
    <t xml:space="preserve">795 10 01 </t>
  </si>
  <si>
    <t>795 12 00</t>
  </si>
  <si>
    <t>795 08 00</t>
  </si>
  <si>
    <t>795 01 01</t>
  </si>
  <si>
    <t>795 01 02</t>
  </si>
  <si>
    <t>795 07 00</t>
  </si>
  <si>
    <t>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год и плановый период 2010-2011 годов»</t>
  </si>
  <si>
    <t>795 09 01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</si>
  <si>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</si>
  <si>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Субсидии некоммерческим организациям, не являющимся автономными и бюджетными учреждениями, на оказание содействия в осуществлении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</si>
  <si>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 - 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2009-2011 годы городского округа Тольятти</t>
    </r>
  </si>
  <si>
    <t xml:space="preserve">Ведомственная целевая программа организации работы с детьми и молодежью в городском округе Тольятти на 2009г. и плановый период 2010-2011гг. 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</si>
  <si>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</si>
  <si>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</si>
  <si>
    <t>Мероприятия в рамках реализации ведомственной целевой программы «Пожарная безопасность на 2009-2011гг.»</t>
  </si>
  <si>
    <r>
  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на 2009-2011гг.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</si>
  <si>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</si>
  <si>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2010-2011гг. 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</si>
  <si>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Семья и дети городского округа Тольятти на 2009-2011 годы</t>
    </r>
    <r>
      <rPr>
        <sz val="13"/>
        <rFont val="Arial"/>
        <family val="2"/>
      </rPr>
      <t>»</t>
    </r>
  </si>
  <si>
    <t>Приложение №3</t>
  </si>
  <si>
    <t>Приложение №5</t>
  </si>
  <si>
    <t>от 09.12.2009г.  №180</t>
  </si>
  <si>
    <t>Изменения 2011</t>
  </si>
  <si>
    <r>
      <t xml:space="preserve">Городская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 - доступное жилье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2004-2010гг.</t>
    </r>
  </si>
  <si>
    <t>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</si>
  <si>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</si>
  <si>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 xml:space="preserve">И.о.председателя Думы </t>
  </si>
  <si>
    <t>В.И.Дуцев</t>
  </si>
  <si>
    <t>19.05.2010г. №_____</t>
  </si>
  <si>
    <t>2011г.</t>
  </si>
  <si>
    <t>2012г.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</si>
  <si>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</si>
  <si>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</si>
  <si>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t>Больницы, клиники, госпитали, медико-санитарные части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</si>
</sst>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3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2"/>
      <name val="Times New Roman"/>
      <family val="1"/>
    </font>
    <font>
      <sz val="1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80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6" fillId="0" borderId="0" xfId="0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49" fontId="17" fillId="0" borderId="0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5" fillId="24" borderId="0" xfId="0" applyFont="1" applyFill="1" applyBorder="1" applyAlignment="1">
      <alignment/>
    </xf>
    <xf numFmtId="0" fontId="15" fillId="24" borderId="0" xfId="0" applyFont="1" applyFill="1" applyAlignment="1">
      <alignment/>
    </xf>
    <xf numFmtId="0" fontId="8" fillId="0" borderId="10" xfId="0" applyFont="1" applyFill="1" applyBorder="1" applyAlignment="1">
      <alignment horizontal="left" wrapText="1"/>
    </xf>
    <xf numFmtId="49" fontId="9" fillId="0" borderId="10" xfId="0" applyNumberFormat="1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left" wrapText="1"/>
    </xf>
    <xf numFmtId="3" fontId="13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1" fontId="12" fillId="0" borderId="10" xfId="0" applyNumberFormat="1" applyFont="1" applyFill="1" applyBorder="1" applyAlignment="1">
      <alignment horizontal="center" wrapText="1"/>
    </xf>
    <xf numFmtId="3" fontId="12" fillId="0" borderId="10" xfId="61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Fill="1" applyBorder="1" applyAlignment="1">
      <alignment horizontal="center" wrapText="1"/>
    </xf>
    <xf numFmtId="3" fontId="13" fillId="0" borderId="10" xfId="61" applyNumberFormat="1" applyFont="1" applyFill="1" applyBorder="1" applyAlignment="1">
      <alignment horizontal="center"/>
    </xf>
    <xf numFmtId="164" fontId="13" fillId="0" borderId="10" xfId="61" applyNumberFormat="1" applyFont="1" applyFill="1" applyBorder="1" applyAlignment="1">
      <alignment horizontal="center"/>
    </xf>
    <xf numFmtId="164" fontId="14" fillId="0" borderId="10" xfId="61" applyNumberFormat="1" applyFont="1" applyFill="1" applyBorder="1" applyAlignment="1">
      <alignment horizontal="center"/>
    </xf>
    <xf numFmtId="0" fontId="15" fillId="0" borderId="10" xfId="0" applyFont="1" applyFill="1" applyBorder="1" applyAlignment="1">
      <alignment/>
    </xf>
    <xf numFmtId="3" fontId="15" fillId="0" borderId="10" xfId="0" applyNumberFormat="1" applyFont="1" applyFill="1" applyBorder="1" applyAlignment="1">
      <alignment/>
    </xf>
    <xf numFmtId="164" fontId="13" fillId="0" borderId="10" xfId="60" applyNumberFormat="1" applyFont="1" applyFill="1" applyBorder="1" applyAlignment="1">
      <alignment horizontal="center"/>
    </xf>
    <xf numFmtId="164" fontId="14" fillId="0" borderId="10" xfId="60" applyNumberFormat="1" applyFont="1" applyFill="1" applyBorder="1" applyAlignment="1">
      <alignment horizontal="center"/>
    </xf>
    <xf numFmtId="3" fontId="14" fillId="0" borderId="10" xfId="60" applyNumberFormat="1" applyFont="1" applyFill="1" applyBorder="1" applyAlignment="1">
      <alignment horizontal="center"/>
    </xf>
    <xf numFmtId="0" fontId="14" fillId="0" borderId="10" xfId="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16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3" fontId="6" fillId="0" borderId="10" xfId="6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13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0" fontId="22" fillId="0" borderId="10" xfId="0" applyNumberFormat="1" applyFont="1" applyFill="1" applyBorder="1" applyAlignment="1">
      <alignment wrapText="1"/>
    </xf>
    <xf numFmtId="0" fontId="23" fillId="0" borderId="10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1" fontId="22" fillId="0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wrapText="1"/>
    </xf>
    <xf numFmtId="49" fontId="13" fillId="24" borderId="10" xfId="0" applyNumberFormat="1" applyFont="1" applyFill="1" applyBorder="1" applyAlignment="1">
      <alignment horizontal="center" wrapText="1"/>
    </xf>
    <xf numFmtId="1" fontId="22" fillId="24" borderId="10" xfId="0" applyNumberFormat="1" applyFont="1" applyFill="1" applyBorder="1" applyAlignment="1">
      <alignment horizontal="center" wrapText="1"/>
    </xf>
    <xf numFmtId="3" fontId="13" fillId="24" borderId="10" xfId="0" applyNumberFormat="1" applyFont="1" applyFill="1" applyBorder="1" applyAlignment="1">
      <alignment horizontal="center"/>
    </xf>
    <xf numFmtId="0" fontId="15" fillId="24" borderId="10" xfId="0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3" fontId="6" fillId="0" borderId="10" xfId="61" applyNumberFormat="1" applyFont="1" applyFill="1" applyBorder="1" applyAlignment="1">
      <alignment horizontal="center"/>
    </xf>
    <xf numFmtId="49" fontId="20" fillId="0" borderId="10" xfId="0" applyNumberFormat="1" applyFont="1" applyFill="1" applyBorder="1" applyAlignment="1">
      <alignment horizontal="center" wrapText="1"/>
    </xf>
    <xf numFmtId="164" fontId="6" fillId="0" borderId="10" xfId="61" applyNumberFormat="1" applyFont="1" applyFill="1" applyBorder="1" applyAlignment="1">
      <alignment horizontal="center"/>
    </xf>
    <xf numFmtId="164" fontId="12" fillId="0" borderId="10" xfId="60" applyNumberFormat="1" applyFont="1" applyFill="1" applyBorder="1" applyAlignment="1">
      <alignment horizontal="center"/>
    </xf>
    <xf numFmtId="3" fontId="13" fillId="0" borderId="10" xfId="60" applyNumberFormat="1" applyFont="1" applyFill="1" applyBorder="1" applyAlignment="1">
      <alignment horizontal="center"/>
    </xf>
    <xf numFmtId="164" fontId="24" fillId="0" borderId="10" xfId="60" applyNumberFormat="1" applyFont="1" applyFill="1" applyBorder="1" applyAlignment="1">
      <alignment horizontal="center"/>
    </xf>
    <xf numFmtId="3" fontId="24" fillId="0" borderId="10" xfId="6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64" fontId="6" fillId="0" borderId="10" xfId="60" applyNumberFormat="1" applyFont="1" applyFill="1" applyBorder="1" applyAlignment="1">
      <alignment horizontal="center"/>
    </xf>
    <xf numFmtId="3" fontId="14" fillId="0" borderId="10" xfId="61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3" fontId="12" fillId="0" borderId="10" xfId="60" applyNumberFormat="1" applyFont="1" applyFill="1" applyBorder="1" applyAlignment="1">
      <alignment horizontal="center"/>
    </xf>
    <xf numFmtId="0" fontId="14" fillId="0" borderId="10" xfId="0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9" fontId="17" fillId="0" borderId="10" xfId="0" applyNumberFormat="1" applyFont="1" applyFill="1" applyBorder="1" applyAlignment="1">
      <alignment horizontal="center" wrapText="1"/>
    </xf>
    <xf numFmtId="0" fontId="17" fillId="0" borderId="1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49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3" fontId="10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1" fontId="6" fillId="0" borderId="13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3" fontId="6" fillId="0" borderId="11" xfId="0" applyNumberFormat="1" applyFont="1" applyFill="1" applyBorder="1" applyAlignment="1">
      <alignment horizontal="center" vertical="center"/>
    </xf>
    <xf numFmtId="3" fontId="6" fillId="0" borderId="20" xfId="0" applyNumberFormat="1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 horizontal="right"/>
    </xf>
    <xf numFmtId="3" fontId="43" fillId="0" borderId="0" xfId="0" applyNumberFormat="1" applyFont="1" applyFill="1" applyAlignment="1">
      <alignment horizontal="right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wrapText="1"/>
    </xf>
    <xf numFmtId="0" fontId="44" fillId="0" borderId="0" xfId="0" applyFont="1" applyFill="1" applyBorder="1" applyAlignment="1">
      <alignment wrapText="1"/>
    </xf>
    <xf numFmtId="3" fontId="44" fillId="0" borderId="0" xfId="0" applyNumberFormat="1" applyFont="1" applyFill="1" applyBorder="1" applyAlignment="1">
      <alignment horizontal="right"/>
    </xf>
    <xf numFmtId="0" fontId="45" fillId="0" borderId="0" xfId="0" applyFont="1" applyFill="1" applyBorder="1" applyAlignment="1">
      <alignment/>
    </xf>
    <xf numFmtId="0" fontId="44" fillId="0" borderId="0" xfId="0" applyFont="1" applyFill="1" applyAlignment="1">
      <alignment wrapText="1"/>
    </xf>
    <xf numFmtId="49" fontId="44" fillId="0" borderId="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49" fontId="44" fillId="0" borderId="0" xfId="0" applyNumberFormat="1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K425"/>
  <sheetViews>
    <sheetView showZeros="0" tabSelected="1" view="pageBreakPreview" zoomScale="75" zoomScaleNormal="75" zoomScaleSheetLayoutView="75" zoomScalePageLayoutView="0" workbookViewId="0" topLeftCell="A413">
      <selection activeCell="B418" sqref="B418"/>
    </sheetView>
  </sheetViews>
  <sheetFormatPr defaultColWidth="9.00390625" defaultRowHeight="12.75"/>
  <cols>
    <col min="1" max="1" width="53.125" style="3" customWidth="1"/>
    <col min="2" max="2" width="9.25390625" style="4" customWidth="1"/>
    <col min="3" max="3" width="9.00390625" style="4" customWidth="1"/>
    <col min="4" max="4" width="12.75390625" style="5" customWidth="1"/>
    <col min="5" max="5" width="8.00390625" style="4" customWidth="1"/>
    <col min="6" max="6" width="16.875" style="6" hidden="1" customWidth="1"/>
    <col min="7" max="7" width="17.75390625" style="1" hidden="1" customWidth="1"/>
    <col min="8" max="8" width="18.125" style="1" hidden="1" customWidth="1"/>
    <col min="9" max="9" width="23.75390625" style="1" hidden="1" customWidth="1"/>
    <col min="10" max="10" width="1.25" style="1" hidden="1" customWidth="1"/>
    <col min="11" max="11" width="14.875" style="1" hidden="1" customWidth="1"/>
    <col min="12" max="12" width="16.625" style="1" hidden="1" customWidth="1"/>
    <col min="13" max="13" width="13.75390625" style="1" hidden="1" customWidth="1"/>
    <col min="14" max="14" width="24.125" style="1" hidden="1" customWidth="1"/>
    <col min="15" max="15" width="21.00390625" style="1" hidden="1" customWidth="1"/>
    <col min="16" max="16" width="4.75390625" style="1" hidden="1" customWidth="1"/>
    <col min="17" max="17" width="20.375" style="1" hidden="1" customWidth="1"/>
    <col min="18" max="18" width="8.00390625" style="1" hidden="1" customWidth="1"/>
    <col min="19" max="19" width="9.125" style="1" hidden="1" customWidth="1"/>
    <col min="20" max="20" width="14.75390625" style="1" hidden="1" customWidth="1"/>
    <col min="21" max="21" width="14.125" style="1" hidden="1" customWidth="1"/>
    <col min="22" max="23" width="0" style="1" hidden="1" customWidth="1"/>
    <col min="24" max="24" width="16.625" style="1" hidden="1" customWidth="1"/>
    <col min="25" max="25" width="16.00390625" style="1" hidden="1" customWidth="1"/>
    <col min="26" max="26" width="0" style="1" hidden="1" customWidth="1"/>
    <col min="27" max="27" width="15.625" style="1" customWidth="1"/>
    <col min="28" max="28" width="14.625" style="1" customWidth="1"/>
    <col min="29" max="62" width="9.125" style="1" customWidth="1"/>
    <col min="63" max="16384" width="9.125" style="2" customWidth="1"/>
  </cols>
  <sheetData>
    <row r="2" spans="1:28" ht="18" customHeight="1">
      <c r="A2" s="168" t="s">
        <v>314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</row>
    <row r="3" spans="1:28" ht="20.25" customHeight="1">
      <c r="A3" s="168" t="s">
        <v>246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</row>
    <row r="4" spans="1:28" ht="20.25">
      <c r="A4" s="168" t="s">
        <v>323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</row>
    <row r="5" spans="1:28" ht="20.25">
      <c r="A5" s="132"/>
      <c r="B5" s="133"/>
      <c r="C5" s="133"/>
      <c r="D5" s="134"/>
      <c r="E5" s="133"/>
      <c r="F5" s="135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36"/>
      <c r="U5" s="136"/>
      <c r="V5" s="7"/>
      <c r="W5" s="7"/>
      <c r="X5" s="7"/>
      <c r="Y5" s="7"/>
      <c r="Z5" s="7"/>
      <c r="AA5" s="7"/>
      <c r="AB5" s="7"/>
    </row>
    <row r="6" spans="1:28" ht="15.75" customHeight="1">
      <c r="A6" s="169" t="s">
        <v>315</v>
      </c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</row>
    <row r="7" spans="1:28" ht="18" customHeight="1">
      <c r="A7" s="169" t="s">
        <v>246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69"/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69"/>
      <c r="AB7" s="169"/>
    </row>
    <row r="8" spans="1:28" ht="15.75" customHeight="1">
      <c r="A8" s="169" t="s">
        <v>316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</row>
    <row r="9" ht="16.5" customHeight="1"/>
    <row r="10" ht="14.25" customHeight="1"/>
    <row r="11" spans="1:28" ht="14.25" customHeight="1">
      <c r="A11" s="167" t="s">
        <v>250</v>
      </c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</row>
    <row r="12" spans="1:28" ht="14.25" customHeight="1">
      <c r="A12" s="167"/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67"/>
    </row>
    <row r="13" spans="1:28" ht="101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</row>
    <row r="15" ht="45.75" customHeight="1" thickBot="1"/>
    <row r="16" spans="1:28" ht="26.25" customHeight="1" thickBot="1">
      <c r="A16" s="139" t="s">
        <v>11</v>
      </c>
      <c r="B16" s="165" t="s">
        <v>125</v>
      </c>
      <c r="C16" s="155" t="s">
        <v>126</v>
      </c>
      <c r="D16" s="153" t="s">
        <v>12</v>
      </c>
      <c r="E16" s="155" t="s">
        <v>13</v>
      </c>
      <c r="F16" s="157">
        <v>2010</v>
      </c>
      <c r="G16" s="161" t="s">
        <v>226</v>
      </c>
      <c r="H16" s="162"/>
      <c r="I16" s="163"/>
      <c r="J16" s="139">
        <v>2011</v>
      </c>
      <c r="K16" s="147" t="s">
        <v>202</v>
      </c>
      <c r="L16" s="148"/>
      <c r="M16" s="141">
        <v>2011</v>
      </c>
      <c r="N16" s="137" t="s">
        <v>251</v>
      </c>
      <c r="O16" s="164"/>
      <c r="P16" s="164"/>
      <c r="Q16" s="138"/>
      <c r="R16" s="137" t="s">
        <v>253</v>
      </c>
      <c r="S16" s="138"/>
      <c r="T16" s="137" t="s">
        <v>251</v>
      </c>
      <c r="U16" s="138"/>
      <c r="V16" s="137" t="s">
        <v>253</v>
      </c>
      <c r="W16" s="138"/>
      <c r="X16" s="137" t="s">
        <v>251</v>
      </c>
      <c r="Y16" s="138"/>
      <c r="Z16" s="170" t="s">
        <v>317</v>
      </c>
      <c r="AA16" s="164" t="s">
        <v>251</v>
      </c>
      <c r="AB16" s="138"/>
    </row>
    <row r="17" spans="1:28" ht="19.5" customHeight="1">
      <c r="A17" s="140"/>
      <c r="B17" s="166"/>
      <c r="C17" s="156"/>
      <c r="D17" s="154"/>
      <c r="E17" s="156"/>
      <c r="F17" s="158"/>
      <c r="G17" s="139" t="s">
        <v>202</v>
      </c>
      <c r="H17" s="143" t="s">
        <v>235</v>
      </c>
      <c r="I17" s="139" t="s">
        <v>225</v>
      </c>
      <c r="J17" s="140"/>
      <c r="K17" s="149">
        <v>2010</v>
      </c>
      <c r="L17" s="151">
        <v>2011</v>
      </c>
      <c r="M17" s="142"/>
      <c r="N17" s="159" t="s">
        <v>253</v>
      </c>
      <c r="O17" s="139">
        <v>2011</v>
      </c>
      <c r="P17" s="143" t="s">
        <v>225</v>
      </c>
      <c r="Q17" s="141">
        <v>2012</v>
      </c>
      <c r="R17" s="153">
        <v>2011</v>
      </c>
      <c r="S17" s="141">
        <v>2012</v>
      </c>
      <c r="T17" s="143">
        <v>2011</v>
      </c>
      <c r="U17" s="145">
        <v>2012</v>
      </c>
      <c r="V17" s="139">
        <v>2011</v>
      </c>
      <c r="W17" s="141">
        <v>2012</v>
      </c>
      <c r="X17" s="143">
        <v>2011</v>
      </c>
      <c r="Y17" s="141">
        <v>2012</v>
      </c>
      <c r="Z17" s="171"/>
      <c r="AA17" s="143" t="s">
        <v>324</v>
      </c>
      <c r="AB17" s="141" t="s">
        <v>325</v>
      </c>
    </row>
    <row r="18" spans="1:28" ht="19.5" customHeight="1">
      <c r="A18" s="140"/>
      <c r="B18" s="166"/>
      <c r="C18" s="156"/>
      <c r="D18" s="154"/>
      <c r="E18" s="156"/>
      <c r="F18" s="158"/>
      <c r="G18" s="140"/>
      <c r="H18" s="144"/>
      <c r="I18" s="140"/>
      <c r="J18" s="140"/>
      <c r="K18" s="150"/>
      <c r="L18" s="152"/>
      <c r="M18" s="142"/>
      <c r="N18" s="160"/>
      <c r="O18" s="140"/>
      <c r="P18" s="144"/>
      <c r="Q18" s="142"/>
      <c r="R18" s="154"/>
      <c r="S18" s="142"/>
      <c r="T18" s="144"/>
      <c r="U18" s="146"/>
      <c r="V18" s="140"/>
      <c r="W18" s="142"/>
      <c r="X18" s="144"/>
      <c r="Y18" s="142"/>
      <c r="Z18" s="171"/>
      <c r="AA18" s="144"/>
      <c r="AB18" s="142"/>
    </row>
    <row r="19" spans="1:28" ht="52.5" customHeight="1">
      <c r="A19" s="140"/>
      <c r="B19" s="166"/>
      <c r="C19" s="156"/>
      <c r="D19" s="154"/>
      <c r="E19" s="156"/>
      <c r="F19" s="158"/>
      <c r="G19" s="140"/>
      <c r="H19" s="144"/>
      <c r="I19" s="140"/>
      <c r="J19" s="140"/>
      <c r="K19" s="150"/>
      <c r="L19" s="152"/>
      <c r="M19" s="142"/>
      <c r="N19" s="160"/>
      <c r="O19" s="140"/>
      <c r="P19" s="144"/>
      <c r="Q19" s="142"/>
      <c r="R19" s="154"/>
      <c r="S19" s="142"/>
      <c r="T19" s="144"/>
      <c r="U19" s="146"/>
      <c r="V19" s="140"/>
      <c r="W19" s="142"/>
      <c r="X19" s="144"/>
      <c r="Y19" s="142"/>
      <c r="Z19" s="171"/>
      <c r="AA19" s="144"/>
      <c r="AB19" s="142"/>
    </row>
    <row r="20" spans="1:28" ht="16.5" customHeight="1">
      <c r="A20" s="37"/>
      <c r="B20" s="38"/>
      <c r="C20" s="38"/>
      <c r="D20" s="39"/>
      <c r="E20" s="38"/>
      <c r="F20" s="40"/>
      <c r="G20" s="41"/>
      <c r="H20" s="41"/>
      <c r="I20" s="41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1" spans="1:62" s="8" customFormat="1" ht="44.25" customHeight="1">
      <c r="A21" s="43" t="s">
        <v>14</v>
      </c>
      <c r="B21" s="44" t="s">
        <v>15</v>
      </c>
      <c r="C21" s="44"/>
      <c r="D21" s="45"/>
      <c r="E21" s="44"/>
      <c r="F21" s="46">
        <f aca="true" t="shared" si="0" ref="F21:O21">F23+F27+F35+F39+F43+F47</f>
        <v>919894</v>
      </c>
      <c r="G21" s="46">
        <f t="shared" si="0"/>
        <v>284545</v>
      </c>
      <c r="H21" s="46">
        <f t="shared" si="0"/>
        <v>1204439</v>
      </c>
      <c r="I21" s="46">
        <f t="shared" si="0"/>
        <v>0</v>
      </c>
      <c r="J21" s="46">
        <f t="shared" si="0"/>
        <v>1238867</v>
      </c>
      <c r="K21" s="46">
        <f t="shared" si="0"/>
        <v>0</v>
      </c>
      <c r="L21" s="46">
        <f t="shared" si="0"/>
        <v>0</v>
      </c>
      <c r="M21" s="46">
        <f t="shared" si="0"/>
        <v>1238867</v>
      </c>
      <c r="N21" s="46">
        <f t="shared" si="0"/>
        <v>-189829</v>
      </c>
      <c r="O21" s="46">
        <f t="shared" si="0"/>
        <v>1049038</v>
      </c>
      <c r="P21" s="46">
        <f aca="true" t="shared" si="1" ref="P21:Z21">P23+P27+P35+P39+P43+P47</f>
        <v>0</v>
      </c>
      <c r="Q21" s="46">
        <f t="shared" si="1"/>
        <v>1049038</v>
      </c>
      <c r="R21" s="46">
        <f t="shared" si="1"/>
        <v>0</v>
      </c>
      <c r="S21" s="46">
        <f t="shared" si="1"/>
        <v>0</v>
      </c>
      <c r="T21" s="46">
        <f t="shared" si="1"/>
        <v>1049038</v>
      </c>
      <c r="U21" s="46">
        <f t="shared" si="1"/>
        <v>1049038</v>
      </c>
      <c r="V21" s="46">
        <f t="shared" si="1"/>
        <v>0</v>
      </c>
      <c r="W21" s="46">
        <f t="shared" si="1"/>
        <v>0</v>
      </c>
      <c r="X21" s="46">
        <f t="shared" si="1"/>
        <v>1049038</v>
      </c>
      <c r="Y21" s="46">
        <f t="shared" si="1"/>
        <v>1049038</v>
      </c>
      <c r="Z21" s="46">
        <f t="shared" si="1"/>
        <v>0</v>
      </c>
      <c r="AA21" s="46">
        <f>AA23+AA27+AA35+AA39+AA43+AA47</f>
        <v>1049038</v>
      </c>
      <c r="AB21" s="46">
        <f>AB23+AB27+AB35+AB39+AB43+AB47</f>
        <v>1049038</v>
      </c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</row>
    <row r="22" spans="1:62" s="10" customFormat="1" ht="15.75">
      <c r="A22" s="37"/>
      <c r="B22" s="38"/>
      <c r="C22" s="38"/>
      <c r="D22" s="39"/>
      <c r="E22" s="38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8"/>
      <c r="W22" s="48"/>
      <c r="X22" s="48"/>
      <c r="Y22" s="48"/>
      <c r="Z22" s="48"/>
      <c r="AA22" s="48"/>
      <c r="AB22" s="48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s="12" customFormat="1" ht="72.75" customHeight="1">
      <c r="A23" s="49" t="s">
        <v>254</v>
      </c>
      <c r="B23" s="50" t="s">
        <v>127</v>
      </c>
      <c r="C23" s="50" t="s">
        <v>128</v>
      </c>
      <c r="D23" s="51"/>
      <c r="E23" s="50"/>
      <c r="F23" s="52">
        <f aca="true" t="shared" si="2" ref="F23:V24">F24</f>
        <v>1116</v>
      </c>
      <c r="G23" s="52">
        <f t="shared" si="2"/>
        <v>351</v>
      </c>
      <c r="H23" s="52">
        <f t="shared" si="2"/>
        <v>1467</v>
      </c>
      <c r="I23" s="52">
        <f t="shared" si="2"/>
        <v>0</v>
      </c>
      <c r="J23" s="52">
        <f t="shared" si="2"/>
        <v>1572</v>
      </c>
      <c r="K23" s="52">
        <f t="shared" si="2"/>
        <v>0</v>
      </c>
      <c r="L23" s="52">
        <f t="shared" si="2"/>
        <v>0</v>
      </c>
      <c r="M23" s="52">
        <f t="shared" si="2"/>
        <v>1572</v>
      </c>
      <c r="N23" s="52">
        <f t="shared" si="2"/>
        <v>-299</v>
      </c>
      <c r="O23" s="52">
        <f t="shared" si="2"/>
        <v>1273</v>
      </c>
      <c r="P23" s="52">
        <f t="shared" si="2"/>
        <v>0</v>
      </c>
      <c r="Q23" s="52">
        <f t="shared" si="2"/>
        <v>1273</v>
      </c>
      <c r="R23" s="52">
        <f t="shared" si="2"/>
        <v>0</v>
      </c>
      <c r="S23" s="52">
        <f t="shared" si="2"/>
        <v>0</v>
      </c>
      <c r="T23" s="52">
        <f t="shared" si="2"/>
        <v>1273</v>
      </c>
      <c r="U23" s="52">
        <f t="shared" si="2"/>
        <v>1273</v>
      </c>
      <c r="V23" s="52">
        <f t="shared" si="2"/>
        <v>0</v>
      </c>
      <c r="W23" s="52">
        <f aca="true" t="shared" si="3" ref="V23:AB24">W24</f>
        <v>0</v>
      </c>
      <c r="X23" s="52">
        <f t="shared" si="3"/>
        <v>1273</v>
      </c>
      <c r="Y23" s="52">
        <f t="shared" si="3"/>
        <v>1273</v>
      </c>
      <c r="Z23" s="52">
        <f t="shared" si="3"/>
        <v>0</v>
      </c>
      <c r="AA23" s="52">
        <f t="shared" si="3"/>
        <v>1273</v>
      </c>
      <c r="AB23" s="52">
        <f t="shared" si="3"/>
        <v>1273</v>
      </c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</row>
    <row r="24" spans="1:62" s="14" customFormat="1" ht="71.25" customHeight="1">
      <c r="A24" s="53" t="s">
        <v>133</v>
      </c>
      <c r="B24" s="54" t="s">
        <v>127</v>
      </c>
      <c r="C24" s="54" t="s">
        <v>128</v>
      </c>
      <c r="D24" s="55" t="s">
        <v>124</v>
      </c>
      <c r="E24" s="54"/>
      <c r="F24" s="55">
        <f t="shared" si="2"/>
        <v>1116</v>
      </c>
      <c r="G24" s="55">
        <f t="shared" si="2"/>
        <v>351</v>
      </c>
      <c r="H24" s="55">
        <f t="shared" si="2"/>
        <v>1467</v>
      </c>
      <c r="I24" s="55">
        <f t="shared" si="2"/>
        <v>0</v>
      </c>
      <c r="J24" s="55">
        <f t="shared" si="2"/>
        <v>1572</v>
      </c>
      <c r="K24" s="55">
        <f t="shared" si="2"/>
        <v>0</v>
      </c>
      <c r="L24" s="55">
        <f t="shared" si="2"/>
        <v>0</v>
      </c>
      <c r="M24" s="55">
        <f t="shared" si="2"/>
        <v>1572</v>
      </c>
      <c r="N24" s="55">
        <f t="shared" si="2"/>
        <v>-299</v>
      </c>
      <c r="O24" s="55">
        <f t="shared" si="2"/>
        <v>1273</v>
      </c>
      <c r="P24" s="55">
        <f t="shared" si="2"/>
        <v>0</v>
      </c>
      <c r="Q24" s="55">
        <f t="shared" si="2"/>
        <v>1273</v>
      </c>
      <c r="R24" s="55">
        <f t="shared" si="2"/>
        <v>0</v>
      </c>
      <c r="S24" s="55">
        <f t="shared" si="2"/>
        <v>0</v>
      </c>
      <c r="T24" s="55">
        <f t="shared" si="2"/>
        <v>1273</v>
      </c>
      <c r="U24" s="55">
        <f t="shared" si="2"/>
        <v>1273</v>
      </c>
      <c r="V24" s="55">
        <f t="shared" si="3"/>
        <v>0</v>
      </c>
      <c r="W24" s="55">
        <f t="shared" si="3"/>
        <v>0</v>
      </c>
      <c r="X24" s="55">
        <f t="shared" si="3"/>
        <v>1273</v>
      </c>
      <c r="Y24" s="55">
        <f t="shared" si="3"/>
        <v>1273</v>
      </c>
      <c r="Z24" s="55">
        <f t="shared" si="3"/>
        <v>0</v>
      </c>
      <c r="AA24" s="55">
        <f t="shared" si="3"/>
        <v>1273</v>
      </c>
      <c r="AB24" s="55">
        <f t="shared" si="3"/>
        <v>1273</v>
      </c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</row>
    <row r="25" spans="1:62" s="16" customFormat="1" ht="35.25" customHeight="1">
      <c r="A25" s="53" t="s">
        <v>129</v>
      </c>
      <c r="B25" s="54" t="s">
        <v>127</v>
      </c>
      <c r="C25" s="54" t="s">
        <v>128</v>
      </c>
      <c r="D25" s="54" t="s">
        <v>124</v>
      </c>
      <c r="E25" s="54" t="s">
        <v>130</v>
      </c>
      <c r="F25" s="55">
        <v>1116</v>
      </c>
      <c r="G25" s="55">
        <f>H25-F25</f>
        <v>351</v>
      </c>
      <c r="H25" s="55">
        <v>1467</v>
      </c>
      <c r="I25" s="56"/>
      <c r="J25" s="55">
        <v>1572</v>
      </c>
      <c r="K25" s="56"/>
      <c r="L25" s="56"/>
      <c r="M25" s="55">
        <v>1572</v>
      </c>
      <c r="N25" s="55">
        <f>O25-M25</f>
        <v>-299</v>
      </c>
      <c r="O25" s="55">
        <v>1273</v>
      </c>
      <c r="P25" s="55"/>
      <c r="Q25" s="55">
        <v>1273</v>
      </c>
      <c r="R25" s="57"/>
      <c r="S25" s="57"/>
      <c r="T25" s="55">
        <f>O25+R25</f>
        <v>1273</v>
      </c>
      <c r="U25" s="55">
        <f>Q25+S25</f>
        <v>1273</v>
      </c>
      <c r="V25" s="57"/>
      <c r="W25" s="57"/>
      <c r="X25" s="55">
        <f>T25+V25</f>
        <v>1273</v>
      </c>
      <c r="Y25" s="55">
        <f>U25+W25</f>
        <v>1273</v>
      </c>
      <c r="Z25" s="57"/>
      <c r="AA25" s="55">
        <f>X25+Z25</f>
        <v>1273</v>
      </c>
      <c r="AB25" s="55">
        <f>Y25</f>
        <v>1273</v>
      </c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</row>
    <row r="26" spans="1:62" s="10" customFormat="1" ht="21.75" customHeight="1">
      <c r="A26" s="58"/>
      <c r="B26" s="38"/>
      <c r="C26" s="38"/>
      <c r="D26" s="39"/>
      <c r="E26" s="38"/>
      <c r="F26" s="47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s="12" customFormat="1" ht="93.75">
      <c r="A27" s="49" t="s">
        <v>131</v>
      </c>
      <c r="B27" s="50" t="s">
        <v>127</v>
      </c>
      <c r="C27" s="50" t="s">
        <v>132</v>
      </c>
      <c r="D27" s="60"/>
      <c r="E27" s="50"/>
      <c r="F27" s="61">
        <f aca="true" t="shared" si="4" ref="F27:O27">F28+F30+F32</f>
        <v>87504</v>
      </c>
      <c r="G27" s="61">
        <f t="shared" si="4"/>
        <v>22625</v>
      </c>
      <c r="H27" s="61">
        <f t="shared" si="4"/>
        <v>110129</v>
      </c>
      <c r="I27" s="61">
        <f t="shared" si="4"/>
        <v>0</v>
      </c>
      <c r="J27" s="61">
        <f t="shared" si="4"/>
        <v>117159</v>
      </c>
      <c r="K27" s="61">
        <f t="shared" si="4"/>
        <v>0</v>
      </c>
      <c r="L27" s="61">
        <f t="shared" si="4"/>
        <v>0</v>
      </c>
      <c r="M27" s="61">
        <f t="shared" si="4"/>
        <v>117159</v>
      </c>
      <c r="N27" s="61">
        <f t="shared" si="4"/>
        <v>-37634</v>
      </c>
      <c r="O27" s="61">
        <f t="shared" si="4"/>
        <v>79525</v>
      </c>
      <c r="P27" s="61">
        <f aca="true" t="shared" si="5" ref="P27:Y27">P28+P30+P32</f>
        <v>0</v>
      </c>
      <c r="Q27" s="61">
        <f t="shared" si="5"/>
        <v>79525</v>
      </c>
      <c r="R27" s="61">
        <f t="shared" si="5"/>
        <v>0</v>
      </c>
      <c r="S27" s="61">
        <f t="shared" si="5"/>
        <v>0</v>
      </c>
      <c r="T27" s="61">
        <f t="shared" si="5"/>
        <v>79525</v>
      </c>
      <c r="U27" s="61">
        <f t="shared" si="5"/>
        <v>79525</v>
      </c>
      <c r="V27" s="61">
        <f t="shared" si="5"/>
        <v>0</v>
      </c>
      <c r="W27" s="61">
        <f t="shared" si="5"/>
        <v>0</v>
      </c>
      <c r="X27" s="61">
        <f t="shared" si="5"/>
        <v>79525</v>
      </c>
      <c r="Y27" s="61">
        <f t="shared" si="5"/>
        <v>79525</v>
      </c>
      <c r="Z27" s="61">
        <f>Z28+Z30+Z32</f>
        <v>0</v>
      </c>
      <c r="AA27" s="61">
        <f>AA28+AA30+AA32</f>
        <v>79525</v>
      </c>
      <c r="AB27" s="61">
        <f>AB28+AB30+AB32</f>
        <v>79525</v>
      </c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</row>
    <row r="28" spans="1:62" s="14" customFormat="1" ht="66.75" customHeight="1">
      <c r="A28" s="62" t="s">
        <v>133</v>
      </c>
      <c r="B28" s="63" t="s">
        <v>127</v>
      </c>
      <c r="C28" s="63" t="s">
        <v>132</v>
      </c>
      <c r="D28" s="64" t="s">
        <v>124</v>
      </c>
      <c r="E28" s="63"/>
      <c r="F28" s="65">
        <f aca="true" t="shared" si="6" ref="F28:AB28">F29</f>
        <v>85663</v>
      </c>
      <c r="G28" s="65">
        <f t="shared" si="6"/>
        <v>21771</v>
      </c>
      <c r="H28" s="65">
        <f t="shared" si="6"/>
        <v>107434</v>
      </c>
      <c r="I28" s="65">
        <f t="shared" si="6"/>
        <v>0</v>
      </c>
      <c r="J28" s="65">
        <f t="shared" si="6"/>
        <v>114272</v>
      </c>
      <c r="K28" s="65">
        <f t="shared" si="6"/>
        <v>0</v>
      </c>
      <c r="L28" s="65">
        <f t="shared" si="6"/>
        <v>0</v>
      </c>
      <c r="M28" s="65">
        <f t="shared" si="6"/>
        <v>114272</v>
      </c>
      <c r="N28" s="65">
        <f t="shared" si="6"/>
        <v>-36818</v>
      </c>
      <c r="O28" s="65">
        <f t="shared" si="6"/>
        <v>77454</v>
      </c>
      <c r="P28" s="65">
        <f t="shared" si="6"/>
        <v>0</v>
      </c>
      <c r="Q28" s="65">
        <f t="shared" si="6"/>
        <v>77454</v>
      </c>
      <c r="R28" s="65">
        <f t="shared" si="6"/>
        <v>0</v>
      </c>
      <c r="S28" s="65">
        <f t="shared" si="6"/>
        <v>0</v>
      </c>
      <c r="T28" s="65">
        <f t="shared" si="6"/>
        <v>77454</v>
      </c>
      <c r="U28" s="65">
        <f t="shared" si="6"/>
        <v>77454</v>
      </c>
      <c r="V28" s="65">
        <f t="shared" si="6"/>
        <v>0</v>
      </c>
      <c r="W28" s="65">
        <f t="shared" si="6"/>
        <v>0</v>
      </c>
      <c r="X28" s="65">
        <f t="shared" si="6"/>
        <v>77454</v>
      </c>
      <c r="Y28" s="65">
        <f t="shared" si="6"/>
        <v>77454</v>
      </c>
      <c r="Z28" s="65">
        <f t="shared" si="6"/>
        <v>0</v>
      </c>
      <c r="AA28" s="65">
        <f t="shared" si="6"/>
        <v>77454</v>
      </c>
      <c r="AB28" s="65">
        <f t="shared" si="6"/>
        <v>77454</v>
      </c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</row>
    <row r="29" spans="1:62" s="16" customFormat="1" ht="33">
      <c r="A29" s="62" t="s">
        <v>129</v>
      </c>
      <c r="B29" s="63" t="s">
        <v>127</v>
      </c>
      <c r="C29" s="63" t="s">
        <v>132</v>
      </c>
      <c r="D29" s="64" t="s">
        <v>124</v>
      </c>
      <c r="E29" s="63" t="s">
        <v>130</v>
      </c>
      <c r="F29" s="55">
        <v>85663</v>
      </c>
      <c r="G29" s="55">
        <f>H29-F29</f>
        <v>21771</v>
      </c>
      <c r="H29" s="66">
        <v>107434</v>
      </c>
      <c r="I29" s="66"/>
      <c r="J29" s="66">
        <v>114272</v>
      </c>
      <c r="K29" s="67"/>
      <c r="L29" s="67"/>
      <c r="M29" s="55">
        <v>114272</v>
      </c>
      <c r="N29" s="55">
        <f>O29-M29</f>
        <v>-36818</v>
      </c>
      <c r="O29" s="55">
        <v>77454</v>
      </c>
      <c r="P29" s="55"/>
      <c r="Q29" s="55">
        <v>77454</v>
      </c>
      <c r="R29" s="57"/>
      <c r="S29" s="57"/>
      <c r="T29" s="55">
        <f>O29+R29</f>
        <v>77454</v>
      </c>
      <c r="U29" s="55">
        <f>Q29+S29</f>
        <v>77454</v>
      </c>
      <c r="V29" s="57"/>
      <c r="W29" s="57"/>
      <c r="X29" s="55">
        <f>T29+V29</f>
        <v>77454</v>
      </c>
      <c r="Y29" s="55">
        <f>U29+W29</f>
        <v>77454</v>
      </c>
      <c r="Z29" s="57"/>
      <c r="AA29" s="55">
        <f>X29+Z29</f>
        <v>77454</v>
      </c>
      <c r="AB29" s="55">
        <f>Y29</f>
        <v>77454</v>
      </c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</row>
    <row r="30" spans="1:62" s="18" customFormat="1" ht="33">
      <c r="A30" s="62" t="s">
        <v>18</v>
      </c>
      <c r="B30" s="63" t="s">
        <v>127</v>
      </c>
      <c r="C30" s="63" t="s">
        <v>132</v>
      </c>
      <c r="D30" s="64" t="s">
        <v>124</v>
      </c>
      <c r="E30" s="63"/>
      <c r="F30" s="55">
        <f aca="true" t="shared" si="7" ref="F30:AB30">F31</f>
        <v>681</v>
      </c>
      <c r="G30" s="55">
        <f t="shared" si="7"/>
        <v>357</v>
      </c>
      <c r="H30" s="55">
        <f t="shared" si="7"/>
        <v>1038</v>
      </c>
      <c r="I30" s="55">
        <f t="shared" si="7"/>
        <v>0</v>
      </c>
      <c r="J30" s="55">
        <f t="shared" si="7"/>
        <v>1112</v>
      </c>
      <c r="K30" s="55">
        <f t="shared" si="7"/>
        <v>0</v>
      </c>
      <c r="L30" s="55">
        <f t="shared" si="7"/>
        <v>0</v>
      </c>
      <c r="M30" s="55">
        <f t="shared" si="7"/>
        <v>1112</v>
      </c>
      <c r="N30" s="55">
        <f t="shared" si="7"/>
        <v>-371</v>
      </c>
      <c r="O30" s="55">
        <f t="shared" si="7"/>
        <v>741</v>
      </c>
      <c r="P30" s="55">
        <f t="shared" si="7"/>
        <v>0</v>
      </c>
      <c r="Q30" s="55">
        <f t="shared" si="7"/>
        <v>741</v>
      </c>
      <c r="R30" s="55">
        <f t="shared" si="7"/>
        <v>0</v>
      </c>
      <c r="S30" s="55">
        <f t="shared" si="7"/>
        <v>0</v>
      </c>
      <c r="T30" s="55">
        <f t="shared" si="7"/>
        <v>741</v>
      </c>
      <c r="U30" s="55">
        <f t="shared" si="7"/>
        <v>741</v>
      </c>
      <c r="V30" s="55">
        <f t="shared" si="7"/>
        <v>0</v>
      </c>
      <c r="W30" s="55">
        <f t="shared" si="7"/>
        <v>0</v>
      </c>
      <c r="X30" s="55">
        <f t="shared" si="7"/>
        <v>741</v>
      </c>
      <c r="Y30" s="55">
        <f t="shared" si="7"/>
        <v>741</v>
      </c>
      <c r="Z30" s="55">
        <f t="shared" si="7"/>
        <v>0</v>
      </c>
      <c r="AA30" s="55">
        <f t="shared" si="7"/>
        <v>741</v>
      </c>
      <c r="AB30" s="55">
        <f t="shared" si="7"/>
        <v>741</v>
      </c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</row>
    <row r="31" spans="1:62" s="18" customFormat="1" ht="33">
      <c r="A31" s="62" t="s">
        <v>129</v>
      </c>
      <c r="B31" s="63" t="s">
        <v>127</v>
      </c>
      <c r="C31" s="63" t="s">
        <v>132</v>
      </c>
      <c r="D31" s="64" t="s">
        <v>124</v>
      </c>
      <c r="E31" s="63" t="s">
        <v>130</v>
      </c>
      <c r="F31" s="55">
        <v>681</v>
      </c>
      <c r="G31" s="55">
        <f>H31-F31</f>
        <v>357</v>
      </c>
      <c r="H31" s="55">
        <v>1038</v>
      </c>
      <c r="I31" s="55"/>
      <c r="J31" s="55">
        <v>1112</v>
      </c>
      <c r="K31" s="68"/>
      <c r="L31" s="68"/>
      <c r="M31" s="55">
        <v>1112</v>
      </c>
      <c r="N31" s="55">
        <f>O31-M31</f>
        <v>-371</v>
      </c>
      <c r="O31" s="55">
        <v>741</v>
      </c>
      <c r="P31" s="55"/>
      <c r="Q31" s="55">
        <v>741</v>
      </c>
      <c r="R31" s="68"/>
      <c r="S31" s="68"/>
      <c r="T31" s="55">
        <f>O31+R31</f>
        <v>741</v>
      </c>
      <c r="U31" s="55">
        <f>Q31+S31</f>
        <v>741</v>
      </c>
      <c r="V31" s="68"/>
      <c r="W31" s="68"/>
      <c r="X31" s="55">
        <f>T31+V31</f>
        <v>741</v>
      </c>
      <c r="Y31" s="55">
        <f>U31+W31</f>
        <v>741</v>
      </c>
      <c r="Z31" s="68"/>
      <c r="AA31" s="55">
        <f>X31+Z31</f>
        <v>741</v>
      </c>
      <c r="AB31" s="55">
        <f>Y31</f>
        <v>741</v>
      </c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</row>
    <row r="32" spans="1:62" s="16" customFormat="1" ht="33">
      <c r="A32" s="62" t="s">
        <v>19</v>
      </c>
      <c r="B32" s="63" t="s">
        <v>127</v>
      </c>
      <c r="C32" s="63" t="s">
        <v>132</v>
      </c>
      <c r="D32" s="64" t="s">
        <v>124</v>
      </c>
      <c r="E32" s="63"/>
      <c r="F32" s="55">
        <f aca="true" t="shared" si="8" ref="F32:AB32">F33</f>
        <v>1160</v>
      </c>
      <c r="G32" s="55">
        <f t="shared" si="8"/>
        <v>497</v>
      </c>
      <c r="H32" s="55">
        <f t="shared" si="8"/>
        <v>1657</v>
      </c>
      <c r="I32" s="55">
        <f t="shared" si="8"/>
        <v>0</v>
      </c>
      <c r="J32" s="55">
        <f t="shared" si="8"/>
        <v>1775</v>
      </c>
      <c r="K32" s="55">
        <f t="shared" si="8"/>
        <v>0</v>
      </c>
      <c r="L32" s="55">
        <f t="shared" si="8"/>
        <v>0</v>
      </c>
      <c r="M32" s="55">
        <f t="shared" si="8"/>
        <v>1775</v>
      </c>
      <c r="N32" s="55">
        <f t="shared" si="8"/>
        <v>-445</v>
      </c>
      <c r="O32" s="55">
        <f t="shared" si="8"/>
        <v>1330</v>
      </c>
      <c r="P32" s="55">
        <f t="shared" si="8"/>
        <v>0</v>
      </c>
      <c r="Q32" s="55">
        <f t="shared" si="8"/>
        <v>1330</v>
      </c>
      <c r="R32" s="55">
        <f t="shared" si="8"/>
        <v>0</v>
      </c>
      <c r="S32" s="55">
        <f t="shared" si="8"/>
        <v>0</v>
      </c>
      <c r="T32" s="55">
        <f t="shared" si="8"/>
        <v>1330</v>
      </c>
      <c r="U32" s="55">
        <f t="shared" si="8"/>
        <v>1330</v>
      </c>
      <c r="V32" s="55">
        <f t="shared" si="8"/>
        <v>0</v>
      </c>
      <c r="W32" s="55">
        <f t="shared" si="8"/>
        <v>0</v>
      </c>
      <c r="X32" s="55">
        <f t="shared" si="8"/>
        <v>1330</v>
      </c>
      <c r="Y32" s="55">
        <f t="shared" si="8"/>
        <v>1330</v>
      </c>
      <c r="Z32" s="57"/>
      <c r="AA32" s="55">
        <f t="shared" si="8"/>
        <v>1330</v>
      </c>
      <c r="AB32" s="55">
        <f t="shared" si="8"/>
        <v>1330</v>
      </c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</row>
    <row r="33" spans="1:62" s="18" customFormat="1" ht="33">
      <c r="A33" s="62" t="s">
        <v>129</v>
      </c>
      <c r="B33" s="63" t="s">
        <v>127</v>
      </c>
      <c r="C33" s="63" t="s">
        <v>132</v>
      </c>
      <c r="D33" s="64" t="s">
        <v>124</v>
      </c>
      <c r="E33" s="63" t="s">
        <v>130</v>
      </c>
      <c r="F33" s="55">
        <v>1160</v>
      </c>
      <c r="G33" s="55">
        <f>H33-F33</f>
        <v>497</v>
      </c>
      <c r="H33" s="55">
        <v>1657</v>
      </c>
      <c r="I33" s="55"/>
      <c r="J33" s="55">
        <v>1775</v>
      </c>
      <c r="K33" s="68"/>
      <c r="L33" s="68"/>
      <c r="M33" s="55">
        <v>1775</v>
      </c>
      <c r="N33" s="55">
        <f>O33-M33</f>
        <v>-445</v>
      </c>
      <c r="O33" s="55">
        <v>1330</v>
      </c>
      <c r="P33" s="55"/>
      <c r="Q33" s="55">
        <v>1330</v>
      </c>
      <c r="R33" s="68"/>
      <c r="S33" s="68"/>
      <c r="T33" s="55">
        <f>O33+R33</f>
        <v>1330</v>
      </c>
      <c r="U33" s="55">
        <f>Q33+S33</f>
        <v>1330</v>
      </c>
      <c r="V33" s="68"/>
      <c r="W33" s="68"/>
      <c r="X33" s="55">
        <f>T33+V33</f>
        <v>1330</v>
      </c>
      <c r="Y33" s="55">
        <f>U33+W33</f>
        <v>1330</v>
      </c>
      <c r="Z33" s="68"/>
      <c r="AA33" s="55">
        <f>X33+Z33</f>
        <v>1330</v>
      </c>
      <c r="AB33" s="55">
        <f>Y33</f>
        <v>1330</v>
      </c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</row>
    <row r="34" spans="1:62" s="18" customFormat="1" ht="16.5">
      <c r="A34" s="62"/>
      <c r="B34" s="63"/>
      <c r="C34" s="63"/>
      <c r="D34" s="64"/>
      <c r="E34" s="63"/>
      <c r="F34" s="69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12" customFormat="1" ht="112.5" customHeight="1">
      <c r="A35" s="49" t="s">
        <v>134</v>
      </c>
      <c r="B35" s="50" t="s">
        <v>127</v>
      </c>
      <c r="C35" s="50" t="s">
        <v>135</v>
      </c>
      <c r="D35" s="60"/>
      <c r="E35" s="50"/>
      <c r="F35" s="52">
        <f aca="true" t="shared" si="9" ref="F35:V36">F36</f>
        <v>564887</v>
      </c>
      <c r="G35" s="52">
        <f aca="true" t="shared" si="10" ref="G35:AA36">G36</f>
        <v>202103</v>
      </c>
      <c r="H35" s="52">
        <f t="shared" si="10"/>
        <v>766990</v>
      </c>
      <c r="I35" s="52">
        <f t="shared" si="10"/>
        <v>0</v>
      </c>
      <c r="J35" s="52">
        <f t="shared" si="10"/>
        <v>826944</v>
      </c>
      <c r="K35" s="52">
        <f t="shared" si="10"/>
        <v>0</v>
      </c>
      <c r="L35" s="52">
        <f t="shared" si="10"/>
        <v>0</v>
      </c>
      <c r="M35" s="52">
        <f t="shared" si="10"/>
        <v>826944</v>
      </c>
      <c r="N35" s="52">
        <f t="shared" si="10"/>
        <v>-262163</v>
      </c>
      <c r="O35" s="52">
        <f t="shared" si="10"/>
        <v>564781</v>
      </c>
      <c r="P35" s="52">
        <f t="shared" si="10"/>
        <v>0</v>
      </c>
      <c r="Q35" s="52">
        <f t="shared" si="10"/>
        <v>565063</v>
      </c>
      <c r="R35" s="52">
        <f t="shared" si="10"/>
        <v>0</v>
      </c>
      <c r="S35" s="52">
        <f t="shared" si="10"/>
        <v>0</v>
      </c>
      <c r="T35" s="52">
        <f t="shared" si="10"/>
        <v>564781</v>
      </c>
      <c r="U35" s="52">
        <f t="shared" si="10"/>
        <v>565063</v>
      </c>
      <c r="V35" s="52">
        <f t="shared" si="10"/>
        <v>0</v>
      </c>
      <c r="W35" s="52">
        <f t="shared" si="10"/>
        <v>0</v>
      </c>
      <c r="X35" s="52">
        <f t="shared" si="10"/>
        <v>564781</v>
      </c>
      <c r="Y35" s="52">
        <f t="shared" si="10"/>
        <v>565063</v>
      </c>
      <c r="Z35" s="52">
        <f t="shared" si="10"/>
        <v>0</v>
      </c>
      <c r="AA35" s="52">
        <f t="shared" si="10"/>
        <v>564781</v>
      </c>
      <c r="AB35" s="52">
        <f>AB36</f>
        <v>565063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</row>
    <row r="36" spans="1:62" s="14" customFormat="1" ht="73.5" customHeight="1">
      <c r="A36" s="62" t="s">
        <v>133</v>
      </c>
      <c r="B36" s="63" t="s">
        <v>127</v>
      </c>
      <c r="C36" s="63" t="s">
        <v>135</v>
      </c>
      <c r="D36" s="64" t="s">
        <v>124</v>
      </c>
      <c r="E36" s="63"/>
      <c r="F36" s="55">
        <f t="shared" si="9"/>
        <v>564887</v>
      </c>
      <c r="G36" s="55">
        <f t="shared" si="9"/>
        <v>202103</v>
      </c>
      <c r="H36" s="55">
        <f t="shared" si="9"/>
        <v>766990</v>
      </c>
      <c r="I36" s="55">
        <f t="shared" si="9"/>
        <v>0</v>
      </c>
      <c r="J36" s="55">
        <f t="shared" si="9"/>
        <v>826944</v>
      </c>
      <c r="K36" s="55">
        <f t="shared" si="9"/>
        <v>0</v>
      </c>
      <c r="L36" s="55">
        <f t="shared" si="9"/>
        <v>0</v>
      </c>
      <c r="M36" s="55">
        <f t="shared" si="9"/>
        <v>826944</v>
      </c>
      <c r="N36" s="55">
        <f t="shared" si="9"/>
        <v>-262163</v>
      </c>
      <c r="O36" s="55">
        <f t="shared" si="9"/>
        <v>564781</v>
      </c>
      <c r="P36" s="55">
        <f t="shared" si="9"/>
        <v>0</v>
      </c>
      <c r="Q36" s="55">
        <f t="shared" si="9"/>
        <v>565063</v>
      </c>
      <c r="R36" s="55">
        <f t="shared" si="9"/>
        <v>0</v>
      </c>
      <c r="S36" s="55">
        <f t="shared" si="9"/>
        <v>0</v>
      </c>
      <c r="T36" s="55">
        <f t="shared" si="9"/>
        <v>564781</v>
      </c>
      <c r="U36" s="55">
        <f t="shared" si="9"/>
        <v>565063</v>
      </c>
      <c r="V36" s="55">
        <f t="shared" si="9"/>
        <v>0</v>
      </c>
      <c r="W36" s="55">
        <f t="shared" si="10"/>
        <v>0</v>
      </c>
      <c r="X36" s="55">
        <f t="shared" si="10"/>
        <v>564781</v>
      </c>
      <c r="Y36" s="55">
        <f t="shared" si="10"/>
        <v>565063</v>
      </c>
      <c r="Z36" s="55">
        <f t="shared" si="10"/>
        <v>0</v>
      </c>
      <c r="AA36" s="55">
        <f>AA37</f>
        <v>564781</v>
      </c>
      <c r="AB36" s="55">
        <f>AB37</f>
        <v>565063</v>
      </c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</row>
    <row r="37" spans="1:62" s="16" customFormat="1" ht="36.75" customHeight="1">
      <c r="A37" s="62" t="s">
        <v>129</v>
      </c>
      <c r="B37" s="63" t="s">
        <v>127</v>
      </c>
      <c r="C37" s="63" t="s">
        <v>135</v>
      </c>
      <c r="D37" s="64" t="s">
        <v>124</v>
      </c>
      <c r="E37" s="63" t="s">
        <v>130</v>
      </c>
      <c r="F37" s="55">
        <v>564887</v>
      </c>
      <c r="G37" s="55">
        <f>H37-F37</f>
        <v>202103</v>
      </c>
      <c r="H37" s="70">
        <f>770486+4041+12381-19918</f>
        <v>766990</v>
      </c>
      <c r="I37" s="70"/>
      <c r="J37" s="70">
        <f>827597+4329+13260-18242</f>
        <v>826944</v>
      </c>
      <c r="K37" s="71"/>
      <c r="L37" s="71"/>
      <c r="M37" s="55">
        <v>826944</v>
      </c>
      <c r="N37" s="55">
        <f>O37-M37</f>
        <v>-262163</v>
      </c>
      <c r="O37" s="55">
        <f>557178+1853+5750</f>
        <v>564781</v>
      </c>
      <c r="P37" s="55"/>
      <c r="Q37" s="55">
        <f>557450+1853+5750+10</f>
        <v>565063</v>
      </c>
      <c r="R37" s="57"/>
      <c r="S37" s="57"/>
      <c r="T37" s="55">
        <f>O37+R37</f>
        <v>564781</v>
      </c>
      <c r="U37" s="55">
        <f>Q37+S37</f>
        <v>565063</v>
      </c>
      <c r="V37" s="57"/>
      <c r="W37" s="57"/>
      <c r="X37" s="55">
        <f>T37+V37</f>
        <v>564781</v>
      </c>
      <c r="Y37" s="55">
        <f>U37+W37</f>
        <v>565063</v>
      </c>
      <c r="Z37" s="57"/>
      <c r="AA37" s="55">
        <f>X37+Z37</f>
        <v>564781</v>
      </c>
      <c r="AB37" s="55">
        <f>Y37</f>
        <v>565063</v>
      </c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</row>
    <row r="38" spans="1:62" s="16" customFormat="1" ht="16.5">
      <c r="A38" s="62"/>
      <c r="B38" s="63"/>
      <c r="C38" s="63"/>
      <c r="D38" s="64"/>
      <c r="E38" s="63"/>
      <c r="F38" s="72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</row>
    <row r="39" spans="1:28" ht="45.75" customHeight="1">
      <c r="A39" s="49" t="s">
        <v>20</v>
      </c>
      <c r="B39" s="50" t="s">
        <v>127</v>
      </c>
      <c r="C39" s="50" t="s">
        <v>139</v>
      </c>
      <c r="D39" s="60"/>
      <c r="E39" s="50"/>
      <c r="F39" s="52">
        <f aca="true" t="shared" si="11" ref="F39:V40">F40</f>
        <v>142800</v>
      </c>
      <c r="G39" s="52">
        <f t="shared" si="11"/>
        <v>-55429</v>
      </c>
      <c r="H39" s="52">
        <f t="shared" si="11"/>
        <v>87371</v>
      </c>
      <c r="I39" s="52">
        <f t="shared" si="11"/>
        <v>0</v>
      </c>
      <c r="J39" s="52">
        <f t="shared" si="11"/>
        <v>127152</v>
      </c>
      <c r="K39" s="52">
        <f t="shared" si="11"/>
        <v>0</v>
      </c>
      <c r="L39" s="52">
        <f t="shared" si="11"/>
        <v>0</v>
      </c>
      <c r="M39" s="52">
        <f t="shared" si="11"/>
        <v>127152</v>
      </c>
      <c r="N39" s="52">
        <f t="shared" si="11"/>
        <v>-42490</v>
      </c>
      <c r="O39" s="52">
        <f t="shared" si="11"/>
        <v>84662</v>
      </c>
      <c r="P39" s="52">
        <f t="shared" si="11"/>
        <v>0</v>
      </c>
      <c r="Q39" s="52">
        <f t="shared" si="11"/>
        <v>84662</v>
      </c>
      <c r="R39" s="52">
        <f t="shared" si="11"/>
        <v>0</v>
      </c>
      <c r="S39" s="52">
        <f t="shared" si="11"/>
        <v>0</v>
      </c>
      <c r="T39" s="52">
        <f t="shared" si="11"/>
        <v>84662</v>
      </c>
      <c r="U39" s="52">
        <f t="shared" si="11"/>
        <v>84662</v>
      </c>
      <c r="V39" s="52">
        <f t="shared" si="11"/>
        <v>0</v>
      </c>
      <c r="W39" s="52">
        <f aca="true" t="shared" si="12" ref="V39:AB40">W40</f>
        <v>0</v>
      </c>
      <c r="X39" s="52">
        <f t="shared" si="12"/>
        <v>84662</v>
      </c>
      <c r="Y39" s="52">
        <f t="shared" si="12"/>
        <v>84662</v>
      </c>
      <c r="Z39" s="52">
        <f t="shared" si="12"/>
        <v>0</v>
      </c>
      <c r="AA39" s="52">
        <f t="shared" si="12"/>
        <v>84662</v>
      </c>
      <c r="AB39" s="52">
        <f t="shared" si="12"/>
        <v>84662</v>
      </c>
    </row>
    <row r="40" spans="1:62" s="20" customFormat="1" ht="21" customHeight="1">
      <c r="A40" s="62" t="s">
        <v>21</v>
      </c>
      <c r="B40" s="63" t="s">
        <v>127</v>
      </c>
      <c r="C40" s="63" t="s">
        <v>139</v>
      </c>
      <c r="D40" s="64" t="s">
        <v>22</v>
      </c>
      <c r="E40" s="63"/>
      <c r="F40" s="55">
        <f t="shared" si="11"/>
        <v>142800</v>
      </c>
      <c r="G40" s="55">
        <f t="shared" si="11"/>
        <v>-55429</v>
      </c>
      <c r="H40" s="55">
        <f t="shared" si="11"/>
        <v>87371</v>
      </c>
      <c r="I40" s="55">
        <f t="shared" si="11"/>
        <v>0</v>
      </c>
      <c r="J40" s="55">
        <f t="shared" si="11"/>
        <v>127152</v>
      </c>
      <c r="K40" s="55">
        <f t="shared" si="11"/>
        <v>0</v>
      </c>
      <c r="L40" s="55">
        <f t="shared" si="11"/>
        <v>0</v>
      </c>
      <c r="M40" s="55">
        <f t="shared" si="11"/>
        <v>127152</v>
      </c>
      <c r="N40" s="55">
        <f t="shared" si="11"/>
        <v>-42490</v>
      </c>
      <c r="O40" s="55">
        <f t="shared" si="11"/>
        <v>84662</v>
      </c>
      <c r="P40" s="55">
        <f t="shared" si="11"/>
        <v>0</v>
      </c>
      <c r="Q40" s="55">
        <f t="shared" si="11"/>
        <v>84662</v>
      </c>
      <c r="R40" s="55">
        <f t="shared" si="11"/>
        <v>0</v>
      </c>
      <c r="S40" s="55">
        <f t="shared" si="11"/>
        <v>0</v>
      </c>
      <c r="T40" s="55">
        <f t="shared" si="11"/>
        <v>84662</v>
      </c>
      <c r="U40" s="55">
        <f t="shared" si="11"/>
        <v>84662</v>
      </c>
      <c r="V40" s="55">
        <f t="shared" si="12"/>
        <v>0</v>
      </c>
      <c r="W40" s="55">
        <f t="shared" si="12"/>
        <v>0</v>
      </c>
      <c r="X40" s="55">
        <f t="shared" si="12"/>
        <v>84662</v>
      </c>
      <c r="Y40" s="55">
        <f t="shared" si="12"/>
        <v>84662</v>
      </c>
      <c r="Z40" s="55">
        <f t="shared" si="12"/>
        <v>0</v>
      </c>
      <c r="AA40" s="55">
        <f t="shared" si="12"/>
        <v>84662</v>
      </c>
      <c r="AB40" s="55">
        <f t="shared" si="12"/>
        <v>84662</v>
      </c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</row>
    <row r="41" spans="1:62" s="14" customFormat="1" ht="16.5">
      <c r="A41" s="62" t="s">
        <v>140</v>
      </c>
      <c r="B41" s="63" t="s">
        <v>127</v>
      </c>
      <c r="C41" s="63" t="s">
        <v>139</v>
      </c>
      <c r="D41" s="64" t="s">
        <v>22</v>
      </c>
      <c r="E41" s="63" t="s">
        <v>16</v>
      </c>
      <c r="F41" s="55">
        <v>142800</v>
      </c>
      <c r="G41" s="55">
        <f>H41-F41</f>
        <v>-55429</v>
      </c>
      <c r="H41" s="55">
        <v>87371</v>
      </c>
      <c r="I41" s="55"/>
      <c r="J41" s="55">
        <v>127152</v>
      </c>
      <c r="K41" s="73"/>
      <c r="L41" s="73"/>
      <c r="M41" s="55">
        <v>127152</v>
      </c>
      <c r="N41" s="55">
        <f>O41-M41</f>
        <v>-42490</v>
      </c>
      <c r="O41" s="55">
        <v>84662</v>
      </c>
      <c r="P41" s="55"/>
      <c r="Q41" s="55">
        <v>84662</v>
      </c>
      <c r="R41" s="74"/>
      <c r="S41" s="74"/>
      <c r="T41" s="55">
        <f>O41+R41</f>
        <v>84662</v>
      </c>
      <c r="U41" s="55">
        <f>Q41+S41</f>
        <v>84662</v>
      </c>
      <c r="V41" s="74"/>
      <c r="W41" s="74"/>
      <c r="X41" s="55">
        <f>T41+V41</f>
        <v>84662</v>
      </c>
      <c r="Y41" s="55">
        <f>U41+W41</f>
        <v>84662</v>
      </c>
      <c r="Z41" s="74"/>
      <c r="AA41" s="55">
        <f>X41+Z41</f>
        <v>84662</v>
      </c>
      <c r="AB41" s="55">
        <f>Y41</f>
        <v>84662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</row>
    <row r="42" spans="1:62" s="14" customFormat="1" ht="16.5">
      <c r="A42" s="62"/>
      <c r="B42" s="63"/>
      <c r="C42" s="63"/>
      <c r="D42" s="64"/>
      <c r="E42" s="63"/>
      <c r="F42" s="75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4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</row>
    <row r="43" spans="1:62" s="16" customFormat="1" ht="26.25" customHeight="1">
      <c r="A43" s="49" t="s">
        <v>23</v>
      </c>
      <c r="B43" s="50" t="s">
        <v>127</v>
      </c>
      <c r="C43" s="50" t="s">
        <v>141</v>
      </c>
      <c r="D43" s="60"/>
      <c r="E43" s="50"/>
      <c r="F43" s="52">
        <f aca="true" t="shared" si="13" ref="F43:V44">F44</f>
        <v>35000</v>
      </c>
      <c r="G43" s="52">
        <f t="shared" si="13"/>
        <v>0</v>
      </c>
      <c r="H43" s="52">
        <f t="shared" si="13"/>
        <v>35000</v>
      </c>
      <c r="I43" s="52">
        <f t="shared" si="13"/>
        <v>0</v>
      </c>
      <c r="J43" s="52">
        <f t="shared" si="13"/>
        <v>35000</v>
      </c>
      <c r="K43" s="52">
        <f t="shared" si="13"/>
        <v>0</v>
      </c>
      <c r="L43" s="52">
        <f t="shared" si="13"/>
        <v>0</v>
      </c>
      <c r="M43" s="52">
        <f t="shared" si="13"/>
        <v>35000</v>
      </c>
      <c r="N43" s="52">
        <f t="shared" si="13"/>
        <v>-25310</v>
      </c>
      <c r="O43" s="52">
        <f t="shared" si="13"/>
        <v>9690</v>
      </c>
      <c r="P43" s="52">
        <f t="shared" si="13"/>
        <v>0</v>
      </c>
      <c r="Q43" s="52">
        <f t="shared" si="13"/>
        <v>9690</v>
      </c>
      <c r="R43" s="52">
        <f t="shared" si="13"/>
        <v>0</v>
      </c>
      <c r="S43" s="52">
        <f t="shared" si="13"/>
        <v>0</v>
      </c>
      <c r="T43" s="52">
        <f t="shared" si="13"/>
        <v>9690</v>
      </c>
      <c r="U43" s="52">
        <f t="shared" si="13"/>
        <v>9690</v>
      </c>
      <c r="V43" s="52">
        <f t="shared" si="13"/>
        <v>0</v>
      </c>
      <c r="W43" s="52">
        <f aca="true" t="shared" si="14" ref="V43:AB44">W44</f>
        <v>0</v>
      </c>
      <c r="X43" s="52">
        <f t="shared" si="14"/>
        <v>9690</v>
      </c>
      <c r="Y43" s="52">
        <f t="shared" si="14"/>
        <v>9690</v>
      </c>
      <c r="Z43" s="52">
        <f t="shared" si="14"/>
        <v>0</v>
      </c>
      <c r="AA43" s="52">
        <f t="shared" si="14"/>
        <v>9690</v>
      </c>
      <c r="AB43" s="52">
        <f t="shared" si="14"/>
        <v>9690</v>
      </c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</row>
    <row r="44" spans="1:28" ht="17.25" customHeight="1">
      <c r="A44" s="62" t="s">
        <v>23</v>
      </c>
      <c r="B44" s="63" t="s">
        <v>127</v>
      </c>
      <c r="C44" s="63" t="s">
        <v>141</v>
      </c>
      <c r="D44" s="64" t="s">
        <v>24</v>
      </c>
      <c r="E44" s="63"/>
      <c r="F44" s="55">
        <f t="shared" si="13"/>
        <v>35000</v>
      </c>
      <c r="G44" s="55">
        <f t="shared" si="13"/>
        <v>0</v>
      </c>
      <c r="H44" s="55">
        <f t="shared" si="13"/>
        <v>35000</v>
      </c>
      <c r="I44" s="55">
        <f t="shared" si="13"/>
        <v>0</v>
      </c>
      <c r="J44" s="55">
        <f t="shared" si="13"/>
        <v>35000</v>
      </c>
      <c r="K44" s="55">
        <f t="shared" si="13"/>
        <v>0</v>
      </c>
      <c r="L44" s="55">
        <f t="shared" si="13"/>
        <v>0</v>
      </c>
      <c r="M44" s="55">
        <f t="shared" si="13"/>
        <v>35000</v>
      </c>
      <c r="N44" s="55">
        <f t="shared" si="13"/>
        <v>-25310</v>
      </c>
      <c r="O44" s="55">
        <f t="shared" si="13"/>
        <v>9690</v>
      </c>
      <c r="P44" s="55">
        <f t="shared" si="13"/>
        <v>0</v>
      </c>
      <c r="Q44" s="55">
        <f t="shared" si="13"/>
        <v>9690</v>
      </c>
      <c r="R44" s="55">
        <f t="shared" si="13"/>
        <v>0</v>
      </c>
      <c r="S44" s="55">
        <f t="shared" si="13"/>
        <v>0</v>
      </c>
      <c r="T44" s="55">
        <f t="shared" si="13"/>
        <v>9690</v>
      </c>
      <c r="U44" s="55">
        <f t="shared" si="13"/>
        <v>9690</v>
      </c>
      <c r="V44" s="55">
        <f t="shared" si="14"/>
        <v>0</v>
      </c>
      <c r="W44" s="55">
        <f t="shared" si="14"/>
        <v>0</v>
      </c>
      <c r="X44" s="55">
        <f t="shared" si="14"/>
        <v>9690</v>
      </c>
      <c r="Y44" s="55">
        <f t="shared" si="14"/>
        <v>9690</v>
      </c>
      <c r="Z44" s="55">
        <f t="shared" si="14"/>
        <v>0</v>
      </c>
      <c r="AA44" s="55">
        <f t="shared" si="14"/>
        <v>9690</v>
      </c>
      <c r="AB44" s="55">
        <f t="shared" si="14"/>
        <v>9690</v>
      </c>
    </row>
    <row r="45" spans="1:62" s="12" customFormat="1" ht="57" customHeight="1">
      <c r="A45" s="62" t="s">
        <v>137</v>
      </c>
      <c r="B45" s="63" t="s">
        <v>127</v>
      </c>
      <c r="C45" s="63" t="s">
        <v>141</v>
      </c>
      <c r="D45" s="64" t="s">
        <v>24</v>
      </c>
      <c r="E45" s="63" t="s">
        <v>138</v>
      </c>
      <c r="F45" s="55">
        <v>35000</v>
      </c>
      <c r="G45" s="55">
        <f>H45-F45</f>
        <v>0</v>
      </c>
      <c r="H45" s="55">
        <v>35000</v>
      </c>
      <c r="I45" s="55"/>
      <c r="J45" s="55">
        <v>35000</v>
      </c>
      <c r="K45" s="76"/>
      <c r="L45" s="76"/>
      <c r="M45" s="55">
        <v>35000</v>
      </c>
      <c r="N45" s="55">
        <f>O45-M45</f>
        <v>-25310</v>
      </c>
      <c r="O45" s="55">
        <v>9690</v>
      </c>
      <c r="P45" s="55"/>
      <c r="Q45" s="55">
        <v>9690</v>
      </c>
      <c r="R45" s="77"/>
      <c r="S45" s="77"/>
      <c r="T45" s="55">
        <f>O45+R45</f>
        <v>9690</v>
      </c>
      <c r="U45" s="55">
        <f>Q45+S45</f>
        <v>9690</v>
      </c>
      <c r="V45" s="77"/>
      <c r="W45" s="77"/>
      <c r="X45" s="55">
        <f>T45+V45</f>
        <v>9690</v>
      </c>
      <c r="Y45" s="55">
        <f>U45+W45</f>
        <v>9690</v>
      </c>
      <c r="Z45" s="77"/>
      <c r="AA45" s="55">
        <f>X45+Z45</f>
        <v>9690</v>
      </c>
      <c r="AB45" s="55">
        <f>Y45</f>
        <v>9690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</row>
    <row r="46" spans="1:28" ht="20.25" customHeight="1">
      <c r="A46" s="78"/>
      <c r="B46" s="79"/>
      <c r="C46" s="79"/>
      <c r="D46" s="80"/>
      <c r="E46" s="79"/>
      <c r="F46" s="40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</row>
    <row r="47" spans="1:62" s="12" customFormat="1" ht="17.25" customHeight="1">
      <c r="A47" s="49" t="s">
        <v>25</v>
      </c>
      <c r="B47" s="50" t="s">
        <v>127</v>
      </c>
      <c r="C47" s="50" t="s">
        <v>142</v>
      </c>
      <c r="D47" s="60"/>
      <c r="E47" s="50"/>
      <c r="F47" s="52">
        <f aca="true" t="shared" si="15" ref="F47:O47">F48+F52+F58+F50</f>
        <v>88587</v>
      </c>
      <c r="G47" s="52">
        <f t="shared" si="15"/>
        <v>114895</v>
      </c>
      <c r="H47" s="52">
        <f t="shared" si="15"/>
        <v>203482</v>
      </c>
      <c r="I47" s="52">
        <f t="shared" si="15"/>
        <v>0</v>
      </c>
      <c r="J47" s="52">
        <f t="shared" si="15"/>
        <v>131040</v>
      </c>
      <c r="K47" s="52">
        <f t="shared" si="15"/>
        <v>0</v>
      </c>
      <c r="L47" s="52">
        <f t="shared" si="15"/>
        <v>0</v>
      </c>
      <c r="M47" s="52">
        <f t="shared" si="15"/>
        <v>131040</v>
      </c>
      <c r="N47" s="52">
        <f t="shared" si="15"/>
        <v>178067</v>
      </c>
      <c r="O47" s="52">
        <f t="shared" si="15"/>
        <v>309107</v>
      </c>
      <c r="P47" s="52">
        <f aca="true" t="shared" si="16" ref="P47:Y47">P48+P52+P58+P50</f>
        <v>0</v>
      </c>
      <c r="Q47" s="52">
        <f t="shared" si="16"/>
        <v>308825</v>
      </c>
      <c r="R47" s="52">
        <f t="shared" si="16"/>
        <v>0</v>
      </c>
      <c r="S47" s="52">
        <f t="shared" si="16"/>
        <v>0</v>
      </c>
      <c r="T47" s="52">
        <f t="shared" si="16"/>
        <v>309107</v>
      </c>
      <c r="U47" s="52">
        <f t="shared" si="16"/>
        <v>308825</v>
      </c>
      <c r="V47" s="52">
        <f t="shared" si="16"/>
        <v>0</v>
      </c>
      <c r="W47" s="52">
        <f t="shared" si="16"/>
        <v>0</v>
      </c>
      <c r="X47" s="52">
        <f t="shared" si="16"/>
        <v>309107</v>
      </c>
      <c r="Y47" s="52">
        <f t="shared" si="16"/>
        <v>308825</v>
      </c>
      <c r="Z47" s="52">
        <f>Z48+Z52+Z58+Z50</f>
        <v>0</v>
      </c>
      <c r="AA47" s="52">
        <f>AA48+AA52+AA58+AA50</f>
        <v>309107</v>
      </c>
      <c r="AB47" s="52">
        <f>AB48+AB52+AB58+AB50</f>
        <v>308825</v>
      </c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</row>
    <row r="48" spans="1:62" s="10" customFormat="1" ht="69.75" customHeight="1">
      <c r="A48" s="62" t="s">
        <v>133</v>
      </c>
      <c r="B48" s="63" t="s">
        <v>127</v>
      </c>
      <c r="C48" s="63" t="s">
        <v>142</v>
      </c>
      <c r="D48" s="64" t="s">
        <v>124</v>
      </c>
      <c r="E48" s="63"/>
      <c r="F48" s="55">
        <f aca="true" t="shared" si="17" ref="F48:AB48">F49</f>
        <v>21675</v>
      </c>
      <c r="G48" s="55">
        <f t="shared" si="17"/>
        <v>-20946</v>
      </c>
      <c r="H48" s="55">
        <f t="shared" si="17"/>
        <v>729</v>
      </c>
      <c r="I48" s="55">
        <f t="shared" si="17"/>
        <v>0</v>
      </c>
      <c r="J48" s="55">
        <f t="shared" si="17"/>
        <v>780</v>
      </c>
      <c r="K48" s="55">
        <f t="shared" si="17"/>
        <v>0</v>
      </c>
      <c r="L48" s="55">
        <f t="shared" si="17"/>
        <v>0</v>
      </c>
      <c r="M48" s="55">
        <f t="shared" si="17"/>
        <v>780</v>
      </c>
      <c r="N48" s="55">
        <f t="shared" si="17"/>
        <v>-55</v>
      </c>
      <c r="O48" s="55">
        <f t="shared" si="17"/>
        <v>725</v>
      </c>
      <c r="P48" s="55">
        <f t="shared" si="17"/>
        <v>0</v>
      </c>
      <c r="Q48" s="55">
        <f t="shared" si="17"/>
        <v>725</v>
      </c>
      <c r="R48" s="55">
        <f t="shared" si="17"/>
        <v>0</v>
      </c>
      <c r="S48" s="55">
        <f t="shared" si="17"/>
        <v>0</v>
      </c>
      <c r="T48" s="55">
        <f t="shared" si="17"/>
        <v>725</v>
      </c>
      <c r="U48" s="55">
        <f t="shared" si="17"/>
        <v>725</v>
      </c>
      <c r="V48" s="55">
        <f t="shared" si="17"/>
        <v>0</v>
      </c>
      <c r="W48" s="55">
        <f t="shared" si="17"/>
        <v>0</v>
      </c>
      <c r="X48" s="55">
        <f t="shared" si="17"/>
        <v>725</v>
      </c>
      <c r="Y48" s="55">
        <f t="shared" si="17"/>
        <v>725</v>
      </c>
      <c r="Z48" s="55">
        <f t="shared" si="17"/>
        <v>0</v>
      </c>
      <c r="AA48" s="55">
        <f t="shared" si="17"/>
        <v>725</v>
      </c>
      <c r="AB48" s="55">
        <f t="shared" si="17"/>
        <v>725</v>
      </c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s="14" customFormat="1" ht="34.5" customHeight="1">
      <c r="A49" s="62" t="s">
        <v>129</v>
      </c>
      <c r="B49" s="63" t="s">
        <v>127</v>
      </c>
      <c r="C49" s="63" t="s">
        <v>142</v>
      </c>
      <c r="D49" s="64" t="s">
        <v>124</v>
      </c>
      <c r="E49" s="63" t="s">
        <v>130</v>
      </c>
      <c r="F49" s="55">
        <v>21675</v>
      </c>
      <c r="G49" s="55">
        <f>H49-F49</f>
        <v>-20946</v>
      </c>
      <c r="H49" s="70">
        <v>729</v>
      </c>
      <c r="I49" s="70"/>
      <c r="J49" s="70">
        <v>780</v>
      </c>
      <c r="K49" s="71"/>
      <c r="L49" s="71"/>
      <c r="M49" s="55">
        <v>780</v>
      </c>
      <c r="N49" s="55">
        <f>O49-M49</f>
        <v>-55</v>
      </c>
      <c r="O49" s="55">
        <v>725</v>
      </c>
      <c r="P49" s="55"/>
      <c r="Q49" s="55">
        <v>725</v>
      </c>
      <c r="R49" s="74"/>
      <c r="S49" s="74"/>
      <c r="T49" s="55">
        <f>O49+R49</f>
        <v>725</v>
      </c>
      <c r="U49" s="55">
        <f>Q49+S49</f>
        <v>725</v>
      </c>
      <c r="V49" s="74"/>
      <c r="W49" s="74"/>
      <c r="X49" s="55">
        <f>T49+V49</f>
        <v>725</v>
      </c>
      <c r="Y49" s="55">
        <f>U49+W49</f>
        <v>725</v>
      </c>
      <c r="Z49" s="74"/>
      <c r="AA49" s="55">
        <f>X49+Z49</f>
        <v>725</v>
      </c>
      <c r="AB49" s="55">
        <f>Y49</f>
        <v>725</v>
      </c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</row>
    <row r="50" spans="1:62" s="16" customFormat="1" ht="48.75" customHeight="1">
      <c r="A50" s="62" t="s">
        <v>227</v>
      </c>
      <c r="B50" s="63" t="s">
        <v>127</v>
      </c>
      <c r="C50" s="63" t="s">
        <v>142</v>
      </c>
      <c r="D50" s="64" t="s">
        <v>228</v>
      </c>
      <c r="E50" s="63"/>
      <c r="F50" s="55">
        <f aca="true" t="shared" si="18" ref="F50:AB50">F51</f>
        <v>0</v>
      </c>
      <c r="G50" s="55">
        <f t="shared" si="18"/>
        <v>1896</v>
      </c>
      <c r="H50" s="55">
        <f t="shared" si="18"/>
        <v>1896</v>
      </c>
      <c r="I50" s="55">
        <f t="shared" si="18"/>
        <v>0</v>
      </c>
      <c r="J50" s="55">
        <f t="shared" si="18"/>
        <v>2035</v>
      </c>
      <c r="K50" s="55">
        <f t="shared" si="18"/>
        <v>0</v>
      </c>
      <c r="L50" s="55">
        <f t="shared" si="18"/>
        <v>0</v>
      </c>
      <c r="M50" s="55">
        <f t="shared" si="18"/>
        <v>2035</v>
      </c>
      <c r="N50" s="55">
        <f t="shared" si="18"/>
        <v>-320</v>
      </c>
      <c r="O50" s="55">
        <f t="shared" si="18"/>
        <v>1715</v>
      </c>
      <c r="P50" s="55">
        <f t="shared" si="18"/>
        <v>0</v>
      </c>
      <c r="Q50" s="55">
        <f t="shared" si="18"/>
        <v>1715</v>
      </c>
      <c r="R50" s="55">
        <f t="shared" si="18"/>
        <v>0</v>
      </c>
      <c r="S50" s="55">
        <f t="shared" si="18"/>
        <v>0</v>
      </c>
      <c r="T50" s="55">
        <f t="shared" si="18"/>
        <v>1715</v>
      </c>
      <c r="U50" s="55">
        <f t="shared" si="18"/>
        <v>1715</v>
      </c>
      <c r="V50" s="55">
        <f t="shared" si="18"/>
        <v>0</v>
      </c>
      <c r="W50" s="55">
        <f t="shared" si="18"/>
        <v>0</v>
      </c>
      <c r="X50" s="55">
        <f t="shared" si="18"/>
        <v>1715</v>
      </c>
      <c r="Y50" s="55">
        <f t="shared" si="18"/>
        <v>1715</v>
      </c>
      <c r="Z50" s="55">
        <f t="shared" si="18"/>
        <v>0</v>
      </c>
      <c r="AA50" s="55">
        <f t="shared" si="18"/>
        <v>1715</v>
      </c>
      <c r="AB50" s="55">
        <f t="shared" si="18"/>
        <v>1715</v>
      </c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</row>
    <row r="51" spans="1:62" s="16" customFormat="1" ht="22.5" customHeight="1">
      <c r="A51" s="62" t="s">
        <v>229</v>
      </c>
      <c r="B51" s="63" t="s">
        <v>127</v>
      </c>
      <c r="C51" s="63" t="s">
        <v>142</v>
      </c>
      <c r="D51" s="64" t="s">
        <v>228</v>
      </c>
      <c r="E51" s="63" t="s">
        <v>230</v>
      </c>
      <c r="F51" s="55"/>
      <c r="G51" s="55">
        <f>H51-F51</f>
        <v>1896</v>
      </c>
      <c r="H51" s="70">
        <v>1896</v>
      </c>
      <c r="I51" s="70"/>
      <c r="J51" s="70">
        <v>2035</v>
      </c>
      <c r="K51" s="70"/>
      <c r="L51" s="70"/>
      <c r="M51" s="55">
        <v>2035</v>
      </c>
      <c r="N51" s="55">
        <f>O51-M51</f>
        <v>-320</v>
      </c>
      <c r="O51" s="55">
        <v>1715</v>
      </c>
      <c r="P51" s="55"/>
      <c r="Q51" s="55">
        <v>1715</v>
      </c>
      <c r="R51" s="57"/>
      <c r="S51" s="57"/>
      <c r="T51" s="55">
        <f>O51+R51</f>
        <v>1715</v>
      </c>
      <c r="U51" s="55">
        <f>Q51+S51</f>
        <v>1715</v>
      </c>
      <c r="V51" s="57"/>
      <c r="W51" s="57"/>
      <c r="X51" s="55">
        <f>T51+V51</f>
        <v>1715</v>
      </c>
      <c r="Y51" s="55">
        <f>U51+W51</f>
        <v>1715</v>
      </c>
      <c r="Z51" s="57"/>
      <c r="AA51" s="55">
        <f>X51+Z51</f>
        <v>1715</v>
      </c>
      <c r="AB51" s="55">
        <f>Y51</f>
        <v>1715</v>
      </c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</row>
    <row r="52" spans="1:62" s="10" customFormat="1" ht="36.75" customHeight="1">
      <c r="A52" s="62" t="s">
        <v>26</v>
      </c>
      <c r="B52" s="63" t="s">
        <v>127</v>
      </c>
      <c r="C52" s="63" t="s">
        <v>142</v>
      </c>
      <c r="D52" s="64" t="s">
        <v>27</v>
      </c>
      <c r="E52" s="63"/>
      <c r="F52" s="55">
        <f>F53+F56</f>
        <v>59454</v>
      </c>
      <c r="G52" s="55">
        <f aca="true" t="shared" si="19" ref="G52:L52">G53+G56+G57</f>
        <v>117306</v>
      </c>
      <c r="H52" s="55">
        <f t="shared" si="19"/>
        <v>176760</v>
      </c>
      <c r="I52" s="55">
        <f t="shared" si="19"/>
        <v>0</v>
      </c>
      <c r="J52" s="55">
        <f t="shared" si="19"/>
        <v>105804</v>
      </c>
      <c r="K52" s="55">
        <f t="shared" si="19"/>
        <v>0</v>
      </c>
      <c r="L52" s="55">
        <f t="shared" si="19"/>
        <v>0</v>
      </c>
      <c r="M52" s="55">
        <f aca="true" t="shared" si="20" ref="M52:Z52">M53+M54+M56+M57</f>
        <v>105804</v>
      </c>
      <c r="N52" s="55">
        <f t="shared" si="20"/>
        <v>193674</v>
      </c>
      <c r="O52" s="55">
        <f t="shared" si="20"/>
        <v>299478</v>
      </c>
      <c r="P52" s="55">
        <f t="shared" si="20"/>
        <v>0</v>
      </c>
      <c r="Q52" s="55">
        <f t="shared" si="20"/>
        <v>299206</v>
      </c>
      <c r="R52" s="55">
        <f t="shared" si="20"/>
        <v>0</v>
      </c>
      <c r="S52" s="55">
        <f t="shared" si="20"/>
        <v>0</v>
      </c>
      <c r="T52" s="55">
        <f t="shared" si="20"/>
        <v>299478</v>
      </c>
      <c r="U52" s="55">
        <f t="shared" si="20"/>
        <v>299206</v>
      </c>
      <c r="V52" s="55">
        <f t="shared" si="20"/>
        <v>0</v>
      </c>
      <c r="W52" s="55">
        <f t="shared" si="20"/>
        <v>0</v>
      </c>
      <c r="X52" s="55">
        <f t="shared" si="20"/>
        <v>299478</v>
      </c>
      <c r="Y52" s="55">
        <f t="shared" si="20"/>
        <v>299206</v>
      </c>
      <c r="Z52" s="55">
        <f t="shared" si="20"/>
        <v>0</v>
      </c>
      <c r="AA52" s="55">
        <f>AA53+AA54+AA56+AA57</f>
        <v>299478</v>
      </c>
      <c r="AB52" s="55">
        <f>AB53+AB54+AB56+AB57</f>
        <v>299206</v>
      </c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1:62" s="18" customFormat="1" ht="49.5" customHeight="1">
      <c r="A53" s="62" t="s">
        <v>137</v>
      </c>
      <c r="B53" s="63" t="s">
        <v>127</v>
      </c>
      <c r="C53" s="63" t="s">
        <v>142</v>
      </c>
      <c r="D53" s="64" t="s">
        <v>27</v>
      </c>
      <c r="E53" s="63" t="s">
        <v>138</v>
      </c>
      <c r="F53" s="55">
        <v>35454</v>
      </c>
      <c r="G53" s="55">
        <f>H53-F53</f>
        <v>24871</v>
      </c>
      <c r="H53" s="55">
        <f>10338+214+1202+30641+415+17515</f>
        <v>60325</v>
      </c>
      <c r="I53" s="55"/>
      <c r="J53" s="55">
        <f>11072+230+1287+31092+445+18960</f>
        <v>63086</v>
      </c>
      <c r="K53" s="68"/>
      <c r="L53" s="68"/>
      <c r="M53" s="55">
        <v>63086</v>
      </c>
      <c r="N53" s="55">
        <f>O53-M53</f>
        <v>200502</v>
      </c>
      <c r="O53" s="55">
        <f>353+10916+250+5766+246303</f>
        <v>263588</v>
      </c>
      <c r="P53" s="55"/>
      <c r="Q53" s="55">
        <f>353+10916+250+5766+246303</f>
        <v>263588</v>
      </c>
      <c r="R53" s="68"/>
      <c r="S53" s="68"/>
      <c r="T53" s="55">
        <f>O53+R53</f>
        <v>263588</v>
      </c>
      <c r="U53" s="55">
        <f>Q53+S53</f>
        <v>263588</v>
      </c>
      <c r="V53" s="68"/>
      <c r="W53" s="68"/>
      <c r="X53" s="55">
        <f>T53+V53</f>
        <v>263588</v>
      </c>
      <c r="Y53" s="55">
        <f>U53+W53</f>
        <v>263588</v>
      </c>
      <c r="Z53" s="68"/>
      <c r="AA53" s="55">
        <f>X53+Z53</f>
        <v>263588</v>
      </c>
      <c r="AB53" s="55">
        <f>Y53</f>
        <v>263588</v>
      </c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</row>
    <row r="54" spans="1:62" s="18" customFormat="1" ht="102.75" customHeight="1">
      <c r="A54" s="62" t="s">
        <v>278</v>
      </c>
      <c r="B54" s="63" t="s">
        <v>127</v>
      </c>
      <c r="C54" s="63" t="s">
        <v>142</v>
      </c>
      <c r="D54" s="64" t="s">
        <v>260</v>
      </c>
      <c r="E54" s="63"/>
      <c r="F54" s="55"/>
      <c r="G54" s="55"/>
      <c r="H54" s="55"/>
      <c r="I54" s="55"/>
      <c r="J54" s="55"/>
      <c r="K54" s="68"/>
      <c r="L54" s="68"/>
      <c r="M54" s="55">
        <f aca="true" t="shared" si="21" ref="M54:AB54">M55</f>
        <v>0</v>
      </c>
      <c r="N54" s="55">
        <f t="shared" si="21"/>
        <v>2200</v>
      </c>
      <c r="O54" s="55">
        <f t="shared" si="21"/>
        <v>2200</v>
      </c>
      <c r="P54" s="55">
        <f t="shared" si="21"/>
        <v>0</v>
      </c>
      <c r="Q54" s="55">
        <f t="shared" si="21"/>
        <v>2380</v>
      </c>
      <c r="R54" s="55">
        <f t="shared" si="21"/>
        <v>0</v>
      </c>
      <c r="S54" s="55">
        <f t="shared" si="21"/>
        <v>0</v>
      </c>
      <c r="T54" s="55">
        <f t="shared" si="21"/>
        <v>2200</v>
      </c>
      <c r="U54" s="55">
        <f t="shared" si="21"/>
        <v>2380</v>
      </c>
      <c r="V54" s="55">
        <f t="shared" si="21"/>
        <v>0</v>
      </c>
      <c r="W54" s="55">
        <f t="shared" si="21"/>
        <v>0</v>
      </c>
      <c r="X54" s="55">
        <f t="shared" si="21"/>
        <v>2200</v>
      </c>
      <c r="Y54" s="55">
        <f t="shared" si="21"/>
        <v>2380</v>
      </c>
      <c r="Z54" s="55">
        <f t="shared" si="21"/>
        <v>0</v>
      </c>
      <c r="AA54" s="55">
        <f t="shared" si="21"/>
        <v>2200</v>
      </c>
      <c r="AB54" s="55">
        <f t="shared" si="21"/>
        <v>2380</v>
      </c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</row>
    <row r="55" spans="1:62" s="18" customFormat="1" ht="84.75" customHeight="1">
      <c r="A55" s="62" t="s">
        <v>256</v>
      </c>
      <c r="B55" s="63" t="s">
        <v>127</v>
      </c>
      <c r="C55" s="63" t="s">
        <v>142</v>
      </c>
      <c r="D55" s="64" t="s">
        <v>260</v>
      </c>
      <c r="E55" s="63" t="s">
        <v>143</v>
      </c>
      <c r="F55" s="55"/>
      <c r="G55" s="55"/>
      <c r="H55" s="55"/>
      <c r="I55" s="55"/>
      <c r="J55" s="55"/>
      <c r="K55" s="68"/>
      <c r="L55" s="68"/>
      <c r="M55" s="55"/>
      <c r="N55" s="55">
        <f>O55-M55</f>
        <v>2200</v>
      </c>
      <c r="O55" s="55">
        <v>2200</v>
      </c>
      <c r="P55" s="55"/>
      <c r="Q55" s="55">
        <v>2380</v>
      </c>
      <c r="R55" s="68"/>
      <c r="S55" s="68"/>
      <c r="T55" s="55">
        <f>O55+R55</f>
        <v>2200</v>
      </c>
      <c r="U55" s="55">
        <f>Q55+S55</f>
        <v>2380</v>
      </c>
      <c r="V55" s="68"/>
      <c r="W55" s="68"/>
      <c r="X55" s="55">
        <f>T55+V55</f>
        <v>2200</v>
      </c>
      <c r="Y55" s="55">
        <f>U55+W55</f>
        <v>2380</v>
      </c>
      <c r="Z55" s="68"/>
      <c r="AA55" s="55">
        <f>X55+Z55</f>
        <v>2200</v>
      </c>
      <c r="AB55" s="55">
        <f>Y55</f>
        <v>2380</v>
      </c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</row>
    <row r="56" spans="1:62" s="18" customFormat="1" ht="87.75" customHeight="1">
      <c r="A56" s="62" t="s">
        <v>144</v>
      </c>
      <c r="B56" s="63" t="s">
        <v>127</v>
      </c>
      <c r="C56" s="63" t="s">
        <v>142</v>
      </c>
      <c r="D56" s="64" t="s">
        <v>27</v>
      </c>
      <c r="E56" s="63" t="s">
        <v>145</v>
      </c>
      <c r="F56" s="55">
        <v>24000</v>
      </c>
      <c r="G56" s="55">
        <f>H56-F56</f>
        <v>30000</v>
      </c>
      <c r="H56" s="55">
        <v>54000</v>
      </c>
      <c r="I56" s="55"/>
      <c r="J56" s="55">
        <v>24000</v>
      </c>
      <c r="K56" s="68"/>
      <c r="L56" s="68"/>
      <c r="M56" s="55">
        <v>24000</v>
      </c>
      <c r="N56" s="55">
        <f>O56-M56</f>
        <v>9690</v>
      </c>
      <c r="O56" s="55">
        <f>24000+9690</f>
        <v>33690</v>
      </c>
      <c r="P56" s="55"/>
      <c r="Q56" s="55">
        <f>23548+9690</f>
        <v>33238</v>
      </c>
      <c r="R56" s="68"/>
      <c r="S56" s="68"/>
      <c r="T56" s="55">
        <f>O56+R56</f>
        <v>33690</v>
      </c>
      <c r="U56" s="55">
        <f>Q56+S56</f>
        <v>33238</v>
      </c>
      <c r="V56" s="68"/>
      <c r="W56" s="68"/>
      <c r="X56" s="55">
        <f>T56+V56</f>
        <v>33690</v>
      </c>
      <c r="Y56" s="55">
        <f>U56+W56</f>
        <v>33238</v>
      </c>
      <c r="Z56" s="68"/>
      <c r="AA56" s="55">
        <f>X56+Z56</f>
        <v>33690</v>
      </c>
      <c r="AB56" s="55">
        <f>Y56</f>
        <v>33238</v>
      </c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</row>
    <row r="57" spans="1:62" s="18" customFormat="1" ht="18" customHeight="1" hidden="1">
      <c r="A57" s="62" t="s">
        <v>229</v>
      </c>
      <c r="B57" s="63" t="s">
        <v>127</v>
      </c>
      <c r="C57" s="63" t="s">
        <v>142</v>
      </c>
      <c r="D57" s="64" t="s">
        <v>27</v>
      </c>
      <c r="E57" s="63" t="s">
        <v>230</v>
      </c>
      <c r="F57" s="55"/>
      <c r="G57" s="55">
        <f>H57-F57</f>
        <v>62435</v>
      </c>
      <c r="H57" s="55">
        <v>62435</v>
      </c>
      <c r="I57" s="55"/>
      <c r="J57" s="55">
        <v>18718</v>
      </c>
      <c r="K57" s="68"/>
      <c r="L57" s="68"/>
      <c r="M57" s="55">
        <v>18718</v>
      </c>
      <c r="N57" s="55">
        <f>O57-M57</f>
        <v>-18718</v>
      </c>
      <c r="O57" s="55"/>
      <c r="P57" s="55"/>
      <c r="Q57" s="55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</row>
    <row r="58" spans="1:62" s="18" customFormat="1" ht="19.5" customHeight="1">
      <c r="A58" s="62" t="s">
        <v>121</v>
      </c>
      <c r="B58" s="63" t="s">
        <v>127</v>
      </c>
      <c r="C58" s="63" t="s">
        <v>142</v>
      </c>
      <c r="D58" s="64" t="s">
        <v>122</v>
      </c>
      <c r="E58" s="63"/>
      <c r="F58" s="55">
        <f aca="true" t="shared" si="22" ref="F58:M58">F59</f>
        <v>7458</v>
      </c>
      <c r="G58" s="55">
        <f t="shared" si="22"/>
        <v>16639</v>
      </c>
      <c r="H58" s="55">
        <f t="shared" si="22"/>
        <v>24097</v>
      </c>
      <c r="I58" s="55">
        <f t="shared" si="22"/>
        <v>0</v>
      </c>
      <c r="J58" s="55">
        <f t="shared" si="22"/>
        <v>22421</v>
      </c>
      <c r="K58" s="55">
        <f t="shared" si="22"/>
        <v>0</v>
      </c>
      <c r="L58" s="55">
        <f t="shared" si="22"/>
        <v>0</v>
      </c>
      <c r="M58" s="55">
        <f t="shared" si="22"/>
        <v>22421</v>
      </c>
      <c r="N58" s="55">
        <f aca="true" t="shared" si="23" ref="N58:U58">N59+N60+N63</f>
        <v>-15232</v>
      </c>
      <c r="O58" s="55">
        <f t="shared" si="23"/>
        <v>7189</v>
      </c>
      <c r="P58" s="55">
        <f t="shared" si="23"/>
        <v>0</v>
      </c>
      <c r="Q58" s="55">
        <f t="shared" si="23"/>
        <v>7179</v>
      </c>
      <c r="R58" s="55">
        <f t="shared" si="23"/>
        <v>0</v>
      </c>
      <c r="S58" s="55">
        <f t="shared" si="23"/>
        <v>0</v>
      </c>
      <c r="T58" s="55">
        <f t="shared" si="23"/>
        <v>7189</v>
      </c>
      <c r="U58" s="55">
        <f t="shared" si="23"/>
        <v>7179</v>
      </c>
      <c r="V58" s="55">
        <f aca="true" t="shared" si="24" ref="V58:AB58">V59+V60+V63</f>
        <v>0</v>
      </c>
      <c r="W58" s="55">
        <f t="shared" si="24"/>
        <v>0</v>
      </c>
      <c r="X58" s="55">
        <f t="shared" si="24"/>
        <v>7189</v>
      </c>
      <c r="Y58" s="55">
        <f t="shared" si="24"/>
        <v>7179</v>
      </c>
      <c r="Z58" s="55">
        <f t="shared" si="24"/>
        <v>0</v>
      </c>
      <c r="AA58" s="55">
        <f t="shared" si="24"/>
        <v>7189</v>
      </c>
      <c r="AB58" s="55">
        <f t="shared" si="24"/>
        <v>7179</v>
      </c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</row>
    <row r="59" spans="1:62" s="18" customFormat="1" ht="54.75" customHeight="1" hidden="1">
      <c r="A59" s="62" t="s">
        <v>137</v>
      </c>
      <c r="B59" s="63" t="s">
        <v>127</v>
      </c>
      <c r="C59" s="63" t="s">
        <v>142</v>
      </c>
      <c r="D59" s="64" t="s">
        <v>122</v>
      </c>
      <c r="E59" s="63" t="s">
        <v>138</v>
      </c>
      <c r="F59" s="55">
        <v>7458</v>
      </c>
      <c r="G59" s="55">
        <f>H59-F59</f>
        <v>16639</v>
      </c>
      <c r="H59" s="55">
        <f>4179+19918</f>
        <v>24097</v>
      </c>
      <c r="I59" s="55"/>
      <c r="J59" s="55">
        <f>4179+18242</f>
        <v>22421</v>
      </c>
      <c r="K59" s="68"/>
      <c r="L59" s="68"/>
      <c r="M59" s="55">
        <v>22421</v>
      </c>
      <c r="N59" s="55">
        <f>O59-M59</f>
        <v>-22421</v>
      </c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</row>
    <row r="60" spans="1:62" s="18" customFormat="1" ht="75" customHeight="1">
      <c r="A60" s="81" t="s">
        <v>306</v>
      </c>
      <c r="B60" s="63" t="s">
        <v>127</v>
      </c>
      <c r="C60" s="63" t="s">
        <v>142</v>
      </c>
      <c r="D60" s="64" t="s">
        <v>289</v>
      </c>
      <c r="E60" s="63"/>
      <c r="F60" s="55"/>
      <c r="G60" s="55"/>
      <c r="H60" s="55"/>
      <c r="I60" s="55"/>
      <c r="J60" s="55"/>
      <c r="K60" s="68"/>
      <c r="L60" s="68"/>
      <c r="M60" s="55"/>
      <c r="N60" s="55">
        <f aca="true" t="shared" si="25" ref="N60:AB61">N61</f>
        <v>7179</v>
      </c>
      <c r="O60" s="55">
        <f t="shared" si="25"/>
        <v>7179</v>
      </c>
      <c r="P60" s="55">
        <f t="shared" si="25"/>
        <v>0</v>
      </c>
      <c r="Q60" s="55">
        <f t="shared" si="25"/>
        <v>7179</v>
      </c>
      <c r="R60" s="55">
        <f t="shared" si="25"/>
        <v>0</v>
      </c>
      <c r="S60" s="55">
        <f t="shared" si="25"/>
        <v>0</v>
      </c>
      <c r="T60" s="55">
        <f t="shared" si="25"/>
        <v>7179</v>
      </c>
      <c r="U60" s="55">
        <f t="shared" si="25"/>
        <v>7179</v>
      </c>
      <c r="V60" s="55">
        <f t="shared" si="25"/>
        <v>0</v>
      </c>
      <c r="W60" s="55">
        <f t="shared" si="25"/>
        <v>0</v>
      </c>
      <c r="X60" s="55">
        <f t="shared" si="25"/>
        <v>7179</v>
      </c>
      <c r="Y60" s="55">
        <f t="shared" si="25"/>
        <v>7179</v>
      </c>
      <c r="Z60" s="55">
        <f t="shared" si="25"/>
        <v>0</v>
      </c>
      <c r="AA60" s="55">
        <f t="shared" si="25"/>
        <v>7179</v>
      </c>
      <c r="AB60" s="55">
        <f t="shared" si="25"/>
        <v>7179</v>
      </c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</row>
    <row r="61" spans="1:62" s="18" customFormat="1" ht="69.75" customHeight="1">
      <c r="A61" s="81" t="s">
        <v>307</v>
      </c>
      <c r="B61" s="63" t="s">
        <v>127</v>
      </c>
      <c r="C61" s="63" t="s">
        <v>142</v>
      </c>
      <c r="D61" s="64" t="s">
        <v>290</v>
      </c>
      <c r="E61" s="63"/>
      <c r="F61" s="55"/>
      <c r="G61" s="55"/>
      <c r="H61" s="55"/>
      <c r="I61" s="55"/>
      <c r="J61" s="55"/>
      <c r="K61" s="68"/>
      <c r="L61" s="68"/>
      <c r="M61" s="55"/>
      <c r="N61" s="55">
        <f t="shared" si="25"/>
        <v>7179</v>
      </c>
      <c r="O61" s="55">
        <f t="shared" si="25"/>
        <v>7179</v>
      </c>
      <c r="P61" s="55">
        <f t="shared" si="25"/>
        <v>0</v>
      </c>
      <c r="Q61" s="55">
        <f t="shared" si="25"/>
        <v>7179</v>
      </c>
      <c r="R61" s="55">
        <f t="shared" si="25"/>
        <v>0</v>
      </c>
      <c r="S61" s="55">
        <f t="shared" si="25"/>
        <v>0</v>
      </c>
      <c r="T61" s="55">
        <f t="shared" si="25"/>
        <v>7179</v>
      </c>
      <c r="U61" s="55">
        <f t="shared" si="25"/>
        <v>7179</v>
      </c>
      <c r="V61" s="55">
        <f t="shared" si="25"/>
        <v>0</v>
      </c>
      <c r="W61" s="55">
        <f t="shared" si="25"/>
        <v>0</v>
      </c>
      <c r="X61" s="55">
        <f t="shared" si="25"/>
        <v>7179</v>
      </c>
      <c r="Y61" s="55">
        <f t="shared" si="25"/>
        <v>7179</v>
      </c>
      <c r="Z61" s="55">
        <f t="shared" si="25"/>
        <v>0</v>
      </c>
      <c r="AA61" s="55">
        <f t="shared" si="25"/>
        <v>7179</v>
      </c>
      <c r="AB61" s="55">
        <f t="shared" si="25"/>
        <v>7179</v>
      </c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</row>
    <row r="62" spans="1:62" s="18" customFormat="1" ht="56.25" customHeight="1">
      <c r="A62" s="62" t="s">
        <v>137</v>
      </c>
      <c r="B62" s="63" t="s">
        <v>127</v>
      </c>
      <c r="C62" s="63" t="s">
        <v>142</v>
      </c>
      <c r="D62" s="64" t="s">
        <v>290</v>
      </c>
      <c r="E62" s="63" t="s">
        <v>138</v>
      </c>
      <c r="F62" s="55"/>
      <c r="G62" s="55"/>
      <c r="H62" s="55"/>
      <c r="I62" s="55"/>
      <c r="J62" s="55"/>
      <c r="K62" s="68"/>
      <c r="L62" s="68"/>
      <c r="M62" s="55"/>
      <c r="N62" s="55">
        <f>O62-M62</f>
        <v>7179</v>
      </c>
      <c r="O62" s="55">
        <v>7179</v>
      </c>
      <c r="P62" s="55"/>
      <c r="Q62" s="55">
        <v>7179</v>
      </c>
      <c r="R62" s="68"/>
      <c r="S62" s="68"/>
      <c r="T62" s="55">
        <f>O62+R62</f>
        <v>7179</v>
      </c>
      <c r="U62" s="55">
        <f>Q62+S62</f>
        <v>7179</v>
      </c>
      <c r="V62" s="68"/>
      <c r="W62" s="68"/>
      <c r="X62" s="55">
        <f>T62+V62</f>
        <v>7179</v>
      </c>
      <c r="Y62" s="55">
        <f>U62+W62</f>
        <v>7179</v>
      </c>
      <c r="Z62" s="68"/>
      <c r="AA62" s="55">
        <f>X62+Z62</f>
        <v>7179</v>
      </c>
      <c r="AB62" s="55">
        <f>Y62</f>
        <v>7179</v>
      </c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</row>
    <row r="63" spans="1:62" s="18" customFormat="1" ht="36" customHeight="1">
      <c r="A63" s="62" t="s">
        <v>308</v>
      </c>
      <c r="B63" s="63" t="s">
        <v>127</v>
      </c>
      <c r="C63" s="63" t="s">
        <v>142</v>
      </c>
      <c r="D63" s="64" t="s">
        <v>287</v>
      </c>
      <c r="E63" s="63"/>
      <c r="F63" s="55"/>
      <c r="G63" s="55"/>
      <c r="H63" s="55"/>
      <c r="I63" s="55"/>
      <c r="J63" s="55"/>
      <c r="K63" s="68"/>
      <c r="L63" s="68"/>
      <c r="M63" s="55"/>
      <c r="N63" s="55">
        <f aca="true" t="shared" si="26" ref="N63:AB64">N64</f>
        <v>10</v>
      </c>
      <c r="O63" s="55">
        <f t="shared" si="26"/>
        <v>10</v>
      </c>
      <c r="P63" s="55">
        <f t="shared" si="26"/>
        <v>0</v>
      </c>
      <c r="Q63" s="55">
        <f t="shared" si="26"/>
        <v>0</v>
      </c>
      <c r="R63" s="55">
        <f t="shared" si="26"/>
        <v>0</v>
      </c>
      <c r="S63" s="55">
        <f t="shared" si="26"/>
        <v>0</v>
      </c>
      <c r="T63" s="55">
        <f t="shared" si="26"/>
        <v>10</v>
      </c>
      <c r="U63" s="55">
        <f t="shared" si="26"/>
        <v>0</v>
      </c>
      <c r="V63" s="55">
        <f t="shared" si="26"/>
        <v>0</v>
      </c>
      <c r="W63" s="55">
        <f t="shared" si="26"/>
        <v>0</v>
      </c>
      <c r="X63" s="55">
        <f t="shared" si="26"/>
        <v>10</v>
      </c>
      <c r="Y63" s="55">
        <f t="shared" si="26"/>
        <v>0</v>
      </c>
      <c r="Z63" s="68">
        <f>Z64</f>
        <v>0</v>
      </c>
      <c r="AA63" s="55">
        <f t="shared" si="26"/>
        <v>10</v>
      </c>
      <c r="AB63" s="55">
        <f t="shared" si="26"/>
        <v>0</v>
      </c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</row>
    <row r="64" spans="1:62" s="18" customFormat="1" ht="56.25" customHeight="1">
      <c r="A64" s="62" t="s">
        <v>309</v>
      </c>
      <c r="B64" s="63" t="s">
        <v>127</v>
      </c>
      <c r="C64" s="63" t="s">
        <v>142</v>
      </c>
      <c r="D64" s="64" t="s">
        <v>288</v>
      </c>
      <c r="E64" s="63"/>
      <c r="F64" s="55"/>
      <c r="G64" s="55"/>
      <c r="H64" s="55"/>
      <c r="I64" s="55"/>
      <c r="J64" s="55"/>
      <c r="K64" s="68"/>
      <c r="L64" s="68"/>
      <c r="M64" s="55"/>
      <c r="N64" s="55">
        <f t="shared" si="26"/>
        <v>10</v>
      </c>
      <c r="O64" s="55">
        <f t="shared" si="26"/>
        <v>10</v>
      </c>
      <c r="P64" s="55">
        <f t="shared" si="26"/>
        <v>0</v>
      </c>
      <c r="Q64" s="55">
        <f t="shared" si="26"/>
        <v>0</v>
      </c>
      <c r="R64" s="55">
        <f t="shared" si="26"/>
        <v>0</v>
      </c>
      <c r="S64" s="55">
        <f t="shared" si="26"/>
        <v>0</v>
      </c>
      <c r="T64" s="55">
        <f t="shared" si="26"/>
        <v>10</v>
      </c>
      <c r="U64" s="55">
        <f t="shared" si="26"/>
        <v>0</v>
      </c>
      <c r="V64" s="55">
        <f t="shared" si="26"/>
        <v>0</v>
      </c>
      <c r="W64" s="55">
        <f t="shared" si="26"/>
        <v>0</v>
      </c>
      <c r="X64" s="55">
        <f t="shared" si="26"/>
        <v>10</v>
      </c>
      <c r="Y64" s="55">
        <f t="shared" si="26"/>
        <v>0</v>
      </c>
      <c r="Z64" s="68">
        <f>Z65</f>
        <v>0</v>
      </c>
      <c r="AA64" s="55">
        <f t="shared" si="26"/>
        <v>10</v>
      </c>
      <c r="AB64" s="55">
        <f t="shared" si="26"/>
        <v>0</v>
      </c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</row>
    <row r="65" spans="1:62" s="18" customFormat="1" ht="56.25" customHeight="1">
      <c r="A65" s="62" t="s">
        <v>137</v>
      </c>
      <c r="B65" s="63" t="s">
        <v>127</v>
      </c>
      <c r="C65" s="63" t="s">
        <v>142</v>
      </c>
      <c r="D65" s="64" t="s">
        <v>288</v>
      </c>
      <c r="E65" s="63" t="s">
        <v>138</v>
      </c>
      <c r="F65" s="55"/>
      <c r="G65" s="55"/>
      <c r="H65" s="55"/>
      <c r="I65" s="55"/>
      <c r="J65" s="55"/>
      <c r="K65" s="68"/>
      <c r="L65" s="68"/>
      <c r="M65" s="55"/>
      <c r="N65" s="55">
        <f>O65-M65</f>
        <v>10</v>
      </c>
      <c r="O65" s="55">
        <v>10</v>
      </c>
      <c r="P65" s="55"/>
      <c r="Q65" s="55"/>
      <c r="R65" s="68"/>
      <c r="S65" s="68"/>
      <c r="T65" s="55">
        <f>O65+R65</f>
        <v>10</v>
      </c>
      <c r="U65" s="55">
        <f>Q65+S65</f>
        <v>0</v>
      </c>
      <c r="V65" s="68"/>
      <c r="W65" s="68"/>
      <c r="X65" s="55">
        <f>T65+V65</f>
        <v>10</v>
      </c>
      <c r="Y65" s="55">
        <f>U65+W65</f>
        <v>0</v>
      </c>
      <c r="Z65" s="68"/>
      <c r="AA65" s="55">
        <f>X65+Z65</f>
        <v>10</v>
      </c>
      <c r="AB65" s="55">
        <f>Y65</f>
        <v>0</v>
      </c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</row>
    <row r="66" spans="1:28" ht="15">
      <c r="A66" s="78"/>
      <c r="B66" s="79"/>
      <c r="C66" s="79"/>
      <c r="D66" s="80"/>
      <c r="E66" s="79"/>
      <c r="F66" s="40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</row>
    <row r="67" spans="1:63" s="8" customFormat="1" ht="81">
      <c r="A67" s="43" t="s">
        <v>28</v>
      </c>
      <c r="B67" s="44" t="s">
        <v>29</v>
      </c>
      <c r="C67" s="44"/>
      <c r="D67" s="45"/>
      <c r="E67" s="44"/>
      <c r="F67" s="82">
        <f aca="true" t="shared" si="27" ref="F67:O67">F69+F73</f>
        <v>67236</v>
      </c>
      <c r="G67" s="82">
        <f t="shared" si="27"/>
        <v>30520</v>
      </c>
      <c r="H67" s="82">
        <f t="shared" si="27"/>
        <v>97756</v>
      </c>
      <c r="I67" s="82">
        <f t="shared" si="27"/>
        <v>0</v>
      </c>
      <c r="J67" s="82">
        <f t="shared" si="27"/>
        <v>104920</v>
      </c>
      <c r="K67" s="82">
        <f t="shared" si="27"/>
        <v>0</v>
      </c>
      <c r="L67" s="82">
        <f t="shared" si="27"/>
        <v>0</v>
      </c>
      <c r="M67" s="82">
        <f t="shared" si="27"/>
        <v>104920</v>
      </c>
      <c r="N67" s="82">
        <f t="shared" si="27"/>
        <v>-38961</v>
      </c>
      <c r="O67" s="82">
        <f t="shared" si="27"/>
        <v>65959</v>
      </c>
      <c r="P67" s="82">
        <f aca="true" t="shared" si="28" ref="P67:U67">P69+P73</f>
        <v>0</v>
      </c>
      <c r="Q67" s="82">
        <f t="shared" si="28"/>
        <v>65959</v>
      </c>
      <c r="R67" s="82">
        <f t="shared" si="28"/>
        <v>0</v>
      </c>
      <c r="S67" s="82">
        <f t="shared" si="28"/>
        <v>0</v>
      </c>
      <c r="T67" s="82">
        <f t="shared" si="28"/>
        <v>65959</v>
      </c>
      <c r="U67" s="82">
        <f t="shared" si="28"/>
        <v>65959</v>
      </c>
      <c r="V67" s="82">
        <f aca="true" t="shared" si="29" ref="V67:AB67">V69+V73</f>
        <v>0</v>
      </c>
      <c r="W67" s="82">
        <f t="shared" si="29"/>
        <v>0</v>
      </c>
      <c r="X67" s="82">
        <f t="shared" si="29"/>
        <v>65959</v>
      </c>
      <c r="Y67" s="82">
        <f t="shared" si="29"/>
        <v>65959</v>
      </c>
      <c r="Z67" s="82">
        <f t="shared" si="29"/>
        <v>0</v>
      </c>
      <c r="AA67" s="82">
        <f t="shared" si="29"/>
        <v>65959</v>
      </c>
      <c r="AB67" s="82">
        <f t="shared" si="29"/>
        <v>65959</v>
      </c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</row>
    <row r="68" spans="1:63" s="8" customFormat="1" ht="20.25">
      <c r="A68" s="43"/>
      <c r="B68" s="44"/>
      <c r="C68" s="44"/>
      <c r="D68" s="45"/>
      <c r="E68" s="44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</row>
    <row r="69" spans="1:63" s="12" customFormat="1" ht="18.75">
      <c r="A69" s="49" t="s">
        <v>30</v>
      </c>
      <c r="B69" s="50" t="s">
        <v>132</v>
      </c>
      <c r="C69" s="50" t="s">
        <v>128</v>
      </c>
      <c r="D69" s="60"/>
      <c r="E69" s="50"/>
      <c r="F69" s="52">
        <f aca="true" t="shared" si="30" ref="F69:V70">F70</f>
        <v>28197</v>
      </c>
      <c r="G69" s="52">
        <f t="shared" si="30"/>
        <v>22120</v>
      </c>
      <c r="H69" s="52">
        <f t="shared" si="30"/>
        <v>50317</v>
      </c>
      <c r="I69" s="52">
        <f t="shared" si="30"/>
        <v>0</v>
      </c>
      <c r="J69" s="52">
        <f t="shared" si="30"/>
        <v>53980</v>
      </c>
      <c r="K69" s="52">
        <f t="shared" si="30"/>
        <v>0</v>
      </c>
      <c r="L69" s="52">
        <f t="shared" si="30"/>
        <v>0</v>
      </c>
      <c r="M69" s="52">
        <f t="shared" si="30"/>
        <v>53980</v>
      </c>
      <c r="N69" s="52">
        <f t="shared" si="30"/>
        <v>-29313</v>
      </c>
      <c r="O69" s="52">
        <f t="shared" si="30"/>
        <v>24667</v>
      </c>
      <c r="P69" s="52">
        <f t="shared" si="30"/>
        <v>0</v>
      </c>
      <c r="Q69" s="52">
        <f t="shared" si="30"/>
        <v>24667</v>
      </c>
      <c r="R69" s="52">
        <f t="shared" si="30"/>
        <v>0</v>
      </c>
      <c r="S69" s="52">
        <f t="shared" si="30"/>
        <v>0</v>
      </c>
      <c r="T69" s="52">
        <f t="shared" si="30"/>
        <v>24667</v>
      </c>
      <c r="U69" s="52">
        <f t="shared" si="30"/>
        <v>24667</v>
      </c>
      <c r="V69" s="52">
        <f t="shared" si="30"/>
        <v>0</v>
      </c>
      <c r="W69" s="52">
        <f aca="true" t="shared" si="31" ref="V69:AB70">W70</f>
        <v>0</v>
      </c>
      <c r="X69" s="52">
        <f t="shared" si="31"/>
        <v>24667</v>
      </c>
      <c r="Y69" s="52">
        <f t="shared" si="31"/>
        <v>24667</v>
      </c>
      <c r="Z69" s="52">
        <f t="shared" si="31"/>
        <v>0</v>
      </c>
      <c r="AA69" s="52">
        <f t="shared" si="31"/>
        <v>24667</v>
      </c>
      <c r="AB69" s="52">
        <f t="shared" si="31"/>
        <v>24667</v>
      </c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</row>
    <row r="70" spans="1:62" s="14" customFormat="1" ht="24.75" customHeight="1">
      <c r="A70" s="62" t="s">
        <v>31</v>
      </c>
      <c r="B70" s="63" t="s">
        <v>132</v>
      </c>
      <c r="C70" s="63" t="s">
        <v>128</v>
      </c>
      <c r="D70" s="64" t="s">
        <v>32</v>
      </c>
      <c r="E70" s="63"/>
      <c r="F70" s="55">
        <f t="shared" si="30"/>
        <v>28197</v>
      </c>
      <c r="G70" s="55">
        <f t="shared" si="30"/>
        <v>22120</v>
      </c>
      <c r="H70" s="55">
        <f t="shared" si="30"/>
        <v>50317</v>
      </c>
      <c r="I70" s="55">
        <f t="shared" si="30"/>
        <v>0</v>
      </c>
      <c r="J70" s="55">
        <f t="shared" si="30"/>
        <v>53980</v>
      </c>
      <c r="K70" s="55">
        <f t="shared" si="30"/>
        <v>0</v>
      </c>
      <c r="L70" s="55">
        <f t="shared" si="30"/>
        <v>0</v>
      </c>
      <c r="M70" s="55">
        <f t="shared" si="30"/>
        <v>53980</v>
      </c>
      <c r="N70" s="55">
        <f t="shared" si="30"/>
        <v>-29313</v>
      </c>
      <c r="O70" s="55">
        <f t="shared" si="30"/>
        <v>24667</v>
      </c>
      <c r="P70" s="55">
        <f t="shared" si="30"/>
        <v>0</v>
      </c>
      <c r="Q70" s="55">
        <f t="shared" si="30"/>
        <v>24667</v>
      </c>
      <c r="R70" s="55">
        <f t="shared" si="30"/>
        <v>0</v>
      </c>
      <c r="S70" s="55">
        <f t="shared" si="30"/>
        <v>0</v>
      </c>
      <c r="T70" s="55">
        <f t="shared" si="30"/>
        <v>24667</v>
      </c>
      <c r="U70" s="55">
        <f t="shared" si="30"/>
        <v>24667</v>
      </c>
      <c r="V70" s="55">
        <f t="shared" si="31"/>
        <v>0</v>
      </c>
      <c r="W70" s="55">
        <f t="shared" si="31"/>
        <v>0</v>
      </c>
      <c r="X70" s="55">
        <f t="shared" si="31"/>
        <v>24667</v>
      </c>
      <c r="Y70" s="55">
        <f t="shared" si="31"/>
        <v>24667</v>
      </c>
      <c r="Z70" s="55">
        <f t="shared" si="31"/>
        <v>0</v>
      </c>
      <c r="AA70" s="55">
        <f t="shared" si="31"/>
        <v>24667</v>
      </c>
      <c r="AB70" s="55">
        <f t="shared" si="31"/>
        <v>24667</v>
      </c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</row>
    <row r="71" spans="1:62" s="16" customFormat="1" ht="36" customHeight="1">
      <c r="A71" s="62" t="s">
        <v>129</v>
      </c>
      <c r="B71" s="63" t="s">
        <v>132</v>
      </c>
      <c r="C71" s="63" t="s">
        <v>128</v>
      </c>
      <c r="D71" s="64" t="s">
        <v>32</v>
      </c>
      <c r="E71" s="63" t="s">
        <v>130</v>
      </c>
      <c r="F71" s="55">
        <v>28197</v>
      </c>
      <c r="G71" s="55">
        <f>H71-F71</f>
        <v>22120</v>
      </c>
      <c r="H71" s="55">
        <v>50317</v>
      </c>
      <c r="I71" s="55"/>
      <c r="J71" s="55">
        <v>53980</v>
      </c>
      <c r="K71" s="57"/>
      <c r="L71" s="57"/>
      <c r="M71" s="55">
        <v>53980</v>
      </c>
      <c r="N71" s="55">
        <f>O71-M71</f>
        <v>-29313</v>
      </c>
      <c r="O71" s="55">
        <v>24667</v>
      </c>
      <c r="P71" s="55"/>
      <c r="Q71" s="55">
        <v>24667</v>
      </c>
      <c r="R71" s="57"/>
      <c r="S71" s="57"/>
      <c r="T71" s="55">
        <f>O71+R71</f>
        <v>24667</v>
      </c>
      <c r="U71" s="55">
        <f>Q71+S71</f>
        <v>24667</v>
      </c>
      <c r="V71" s="57"/>
      <c r="W71" s="57"/>
      <c r="X71" s="55">
        <f>T71+V71</f>
        <v>24667</v>
      </c>
      <c r="Y71" s="55">
        <f>U71+W71</f>
        <v>24667</v>
      </c>
      <c r="Z71" s="57"/>
      <c r="AA71" s="55">
        <f>X71+Z71</f>
        <v>24667</v>
      </c>
      <c r="AB71" s="55">
        <f>Y71</f>
        <v>24667</v>
      </c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</row>
    <row r="72" spans="1:62" s="16" customFormat="1" ht="16.5">
      <c r="A72" s="62"/>
      <c r="B72" s="63"/>
      <c r="C72" s="63"/>
      <c r="D72" s="64"/>
      <c r="E72" s="63"/>
      <c r="F72" s="83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</row>
    <row r="73" spans="1:28" ht="75">
      <c r="A73" s="49" t="s">
        <v>176</v>
      </c>
      <c r="B73" s="50" t="s">
        <v>132</v>
      </c>
      <c r="C73" s="50" t="s">
        <v>146</v>
      </c>
      <c r="D73" s="60"/>
      <c r="E73" s="50"/>
      <c r="F73" s="52">
        <f aca="true" t="shared" si="32" ref="F73:V74">F74</f>
        <v>39039</v>
      </c>
      <c r="G73" s="52">
        <f aca="true" t="shared" si="33" ref="G73:O73">G74+G76</f>
        <v>8400</v>
      </c>
      <c r="H73" s="52">
        <f t="shared" si="33"/>
        <v>47439</v>
      </c>
      <c r="I73" s="52">
        <f t="shared" si="33"/>
        <v>0</v>
      </c>
      <c r="J73" s="52">
        <f t="shared" si="33"/>
        <v>50940</v>
      </c>
      <c r="K73" s="52">
        <f t="shared" si="33"/>
        <v>0</v>
      </c>
      <c r="L73" s="52">
        <f t="shared" si="33"/>
        <v>0</v>
      </c>
      <c r="M73" s="52">
        <f t="shared" si="33"/>
        <v>50940</v>
      </c>
      <c r="N73" s="52">
        <f t="shared" si="33"/>
        <v>-9648</v>
      </c>
      <c r="O73" s="52">
        <f t="shared" si="33"/>
        <v>41292</v>
      </c>
      <c r="P73" s="52">
        <f aca="true" t="shared" si="34" ref="P73:U73">P74+P76</f>
        <v>0</v>
      </c>
      <c r="Q73" s="52">
        <f t="shared" si="34"/>
        <v>41292</v>
      </c>
      <c r="R73" s="52">
        <f t="shared" si="34"/>
        <v>0</v>
      </c>
      <c r="S73" s="52">
        <f t="shared" si="34"/>
        <v>0</v>
      </c>
      <c r="T73" s="52">
        <f t="shared" si="34"/>
        <v>41292</v>
      </c>
      <c r="U73" s="52">
        <f t="shared" si="34"/>
        <v>41292</v>
      </c>
      <c r="V73" s="52">
        <f aca="true" t="shared" si="35" ref="V73:AB73">V74+V76</f>
        <v>0</v>
      </c>
      <c r="W73" s="52">
        <f t="shared" si="35"/>
        <v>0</v>
      </c>
      <c r="X73" s="52">
        <f t="shared" si="35"/>
        <v>41292</v>
      </c>
      <c r="Y73" s="52">
        <f t="shared" si="35"/>
        <v>41292</v>
      </c>
      <c r="Z73" s="52">
        <f t="shared" si="35"/>
        <v>0</v>
      </c>
      <c r="AA73" s="52">
        <f t="shared" si="35"/>
        <v>41292</v>
      </c>
      <c r="AB73" s="52">
        <f t="shared" si="35"/>
        <v>41292</v>
      </c>
    </row>
    <row r="74" spans="1:28" ht="23.25" customHeight="1">
      <c r="A74" s="62" t="s">
        <v>33</v>
      </c>
      <c r="B74" s="63" t="s">
        <v>132</v>
      </c>
      <c r="C74" s="63" t="s">
        <v>146</v>
      </c>
      <c r="D74" s="64" t="s">
        <v>34</v>
      </c>
      <c r="E74" s="63"/>
      <c r="F74" s="55">
        <f t="shared" si="32"/>
        <v>39039</v>
      </c>
      <c r="G74" s="55">
        <f t="shared" si="32"/>
        <v>8286</v>
      </c>
      <c r="H74" s="55">
        <f t="shared" si="32"/>
        <v>47325</v>
      </c>
      <c r="I74" s="55">
        <f t="shared" si="32"/>
        <v>0</v>
      </c>
      <c r="J74" s="55">
        <f t="shared" si="32"/>
        <v>50839</v>
      </c>
      <c r="K74" s="55">
        <f t="shared" si="32"/>
        <v>0</v>
      </c>
      <c r="L74" s="55">
        <f t="shared" si="32"/>
        <v>0</v>
      </c>
      <c r="M74" s="55">
        <f t="shared" si="32"/>
        <v>50839</v>
      </c>
      <c r="N74" s="55">
        <f t="shared" si="32"/>
        <v>-9648</v>
      </c>
      <c r="O74" s="55">
        <f t="shared" si="32"/>
        <v>41191</v>
      </c>
      <c r="P74" s="55">
        <f t="shared" si="32"/>
        <v>0</v>
      </c>
      <c r="Q74" s="55">
        <f t="shared" si="32"/>
        <v>41292</v>
      </c>
      <c r="R74" s="55">
        <f t="shared" si="32"/>
        <v>0</v>
      </c>
      <c r="S74" s="55">
        <f t="shared" si="32"/>
        <v>0</v>
      </c>
      <c r="T74" s="55">
        <f t="shared" si="32"/>
        <v>41191</v>
      </c>
      <c r="U74" s="55">
        <f t="shared" si="32"/>
        <v>41292</v>
      </c>
      <c r="V74" s="55">
        <f t="shared" si="32"/>
        <v>0</v>
      </c>
      <c r="W74" s="55">
        <f aca="true" t="shared" si="36" ref="W74:AB74">W75</f>
        <v>0</v>
      </c>
      <c r="X74" s="55">
        <f t="shared" si="36"/>
        <v>41191</v>
      </c>
      <c r="Y74" s="55">
        <f t="shared" si="36"/>
        <v>41292</v>
      </c>
      <c r="Z74" s="55">
        <f t="shared" si="36"/>
        <v>0</v>
      </c>
      <c r="AA74" s="55">
        <f t="shared" si="36"/>
        <v>41191</v>
      </c>
      <c r="AB74" s="55">
        <f t="shared" si="36"/>
        <v>41292</v>
      </c>
    </row>
    <row r="75" spans="1:28" ht="37.5" customHeight="1">
      <c r="A75" s="62" t="s">
        <v>129</v>
      </c>
      <c r="B75" s="63" t="s">
        <v>132</v>
      </c>
      <c r="C75" s="63" t="s">
        <v>146</v>
      </c>
      <c r="D75" s="64" t="s">
        <v>34</v>
      </c>
      <c r="E75" s="63" t="s">
        <v>130</v>
      </c>
      <c r="F75" s="55">
        <v>39039</v>
      </c>
      <c r="G75" s="55">
        <f>H75-F75</f>
        <v>8286</v>
      </c>
      <c r="H75" s="55">
        <f>47439-114</f>
        <v>47325</v>
      </c>
      <c r="I75" s="55"/>
      <c r="J75" s="55">
        <v>50839</v>
      </c>
      <c r="K75" s="42"/>
      <c r="L75" s="42"/>
      <c r="M75" s="55">
        <v>50839</v>
      </c>
      <c r="N75" s="55">
        <f>O75-M75</f>
        <v>-9648</v>
      </c>
      <c r="O75" s="55">
        <v>41191</v>
      </c>
      <c r="P75" s="55"/>
      <c r="Q75" s="55">
        <v>41292</v>
      </c>
      <c r="R75" s="42"/>
      <c r="S75" s="42"/>
      <c r="T75" s="55">
        <f>O75+R75</f>
        <v>41191</v>
      </c>
      <c r="U75" s="55">
        <f>Q75+S75</f>
        <v>41292</v>
      </c>
      <c r="V75" s="42"/>
      <c r="W75" s="42"/>
      <c r="X75" s="55">
        <f>T75+V75</f>
        <v>41191</v>
      </c>
      <c r="Y75" s="55">
        <f>U75+W75</f>
        <v>41292</v>
      </c>
      <c r="Z75" s="42"/>
      <c r="AA75" s="55">
        <f>X75+Z75</f>
        <v>41191</v>
      </c>
      <c r="AB75" s="55">
        <f>Y75</f>
        <v>41292</v>
      </c>
    </row>
    <row r="76" spans="1:28" ht="23.25" customHeight="1">
      <c r="A76" s="62" t="s">
        <v>121</v>
      </c>
      <c r="B76" s="63" t="s">
        <v>132</v>
      </c>
      <c r="C76" s="63" t="s">
        <v>146</v>
      </c>
      <c r="D76" s="64" t="s">
        <v>122</v>
      </c>
      <c r="E76" s="63"/>
      <c r="F76" s="55"/>
      <c r="G76" s="55">
        <f aca="true" t="shared" si="37" ref="G76:M76">G77</f>
        <v>114</v>
      </c>
      <c r="H76" s="55">
        <f t="shared" si="37"/>
        <v>114</v>
      </c>
      <c r="I76" s="55">
        <f t="shared" si="37"/>
        <v>0</v>
      </c>
      <c r="J76" s="55">
        <f t="shared" si="37"/>
        <v>101</v>
      </c>
      <c r="K76" s="55">
        <f t="shared" si="37"/>
        <v>0</v>
      </c>
      <c r="L76" s="55">
        <f t="shared" si="37"/>
        <v>0</v>
      </c>
      <c r="M76" s="55">
        <f t="shared" si="37"/>
        <v>101</v>
      </c>
      <c r="N76" s="55">
        <f aca="true" t="shared" si="38" ref="N76:Y76">N77+N78</f>
        <v>0</v>
      </c>
      <c r="O76" s="55">
        <f t="shared" si="38"/>
        <v>101</v>
      </c>
      <c r="P76" s="55">
        <f t="shared" si="38"/>
        <v>0</v>
      </c>
      <c r="Q76" s="55">
        <f t="shared" si="38"/>
        <v>0</v>
      </c>
      <c r="R76" s="55">
        <f t="shared" si="38"/>
        <v>0</v>
      </c>
      <c r="S76" s="55">
        <f t="shared" si="38"/>
        <v>0</v>
      </c>
      <c r="T76" s="55">
        <f t="shared" si="38"/>
        <v>101</v>
      </c>
      <c r="U76" s="55">
        <f t="shared" si="38"/>
        <v>0</v>
      </c>
      <c r="V76" s="55">
        <f t="shared" si="38"/>
        <v>0</v>
      </c>
      <c r="W76" s="55">
        <f t="shared" si="38"/>
        <v>0</v>
      </c>
      <c r="X76" s="55">
        <f t="shared" si="38"/>
        <v>101</v>
      </c>
      <c r="Y76" s="55">
        <f t="shared" si="38"/>
        <v>0</v>
      </c>
      <c r="Z76" s="42">
        <f>Z78</f>
        <v>0</v>
      </c>
      <c r="AA76" s="55">
        <f>AA77+AA78</f>
        <v>101</v>
      </c>
      <c r="AB76" s="55">
        <f>AB77+AB78</f>
        <v>0</v>
      </c>
    </row>
    <row r="77" spans="1:28" ht="50.25" customHeight="1" hidden="1">
      <c r="A77" s="62" t="s">
        <v>137</v>
      </c>
      <c r="B77" s="63" t="s">
        <v>132</v>
      </c>
      <c r="C77" s="63" t="s">
        <v>146</v>
      </c>
      <c r="D77" s="64" t="s">
        <v>122</v>
      </c>
      <c r="E77" s="63" t="s">
        <v>138</v>
      </c>
      <c r="F77" s="55"/>
      <c r="G77" s="55">
        <f>H77-F77</f>
        <v>114</v>
      </c>
      <c r="H77" s="55">
        <v>114</v>
      </c>
      <c r="I77" s="55"/>
      <c r="J77" s="55">
        <v>101</v>
      </c>
      <c r="K77" s="42"/>
      <c r="L77" s="42"/>
      <c r="M77" s="55">
        <v>101</v>
      </c>
      <c r="N77" s="55">
        <f>O77-M77</f>
        <v>-101</v>
      </c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42"/>
      <c r="AA77" s="55"/>
      <c r="AB77" s="55"/>
    </row>
    <row r="78" spans="1:28" ht="45" customHeight="1">
      <c r="A78" s="62" t="s">
        <v>308</v>
      </c>
      <c r="B78" s="63" t="s">
        <v>132</v>
      </c>
      <c r="C78" s="63" t="s">
        <v>146</v>
      </c>
      <c r="D78" s="64" t="s">
        <v>287</v>
      </c>
      <c r="E78" s="63"/>
      <c r="F78" s="55"/>
      <c r="G78" s="55"/>
      <c r="H78" s="55"/>
      <c r="I78" s="55"/>
      <c r="J78" s="55"/>
      <c r="K78" s="42"/>
      <c r="L78" s="42"/>
      <c r="M78" s="55"/>
      <c r="N78" s="55">
        <f aca="true" t="shared" si="39" ref="N78:AB79">N79</f>
        <v>101</v>
      </c>
      <c r="O78" s="55">
        <f t="shared" si="39"/>
        <v>101</v>
      </c>
      <c r="P78" s="55">
        <f t="shared" si="39"/>
        <v>0</v>
      </c>
      <c r="Q78" s="55">
        <f t="shared" si="39"/>
        <v>0</v>
      </c>
      <c r="R78" s="55">
        <f t="shared" si="39"/>
        <v>0</v>
      </c>
      <c r="S78" s="55">
        <f t="shared" si="39"/>
        <v>0</v>
      </c>
      <c r="T78" s="55">
        <f t="shared" si="39"/>
        <v>101</v>
      </c>
      <c r="U78" s="55">
        <f t="shared" si="39"/>
        <v>0</v>
      </c>
      <c r="V78" s="55">
        <f t="shared" si="39"/>
        <v>0</v>
      </c>
      <c r="W78" s="55">
        <f t="shared" si="39"/>
        <v>0</v>
      </c>
      <c r="X78" s="55">
        <f t="shared" si="39"/>
        <v>101</v>
      </c>
      <c r="Y78" s="55">
        <f t="shared" si="39"/>
        <v>0</v>
      </c>
      <c r="Z78" s="42"/>
      <c r="AA78" s="55">
        <f t="shared" si="39"/>
        <v>101</v>
      </c>
      <c r="AB78" s="55">
        <f t="shared" si="39"/>
        <v>0</v>
      </c>
    </row>
    <row r="79" spans="1:28" ht="50.25" customHeight="1">
      <c r="A79" s="62" t="s">
        <v>309</v>
      </c>
      <c r="B79" s="63" t="s">
        <v>132</v>
      </c>
      <c r="C79" s="63" t="s">
        <v>146</v>
      </c>
      <c r="D79" s="64" t="s">
        <v>288</v>
      </c>
      <c r="E79" s="63"/>
      <c r="F79" s="55"/>
      <c r="G79" s="55"/>
      <c r="H79" s="55"/>
      <c r="I79" s="55"/>
      <c r="J79" s="55"/>
      <c r="K79" s="42"/>
      <c r="L79" s="42"/>
      <c r="M79" s="55"/>
      <c r="N79" s="55">
        <f t="shared" si="39"/>
        <v>101</v>
      </c>
      <c r="O79" s="55">
        <f t="shared" si="39"/>
        <v>101</v>
      </c>
      <c r="P79" s="55">
        <f t="shared" si="39"/>
        <v>0</v>
      </c>
      <c r="Q79" s="55">
        <f t="shared" si="39"/>
        <v>0</v>
      </c>
      <c r="R79" s="55">
        <f t="shared" si="39"/>
        <v>0</v>
      </c>
      <c r="S79" s="55">
        <f t="shared" si="39"/>
        <v>0</v>
      </c>
      <c r="T79" s="55">
        <f t="shared" si="39"/>
        <v>101</v>
      </c>
      <c r="U79" s="55">
        <f t="shared" si="39"/>
        <v>0</v>
      </c>
      <c r="V79" s="55">
        <f t="shared" si="39"/>
        <v>0</v>
      </c>
      <c r="W79" s="55">
        <f t="shared" si="39"/>
        <v>0</v>
      </c>
      <c r="X79" s="55">
        <f t="shared" si="39"/>
        <v>101</v>
      </c>
      <c r="Y79" s="55">
        <f t="shared" si="39"/>
        <v>0</v>
      </c>
      <c r="Z79" s="42">
        <f>Z80</f>
        <v>0</v>
      </c>
      <c r="AA79" s="55">
        <f t="shared" si="39"/>
        <v>101</v>
      </c>
      <c r="AB79" s="55">
        <f t="shared" si="39"/>
        <v>0</v>
      </c>
    </row>
    <row r="80" spans="1:28" ht="50.25" customHeight="1">
      <c r="A80" s="62" t="s">
        <v>137</v>
      </c>
      <c r="B80" s="63" t="s">
        <v>132</v>
      </c>
      <c r="C80" s="63" t="s">
        <v>146</v>
      </c>
      <c r="D80" s="64" t="s">
        <v>288</v>
      </c>
      <c r="E80" s="63" t="s">
        <v>138</v>
      </c>
      <c r="F80" s="55"/>
      <c r="G80" s="55"/>
      <c r="H80" s="55"/>
      <c r="I80" s="55"/>
      <c r="J80" s="55"/>
      <c r="K80" s="42"/>
      <c r="L80" s="42"/>
      <c r="M80" s="55"/>
      <c r="N80" s="55">
        <f>O80-M80</f>
        <v>101</v>
      </c>
      <c r="O80" s="55">
        <v>101</v>
      </c>
      <c r="P80" s="55"/>
      <c r="Q80" s="55"/>
      <c r="R80" s="42"/>
      <c r="S80" s="42"/>
      <c r="T80" s="55">
        <f>O80+R80</f>
        <v>101</v>
      </c>
      <c r="U80" s="55">
        <f>Q80+S80</f>
        <v>0</v>
      </c>
      <c r="V80" s="42"/>
      <c r="W80" s="42"/>
      <c r="X80" s="55">
        <f>T80+V80</f>
        <v>101</v>
      </c>
      <c r="Y80" s="55">
        <f>U80+W80</f>
        <v>0</v>
      </c>
      <c r="Z80" s="42"/>
      <c r="AA80" s="55">
        <f>X80+Z80</f>
        <v>101</v>
      </c>
      <c r="AB80" s="55">
        <f>Y80</f>
        <v>0</v>
      </c>
    </row>
    <row r="81" spans="1:28" ht="15">
      <c r="A81" s="84"/>
      <c r="B81" s="79"/>
      <c r="C81" s="79"/>
      <c r="D81" s="80"/>
      <c r="E81" s="79"/>
      <c r="F81" s="40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</row>
    <row r="82" spans="1:62" s="8" customFormat="1" ht="28.5" customHeight="1">
      <c r="A82" s="43" t="s">
        <v>35</v>
      </c>
      <c r="B82" s="44" t="s">
        <v>36</v>
      </c>
      <c r="C82" s="44"/>
      <c r="D82" s="45"/>
      <c r="E82" s="44"/>
      <c r="F82" s="82">
        <f aca="true" t="shared" si="40" ref="F82:Q82">F84+F88+F92+F107+F113+F117</f>
        <v>414584</v>
      </c>
      <c r="G82" s="82">
        <f t="shared" si="40"/>
        <v>93477</v>
      </c>
      <c r="H82" s="82">
        <f t="shared" si="40"/>
        <v>508061</v>
      </c>
      <c r="I82" s="82">
        <f t="shared" si="40"/>
        <v>0</v>
      </c>
      <c r="J82" s="82">
        <f t="shared" si="40"/>
        <v>576852</v>
      </c>
      <c r="K82" s="82">
        <f t="shared" si="40"/>
        <v>0</v>
      </c>
      <c r="L82" s="82">
        <f t="shared" si="40"/>
        <v>0</v>
      </c>
      <c r="M82" s="82">
        <f t="shared" si="40"/>
        <v>576852</v>
      </c>
      <c r="N82" s="82">
        <f t="shared" si="40"/>
        <v>-341394</v>
      </c>
      <c r="O82" s="82">
        <f t="shared" si="40"/>
        <v>235458</v>
      </c>
      <c r="P82" s="82">
        <f t="shared" si="40"/>
        <v>0</v>
      </c>
      <c r="Q82" s="82">
        <f t="shared" si="40"/>
        <v>234839</v>
      </c>
      <c r="R82" s="82">
        <f aca="true" t="shared" si="41" ref="R82:Y82">R84+R88+R92+R107+R113+R117</f>
        <v>-200</v>
      </c>
      <c r="S82" s="82">
        <f t="shared" si="41"/>
        <v>0</v>
      </c>
      <c r="T82" s="82">
        <f t="shared" si="41"/>
        <v>235258</v>
      </c>
      <c r="U82" s="82">
        <f t="shared" si="41"/>
        <v>234839</v>
      </c>
      <c r="V82" s="82">
        <f t="shared" si="41"/>
        <v>0</v>
      </c>
      <c r="W82" s="82">
        <f t="shared" si="41"/>
        <v>0</v>
      </c>
      <c r="X82" s="82">
        <f t="shared" si="41"/>
        <v>235258</v>
      </c>
      <c r="Y82" s="82">
        <f t="shared" si="41"/>
        <v>234839</v>
      </c>
      <c r="Z82" s="82">
        <f>Z84+Z88+Z92+Z107+Z113+Z117</f>
        <v>7021</v>
      </c>
      <c r="AA82" s="82">
        <f>AA84+AA88+AA92+AA107+AA113+AA117</f>
        <v>242279</v>
      </c>
      <c r="AB82" s="82">
        <f>AB84+AB88+AB92+AB107+AB113+AB117</f>
        <v>234839</v>
      </c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</row>
    <row r="83" spans="1:28" ht="16.5">
      <c r="A83" s="85"/>
      <c r="B83" s="38"/>
      <c r="C83" s="38"/>
      <c r="D83" s="39"/>
      <c r="E83" s="38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</row>
    <row r="84" spans="1:62" s="12" customFormat="1" ht="18.75" hidden="1">
      <c r="A84" s="49" t="s">
        <v>37</v>
      </c>
      <c r="B84" s="50" t="s">
        <v>135</v>
      </c>
      <c r="C84" s="50" t="s">
        <v>149</v>
      </c>
      <c r="D84" s="60"/>
      <c r="E84" s="50"/>
      <c r="F84" s="61">
        <f aca="true" t="shared" si="42" ref="F84:V85">F85</f>
        <v>6711</v>
      </c>
      <c r="G84" s="61">
        <f t="shared" si="42"/>
        <v>-1070</v>
      </c>
      <c r="H84" s="61">
        <f t="shared" si="42"/>
        <v>5641</v>
      </c>
      <c r="I84" s="61">
        <f t="shared" si="42"/>
        <v>0</v>
      </c>
      <c r="J84" s="61">
        <f t="shared" si="42"/>
        <v>0</v>
      </c>
      <c r="K84" s="61">
        <f t="shared" si="42"/>
        <v>0</v>
      </c>
      <c r="L84" s="61">
        <f t="shared" si="42"/>
        <v>0</v>
      </c>
      <c r="M84" s="61">
        <f t="shared" si="42"/>
        <v>0</v>
      </c>
      <c r="N84" s="61">
        <f t="shared" si="42"/>
        <v>0</v>
      </c>
      <c r="O84" s="61">
        <f t="shared" si="42"/>
        <v>0</v>
      </c>
      <c r="P84" s="61">
        <f t="shared" si="42"/>
        <v>0</v>
      </c>
      <c r="Q84" s="61">
        <f t="shared" si="42"/>
        <v>0</v>
      </c>
      <c r="R84" s="61">
        <f t="shared" si="42"/>
        <v>0</v>
      </c>
      <c r="S84" s="61">
        <f t="shared" si="42"/>
        <v>0</v>
      </c>
      <c r="T84" s="61">
        <f t="shared" si="42"/>
        <v>0</v>
      </c>
      <c r="U84" s="61">
        <f t="shared" si="42"/>
        <v>0</v>
      </c>
      <c r="V84" s="61">
        <f t="shared" si="42"/>
        <v>0</v>
      </c>
      <c r="W84" s="61">
        <f aca="true" t="shared" si="43" ref="V84:AB85">W85</f>
        <v>0</v>
      </c>
      <c r="X84" s="61">
        <f t="shared" si="43"/>
        <v>0</v>
      </c>
      <c r="Y84" s="61">
        <f t="shared" si="43"/>
        <v>0</v>
      </c>
      <c r="Z84" s="61">
        <f t="shared" si="43"/>
        <v>0</v>
      </c>
      <c r="AA84" s="61">
        <f t="shared" si="43"/>
        <v>0</v>
      </c>
      <c r="AB84" s="61">
        <f t="shared" si="43"/>
        <v>0</v>
      </c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  <c r="AY84" s="11"/>
      <c r="AZ84" s="11"/>
      <c r="BA84" s="11"/>
      <c r="BB84" s="11"/>
      <c r="BC84" s="11"/>
      <c r="BD84" s="11"/>
      <c r="BE84" s="11"/>
      <c r="BF84" s="11"/>
      <c r="BG84" s="11"/>
      <c r="BH84" s="11"/>
      <c r="BI84" s="11"/>
      <c r="BJ84" s="11"/>
    </row>
    <row r="85" spans="1:62" s="14" customFormat="1" ht="59.25" customHeight="1" hidden="1">
      <c r="A85" s="62" t="s">
        <v>150</v>
      </c>
      <c r="B85" s="63" t="s">
        <v>135</v>
      </c>
      <c r="C85" s="63" t="s">
        <v>149</v>
      </c>
      <c r="D85" s="64" t="s">
        <v>38</v>
      </c>
      <c r="E85" s="63"/>
      <c r="F85" s="65">
        <f t="shared" si="42"/>
        <v>6711</v>
      </c>
      <c r="G85" s="65">
        <f t="shared" si="42"/>
        <v>-1070</v>
      </c>
      <c r="H85" s="65">
        <f t="shared" si="42"/>
        <v>5641</v>
      </c>
      <c r="I85" s="65">
        <f t="shared" si="42"/>
        <v>0</v>
      </c>
      <c r="J85" s="65">
        <f t="shared" si="42"/>
        <v>0</v>
      </c>
      <c r="K85" s="65">
        <f t="shared" si="42"/>
        <v>0</v>
      </c>
      <c r="L85" s="65">
        <f t="shared" si="42"/>
        <v>0</v>
      </c>
      <c r="M85" s="65">
        <f t="shared" si="42"/>
        <v>0</v>
      </c>
      <c r="N85" s="65">
        <f t="shared" si="42"/>
        <v>0</v>
      </c>
      <c r="O85" s="65">
        <f t="shared" si="42"/>
        <v>0</v>
      </c>
      <c r="P85" s="65">
        <f t="shared" si="42"/>
        <v>0</v>
      </c>
      <c r="Q85" s="65">
        <f t="shared" si="42"/>
        <v>0</v>
      </c>
      <c r="R85" s="65">
        <f t="shared" si="42"/>
        <v>0</v>
      </c>
      <c r="S85" s="65">
        <f t="shared" si="42"/>
        <v>0</v>
      </c>
      <c r="T85" s="65">
        <f t="shared" si="42"/>
        <v>0</v>
      </c>
      <c r="U85" s="65">
        <f t="shared" si="42"/>
        <v>0</v>
      </c>
      <c r="V85" s="65">
        <f t="shared" si="43"/>
        <v>0</v>
      </c>
      <c r="W85" s="65">
        <f t="shared" si="43"/>
        <v>0</v>
      </c>
      <c r="X85" s="65">
        <f t="shared" si="43"/>
        <v>0</v>
      </c>
      <c r="Y85" s="65">
        <f t="shared" si="43"/>
        <v>0</v>
      </c>
      <c r="Z85" s="65">
        <f t="shared" si="43"/>
        <v>0</v>
      </c>
      <c r="AA85" s="65">
        <f t="shared" si="43"/>
        <v>0</v>
      </c>
      <c r="AB85" s="65">
        <f t="shared" si="43"/>
        <v>0</v>
      </c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</row>
    <row r="86" spans="1:62" s="16" customFormat="1" ht="93.75" customHeight="1" hidden="1">
      <c r="A86" s="62" t="s">
        <v>255</v>
      </c>
      <c r="B86" s="63" t="s">
        <v>135</v>
      </c>
      <c r="C86" s="63" t="s">
        <v>149</v>
      </c>
      <c r="D86" s="64" t="s">
        <v>38</v>
      </c>
      <c r="E86" s="63" t="s">
        <v>151</v>
      </c>
      <c r="F86" s="55">
        <v>6711</v>
      </c>
      <c r="G86" s="55">
        <f>H86-F86</f>
        <v>-1070</v>
      </c>
      <c r="H86" s="55">
        <v>5641</v>
      </c>
      <c r="I86" s="56"/>
      <c r="J86" s="56"/>
      <c r="K86" s="56"/>
      <c r="L86" s="56"/>
      <c r="M86" s="55"/>
      <c r="N86" s="55">
        <f>O86-M86</f>
        <v>0</v>
      </c>
      <c r="O86" s="55">
        <f aca="true" t="shared" si="44" ref="O86:U86">J86+L86</f>
        <v>0</v>
      </c>
      <c r="P86" s="55">
        <f t="shared" si="44"/>
        <v>0</v>
      </c>
      <c r="Q86" s="55">
        <f t="shared" si="44"/>
        <v>0</v>
      </c>
      <c r="R86" s="55">
        <f t="shared" si="44"/>
        <v>0</v>
      </c>
      <c r="S86" s="55">
        <f t="shared" si="44"/>
        <v>0</v>
      </c>
      <c r="T86" s="55">
        <f t="shared" si="44"/>
        <v>0</v>
      </c>
      <c r="U86" s="55">
        <f t="shared" si="44"/>
        <v>0</v>
      </c>
      <c r="V86" s="55">
        <f aca="true" t="shared" si="45" ref="V86:AB86">Q86+S86</f>
        <v>0</v>
      </c>
      <c r="W86" s="55">
        <f t="shared" si="45"/>
        <v>0</v>
      </c>
      <c r="X86" s="55">
        <f t="shared" si="45"/>
        <v>0</v>
      </c>
      <c r="Y86" s="55">
        <f t="shared" si="45"/>
        <v>0</v>
      </c>
      <c r="Z86" s="55">
        <f t="shared" si="45"/>
        <v>0</v>
      </c>
      <c r="AA86" s="55">
        <f t="shared" si="45"/>
        <v>0</v>
      </c>
      <c r="AB86" s="55">
        <f t="shared" si="45"/>
        <v>0</v>
      </c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</row>
    <row r="87" spans="1:28" ht="14.25" hidden="1">
      <c r="A87" s="85"/>
      <c r="B87" s="38"/>
      <c r="C87" s="38"/>
      <c r="D87" s="39"/>
      <c r="E87" s="38"/>
      <c r="F87" s="86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</row>
    <row r="88" spans="1:62" s="12" customFormat="1" ht="18.75">
      <c r="A88" s="49" t="s">
        <v>39</v>
      </c>
      <c r="B88" s="50" t="s">
        <v>135</v>
      </c>
      <c r="C88" s="50" t="s">
        <v>136</v>
      </c>
      <c r="D88" s="60"/>
      <c r="E88" s="50"/>
      <c r="F88" s="52">
        <f aca="true" t="shared" si="46" ref="F88:V89">F89</f>
        <v>3270</v>
      </c>
      <c r="G88" s="52">
        <f t="shared" si="46"/>
        <v>199</v>
      </c>
      <c r="H88" s="52">
        <f t="shared" si="46"/>
        <v>3469</v>
      </c>
      <c r="I88" s="52">
        <f t="shared" si="46"/>
        <v>0</v>
      </c>
      <c r="J88" s="52">
        <f t="shared" si="46"/>
        <v>3715</v>
      </c>
      <c r="K88" s="52">
        <f t="shared" si="46"/>
        <v>0</v>
      </c>
      <c r="L88" s="52">
        <f t="shared" si="46"/>
        <v>0</v>
      </c>
      <c r="M88" s="52">
        <f t="shared" si="46"/>
        <v>3715</v>
      </c>
      <c r="N88" s="52">
        <f t="shared" si="46"/>
        <v>-408</v>
      </c>
      <c r="O88" s="52">
        <f t="shared" si="46"/>
        <v>3307</v>
      </c>
      <c r="P88" s="52">
        <f t="shared" si="46"/>
        <v>0</v>
      </c>
      <c r="Q88" s="52">
        <f t="shared" si="46"/>
        <v>3307</v>
      </c>
      <c r="R88" s="52">
        <f t="shared" si="46"/>
        <v>0</v>
      </c>
      <c r="S88" s="52">
        <f t="shared" si="46"/>
        <v>0</v>
      </c>
      <c r="T88" s="52">
        <f t="shared" si="46"/>
        <v>3307</v>
      </c>
      <c r="U88" s="52">
        <f t="shared" si="46"/>
        <v>3307</v>
      </c>
      <c r="V88" s="52">
        <f t="shared" si="46"/>
        <v>0</v>
      </c>
      <c r="W88" s="52">
        <f aca="true" t="shared" si="47" ref="V88:AB89">W89</f>
        <v>0</v>
      </c>
      <c r="X88" s="52">
        <f t="shared" si="47"/>
        <v>3307</v>
      </c>
      <c r="Y88" s="52">
        <f t="shared" si="47"/>
        <v>3307</v>
      </c>
      <c r="Z88" s="52">
        <f t="shared" si="47"/>
        <v>0</v>
      </c>
      <c r="AA88" s="52">
        <f t="shared" si="47"/>
        <v>3307</v>
      </c>
      <c r="AB88" s="52">
        <f t="shared" si="47"/>
        <v>3307</v>
      </c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  <c r="AY88" s="11"/>
      <c r="AZ88" s="11"/>
      <c r="BA88" s="11"/>
      <c r="BB88" s="11"/>
      <c r="BC88" s="11"/>
      <c r="BD88" s="11"/>
      <c r="BE88" s="11"/>
      <c r="BF88" s="11"/>
      <c r="BG88" s="11"/>
      <c r="BH88" s="11"/>
      <c r="BI88" s="11"/>
      <c r="BJ88" s="11"/>
    </row>
    <row r="89" spans="1:62" s="14" customFormat="1" ht="22.5" customHeight="1">
      <c r="A89" s="62" t="s">
        <v>147</v>
      </c>
      <c r="B89" s="63" t="s">
        <v>135</v>
      </c>
      <c r="C89" s="63" t="s">
        <v>136</v>
      </c>
      <c r="D89" s="64" t="s">
        <v>148</v>
      </c>
      <c r="E89" s="63"/>
      <c r="F89" s="55">
        <f t="shared" si="46"/>
        <v>3270</v>
      </c>
      <c r="G89" s="55">
        <f t="shared" si="46"/>
        <v>199</v>
      </c>
      <c r="H89" s="55">
        <f t="shared" si="46"/>
        <v>3469</v>
      </c>
      <c r="I89" s="55">
        <f t="shared" si="46"/>
        <v>0</v>
      </c>
      <c r="J89" s="55">
        <f t="shared" si="46"/>
        <v>3715</v>
      </c>
      <c r="K89" s="55">
        <f t="shared" si="46"/>
        <v>0</v>
      </c>
      <c r="L89" s="55">
        <f t="shared" si="46"/>
        <v>0</v>
      </c>
      <c r="M89" s="55">
        <f t="shared" si="46"/>
        <v>3715</v>
      </c>
      <c r="N89" s="55">
        <f t="shared" si="46"/>
        <v>-408</v>
      </c>
      <c r="O89" s="55">
        <f t="shared" si="46"/>
        <v>3307</v>
      </c>
      <c r="P89" s="55">
        <f t="shared" si="46"/>
        <v>0</v>
      </c>
      <c r="Q89" s="55">
        <f t="shared" si="46"/>
        <v>3307</v>
      </c>
      <c r="R89" s="55">
        <f t="shared" si="46"/>
        <v>0</v>
      </c>
      <c r="S89" s="55">
        <f t="shared" si="46"/>
        <v>0</v>
      </c>
      <c r="T89" s="55">
        <f t="shared" si="46"/>
        <v>3307</v>
      </c>
      <c r="U89" s="55">
        <f t="shared" si="46"/>
        <v>3307</v>
      </c>
      <c r="V89" s="55">
        <f t="shared" si="47"/>
        <v>0</v>
      </c>
      <c r="W89" s="55">
        <f t="shared" si="47"/>
        <v>0</v>
      </c>
      <c r="X89" s="55">
        <f t="shared" si="47"/>
        <v>3307</v>
      </c>
      <c r="Y89" s="55">
        <f t="shared" si="47"/>
        <v>3307</v>
      </c>
      <c r="Z89" s="55">
        <f t="shared" si="47"/>
        <v>0</v>
      </c>
      <c r="AA89" s="55">
        <f t="shared" si="47"/>
        <v>3307</v>
      </c>
      <c r="AB89" s="55">
        <f t="shared" si="47"/>
        <v>3307</v>
      </c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</row>
    <row r="90" spans="1:62" s="16" customFormat="1" ht="53.25" customHeight="1">
      <c r="A90" s="62" t="s">
        <v>137</v>
      </c>
      <c r="B90" s="63" t="s">
        <v>135</v>
      </c>
      <c r="C90" s="63" t="s">
        <v>136</v>
      </c>
      <c r="D90" s="64" t="s">
        <v>148</v>
      </c>
      <c r="E90" s="63" t="s">
        <v>138</v>
      </c>
      <c r="F90" s="55">
        <v>3270</v>
      </c>
      <c r="G90" s="55">
        <f>H90-F90</f>
        <v>199</v>
      </c>
      <c r="H90" s="55">
        <v>3469</v>
      </c>
      <c r="I90" s="55"/>
      <c r="J90" s="55">
        <v>3715</v>
      </c>
      <c r="K90" s="57"/>
      <c r="L90" s="57"/>
      <c r="M90" s="55">
        <v>3715</v>
      </c>
      <c r="N90" s="55">
        <f>O90-M90</f>
        <v>-408</v>
      </c>
      <c r="O90" s="55">
        <v>3307</v>
      </c>
      <c r="P90" s="55"/>
      <c r="Q90" s="55">
        <v>3307</v>
      </c>
      <c r="R90" s="57"/>
      <c r="S90" s="57"/>
      <c r="T90" s="55">
        <f>O90+R90</f>
        <v>3307</v>
      </c>
      <c r="U90" s="55">
        <f>Q90+S90</f>
        <v>3307</v>
      </c>
      <c r="V90" s="57"/>
      <c r="W90" s="57"/>
      <c r="X90" s="55">
        <f>T90+V90</f>
        <v>3307</v>
      </c>
      <c r="Y90" s="55">
        <f>U90+W90</f>
        <v>3307</v>
      </c>
      <c r="Z90" s="57"/>
      <c r="AA90" s="55">
        <f>X90+Z90</f>
        <v>3307</v>
      </c>
      <c r="AB90" s="55">
        <f>Y90</f>
        <v>3307</v>
      </c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</row>
    <row r="91" spans="1:62" s="16" customFormat="1" ht="18" customHeight="1">
      <c r="A91" s="62"/>
      <c r="B91" s="63"/>
      <c r="C91" s="63"/>
      <c r="D91" s="64"/>
      <c r="E91" s="63"/>
      <c r="F91" s="83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</row>
    <row r="92" spans="1:62" s="16" customFormat="1" ht="18" customHeight="1">
      <c r="A92" s="49" t="s">
        <v>40</v>
      </c>
      <c r="B92" s="50" t="s">
        <v>135</v>
      </c>
      <c r="C92" s="50" t="s">
        <v>153</v>
      </c>
      <c r="D92" s="60"/>
      <c r="E92" s="50"/>
      <c r="F92" s="61">
        <f aca="true" t="shared" si="48" ref="F92:O92">F93+F95+F98</f>
        <v>274994</v>
      </c>
      <c r="G92" s="61">
        <f t="shared" si="48"/>
        <v>94406</v>
      </c>
      <c r="H92" s="61">
        <f t="shared" si="48"/>
        <v>369400</v>
      </c>
      <c r="I92" s="61">
        <f t="shared" si="48"/>
        <v>0</v>
      </c>
      <c r="J92" s="61">
        <f t="shared" si="48"/>
        <v>412530</v>
      </c>
      <c r="K92" s="61">
        <f t="shared" si="48"/>
        <v>0</v>
      </c>
      <c r="L92" s="61">
        <f t="shared" si="48"/>
        <v>0</v>
      </c>
      <c r="M92" s="61">
        <f t="shared" si="48"/>
        <v>412530</v>
      </c>
      <c r="N92" s="61">
        <f t="shared" si="48"/>
        <v>-239355</v>
      </c>
      <c r="O92" s="61">
        <f t="shared" si="48"/>
        <v>173175</v>
      </c>
      <c r="P92" s="61">
        <f aca="true" t="shared" si="49" ref="P92:U92">P93+P95+P98</f>
        <v>0</v>
      </c>
      <c r="Q92" s="61">
        <f t="shared" si="49"/>
        <v>177686</v>
      </c>
      <c r="R92" s="61">
        <f t="shared" si="49"/>
        <v>0</v>
      </c>
      <c r="S92" s="61">
        <f t="shared" si="49"/>
        <v>0</v>
      </c>
      <c r="T92" s="61">
        <f t="shared" si="49"/>
        <v>173175</v>
      </c>
      <c r="U92" s="61">
        <f t="shared" si="49"/>
        <v>177686</v>
      </c>
      <c r="V92" s="61">
        <f aca="true" t="shared" si="50" ref="V92:AB92">V93+V95+V98</f>
        <v>0</v>
      </c>
      <c r="W92" s="61">
        <f t="shared" si="50"/>
        <v>0</v>
      </c>
      <c r="X92" s="61">
        <f t="shared" si="50"/>
        <v>173175</v>
      </c>
      <c r="Y92" s="61">
        <f t="shared" si="50"/>
        <v>177686</v>
      </c>
      <c r="Z92" s="61">
        <f t="shared" si="50"/>
        <v>0</v>
      </c>
      <c r="AA92" s="61">
        <f t="shared" si="50"/>
        <v>173175</v>
      </c>
      <c r="AB92" s="61">
        <f t="shared" si="50"/>
        <v>177686</v>
      </c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</row>
    <row r="93" spans="1:62" s="16" customFormat="1" ht="79.5" customHeight="1" hidden="1">
      <c r="A93" s="62" t="s">
        <v>133</v>
      </c>
      <c r="B93" s="63" t="s">
        <v>135</v>
      </c>
      <c r="C93" s="63" t="s">
        <v>153</v>
      </c>
      <c r="D93" s="64" t="s">
        <v>124</v>
      </c>
      <c r="E93" s="50"/>
      <c r="F93" s="61">
        <f aca="true" t="shared" si="51" ref="F93:AB93">F94</f>
        <v>0</v>
      </c>
      <c r="G93" s="65">
        <f t="shared" si="51"/>
        <v>9403</v>
      </c>
      <c r="H93" s="65">
        <f t="shared" si="51"/>
        <v>9403</v>
      </c>
      <c r="I93" s="65">
        <f t="shared" si="51"/>
        <v>0</v>
      </c>
      <c r="J93" s="65">
        <f t="shared" si="51"/>
        <v>9073</v>
      </c>
      <c r="K93" s="65">
        <f t="shared" si="51"/>
        <v>0</v>
      </c>
      <c r="L93" s="65">
        <f t="shared" si="51"/>
        <v>0</v>
      </c>
      <c r="M93" s="65">
        <f t="shared" si="51"/>
        <v>9073</v>
      </c>
      <c r="N93" s="65">
        <f t="shared" si="51"/>
        <v>-9073</v>
      </c>
      <c r="O93" s="65">
        <f t="shared" si="51"/>
        <v>0</v>
      </c>
      <c r="P93" s="65">
        <f t="shared" si="51"/>
        <v>0</v>
      </c>
      <c r="Q93" s="65">
        <f t="shared" si="51"/>
        <v>0</v>
      </c>
      <c r="R93" s="65">
        <f t="shared" si="51"/>
        <v>0</v>
      </c>
      <c r="S93" s="65">
        <f t="shared" si="51"/>
        <v>0</v>
      </c>
      <c r="T93" s="65">
        <f t="shared" si="51"/>
        <v>0</v>
      </c>
      <c r="U93" s="65">
        <f t="shared" si="51"/>
        <v>0</v>
      </c>
      <c r="V93" s="65">
        <f t="shared" si="51"/>
        <v>0</v>
      </c>
      <c r="W93" s="65">
        <f t="shared" si="51"/>
        <v>0</v>
      </c>
      <c r="X93" s="65">
        <f t="shared" si="51"/>
        <v>0</v>
      </c>
      <c r="Y93" s="65">
        <f t="shared" si="51"/>
        <v>0</v>
      </c>
      <c r="Z93" s="65">
        <f t="shared" si="51"/>
        <v>0</v>
      </c>
      <c r="AA93" s="65">
        <f t="shared" si="51"/>
        <v>0</v>
      </c>
      <c r="AB93" s="65">
        <f t="shared" si="51"/>
        <v>0</v>
      </c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</row>
    <row r="94" spans="1:62" s="16" customFormat="1" ht="45" customHeight="1" hidden="1">
      <c r="A94" s="62" t="s">
        <v>231</v>
      </c>
      <c r="B94" s="63" t="s">
        <v>135</v>
      </c>
      <c r="C94" s="63" t="s">
        <v>153</v>
      </c>
      <c r="D94" s="64" t="s">
        <v>124</v>
      </c>
      <c r="E94" s="63" t="s">
        <v>232</v>
      </c>
      <c r="F94" s="61"/>
      <c r="G94" s="55">
        <f>H94-F94</f>
        <v>9403</v>
      </c>
      <c r="H94" s="65">
        <v>9403</v>
      </c>
      <c r="I94" s="65"/>
      <c r="J94" s="65">
        <v>9073</v>
      </c>
      <c r="K94" s="57"/>
      <c r="L94" s="57"/>
      <c r="M94" s="55">
        <v>9073</v>
      </c>
      <c r="N94" s="55">
        <f>O94-M94</f>
        <v>-9073</v>
      </c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B94" s="5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</row>
    <row r="95" spans="1:62" s="16" customFormat="1" ht="26.25" customHeight="1" hidden="1">
      <c r="A95" s="62" t="s">
        <v>154</v>
      </c>
      <c r="B95" s="63" t="s">
        <v>135</v>
      </c>
      <c r="C95" s="63" t="s">
        <v>153</v>
      </c>
      <c r="D95" s="64" t="s">
        <v>155</v>
      </c>
      <c r="E95" s="63"/>
      <c r="F95" s="65">
        <f aca="true" t="shared" si="52" ref="F95:V96">F96</f>
        <v>1968</v>
      </c>
      <c r="G95" s="65">
        <f t="shared" si="52"/>
        <v>225</v>
      </c>
      <c r="H95" s="65">
        <f t="shared" si="52"/>
        <v>2193</v>
      </c>
      <c r="I95" s="65">
        <f t="shared" si="52"/>
        <v>0</v>
      </c>
      <c r="J95" s="65">
        <f t="shared" si="52"/>
        <v>2530</v>
      </c>
      <c r="K95" s="65">
        <f t="shared" si="52"/>
        <v>0</v>
      </c>
      <c r="L95" s="65">
        <f t="shared" si="52"/>
        <v>0</v>
      </c>
      <c r="M95" s="65">
        <f t="shared" si="52"/>
        <v>2530</v>
      </c>
      <c r="N95" s="65">
        <f t="shared" si="52"/>
        <v>-2530</v>
      </c>
      <c r="O95" s="65">
        <f t="shared" si="52"/>
        <v>0</v>
      </c>
      <c r="P95" s="65">
        <f t="shared" si="52"/>
        <v>0</v>
      </c>
      <c r="Q95" s="65">
        <f t="shared" si="52"/>
        <v>0</v>
      </c>
      <c r="R95" s="65">
        <f t="shared" si="52"/>
        <v>0</v>
      </c>
      <c r="S95" s="65">
        <f t="shared" si="52"/>
        <v>0</v>
      </c>
      <c r="T95" s="65">
        <f t="shared" si="52"/>
        <v>0</v>
      </c>
      <c r="U95" s="65">
        <f t="shared" si="52"/>
        <v>0</v>
      </c>
      <c r="V95" s="65">
        <f t="shared" si="52"/>
        <v>0</v>
      </c>
      <c r="W95" s="65">
        <f aca="true" t="shared" si="53" ref="V95:AB96">W96</f>
        <v>0</v>
      </c>
      <c r="X95" s="65">
        <f t="shared" si="53"/>
        <v>0</v>
      </c>
      <c r="Y95" s="65">
        <f t="shared" si="53"/>
        <v>0</v>
      </c>
      <c r="Z95" s="65">
        <f t="shared" si="53"/>
        <v>0</v>
      </c>
      <c r="AA95" s="65">
        <f t="shared" si="53"/>
        <v>0</v>
      </c>
      <c r="AB95" s="65">
        <f t="shared" si="53"/>
        <v>0</v>
      </c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</row>
    <row r="96" spans="1:62" s="16" customFormat="1" ht="93.75" customHeight="1" hidden="1">
      <c r="A96" s="88" t="s">
        <v>198</v>
      </c>
      <c r="B96" s="63" t="s">
        <v>135</v>
      </c>
      <c r="C96" s="63" t="s">
        <v>153</v>
      </c>
      <c r="D96" s="64" t="s">
        <v>193</v>
      </c>
      <c r="E96" s="63"/>
      <c r="F96" s="65">
        <f t="shared" si="52"/>
        <v>1968</v>
      </c>
      <c r="G96" s="65">
        <f t="shared" si="52"/>
        <v>225</v>
      </c>
      <c r="H96" s="65">
        <f t="shared" si="52"/>
        <v>2193</v>
      </c>
      <c r="I96" s="65">
        <f t="shared" si="52"/>
        <v>0</v>
      </c>
      <c r="J96" s="65">
        <f t="shared" si="52"/>
        <v>2530</v>
      </c>
      <c r="K96" s="65">
        <f t="shared" si="52"/>
        <v>0</v>
      </c>
      <c r="L96" s="65">
        <f t="shared" si="52"/>
        <v>0</v>
      </c>
      <c r="M96" s="65">
        <f t="shared" si="52"/>
        <v>2530</v>
      </c>
      <c r="N96" s="65">
        <f t="shared" si="52"/>
        <v>-2530</v>
      </c>
      <c r="O96" s="65">
        <f t="shared" si="52"/>
        <v>0</v>
      </c>
      <c r="P96" s="65">
        <f t="shared" si="52"/>
        <v>0</v>
      </c>
      <c r="Q96" s="65">
        <f t="shared" si="52"/>
        <v>0</v>
      </c>
      <c r="R96" s="65">
        <f t="shared" si="52"/>
        <v>0</v>
      </c>
      <c r="S96" s="65">
        <f t="shared" si="52"/>
        <v>0</v>
      </c>
      <c r="T96" s="65">
        <f t="shared" si="52"/>
        <v>0</v>
      </c>
      <c r="U96" s="65">
        <f t="shared" si="52"/>
        <v>0</v>
      </c>
      <c r="V96" s="65">
        <f t="shared" si="53"/>
        <v>0</v>
      </c>
      <c r="W96" s="65">
        <f t="shared" si="53"/>
        <v>0</v>
      </c>
      <c r="X96" s="65">
        <f t="shared" si="53"/>
        <v>0</v>
      </c>
      <c r="Y96" s="65">
        <f t="shared" si="53"/>
        <v>0</v>
      </c>
      <c r="Z96" s="65">
        <f t="shared" si="53"/>
        <v>0</v>
      </c>
      <c r="AA96" s="65">
        <f t="shared" si="53"/>
        <v>0</v>
      </c>
      <c r="AB96" s="65">
        <f t="shared" si="53"/>
        <v>0</v>
      </c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</row>
    <row r="97" spans="1:62" s="16" customFormat="1" ht="84.75" customHeight="1" hidden="1">
      <c r="A97" s="62" t="s">
        <v>256</v>
      </c>
      <c r="B97" s="63" t="s">
        <v>135</v>
      </c>
      <c r="C97" s="63" t="s">
        <v>153</v>
      </c>
      <c r="D97" s="64" t="s">
        <v>193</v>
      </c>
      <c r="E97" s="63" t="s">
        <v>143</v>
      </c>
      <c r="F97" s="55">
        <v>1968</v>
      </c>
      <c r="G97" s="55">
        <f>H97-F97</f>
        <v>225</v>
      </c>
      <c r="H97" s="55">
        <v>2193</v>
      </c>
      <c r="I97" s="55"/>
      <c r="J97" s="55">
        <v>2530</v>
      </c>
      <c r="K97" s="57"/>
      <c r="L97" s="57"/>
      <c r="M97" s="55">
        <v>2530</v>
      </c>
      <c r="N97" s="55">
        <f>O97-M97</f>
        <v>-2530</v>
      </c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B97" s="5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</row>
    <row r="98" spans="1:62" s="16" customFormat="1" ht="19.5" customHeight="1">
      <c r="A98" s="62" t="s">
        <v>41</v>
      </c>
      <c r="B98" s="63" t="s">
        <v>135</v>
      </c>
      <c r="C98" s="63" t="s">
        <v>153</v>
      </c>
      <c r="D98" s="64" t="s">
        <v>157</v>
      </c>
      <c r="E98" s="63"/>
      <c r="F98" s="65">
        <f aca="true" t="shared" si="54" ref="F98:L98">F100+F102+F104</f>
        <v>273026</v>
      </c>
      <c r="G98" s="65">
        <f t="shared" si="54"/>
        <v>84778</v>
      </c>
      <c r="H98" s="65">
        <f t="shared" si="54"/>
        <v>357804</v>
      </c>
      <c r="I98" s="65">
        <f t="shared" si="54"/>
        <v>0</v>
      </c>
      <c r="J98" s="65">
        <f t="shared" si="54"/>
        <v>400927</v>
      </c>
      <c r="K98" s="65">
        <f t="shared" si="54"/>
        <v>0</v>
      </c>
      <c r="L98" s="65">
        <f t="shared" si="54"/>
        <v>0</v>
      </c>
      <c r="M98" s="65">
        <f aca="true" t="shared" si="55" ref="M98:U98">M99+M100+M102+M104</f>
        <v>400927</v>
      </c>
      <c r="N98" s="65">
        <f t="shared" si="55"/>
        <v>-227752</v>
      </c>
      <c r="O98" s="65">
        <f t="shared" si="55"/>
        <v>173175</v>
      </c>
      <c r="P98" s="65">
        <f t="shared" si="55"/>
        <v>0</v>
      </c>
      <c r="Q98" s="65">
        <f t="shared" si="55"/>
        <v>177686</v>
      </c>
      <c r="R98" s="65">
        <f t="shared" si="55"/>
        <v>0</v>
      </c>
      <c r="S98" s="65">
        <f t="shared" si="55"/>
        <v>0</v>
      </c>
      <c r="T98" s="65">
        <f t="shared" si="55"/>
        <v>173175</v>
      </c>
      <c r="U98" s="65">
        <f t="shared" si="55"/>
        <v>177686</v>
      </c>
      <c r="V98" s="65">
        <f aca="true" t="shared" si="56" ref="V98:AB98">V99+V100+V102+V104</f>
        <v>0</v>
      </c>
      <c r="W98" s="65">
        <f t="shared" si="56"/>
        <v>0</v>
      </c>
      <c r="X98" s="65">
        <f t="shared" si="56"/>
        <v>173175</v>
      </c>
      <c r="Y98" s="65">
        <f t="shared" si="56"/>
        <v>177686</v>
      </c>
      <c r="Z98" s="65">
        <f t="shared" si="56"/>
        <v>0</v>
      </c>
      <c r="AA98" s="65">
        <f t="shared" si="56"/>
        <v>173175</v>
      </c>
      <c r="AB98" s="65">
        <f t="shared" si="56"/>
        <v>177686</v>
      </c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</row>
    <row r="99" spans="1:62" s="16" customFormat="1" ht="86.25" customHeight="1" hidden="1">
      <c r="A99" s="62" t="s">
        <v>256</v>
      </c>
      <c r="B99" s="63" t="s">
        <v>135</v>
      </c>
      <c r="C99" s="63" t="s">
        <v>153</v>
      </c>
      <c r="D99" s="64" t="s">
        <v>157</v>
      </c>
      <c r="E99" s="63" t="s">
        <v>143</v>
      </c>
      <c r="F99" s="65"/>
      <c r="G99" s="65"/>
      <c r="H99" s="65"/>
      <c r="I99" s="65"/>
      <c r="J99" s="65"/>
      <c r="K99" s="65"/>
      <c r="L99" s="65"/>
      <c r="M99" s="65"/>
      <c r="N99" s="55">
        <f>O99-M99</f>
        <v>0</v>
      </c>
      <c r="O99" s="65"/>
      <c r="P99" s="65"/>
      <c r="Q99" s="65"/>
      <c r="R99" s="65"/>
      <c r="S99" s="65"/>
      <c r="T99" s="65"/>
      <c r="U99" s="65"/>
      <c r="V99" s="57"/>
      <c r="W99" s="57"/>
      <c r="X99" s="57"/>
      <c r="Y99" s="57"/>
      <c r="Z99" s="57"/>
      <c r="AA99" s="57"/>
      <c r="AB99" s="57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</row>
    <row r="100" spans="1:62" s="16" customFormat="1" ht="69.75" customHeight="1">
      <c r="A100" s="88" t="s">
        <v>199</v>
      </c>
      <c r="B100" s="63" t="s">
        <v>135</v>
      </c>
      <c r="C100" s="63" t="s">
        <v>153</v>
      </c>
      <c r="D100" s="64" t="s">
        <v>194</v>
      </c>
      <c r="E100" s="63"/>
      <c r="F100" s="65">
        <f aca="true" t="shared" si="57" ref="F100:AB100">F101</f>
        <v>133494</v>
      </c>
      <c r="G100" s="65">
        <f t="shared" si="57"/>
        <v>-45904</v>
      </c>
      <c r="H100" s="65">
        <f t="shared" si="57"/>
        <v>87590</v>
      </c>
      <c r="I100" s="65">
        <f t="shared" si="57"/>
        <v>0</v>
      </c>
      <c r="J100" s="65">
        <f t="shared" si="57"/>
        <v>93809</v>
      </c>
      <c r="K100" s="65">
        <f t="shared" si="57"/>
        <v>0</v>
      </c>
      <c r="L100" s="65">
        <f t="shared" si="57"/>
        <v>0</v>
      </c>
      <c r="M100" s="65">
        <f t="shared" si="57"/>
        <v>93809</v>
      </c>
      <c r="N100" s="65">
        <f t="shared" si="57"/>
        <v>-22965</v>
      </c>
      <c r="O100" s="65">
        <f t="shared" si="57"/>
        <v>70844</v>
      </c>
      <c r="P100" s="65">
        <f t="shared" si="57"/>
        <v>0</v>
      </c>
      <c r="Q100" s="65">
        <f t="shared" si="57"/>
        <v>75355</v>
      </c>
      <c r="R100" s="65">
        <f t="shared" si="57"/>
        <v>0</v>
      </c>
      <c r="S100" s="65">
        <f t="shared" si="57"/>
        <v>0</v>
      </c>
      <c r="T100" s="65">
        <f t="shared" si="57"/>
        <v>70844</v>
      </c>
      <c r="U100" s="65">
        <f t="shared" si="57"/>
        <v>75355</v>
      </c>
      <c r="V100" s="65">
        <f t="shared" si="57"/>
        <v>0</v>
      </c>
      <c r="W100" s="65">
        <f t="shared" si="57"/>
        <v>0</v>
      </c>
      <c r="X100" s="65">
        <f t="shared" si="57"/>
        <v>70844</v>
      </c>
      <c r="Y100" s="65">
        <f t="shared" si="57"/>
        <v>75355</v>
      </c>
      <c r="Z100" s="65">
        <f t="shared" si="57"/>
        <v>0</v>
      </c>
      <c r="AA100" s="65">
        <f t="shared" si="57"/>
        <v>70844</v>
      </c>
      <c r="AB100" s="65">
        <f t="shared" si="57"/>
        <v>75355</v>
      </c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</row>
    <row r="101" spans="1:62" s="16" customFormat="1" ht="85.5" customHeight="1">
      <c r="A101" s="62" t="s">
        <v>256</v>
      </c>
      <c r="B101" s="63" t="s">
        <v>135</v>
      </c>
      <c r="C101" s="63" t="s">
        <v>153</v>
      </c>
      <c r="D101" s="64" t="s">
        <v>194</v>
      </c>
      <c r="E101" s="63" t="s">
        <v>143</v>
      </c>
      <c r="F101" s="55">
        <v>133494</v>
      </c>
      <c r="G101" s="55">
        <f>H101-F101</f>
        <v>-45904</v>
      </c>
      <c r="H101" s="55">
        <v>87590</v>
      </c>
      <c r="I101" s="55"/>
      <c r="J101" s="55">
        <v>93809</v>
      </c>
      <c r="K101" s="57"/>
      <c r="L101" s="57"/>
      <c r="M101" s="55">
        <v>93809</v>
      </c>
      <c r="N101" s="55">
        <f>O101-M101</f>
        <v>-22965</v>
      </c>
      <c r="O101" s="55">
        <v>70844</v>
      </c>
      <c r="P101" s="55"/>
      <c r="Q101" s="55">
        <v>75355</v>
      </c>
      <c r="R101" s="57"/>
      <c r="S101" s="57"/>
      <c r="T101" s="55">
        <f>O101+R101</f>
        <v>70844</v>
      </c>
      <c r="U101" s="55">
        <f>Q101+S101</f>
        <v>75355</v>
      </c>
      <c r="V101" s="57"/>
      <c r="W101" s="57"/>
      <c r="X101" s="55">
        <f>T101+V101</f>
        <v>70844</v>
      </c>
      <c r="Y101" s="55">
        <f>U101+W101</f>
        <v>75355</v>
      </c>
      <c r="Z101" s="57"/>
      <c r="AA101" s="55">
        <f>X101+Z101</f>
        <v>70844</v>
      </c>
      <c r="AB101" s="55">
        <f>Y101</f>
        <v>75355</v>
      </c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</row>
    <row r="102" spans="1:62" s="16" customFormat="1" ht="43.5" customHeight="1">
      <c r="A102" s="88" t="s">
        <v>200</v>
      </c>
      <c r="B102" s="63" t="s">
        <v>135</v>
      </c>
      <c r="C102" s="63" t="s">
        <v>153</v>
      </c>
      <c r="D102" s="64" t="s">
        <v>195</v>
      </c>
      <c r="E102" s="63"/>
      <c r="F102" s="65">
        <f aca="true" t="shared" si="58" ref="F102:AB102">F103</f>
        <v>128459</v>
      </c>
      <c r="G102" s="65">
        <f t="shared" si="58"/>
        <v>130459</v>
      </c>
      <c r="H102" s="65">
        <f t="shared" si="58"/>
        <v>258918</v>
      </c>
      <c r="I102" s="65">
        <f t="shared" si="58"/>
        <v>0</v>
      </c>
      <c r="J102" s="65">
        <f t="shared" si="58"/>
        <v>295376</v>
      </c>
      <c r="K102" s="65">
        <f t="shared" si="58"/>
        <v>0</v>
      </c>
      <c r="L102" s="65">
        <f t="shared" si="58"/>
        <v>0</v>
      </c>
      <c r="M102" s="65">
        <f t="shared" si="58"/>
        <v>295376</v>
      </c>
      <c r="N102" s="65">
        <f t="shared" si="58"/>
        <v>-193045</v>
      </c>
      <c r="O102" s="65">
        <f t="shared" si="58"/>
        <v>102331</v>
      </c>
      <c r="P102" s="65">
        <f t="shared" si="58"/>
        <v>0</v>
      </c>
      <c r="Q102" s="65">
        <f t="shared" si="58"/>
        <v>102331</v>
      </c>
      <c r="R102" s="65">
        <f t="shared" si="58"/>
        <v>0</v>
      </c>
      <c r="S102" s="65">
        <f t="shared" si="58"/>
        <v>0</v>
      </c>
      <c r="T102" s="65">
        <f t="shared" si="58"/>
        <v>102331</v>
      </c>
      <c r="U102" s="65">
        <f t="shared" si="58"/>
        <v>102331</v>
      </c>
      <c r="V102" s="65">
        <f t="shared" si="58"/>
        <v>0</v>
      </c>
      <c r="W102" s="65">
        <f t="shared" si="58"/>
        <v>0</v>
      </c>
      <c r="X102" s="65">
        <f t="shared" si="58"/>
        <v>102331</v>
      </c>
      <c r="Y102" s="65">
        <f t="shared" si="58"/>
        <v>102331</v>
      </c>
      <c r="Z102" s="65">
        <f t="shared" si="58"/>
        <v>0</v>
      </c>
      <c r="AA102" s="65">
        <f t="shared" si="58"/>
        <v>102331</v>
      </c>
      <c r="AB102" s="65">
        <f t="shared" si="58"/>
        <v>102331</v>
      </c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</row>
    <row r="103" spans="1:62" s="16" customFormat="1" ht="87" customHeight="1">
      <c r="A103" s="62" t="s">
        <v>256</v>
      </c>
      <c r="B103" s="63" t="s">
        <v>135</v>
      </c>
      <c r="C103" s="63" t="s">
        <v>153</v>
      </c>
      <c r="D103" s="64" t="s">
        <v>195</v>
      </c>
      <c r="E103" s="63" t="s">
        <v>143</v>
      </c>
      <c r="F103" s="55">
        <v>128459</v>
      </c>
      <c r="G103" s="55">
        <f>H103-F103</f>
        <v>130459</v>
      </c>
      <c r="H103" s="55">
        <v>258918</v>
      </c>
      <c r="I103" s="55"/>
      <c r="J103" s="55">
        <v>295376</v>
      </c>
      <c r="K103" s="57"/>
      <c r="L103" s="57"/>
      <c r="M103" s="55">
        <v>295376</v>
      </c>
      <c r="N103" s="55">
        <f>O103-M103</f>
        <v>-193045</v>
      </c>
      <c r="O103" s="55">
        <v>102331</v>
      </c>
      <c r="P103" s="55"/>
      <c r="Q103" s="55">
        <v>102331</v>
      </c>
      <c r="R103" s="57"/>
      <c r="S103" s="57"/>
      <c r="T103" s="55">
        <f>O103+R103</f>
        <v>102331</v>
      </c>
      <c r="U103" s="55">
        <f>Q103+S103</f>
        <v>102331</v>
      </c>
      <c r="V103" s="57"/>
      <c r="W103" s="57"/>
      <c r="X103" s="55">
        <f>T103+V103</f>
        <v>102331</v>
      </c>
      <c r="Y103" s="55">
        <f>U103+W103</f>
        <v>102331</v>
      </c>
      <c r="Z103" s="57"/>
      <c r="AA103" s="55">
        <f>X103+Z103</f>
        <v>102331</v>
      </c>
      <c r="AB103" s="55">
        <f>Y103</f>
        <v>102331</v>
      </c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</row>
    <row r="104" spans="1:62" s="16" customFormat="1" ht="87" customHeight="1" hidden="1">
      <c r="A104" s="88" t="s">
        <v>201</v>
      </c>
      <c r="B104" s="63" t="s">
        <v>135</v>
      </c>
      <c r="C104" s="63" t="s">
        <v>153</v>
      </c>
      <c r="D104" s="64" t="s">
        <v>196</v>
      </c>
      <c r="E104" s="63"/>
      <c r="F104" s="65">
        <f aca="true" t="shared" si="59" ref="F104:Q104">F105</f>
        <v>11073</v>
      </c>
      <c r="G104" s="65">
        <f t="shared" si="59"/>
        <v>223</v>
      </c>
      <c r="H104" s="65">
        <f t="shared" si="59"/>
        <v>11296</v>
      </c>
      <c r="I104" s="65">
        <f t="shared" si="59"/>
        <v>0</v>
      </c>
      <c r="J104" s="65">
        <f t="shared" si="59"/>
        <v>11742</v>
      </c>
      <c r="K104" s="65">
        <f t="shared" si="59"/>
        <v>0</v>
      </c>
      <c r="L104" s="65">
        <f t="shared" si="59"/>
        <v>0</v>
      </c>
      <c r="M104" s="65">
        <f t="shared" si="59"/>
        <v>11742</v>
      </c>
      <c r="N104" s="65">
        <f t="shared" si="59"/>
        <v>-11742</v>
      </c>
      <c r="O104" s="65">
        <f t="shared" si="59"/>
        <v>0</v>
      </c>
      <c r="P104" s="65">
        <f t="shared" si="59"/>
        <v>0</v>
      </c>
      <c r="Q104" s="65">
        <f t="shared" si="59"/>
        <v>0</v>
      </c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</row>
    <row r="105" spans="1:62" s="16" customFormat="1" ht="85.5" customHeight="1" hidden="1">
      <c r="A105" s="62" t="s">
        <v>256</v>
      </c>
      <c r="B105" s="63" t="s">
        <v>135</v>
      </c>
      <c r="C105" s="63" t="s">
        <v>153</v>
      </c>
      <c r="D105" s="64" t="s">
        <v>196</v>
      </c>
      <c r="E105" s="63" t="s">
        <v>143</v>
      </c>
      <c r="F105" s="55">
        <v>11073</v>
      </c>
      <c r="G105" s="55">
        <f>H105-F105</f>
        <v>223</v>
      </c>
      <c r="H105" s="55">
        <v>11296</v>
      </c>
      <c r="I105" s="55"/>
      <c r="J105" s="55">
        <v>11742</v>
      </c>
      <c r="K105" s="57"/>
      <c r="L105" s="57"/>
      <c r="M105" s="55">
        <v>11742</v>
      </c>
      <c r="N105" s="55">
        <f>O105-M105</f>
        <v>-11742</v>
      </c>
      <c r="O105" s="55"/>
      <c r="P105" s="55"/>
      <c r="Q105" s="55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</row>
    <row r="106" spans="1:62" s="16" customFormat="1" ht="17.25" customHeight="1" hidden="1">
      <c r="A106" s="62"/>
      <c r="B106" s="63"/>
      <c r="C106" s="63"/>
      <c r="D106" s="64"/>
      <c r="E106" s="63"/>
      <c r="F106" s="83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</row>
    <row r="107" spans="1:62" s="16" customFormat="1" ht="20.25" customHeight="1" hidden="1">
      <c r="A107" s="49" t="s">
        <v>152</v>
      </c>
      <c r="B107" s="50" t="s">
        <v>135</v>
      </c>
      <c r="C107" s="50" t="s">
        <v>146</v>
      </c>
      <c r="D107" s="60"/>
      <c r="E107" s="50"/>
      <c r="F107" s="61">
        <f aca="true" t="shared" si="60" ref="F107:Q108">F108</f>
        <v>41021</v>
      </c>
      <c r="G107" s="61">
        <f aca="true" t="shared" si="61" ref="G107:O107">G108+G110</f>
        <v>3990</v>
      </c>
      <c r="H107" s="61">
        <f t="shared" si="61"/>
        <v>45011</v>
      </c>
      <c r="I107" s="61">
        <f t="shared" si="61"/>
        <v>0</v>
      </c>
      <c r="J107" s="61">
        <f t="shared" si="61"/>
        <v>77308</v>
      </c>
      <c r="K107" s="61">
        <f t="shared" si="61"/>
        <v>0</v>
      </c>
      <c r="L107" s="61">
        <f t="shared" si="61"/>
        <v>0</v>
      </c>
      <c r="M107" s="61">
        <f t="shared" si="61"/>
        <v>77308</v>
      </c>
      <c r="N107" s="61">
        <f t="shared" si="61"/>
        <v>-77308</v>
      </c>
      <c r="O107" s="61">
        <f t="shared" si="61"/>
        <v>0</v>
      </c>
      <c r="P107" s="61">
        <f>P108+P110</f>
        <v>0</v>
      </c>
      <c r="Q107" s="61">
        <f>Q108+Q110</f>
        <v>0</v>
      </c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</row>
    <row r="108" spans="1:28" ht="52.5" customHeight="1" hidden="1">
      <c r="A108" s="62" t="s">
        <v>150</v>
      </c>
      <c r="B108" s="63" t="s">
        <v>135</v>
      </c>
      <c r="C108" s="63" t="s">
        <v>146</v>
      </c>
      <c r="D108" s="64" t="s">
        <v>38</v>
      </c>
      <c r="E108" s="63"/>
      <c r="F108" s="65">
        <f t="shared" si="60"/>
        <v>41021</v>
      </c>
      <c r="G108" s="65">
        <f t="shared" si="60"/>
        <v>-11347</v>
      </c>
      <c r="H108" s="65">
        <f t="shared" si="60"/>
        <v>29674</v>
      </c>
      <c r="I108" s="65">
        <f t="shared" si="60"/>
        <v>0</v>
      </c>
      <c r="J108" s="65">
        <f t="shared" si="60"/>
        <v>64738</v>
      </c>
      <c r="K108" s="65">
        <f t="shared" si="60"/>
        <v>0</v>
      </c>
      <c r="L108" s="65">
        <f t="shared" si="60"/>
        <v>0</v>
      </c>
      <c r="M108" s="65">
        <f t="shared" si="60"/>
        <v>64738</v>
      </c>
      <c r="N108" s="65">
        <f t="shared" si="60"/>
        <v>-64738</v>
      </c>
      <c r="O108" s="65">
        <f t="shared" si="60"/>
        <v>0</v>
      </c>
      <c r="P108" s="65">
        <f t="shared" si="60"/>
        <v>0</v>
      </c>
      <c r="Q108" s="65">
        <f t="shared" si="60"/>
        <v>0</v>
      </c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</row>
    <row r="109" spans="1:62" s="12" customFormat="1" ht="87" customHeight="1" hidden="1">
      <c r="A109" s="62" t="s">
        <v>255</v>
      </c>
      <c r="B109" s="63" t="s">
        <v>135</v>
      </c>
      <c r="C109" s="63" t="s">
        <v>146</v>
      </c>
      <c r="D109" s="64" t="s">
        <v>38</v>
      </c>
      <c r="E109" s="63" t="s">
        <v>151</v>
      </c>
      <c r="F109" s="55">
        <v>41021</v>
      </c>
      <c r="G109" s="55">
        <f>H109-F109</f>
        <v>-11347</v>
      </c>
      <c r="H109" s="55">
        <f>45011-15337</f>
        <v>29674</v>
      </c>
      <c r="I109" s="55"/>
      <c r="J109" s="55">
        <f>77308-12570</f>
        <v>64738</v>
      </c>
      <c r="K109" s="52"/>
      <c r="L109" s="52"/>
      <c r="M109" s="55">
        <v>64738</v>
      </c>
      <c r="N109" s="55">
        <f>O109-M109</f>
        <v>-64738</v>
      </c>
      <c r="O109" s="55"/>
      <c r="P109" s="55"/>
      <c r="Q109" s="55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</row>
    <row r="110" spans="1:62" s="12" customFormat="1" ht="24.75" customHeight="1" hidden="1">
      <c r="A110" s="62" t="s">
        <v>121</v>
      </c>
      <c r="B110" s="63" t="s">
        <v>135</v>
      </c>
      <c r="C110" s="63" t="s">
        <v>146</v>
      </c>
      <c r="D110" s="64" t="s">
        <v>122</v>
      </c>
      <c r="E110" s="63"/>
      <c r="F110" s="55"/>
      <c r="G110" s="55">
        <f aca="true" t="shared" si="62" ref="G110:Q110">G111</f>
        <v>15337</v>
      </c>
      <c r="H110" s="55">
        <f t="shared" si="62"/>
        <v>15337</v>
      </c>
      <c r="I110" s="55">
        <f t="shared" si="62"/>
        <v>0</v>
      </c>
      <c r="J110" s="55">
        <f t="shared" si="62"/>
        <v>12570</v>
      </c>
      <c r="K110" s="55">
        <f t="shared" si="62"/>
        <v>0</v>
      </c>
      <c r="L110" s="55">
        <f t="shared" si="62"/>
        <v>0</v>
      </c>
      <c r="M110" s="55">
        <f t="shared" si="62"/>
        <v>12570</v>
      </c>
      <c r="N110" s="55">
        <f t="shared" si="62"/>
        <v>-12570</v>
      </c>
      <c r="O110" s="55">
        <f t="shared" si="62"/>
        <v>0</v>
      </c>
      <c r="P110" s="55">
        <f t="shared" si="62"/>
        <v>0</v>
      </c>
      <c r="Q110" s="55">
        <f t="shared" si="62"/>
        <v>0</v>
      </c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  <c r="AY110" s="11"/>
      <c r="AZ110" s="11"/>
      <c r="BA110" s="11"/>
      <c r="BB110" s="11"/>
      <c r="BC110" s="11"/>
      <c r="BD110" s="11"/>
      <c r="BE110" s="11"/>
      <c r="BF110" s="11"/>
      <c r="BG110" s="11"/>
      <c r="BH110" s="11"/>
      <c r="BI110" s="11"/>
      <c r="BJ110" s="11"/>
    </row>
    <row r="111" spans="1:62" s="12" customFormat="1" ht="87.75" customHeight="1" hidden="1">
      <c r="A111" s="62" t="s">
        <v>255</v>
      </c>
      <c r="B111" s="63" t="s">
        <v>135</v>
      </c>
      <c r="C111" s="63" t="s">
        <v>146</v>
      </c>
      <c r="D111" s="64" t="s">
        <v>122</v>
      </c>
      <c r="E111" s="63" t="s">
        <v>151</v>
      </c>
      <c r="F111" s="55"/>
      <c r="G111" s="55">
        <f>H111-F111</f>
        <v>15337</v>
      </c>
      <c r="H111" s="55">
        <v>15337</v>
      </c>
      <c r="I111" s="55"/>
      <c r="J111" s="55">
        <v>12570</v>
      </c>
      <c r="K111" s="52"/>
      <c r="L111" s="52"/>
      <c r="M111" s="55">
        <v>12570</v>
      </c>
      <c r="N111" s="55">
        <f>O111-M111</f>
        <v>-12570</v>
      </c>
      <c r="O111" s="55"/>
      <c r="P111" s="55"/>
      <c r="Q111" s="55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  <c r="AY111" s="11"/>
      <c r="AZ111" s="11"/>
      <c r="BA111" s="11"/>
      <c r="BB111" s="11"/>
      <c r="BC111" s="11"/>
      <c r="BD111" s="11"/>
      <c r="BE111" s="11"/>
      <c r="BF111" s="11"/>
      <c r="BG111" s="11"/>
      <c r="BH111" s="11"/>
      <c r="BI111" s="11"/>
      <c r="BJ111" s="11"/>
    </row>
    <row r="112" spans="1:62" s="12" customFormat="1" ht="23.25" customHeight="1">
      <c r="A112" s="62"/>
      <c r="B112" s="63"/>
      <c r="C112" s="63"/>
      <c r="D112" s="64"/>
      <c r="E112" s="63"/>
      <c r="F112" s="55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  <c r="AY112" s="11"/>
      <c r="AZ112" s="11"/>
      <c r="BA112" s="11"/>
      <c r="BB112" s="11"/>
      <c r="BC112" s="11"/>
      <c r="BD112" s="11"/>
      <c r="BE112" s="11"/>
      <c r="BF112" s="11"/>
      <c r="BG112" s="11"/>
      <c r="BH112" s="11"/>
      <c r="BI112" s="11"/>
      <c r="BJ112" s="11"/>
    </row>
    <row r="113" spans="1:62" s="12" customFormat="1" ht="35.25" customHeight="1">
      <c r="A113" s="49" t="s">
        <v>208</v>
      </c>
      <c r="B113" s="50" t="s">
        <v>135</v>
      </c>
      <c r="C113" s="50" t="s">
        <v>139</v>
      </c>
      <c r="D113" s="64"/>
      <c r="E113" s="63"/>
      <c r="F113" s="61">
        <f aca="true" t="shared" si="63" ref="F113:V114">F114</f>
        <v>1563</v>
      </c>
      <c r="G113" s="61">
        <f t="shared" si="63"/>
        <v>218</v>
      </c>
      <c r="H113" s="61">
        <f t="shared" si="63"/>
        <v>1781</v>
      </c>
      <c r="I113" s="61">
        <f t="shared" si="63"/>
        <v>0</v>
      </c>
      <c r="J113" s="61">
        <f t="shared" si="63"/>
        <v>1911</v>
      </c>
      <c r="K113" s="61">
        <f t="shared" si="63"/>
        <v>0</v>
      </c>
      <c r="L113" s="61">
        <f t="shared" si="63"/>
        <v>0</v>
      </c>
      <c r="M113" s="61">
        <f t="shared" si="63"/>
        <v>1911</v>
      </c>
      <c r="N113" s="61">
        <f t="shared" si="63"/>
        <v>-383</v>
      </c>
      <c r="O113" s="61">
        <f t="shared" si="63"/>
        <v>1528</v>
      </c>
      <c r="P113" s="61">
        <f t="shared" si="63"/>
        <v>0</v>
      </c>
      <c r="Q113" s="61">
        <f t="shared" si="63"/>
        <v>1528</v>
      </c>
      <c r="R113" s="61">
        <f t="shared" si="63"/>
        <v>0</v>
      </c>
      <c r="S113" s="61">
        <f t="shared" si="63"/>
        <v>0</v>
      </c>
      <c r="T113" s="61">
        <f t="shared" si="63"/>
        <v>1528</v>
      </c>
      <c r="U113" s="61">
        <f t="shared" si="63"/>
        <v>1528</v>
      </c>
      <c r="V113" s="61">
        <f t="shared" si="63"/>
        <v>0</v>
      </c>
      <c r="W113" s="61">
        <f aca="true" t="shared" si="64" ref="V113:AB114">W114</f>
        <v>0</v>
      </c>
      <c r="X113" s="61">
        <f t="shared" si="64"/>
        <v>1528</v>
      </c>
      <c r="Y113" s="61">
        <f t="shared" si="64"/>
        <v>1528</v>
      </c>
      <c r="Z113" s="61">
        <f t="shared" si="64"/>
        <v>0</v>
      </c>
      <c r="AA113" s="61">
        <f t="shared" si="64"/>
        <v>1528</v>
      </c>
      <c r="AB113" s="61">
        <f t="shared" si="64"/>
        <v>1528</v>
      </c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  <c r="AY113" s="11"/>
      <c r="AZ113" s="11"/>
      <c r="BA113" s="11"/>
      <c r="BB113" s="11"/>
      <c r="BC113" s="11"/>
      <c r="BD113" s="11"/>
      <c r="BE113" s="11"/>
      <c r="BF113" s="11"/>
      <c r="BG113" s="11"/>
      <c r="BH113" s="11"/>
      <c r="BI113" s="11"/>
      <c r="BJ113" s="11"/>
    </row>
    <row r="114" spans="1:62" s="12" customFormat="1" ht="22.5" customHeight="1">
      <c r="A114" s="62" t="s">
        <v>209</v>
      </c>
      <c r="B114" s="63" t="s">
        <v>135</v>
      </c>
      <c r="C114" s="63" t="s">
        <v>139</v>
      </c>
      <c r="D114" s="64" t="s">
        <v>207</v>
      </c>
      <c r="E114" s="63"/>
      <c r="F114" s="65">
        <f t="shared" si="63"/>
        <v>1563</v>
      </c>
      <c r="G114" s="65">
        <f t="shared" si="63"/>
        <v>218</v>
      </c>
      <c r="H114" s="65">
        <f t="shared" si="63"/>
        <v>1781</v>
      </c>
      <c r="I114" s="65">
        <f t="shared" si="63"/>
        <v>0</v>
      </c>
      <c r="J114" s="65">
        <f t="shared" si="63"/>
        <v>1911</v>
      </c>
      <c r="K114" s="65">
        <f t="shared" si="63"/>
        <v>0</v>
      </c>
      <c r="L114" s="65">
        <f t="shared" si="63"/>
        <v>0</v>
      </c>
      <c r="M114" s="65">
        <f t="shared" si="63"/>
        <v>1911</v>
      </c>
      <c r="N114" s="65">
        <f t="shared" si="63"/>
        <v>-383</v>
      </c>
      <c r="O114" s="65">
        <f t="shared" si="63"/>
        <v>1528</v>
      </c>
      <c r="P114" s="65">
        <f t="shared" si="63"/>
        <v>0</v>
      </c>
      <c r="Q114" s="65">
        <f t="shared" si="63"/>
        <v>1528</v>
      </c>
      <c r="R114" s="65">
        <f t="shared" si="63"/>
        <v>0</v>
      </c>
      <c r="S114" s="65">
        <f t="shared" si="63"/>
        <v>0</v>
      </c>
      <c r="T114" s="65">
        <f t="shared" si="63"/>
        <v>1528</v>
      </c>
      <c r="U114" s="65">
        <f t="shared" si="63"/>
        <v>1528</v>
      </c>
      <c r="V114" s="65">
        <f t="shared" si="64"/>
        <v>0</v>
      </c>
      <c r="W114" s="65">
        <f t="shared" si="64"/>
        <v>0</v>
      </c>
      <c r="X114" s="65">
        <f t="shared" si="64"/>
        <v>1528</v>
      </c>
      <c r="Y114" s="65">
        <f t="shared" si="64"/>
        <v>1528</v>
      </c>
      <c r="Z114" s="65">
        <f t="shared" si="64"/>
        <v>0</v>
      </c>
      <c r="AA114" s="65">
        <f t="shared" si="64"/>
        <v>1528</v>
      </c>
      <c r="AB114" s="65">
        <f t="shared" si="64"/>
        <v>1528</v>
      </c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</row>
    <row r="115" spans="1:62" s="12" customFormat="1" ht="36" customHeight="1">
      <c r="A115" s="62" t="s">
        <v>129</v>
      </c>
      <c r="B115" s="63" t="s">
        <v>135</v>
      </c>
      <c r="C115" s="63" t="s">
        <v>139</v>
      </c>
      <c r="D115" s="64" t="s">
        <v>207</v>
      </c>
      <c r="E115" s="63" t="s">
        <v>130</v>
      </c>
      <c r="F115" s="55">
        <v>1563</v>
      </c>
      <c r="G115" s="55">
        <f>H115-F115</f>
        <v>218</v>
      </c>
      <c r="H115" s="55">
        <v>1781</v>
      </c>
      <c r="I115" s="55"/>
      <c r="J115" s="55">
        <v>1911</v>
      </c>
      <c r="K115" s="52"/>
      <c r="L115" s="52"/>
      <c r="M115" s="55">
        <v>1911</v>
      </c>
      <c r="N115" s="55">
        <f>O115-M115</f>
        <v>-383</v>
      </c>
      <c r="O115" s="55">
        <v>1528</v>
      </c>
      <c r="P115" s="55"/>
      <c r="Q115" s="55">
        <v>1528</v>
      </c>
      <c r="R115" s="77"/>
      <c r="S115" s="77"/>
      <c r="T115" s="55">
        <f>O115+R115</f>
        <v>1528</v>
      </c>
      <c r="U115" s="55">
        <f>Q115+S115</f>
        <v>1528</v>
      </c>
      <c r="V115" s="77"/>
      <c r="W115" s="77"/>
      <c r="X115" s="55">
        <f>T115+V115</f>
        <v>1528</v>
      </c>
      <c r="Y115" s="55">
        <f>U115+W115</f>
        <v>1528</v>
      </c>
      <c r="Z115" s="77"/>
      <c r="AA115" s="55">
        <f>X115+Z115</f>
        <v>1528</v>
      </c>
      <c r="AB115" s="55">
        <f>Y115</f>
        <v>1528</v>
      </c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  <c r="AY115" s="11"/>
      <c r="AZ115" s="11"/>
      <c r="BA115" s="11"/>
      <c r="BB115" s="11"/>
      <c r="BC115" s="11"/>
      <c r="BD115" s="11"/>
      <c r="BE115" s="11"/>
      <c r="BF115" s="11"/>
      <c r="BG115" s="11"/>
      <c r="BH115" s="11"/>
      <c r="BI115" s="11"/>
      <c r="BJ115" s="11"/>
    </row>
    <row r="116" spans="1:62" s="12" customFormat="1" ht="19.5" customHeight="1">
      <c r="A116" s="62"/>
      <c r="B116" s="63"/>
      <c r="C116" s="63"/>
      <c r="D116" s="64"/>
      <c r="E116" s="63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  <c r="AY116" s="11"/>
      <c r="AZ116" s="11"/>
      <c r="BA116" s="11"/>
      <c r="BB116" s="11"/>
      <c r="BC116" s="11"/>
      <c r="BD116" s="11"/>
      <c r="BE116" s="11"/>
      <c r="BF116" s="11"/>
      <c r="BG116" s="11"/>
      <c r="BH116" s="11"/>
      <c r="BI116" s="11"/>
      <c r="BJ116" s="11"/>
    </row>
    <row r="117" spans="1:62" s="14" customFormat="1" ht="39" customHeight="1">
      <c r="A117" s="49" t="s">
        <v>42</v>
      </c>
      <c r="B117" s="50" t="s">
        <v>135</v>
      </c>
      <c r="C117" s="50" t="s">
        <v>141</v>
      </c>
      <c r="D117" s="60"/>
      <c r="E117" s="50"/>
      <c r="F117" s="61">
        <f>F118+F121+F123+F125+F129</f>
        <v>87025</v>
      </c>
      <c r="G117" s="61">
        <f aca="true" t="shared" si="65" ref="G117:O117">G118+G121+G123+G125+G129+G133</f>
        <v>-4266</v>
      </c>
      <c r="H117" s="61">
        <f t="shared" si="65"/>
        <v>82759</v>
      </c>
      <c r="I117" s="61">
        <f t="shared" si="65"/>
        <v>0</v>
      </c>
      <c r="J117" s="61">
        <f t="shared" si="65"/>
        <v>81388</v>
      </c>
      <c r="K117" s="61">
        <f t="shared" si="65"/>
        <v>0</v>
      </c>
      <c r="L117" s="61">
        <f t="shared" si="65"/>
        <v>0</v>
      </c>
      <c r="M117" s="61">
        <f t="shared" si="65"/>
        <v>81388</v>
      </c>
      <c r="N117" s="61">
        <f t="shared" si="65"/>
        <v>-23940</v>
      </c>
      <c r="O117" s="61">
        <f t="shared" si="65"/>
        <v>57448</v>
      </c>
      <c r="P117" s="61">
        <f aca="true" t="shared" si="66" ref="P117:U117">P118+P121+P123+P125+P129+P133</f>
        <v>0</v>
      </c>
      <c r="Q117" s="61">
        <f t="shared" si="66"/>
        <v>52318</v>
      </c>
      <c r="R117" s="61">
        <f t="shared" si="66"/>
        <v>-200</v>
      </c>
      <c r="S117" s="61">
        <f t="shared" si="66"/>
        <v>0</v>
      </c>
      <c r="T117" s="61">
        <f t="shared" si="66"/>
        <v>57248</v>
      </c>
      <c r="U117" s="61">
        <f t="shared" si="66"/>
        <v>52318</v>
      </c>
      <c r="V117" s="61">
        <f aca="true" t="shared" si="67" ref="V117:AB117">V118+V121+V123+V125+V129+V133</f>
        <v>0</v>
      </c>
      <c r="W117" s="61">
        <f t="shared" si="67"/>
        <v>0</v>
      </c>
      <c r="X117" s="61">
        <f t="shared" si="67"/>
        <v>57248</v>
      </c>
      <c r="Y117" s="61">
        <f t="shared" si="67"/>
        <v>52318</v>
      </c>
      <c r="Z117" s="61">
        <f t="shared" si="67"/>
        <v>7021</v>
      </c>
      <c r="AA117" s="61">
        <f t="shared" si="67"/>
        <v>64269</v>
      </c>
      <c r="AB117" s="61">
        <f t="shared" si="67"/>
        <v>52318</v>
      </c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</row>
    <row r="118" spans="1:62" s="14" customFormat="1" ht="68.25" customHeight="1">
      <c r="A118" s="62" t="s">
        <v>133</v>
      </c>
      <c r="B118" s="63" t="s">
        <v>135</v>
      </c>
      <c r="C118" s="63" t="s">
        <v>141</v>
      </c>
      <c r="D118" s="64" t="s">
        <v>124</v>
      </c>
      <c r="E118" s="50"/>
      <c r="F118" s="65">
        <f aca="true" t="shared" si="68" ref="F118:O118">F119+F120</f>
        <v>42927</v>
      </c>
      <c r="G118" s="65">
        <f t="shared" si="68"/>
        <v>1276</v>
      </c>
      <c r="H118" s="65">
        <f t="shared" si="68"/>
        <v>44203</v>
      </c>
      <c r="I118" s="65">
        <f t="shared" si="68"/>
        <v>0</v>
      </c>
      <c r="J118" s="65">
        <f t="shared" si="68"/>
        <v>40725</v>
      </c>
      <c r="K118" s="65">
        <f t="shared" si="68"/>
        <v>0</v>
      </c>
      <c r="L118" s="65">
        <f t="shared" si="68"/>
        <v>0</v>
      </c>
      <c r="M118" s="65">
        <f t="shared" si="68"/>
        <v>40725</v>
      </c>
      <c r="N118" s="65">
        <f t="shared" si="68"/>
        <v>3743</v>
      </c>
      <c r="O118" s="65">
        <f t="shared" si="68"/>
        <v>44468</v>
      </c>
      <c r="P118" s="65">
        <f aca="true" t="shared" si="69" ref="P118:U118">P119+P120</f>
        <v>0</v>
      </c>
      <c r="Q118" s="65">
        <f t="shared" si="69"/>
        <v>39957</v>
      </c>
      <c r="R118" s="65">
        <f t="shared" si="69"/>
        <v>0</v>
      </c>
      <c r="S118" s="65">
        <f t="shared" si="69"/>
        <v>0</v>
      </c>
      <c r="T118" s="65">
        <f t="shared" si="69"/>
        <v>44468</v>
      </c>
      <c r="U118" s="65">
        <f t="shared" si="69"/>
        <v>39957</v>
      </c>
      <c r="V118" s="65">
        <f aca="true" t="shared" si="70" ref="V118:AB118">V119+V120</f>
        <v>0</v>
      </c>
      <c r="W118" s="65">
        <f t="shared" si="70"/>
        <v>0</v>
      </c>
      <c r="X118" s="65">
        <f t="shared" si="70"/>
        <v>44468</v>
      </c>
      <c r="Y118" s="65">
        <f t="shared" si="70"/>
        <v>39957</v>
      </c>
      <c r="Z118" s="65">
        <f t="shared" si="70"/>
        <v>0</v>
      </c>
      <c r="AA118" s="65">
        <f t="shared" si="70"/>
        <v>44468</v>
      </c>
      <c r="AB118" s="65">
        <f t="shared" si="70"/>
        <v>39957</v>
      </c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</row>
    <row r="119" spans="1:62" s="14" customFormat="1" ht="69.75" customHeight="1" hidden="1">
      <c r="A119" s="62" t="s">
        <v>257</v>
      </c>
      <c r="B119" s="63" t="s">
        <v>135</v>
      </c>
      <c r="C119" s="63" t="s">
        <v>141</v>
      </c>
      <c r="D119" s="64" t="s">
        <v>124</v>
      </c>
      <c r="E119" s="63" t="s">
        <v>138</v>
      </c>
      <c r="F119" s="55">
        <v>42927</v>
      </c>
      <c r="G119" s="55">
        <f>H119-F119</f>
        <v>-42927</v>
      </c>
      <c r="H119" s="75"/>
      <c r="I119" s="75"/>
      <c r="J119" s="75"/>
      <c r="K119" s="75"/>
      <c r="L119" s="75"/>
      <c r="M119" s="55"/>
      <c r="N119" s="56"/>
      <c r="O119" s="55"/>
      <c r="P119" s="55"/>
      <c r="Q119" s="55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</row>
    <row r="120" spans="1:62" s="14" customFormat="1" ht="36.75" customHeight="1">
      <c r="A120" s="62" t="s">
        <v>231</v>
      </c>
      <c r="B120" s="63" t="s">
        <v>135</v>
      </c>
      <c r="C120" s="63" t="s">
        <v>141</v>
      </c>
      <c r="D120" s="64" t="s">
        <v>124</v>
      </c>
      <c r="E120" s="63" t="s">
        <v>232</v>
      </c>
      <c r="F120" s="55"/>
      <c r="G120" s="55">
        <f>H120-F120</f>
        <v>44203</v>
      </c>
      <c r="H120" s="55">
        <v>44203</v>
      </c>
      <c r="I120" s="55"/>
      <c r="J120" s="55">
        <v>40725</v>
      </c>
      <c r="K120" s="75"/>
      <c r="L120" s="75"/>
      <c r="M120" s="55">
        <v>40725</v>
      </c>
      <c r="N120" s="55">
        <f>O120-M120</f>
        <v>3743</v>
      </c>
      <c r="O120" s="55">
        <v>44468</v>
      </c>
      <c r="P120" s="55"/>
      <c r="Q120" s="55">
        <v>39957</v>
      </c>
      <c r="R120" s="74"/>
      <c r="S120" s="74"/>
      <c r="T120" s="55">
        <f>O120+R120</f>
        <v>44468</v>
      </c>
      <c r="U120" s="55">
        <f>Q120+S120</f>
        <v>39957</v>
      </c>
      <c r="V120" s="74"/>
      <c r="W120" s="74"/>
      <c r="X120" s="55">
        <f>T120+V120</f>
        <v>44468</v>
      </c>
      <c r="Y120" s="55">
        <f>U120+W120</f>
        <v>39957</v>
      </c>
      <c r="Z120" s="74"/>
      <c r="AA120" s="55">
        <f>X120+Z120</f>
        <v>44468</v>
      </c>
      <c r="AB120" s="55">
        <f>Y120</f>
        <v>39957</v>
      </c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</row>
    <row r="121" spans="1:62" s="16" customFormat="1" ht="52.5" customHeight="1">
      <c r="A121" s="62" t="s">
        <v>150</v>
      </c>
      <c r="B121" s="63" t="s">
        <v>135</v>
      </c>
      <c r="C121" s="63" t="s">
        <v>141</v>
      </c>
      <c r="D121" s="64" t="s">
        <v>38</v>
      </c>
      <c r="E121" s="63"/>
      <c r="F121" s="65">
        <f aca="true" t="shared" si="71" ref="F121:AB121">F122</f>
        <v>1259</v>
      </c>
      <c r="G121" s="65">
        <f t="shared" si="71"/>
        <v>41</v>
      </c>
      <c r="H121" s="65">
        <f t="shared" si="71"/>
        <v>1300</v>
      </c>
      <c r="I121" s="65">
        <f t="shared" si="71"/>
        <v>0</v>
      </c>
      <c r="J121" s="65">
        <f t="shared" si="71"/>
        <v>1300</v>
      </c>
      <c r="K121" s="65">
        <f t="shared" si="71"/>
        <v>0</v>
      </c>
      <c r="L121" s="65">
        <f t="shared" si="71"/>
        <v>0</v>
      </c>
      <c r="M121" s="65">
        <f t="shared" si="71"/>
        <v>1300</v>
      </c>
      <c r="N121" s="65">
        <f t="shared" si="71"/>
        <v>400</v>
      </c>
      <c r="O121" s="65">
        <f t="shared" si="71"/>
        <v>1700</v>
      </c>
      <c r="P121" s="65">
        <f t="shared" si="71"/>
        <v>0</v>
      </c>
      <c r="Q121" s="65">
        <f t="shared" si="71"/>
        <v>1700</v>
      </c>
      <c r="R121" s="65">
        <f t="shared" si="71"/>
        <v>-200</v>
      </c>
      <c r="S121" s="65">
        <f t="shared" si="71"/>
        <v>0</v>
      </c>
      <c r="T121" s="65">
        <f t="shared" si="71"/>
        <v>1500</v>
      </c>
      <c r="U121" s="65">
        <f t="shared" si="71"/>
        <v>1700</v>
      </c>
      <c r="V121" s="65">
        <f t="shared" si="71"/>
        <v>0</v>
      </c>
      <c r="W121" s="65">
        <f t="shared" si="71"/>
        <v>0</v>
      </c>
      <c r="X121" s="65">
        <f t="shared" si="71"/>
        <v>1500</v>
      </c>
      <c r="Y121" s="65">
        <f t="shared" si="71"/>
        <v>1700</v>
      </c>
      <c r="Z121" s="65">
        <f t="shared" si="71"/>
        <v>0</v>
      </c>
      <c r="AA121" s="65">
        <f t="shared" si="71"/>
        <v>1500</v>
      </c>
      <c r="AB121" s="65">
        <f t="shared" si="71"/>
        <v>1700</v>
      </c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</row>
    <row r="122" spans="1:62" s="10" customFormat="1" ht="87" customHeight="1">
      <c r="A122" s="62" t="s">
        <v>255</v>
      </c>
      <c r="B122" s="63" t="s">
        <v>135</v>
      </c>
      <c r="C122" s="63" t="s">
        <v>141</v>
      </c>
      <c r="D122" s="64" t="s">
        <v>38</v>
      </c>
      <c r="E122" s="63" t="s">
        <v>151</v>
      </c>
      <c r="F122" s="55">
        <v>1259</v>
      </c>
      <c r="G122" s="55">
        <f>H122-F122</f>
        <v>41</v>
      </c>
      <c r="H122" s="55">
        <v>1300</v>
      </c>
      <c r="I122" s="55"/>
      <c r="J122" s="55">
        <v>1300</v>
      </c>
      <c r="K122" s="89"/>
      <c r="L122" s="89"/>
      <c r="M122" s="55">
        <v>1300</v>
      </c>
      <c r="N122" s="55">
        <f>O122-M122</f>
        <v>400</v>
      </c>
      <c r="O122" s="55">
        <v>1700</v>
      </c>
      <c r="P122" s="55"/>
      <c r="Q122" s="55">
        <v>1700</v>
      </c>
      <c r="R122" s="56">
        <v>-200</v>
      </c>
      <c r="S122" s="48"/>
      <c r="T122" s="55">
        <f>O122+R122</f>
        <v>1500</v>
      </c>
      <c r="U122" s="55">
        <f>Q122+S122</f>
        <v>1700</v>
      </c>
      <c r="V122" s="48"/>
      <c r="W122" s="48"/>
      <c r="X122" s="55">
        <f>T122+V122</f>
        <v>1500</v>
      </c>
      <c r="Y122" s="55">
        <f>U122+W122</f>
        <v>1700</v>
      </c>
      <c r="Z122" s="48"/>
      <c r="AA122" s="55">
        <f>X122+Z122</f>
        <v>1500</v>
      </c>
      <c r="AB122" s="55">
        <f>Y122</f>
        <v>1700</v>
      </c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</row>
    <row r="123" spans="1:62" s="14" customFormat="1" ht="37.5" customHeight="1">
      <c r="A123" s="62" t="s">
        <v>43</v>
      </c>
      <c r="B123" s="63" t="s">
        <v>135</v>
      </c>
      <c r="C123" s="63" t="s">
        <v>141</v>
      </c>
      <c r="D123" s="64" t="s">
        <v>44</v>
      </c>
      <c r="E123" s="63"/>
      <c r="F123" s="65">
        <f aca="true" t="shared" si="72" ref="F123:L123">F124</f>
        <v>16100</v>
      </c>
      <c r="G123" s="65">
        <f t="shared" si="72"/>
        <v>16419</v>
      </c>
      <c r="H123" s="65">
        <f t="shared" si="72"/>
        <v>32519</v>
      </c>
      <c r="I123" s="65">
        <f t="shared" si="72"/>
        <v>0</v>
      </c>
      <c r="J123" s="65">
        <f t="shared" si="72"/>
        <v>34290</v>
      </c>
      <c r="K123" s="65">
        <f t="shared" si="72"/>
        <v>0</v>
      </c>
      <c r="L123" s="65">
        <f t="shared" si="72"/>
        <v>0</v>
      </c>
      <c r="M123" s="65">
        <f aca="true" t="shared" si="73" ref="M123:Z123">M124+M131</f>
        <v>34290</v>
      </c>
      <c r="N123" s="65">
        <f t="shared" si="73"/>
        <v>-23010</v>
      </c>
      <c r="O123" s="65">
        <f t="shared" si="73"/>
        <v>11280</v>
      </c>
      <c r="P123" s="65">
        <f t="shared" si="73"/>
        <v>0</v>
      </c>
      <c r="Q123" s="65">
        <f t="shared" si="73"/>
        <v>10661</v>
      </c>
      <c r="R123" s="65">
        <f t="shared" si="73"/>
        <v>0</v>
      </c>
      <c r="S123" s="65">
        <f t="shared" si="73"/>
        <v>0</v>
      </c>
      <c r="T123" s="65">
        <f t="shared" si="73"/>
        <v>11280</v>
      </c>
      <c r="U123" s="65">
        <f t="shared" si="73"/>
        <v>10661</v>
      </c>
      <c r="V123" s="65">
        <f t="shared" si="73"/>
        <v>0</v>
      </c>
      <c r="W123" s="65">
        <f t="shared" si="73"/>
        <v>0</v>
      </c>
      <c r="X123" s="65">
        <f t="shared" si="73"/>
        <v>11280</v>
      </c>
      <c r="Y123" s="65">
        <f t="shared" si="73"/>
        <v>10661</v>
      </c>
      <c r="Z123" s="65">
        <f t="shared" si="73"/>
        <v>7021</v>
      </c>
      <c r="AA123" s="65">
        <f>AA124+AA131</f>
        <v>18301</v>
      </c>
      <c r="AB123" s="65">
        <f>AB124+AB131</f>
        <v>10661</v>
      </c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</row>
    <row r="124" spans="1:62" s="16" customFormat="1" ht="53.25" customHeight="1">
      <c r="A124" s="62" t="s">
        <v>257</v>
      </c>
      <c r="B124" s="63" t="s">
        <v>135</v>
      </c>
      <c r="C124" s="63" t="s">
        <v>141</v>
      </c>
      <c r="D124" s="64" t="s">
        <v>44</v>
      </c>
      <c r="E124" s="63" t="s">
        <v>138</v>
      </c>
      <c r="F124" s="55">
        <v>16100</v>
      </c>
      <c r="G124" s="55">
        <f>H124-F124</f>
        <v>16419</v>
      </c>
      <c r="H124" s="55">
        <v>32519</v>
      </c>
      <c r="I124" s="55"/>
      <c r="J124" s="55">
        <v>34290</v>
      </c>
      <c r="K124" s="75"/>
      <c r="L124" s="75"/>
      <c r="M124" s="55">
        <v>34290</v>
      </c>
      <c r="N124" s="55">
        <f>O124-M124</f>
        <v>-27378</v>
      </c>
      <c r="O124" s="55">
        <v>6912</v>
      </c>
      <c r="P124" s="55"/>
      <c r="Q124" s="55">
        <v>6293</v>
      </c>
      <c r="R124" s="57"/>
      <c r="S124" s="57"/>
      <c r="T124" s="55">
        <f>O124+R124</f>
        <v>6912</v>
      </c>
      <c r="U124" s="55">
        <f>Q124+S124</f>
        <v>6293</v>
      </c>
      <c r="V124" s="57"/>
      <c r="W124" s="57"/>
      <c r="X124" s="55">
        <f>T124+V124</f>
        <v>6912</v>
      </c>
      <c r="Y124" s="55">
        <f>U124+W124</f>
        <v>6293</v>
      </c>
      <c r="Z124" s="55">
        <v>7021</v>
      </c>
      <c r="AA124" s="55">
        <f>X124+Z124</f>
        <v>13933</v>
      </c>
      <c r="AB124" s="55">
        <f>Y124</f>
        <v>6293</v>
      </c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</row>
    <row r="125" spans="1:62" s="22" customFormat="1" ht="37.5" customHeight="1" hidden="1">
      <c r="A125" s="62" t="s">
        <v>45</v>
      </c>
      <c r="B125" s="63" t="s">
        <v>135</v>
      </c>
      <c r="C125" s="63" t="s">
        <v>141</v>
      </c>
      <c r="D125" s="64" t="s">
        <v>46</v>
      </c>
      <c r="E125" s="63"/>
      <c r="F125" s="65">
        <f aca="true" t="shared" si="74" ref="F125:O125">F126+F127</f>
        <v>22002</v>
      </c>
      <c r="G125" s="65">
        <f t="shared" si="74"/>
        <v>-22002</v>
      </c>
      <c r="H125" s="65">
        <f t="shared" si="74"/>
        <v>0</v>
      </c>
      <c r="I125" s="65">
        <f t="shared" si="74"/>
        <v>0</v>
      </c>
      <c r="J125" s="65">
        <f t="shared" si="74"/>
        <v>0</v>
      </c>
      <c r="K125" s="65">
        <f t="shared" si="74"/>
        <v>0</v>
      </c>
      <c r="L125" s="65">
        <f t="shared" si="74"/>
        <v>0</v>
      </c>
      <c r="M125" s="65">
        <f t="shared" si="74"/>
        <v>0</v>
      </c>
      <c r="N125" s="65">
        <f t="shared" si="74"/>
        <v>0</v>
      </c>
      <c r="O125" s="65">
        <f t="shared" si="74"/>
        <v>0</v>
      </c>
      <c r="P125" s="65">
        <f>P126+P127</f>
        <v>0</v>
      </c>
      <c r="Q125" s="65">
        <f>Q126+Q127</f>
        <v>0</v>
      </c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  <c r="BF125" s="21"/>
      <c r="BG125" s="21"/>
      <c r="BH125" s="21"/>
      <c r="BI125" s="21"/>
      <c r="BJ125" s="21"/>
    </row>
    <row r="126" spans="1:62" s="24" customFormat="1" ht="72.75" customHeight="1" hidden="1">
      <c r="A126" s="62" t="s">
        <v>257</v>
      </c>
      <c r="B126" s="63" t="s">
        <v>135</v>
      </c>
      <c r="C126" s="63" t="s">
        <v>141</v>
      </c>
      <c r="D126" s="64" t="s">
        <v>46</v>
      </c>
      <c r="E126" s="63" t="s">
        <v>138</v>
      </c>
      <c r="F126" s="55">
        <v>22002</v>
      </c>
      <c r="G126" s="55">
        <f>H126-F126</f>
        <v>-22002</v>
      </c>
      <c r="H126" s="91"/>
      <c r="I126" s="91"/>
      <c r="J126" s="91"/>
      <c r="K126" s="91"/>
      <c r="L126" s="91"/>
      <c r="M126" s="55"/>
      <c r="N126" s="56"/>
      <c r="O126" s="55"/>
      <c r="P126" s="55"/>
      <c r="Q126" s="55"/>
      <c r="R126" s="92"/>
      <c r="S126" s="92"/>
      <c r="T126" s="92"/>
      <c r="U126" s="92"/>
      <c r="V126" s="92"/>
      <c r="W126" s="92"/>
      <c r="X126" s="92"/>
      <c r="Y126" s="92"/>
      <c r="Z126" s="92"/>
      <c r="AA126" s="92"/>
      <c r="AB126" s="92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</row>
    <row r="127" spans="1:62" s="24" customFormat="1" ht="72.75" customHeight="1" hidden="1">
      <c r="A127" s="62" t="s">
        <v>233</v>
      </c>
      <c r="B127" s="63" t="s">
        <v>135</v>
      </c>
      <c r="C127" s="63" t="s">
        <v>141</v>
      </c>
      <c r="D127" s="64" t="s">
        <v>234</v>
      </c>
      <c r="E127" s="63"/>
      <c r="F127" s="65">
        <f>F128</f>
        <v>0</v>
      </c>
      <c r="G127" s="65">
        <f>G128</f>
        <v>0</v>
      </c>
      <c r="H127" s="65">
        <f>H128</f>
        <v>0</v>
      </c>
      <c r="I127" s="65">
        <f>I128</f>
        <v>0</v>
      </c>
      <c r="J127" s="65">
        <f>J128</f>
        <v>0</v>
      </c>
      <c r="K127" s="91"/>
      <c r="L127" s="91"/>
      <c r="M127" s="91"/>
      <c r="N127" s="91"/>
      <c r="O127" s="91"/>
      <c r="P127" s="91"/>
      <c r="Q127" s="91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</row>
    <row r="128" spans="1:62" s="24" customFormat="1" ht="111.75" customHeight="1" hidden="1">
      <c r="A128" s="62" t="s">
        <v>156</v>
      </c>
      <c r="B128" s="63" t="s">
        <v>135</v>
      </c>
      <c r="C128" s="63" t="s">
        <v>141</v>
      </c>
      <c r="D128" s="64" t="s">
        <v>234</v>
      </c>
      <c r="E128" s="63" t="s">
        <v>143</v>
      </c>
      <c r="F128" s="65"/>
      <c r="G128" s="55">
        <f>H128-F128</f>
        <v>0</v>
      </c>
      <c r="H128" s="65">
        <f>32519-32519</f>
        <v>0</v>
      </c>
      <c r="I128" s="65"/>
      <c r="J128" s="65">
        <f>34290-34290</f>
        <v>0</v>
      </c>
      <c r="K128" s="91"/>
      <c r="L128" s="91"/>
      <c r="M128" s="91"/>
      <c r="N128" s="91"/>
      <c r="O128" s="91"/>
      <c r="P128" s="91"/>
      <c r="Q128" s="91"/>
      <c r="R128" s="92"/>
      <c r="S128" s="92"/>
      <c r="T128" s="92"/>
      <c r="U128" s="92"/>
      <c r="V128" s="92"/>
      <c r="W128" s="92"/>
      <c r="X128" s="92"/>
      <c r="Y128" s="92"/>
      <c r="Z128" s="92"/>
      <c r="AA128" s="92"/>
      <c r="AB128" s="92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</row>
    <row r="129" spans="1:62" s="26" customFormat="1" ht="24.75" customHeight="1" hidden="1">
      <c r="A129" s="62" t="s">
        <v>47</v>
      </c>
      <c r="B129" s="63" t="s">
        <v>135</v>
      </c>
      <c r="C129" s="63" t="s">
        <v>141</v>
      </c>
      <c r="D129" s="64" t="s">
        <v>48</v>
      </c>
      <c r="E129" s="63"/>
      <c r="F129" s="65">
        <f aca="true" t="shared" si="75" ref="F129:Q129">F130</f>
        <v>4737</v>
      </c>
      <c r="G129" s="65">
        <f t="shared" si="75"/>
        <v>-4737</v>
      </c>
      <c r="H129" s="65">
        <f t="shared" si="75"/>
        <v>0</v>
      </c>
      <c r="I129" s="65">
        <f t="shared" si="75"/>
        <v>0</v>
      </c>
      <c r="J129" s="65">
        <f t="shared" si="75"/>
        <v>0</v>
      </c>
      <c r="K129" s="65">
        <f t="shared" si="75"/>
        <v>0</v>
      </c>
      <c r="L129" s="65">
        <f t="shared" si="75"/>
        <v>0</v>
      </c>
      <c r="M129" s="65">
        <f t="shared" si="75"/>
        <v>0</v>
      </c>
      <c r="N129" s="65">
        <f t="shared" si="75"/>
        <v>0</v>
      </c>
      <c r="O129" s="65">
        <f t="shared" si="75"/>
        <v>0</v>
      </c>
      <c r="P129" s="65">
        <f t="shared" si="75"/>
        <v>0</v>
      </c>
      <c r="Q129" s="65">
        <f t="shared" si="75"/>
        <v>0</v>
      </c>
      <c r="R129" s="93"/>
      <c r="S129" s="93"/>
      <c r="T129" s="93"/>
      <c r="U129" s="93"/>
      <c r="V129" s="93"/>
      <c r="W129" s="93"/>
      <c r="X129" s="93"/>
      <c r="Y129" s="93"/>
      <c r="Z129" s="93"/>
      <c r="AA129" s="93"/>
      <c r="AB129" s="93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5"/>
      <c r="BI129" s="25"/>
      <c r="BJ129" s="25"/>
    </row>
    <row r="130" spans="1:62" s="26" customFormat="1" ht="5.25" customHeight="1" hidden="1">
      <c r="A130" s="62" t="s">
        <v>137</v>
      </c>
      <c r="B130" s="63" t="s">
        <v>135</v>
      </c>
      <c r="C130" s="63" t="s">
        <v>141</v>
      </c>
      <c r="D130" s="64" t="s">
        <v>48</v>
      </c>
      <c r="E130" s="63" t="s">
        <v>138</v>
      </c>
      <c r="F130" s="55">
        <v>4737</v>
      </c>
      <c r="G130" s="55">
        <f>H130-F130</f>
        <v>-4737</v>
      </c>
      <c r="H130" s="55">
        <f>4737-4737</f>
        <v>0</v>
      </c>
      <c r="I130" s="55"/>
      <c r="J130" s="55">
        <f>5073-5073</f>
        <v>0</v>
      </c>
      <c r="K130" s="93"/>
      <c r="L130" s="93"/>
      <c r="M130" s="55"/>
      <c r="N130" s="56"/>
      <c r="O130" s="55"/>
      <c r="P130" s="55"/>
      <c r="Q130" s="55"/>
      <c r="R130" s="93"/>
      <c r="S130" s="93"/>
      <c r="T130" s="93"/>
      <c r="U130" s="93"/>
      <c r="V130" s="93"/>
      <c r="W130" s="93"/>
      <c r="X130" s="93"/>
      <c r="Y130" s="93"/>
      <c r="Z130" s="93"/>
      <c r="AA130" s="93"/>
      <c r="AB130" s="93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  <c r="BB130" s="25"/>
      <c r="BC130" s="25"/>
      <c r="BD130" s="25"/>
      <c r="BE130" s="25"/>
      <c r="BF130" s="25"/>
      <c r="BG130" s="25"/>
      <c r="BH130" s="25"/>
      <c r="BI130" s="25"/>
      <c r="BJ130" s="25"/>
    </row>
    <row r="131" spans="1:62" s="26" customFormat="1" ht="120" customHeight="1">
      <c r="A131" s="94" t="s">
        <v>265</v>
      </c>
      <c r="B131" s="63" t="s">
        <v>135</v>
      </c>
      <c r="C131" s="63" t="s">
        <v>141</v>
      </c>
      <c r="D131" s="64" t="s">
        <v>266</v>
      </c>
      <c r="E131" s="63"/>
      <c r="F131" s="55"/>
      <c r="G131" s="55"/>
      <c r="H131" s="55"/>
      <c r="I131" s="55"/>
      <c r="J131" s="55"/>
      <c r="K131" s="93"/>
      <c r="L131" s="93"/>
      <c r="M131" s="55">
        <f aca="true" t="shared" si="76" ref="M131:AB131">M132</f>
        <v>0</v>
      </c>
      <c r="N131" s="55">
        <f t="shared" si="76"/>
        <v>4368</v>
      </c>
      <c r="O131" s="55">
        <f t="shared" si="76"/>
        <v>4368</v>
      </c>
      <c r="P131" s="55">
        <f t="shared" si="76"/>
        <v>0</v>
      </c>
      <c r="Q131" s="55">
        <f t="shared" si="76"/>
        <v>4368</v>
      </c>
      <c r="R131" s="55">
        <f t="shared" si="76"/>
        <v>0</v>
      </c>
      <c r="S131" s="55">
        <f t="shared" si="76"/>
        <v>0</v>
      </c>
      <c r="T131" s="55">
        <f t="shared" si="76"/>
        <v>4368</v>
      </c>
      <c r="U131" s="55">
        <f t="shared" si="76"/>
        <v>4368</v>
      </c>
      <c r="V131" s="55">
        <f t="shared" si="76"/>
        <v>0</v>
      </c>
      <c r="W131" s="55">
        <f t="shared" si="76"/>
        <v>0</v>
      </c>
      <c r="X131" s="55">
        <f t="shared" si="76"/>
        <v>4368</v>
      </c>
      <c r="Y131" s="55">
        <f t="shared" si="76"/>
        <v>4368</v>
      </c>
      <c r="Z131" s="55">
        <f t="shared" si="76"/>
        <v>0</v>
      </c>
      <c r="AA131" s="55">
        <f t="shared" si="76"/>
        <v>4368</v>
      </c>
      <c r="AB131" s="55">
        <f t="shared" si="76"/>
        <v>4368</v>
      </c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5"/>
      <c r="BI131" s="25"/>
      <c r="BJ131" s="25"/>
    </row>
    <row r="132" spans="1:62" s="26" customFormat="1" ht="84.75" customHeight="1">
      <c r="A132" s="62" t="s">
        <v>303</v>
      </c>
      <c r="B132" s="63" t="s">
        <v>135</v>
      </c>
      <c r="C132" s="63" t="s">
        <v>141</v>
      </c>
      <c r="D132" s="64" t="s">
        <v>266</v>
      </c>
      <c r="E132" s="63" t="s">
        <v>241</v>
      </c>
      <c r="F132" s="55"/>
      <c r="G132" s="55"/>
      <c r="H132" s="55"/>
      <c r="I132" s="55"/>
      <c r="J132" s="55"/>
      <c r="K132" s="93"/>
      <c r="L132" s="93"/>
      <c r="M132" s="55"/>
      <c r="N132" s="55">
        <f>O132-M132</f>
        <v>4368</v>
      </c>
      <c r="O132" s="55">
        <v>4368</v>
      </c>
      <c r="P132" s="55"/>
      <c r="Q132" s="55">
        <v>4368</v>
      </c>
      <c r="R132" s="93"/>
      <c r="S132" s="93"/>
      <c r="T132" s="55">
        <f>O132+R132</f>
        <v>4368</v>
      </c>
      <c r="U132" s="55">
        <f>Q132+S132</f>
        <v>4368</v>
      </c>
      <c r="V132" s="93"/>
      <c r="W132" s="93"/>
      <c r="X132" s="55">
        <f>T132+V132</f>
        <v>4368</v>
      </c>
      <c r="Y132" s="55">
        <f>U132+W132</f>
        <v>4368</v>
      </c>
      <c r="Z132" s="93"/>
      <c r="AA132" s="55">
        <f>X132+Z132</f>
        <v>4368</v>
      </c>
      <c r="AB132" s="55">
        <f>Y132</f>
        <v>4368</v>
      </c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5"/>
      <c r="BI132" s="25"/>
      <c r="BJ132" s="25"/>
    </row>
    <row r="133" spans="1:62" s="26" customFormat="1" ht="23.25" customHeight="1" hidden="1">
      <c r="A133" s="62" t="s">
        <v>121</v>
      </c>
      <c r="B133" s="63" t="s">
        <v>135</v>
      </c>
      <c r="C133" s="63" t="s">
        <v>141</v>
      </c>
      <c r="D133" s="64" t="s">
        <v>122</v>
      </c>
      <c r="E133" s="63"/>
      <c r="F133" s="55"/>
      <c r="G133" s="55">
        <f aca="true" t="shared" si="77" ref="G133:Q133">G134</f>
        <v>4737</v>
      </c>
      <c r="H133" s="55">
        <f t="shared" si="77"/>
        <v>4737</v>
      </c>
      <c r="I133" s="55">
        <f t="shared" si="77"/>
        <v>0</v>
      </c>
      <c r="J133" s="55">
        <f t="shared" si="77"/>
        <v>5073</v>
      </c>
      <c r="K133" s="55">
        <f t="shared" si="77"/>
        <v>0</v>
      </c>
      <c r="L133" s="55">
        <f t="shared" si="77"/>
        <v>0</v>
      </c>
      <c r="M133" s="55">
        <f t="shared" si="77"/>
        <v>5073</v>
      </c>
      <c r="N133" s="55">
        <f t="shared" si="77"/>
        <v>-5073</v>
      </c>
      <c r="O133" s="55">
        <f t="shared" si="77"/>
        <v>0</v>
      </c>
      <c r="P133" s="55">
        <f t="shared" si="77"/>
        <v>0</v>
      </c>
      <c r="Q133" s="55">
        <f t="shared" si="77"/>
        <v>0</v>
      </c>
      <c r="R133" s="93"/>
      <c r="S133" s="93"/>
      <c r="T133" s="93"/>
      <c r="U133" s="93"/>
      <c r="V133" s="93"/>
      <c r="W133" s="93"/>
      <c r="X133" s="93"/>
      <c r="Y133" s="93"/>
      <c r="Z133" s="93"/>
      <c r="AA133" s="93"/>
      <c r="AB133" s="93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5"/>
      <c r="BI133" s="25"/>
      <c r="BJ133" s="25"/>
    </row>
    <row r="134" spans="1:62" s="26" customFormat="1" ht="51.75" customHeight="1" hidden="1">
      <c r="A134" s="62" t="s">
        <v>137</v>
      </c>
      <c r="B134" s="63" t="s">
        <v>135</v>
      </c>
      <c r="C134" s="63" t="s">
        <v>141</v>
      </c>
      <c r="D134" s="64" t="s">
        <v>122</v>
      </c>
      <c r="E134" s="63" t="s">
        <v>138</v>
      </c>
      <c r="F134" s="55"/>
      <c r="G134" s="55">
        <f>H134-F134</f>
        <v>4737</v>
      </c>
      <c r="H134" s="55">
        <v>4737</v>
      </c>
      <c r="I134" s="55"/>
      <c r="J134" s="55">
        <v>5073</v>
      </c>
      <c r="K134" s="93"/>
      <c r="L134" s="93"/>
      <c r="M134" s="55">
        <v>5073</v>
      </c>
      <c r="N134" s="55">
        <f>O134-M134</f>
        <v>-5073</v>
      </c>
      <c r="O134" s="55"/>
      <c r="P134" s="55"/>
      <c r="Q134" s="55"/>
      <c r="R134" s="93"/>
      <c r="S134" s="93"/>
      <c r="T134" s="93"/>
      <c r="U134" s="93"/>
      <c r="V134" s="93"/>
      <c r="W134" s="93"/>
      <c r="X134" s="93"/>
      <c r="Y134" s="93"/>
      <c r="Z134" s="93"/>
      <c r="AA134" s="93"/>
      <c r="AB134" s="93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  <c r="BB134" s="25"/>
      <c r="BC134" s="25"/>
      <c r="BD134" s="25"/>
      <c r="BE134" s="25"/>
      <c r="BF134" s="25"/>
      <c r="BG134" s="25"/>
      <c r="BH134" s="25"/>
      <c r="BI134" s="25"/>
      <c r="BJ134" s="25"/>
    </row>
    <row r="135" spans="1:28" ht="15">
      <c r="A135" s="78"/>
      <c r="B135" s="79"/>
      <c r="C135" s="79"/>
      <c r="D135" s="80"/>
      <c r="E135" s="79"/>
      <c r="F135" s="40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</row>
    <row r="136" spans="1:62" s="8" customFormat="1" ht="40.5">
      <c r="A136" s="43" t="s">
        <v>49</v>
      </c>
      <c r="B136" s="44" t="s">
        <v>50</v>
      </c>
      <c r="C136" s="44"/>
      <c r="D136" s="45"/>
      <c r="E136" s="44"/>
      <c r="F136" s="82" t="e">
        <f aca="true" t="shared" si="78" ref="F136:Q136">F138+F163+F181+F202</f>
        <v>#REF!</v>
      </c>
      <c r="G136" s="82" t="e">
        <f t="shared" si="78"/>
        <v>#REF!</v>
      </c>
      <c r="H136" s="82" t="e">
        <f t="shared" si="78"/>
        <v>#REF!</v>
      </c>
      <c r="I136" s="82" t="e">
        <f t="shared" si="78"/>
        <v>#REF!</v>
      </c>
      <c r="J136" s="82" t="e">
        <f t="shared" si="78"/>
        <v>#REF!</v>
      </c>
      <c r="K136" s="82" t="e">
        <f t="shared" si="78"/>
        <v>#REF!</v>
      </c>
      <c r="L136" s="82" t="e">
        <f t="shared" si="78"/>
        <v>#REF!</v>
      </c>
      <c r="M136" s="82" t="e">
        <f t="shared" si="78"/>
        <v>#REF!</v>
      </c>
      <c r="N136" s="82">
        <f t="shared" si="78"/>
        <v>-1014800</v>
      </c>
      <c r="O136" s="82">
        <f t="shared" si="78"/>
        <v>784256</v>
      </c>
      <c r="P136" s="82">
        <f t="shared" si="78"/>
        <v>0</v>
      </c>
      <c r="Q136" s="82">
        <f t="shared" si="78"/>
        <v>786069</v>
      </c>
      <c r="R136" s="82">
        <f aca="true" t="shared" si="79" ref="R136:Y136">R138+R163+R181+R202</f>
        <v>0</v>
      </c>
      <c r="S136" s="82">
        <f t="shared" si="79"/>
        <v>0</v>
      </c>
      <c r="T136" s="82">
        <f t="shared" si="79"/>
        <v>784256</v>
      </c>
      <c r="U136" s="82">
        <f t="shared" si="79"/>
        <v>786069</v>
      </c>
      <c r="V136" s="82">
        <f t="shared" si="79"/>
        <v>0</v>
      </c>
      <c r="W136" s="82">
        <f t="shared" si="79"/>
        <v>0</v>
      </c>
      <c r="X136" s="82">
        <f t="shared" si="79"/>
        <v>784256</v>
      </c>
      <c r="Y136" s="82">
        <f t="shared" si="79"/>
        <v>786069</v>
      </c>
      <c r="Z136" s="82">
        <f>Z138+Z163+Z181+Z202</f>
        <v>0</v>
      </c>
      <c r="AA136" s="82">
        <f>AA138+AA163+AA181+AA202</f>
        <v>784256</v>
      </c>
      <c r="AB136" s="82">
        <f>AB138+AB163+AB181+AB202</f>
        <v>786069</v>
      </c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</row>
    <row r="137" spans="1:28" ht="16.5">
      <c r="A137" s="78"/>
      <c r="B137" s="79"/>
      <c r="C137" s="79"/>
      <c r="D137" s="80"/>
      <c r="E137" s="79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B137" s="55"/>
    </row>
    <row r="138" spans="1:62" s="12" customFormat="1" ht="18.75">
      <c r="A138" s="95" t="s">
        <v>51</v>
      </c>
      <c r="B138" s="50" t="s">
        <v>158</v>
      </c>
      <c r="C138" s="50" t="s">
        <v>127</v>
      </c>
      <c r="D138" s="60"/>
      <c r="E138" s="63"/>
      <c r="F138" s="52" t="e">
        <f>F144+F154</f>
        <v>#REF!</v>
      </c>
      <c r="G138" s="52" t="e">
        <f aca="true" t="shared" si="80" ref="G138:L138">G141+G144+G154</f>
        <v>#REF!</v>
      </c>
      <c r="H138" s="52" t="e">
        <f t="shared" si="80"/>
        <v>#REF!</v>
      </c>
      <c r="I138" s="52" t="e">
        <f t="shared" si="80"/>
        <v>#REF!</v>
      </c>
      <c r="J138" s="52" t="e">
        <f t="shared" si="80"/>
        <v>#REF!</v>
      </c>
      <c r="K138" s="52" t="e">
        <f t="shared" si="80"/>
        <v>#REF!</v>
      </c>
      <c r="L138" s="52" t="e">
        <f t="shared" si="80"/>
        <v>#REF!</v>
      </c>
      <c r="M138" s="52" t="e">
        <f aca="true" t="shared" si="81" ref="M138:U138">M139+M141+M144+M154</f>
        <v>#REF!</v>
      </c>
      <c r="N138" s="52">
        <f t="shared" si="81"/>
        <v>-170626</v>
      </c>
      <c r="O138" s="52">
        <f t="shared" si="81"/>
        <v>52268</v>
      </c>
      <c r="P138" s="52">
        <f t="shared" si="81"/>
        <v>0</v>
      </c>
      <c r="Q138" s="52">
        <f t="shared" si="81"/>
        <v>52268</v>
      </c>
      <c r="R138" s="52">
        <f t="shared" si="81"/>
        <v>0</v>
      </c>
      <c r="S138" s="52">
        <f t="shared" si="81"/>
        <v>0</v>
      </c>
      <c r="T138" s="52">
        <f t="shared" si="81"/>
        <v>52268</v>
      </c>
      <c r="U138" s="52">
        <f t="shared" si="81"/>
        <v>52268</v>
      </c>
      <c r="V138" s="52">
        <f aca="true" t="shared" si="82" ref="V138:AB138">V139+V141+V144+V154</f>
        <v>0</v>
      </c>
      <c r="W138" s="52">
        <f t="shared" si="82"/>
        <v>0</v>
      </c>
      <c r="X138" s="52">
        <f t="shared" si="82"/>
        <v>52268</v>
      </c>
      <c r="Y138" s="52">
        <f t="shared" si="82"/>
        <v>52268</v>
      </c>
      <c r="Z138" s="52">
        <f t="shared" si="82"/>
        <v>0</v>
      </c>
      <c r="AA138" s="52">
        <f t="shared" si="82"/>
        <v>52268</v>
      </c>
      <c r="AB138" s="52">
        <f t="shared" si="82"/>
        <v>52268</v>
      </c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  <c r="AY138" s="11"/>
      <c r="AZ138" s="11"/>
      <c r="BA138" s="11"/>
      <c r="BB138" s="11"/>
      <c r="BC138" s="11"/>
      <c r="BD138" s="11"/>
      <c r="BE138" s="11"/>
      <c r="BF138" s="11"/>
      <c r="BG138" s="11"/>
      <c r="BH138" s="11"/>
      <c r="BI138" s="11"/>
      <c r="BJ138" s="11"/>
    </row>
    <row r="139" spans="1:62" s="12" customFormat="1" ht="50.25">
      <c r="A139" s="62" t="s">
        <v>150</v>
      </c>
      <c r="B139" s="63" t="s">
        <v>158</v>
      </c>
      <c r="C139" s="63" t="s">
        <v>127</v>
      </c>
      <c r="D139" s="64" t="s">
        <v>38</v>
      </c>
      <c r="E139" s="63"/>
      <c r="F139" s="52"/>
      <c r="G139" s="52"/>
      <c r="H139" s="52"/>
      <c r="I139" s="52"/>
      <c r="J139" s="52"/>
      <c r="K139" s="52"/>
      <c r="L139" s="52"/>
      <c r="M139" s="52">
        <f aca="true" t="shared" si="83" ref="M139:AB139">M140</f>
        <v>0</v>
      </c>
      <c r="N139" s="55">
        <f t="shared" si="83"/>
        <v>4000</v>
      </c>
      <c r="O139" s="55">
        <f t="shared" si="83"/>
        <v>4000</v>
      </c>
      <c r="P139" s="55">
        <f t="shared" si="83"/>
        <v>0</v>
      </c>
      <c r="Q139" s="55">
        <f t="shared" si="83"/>
        <v>4000</v>
      </c>
      <c r="R139" s="55">
        <f t="shared" si="83"/>
        <v>0</v>
      </c>
      <c r="S139" s="55">
        <f t="shared" si="83"/>
        <v>0</v>
      </c>
      <c r="T139" s="55">
        <f t="shared" si="83"/>
        <v>4000</v>
      </c>
      <c r="U139" s="55">
        <f t="shared" si="83"/>
        <v>4000</v>
      </c>
      <c r="V139" s="55">
        <f t="shared" si="83"/>
        <v>0</v>
      </c>
      <c r="W139" s="55">
        <f t="shared" si="83"/>
        <v>0</v>
      </c>
      <c r="X139" s="55">
        <f t="shared" si="83"/>
        <v>4000</v>
      </c>
      <c r="Y139" s="55">
        <f t="shared" si="83"/>
        <v>4000</v>
      </c>
      <c r="Z139" s="55">
        <f t="shared" si="83"/>
        <v>0</v>
      </c>
      <c r="AA139" s="55">
        <f t="shared" si="83"/>
        <v>4000</v>
      </c>
      <c r="AB139" s="55">
        <f t="shared" si="83"/>
        <v>4000</v>
      </c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  <c r="AY139" s="11"/>
      <c r="AZ139" s="11"/>
      <c r="BA139" s="11"/>
      <c r="BB139" s="11"/>
      <c r="BC139" s="11"/>
      <c r="BD139" s="11"/>
      <c r="BE139" s="11"/>
      <c r="BF139" s="11"/>
      <c r="BG139" s="11"/>
      <c r="BH139" s="11"/>
      <c r="BI139" s="11"/>
      <c r="BJ139" s="11"/>
    </row>
    <row r="140" spans="1:62" s="12" customFormat="1" ht="83.25">
      <c r="A140" s="62" t="s">
        <v>255</v>
      </c>
      <c r="B140" s="63" t="s">
        <v>158</v>
      </c>
      <c r="C140" s="63" t="s">
        <v>127</v>
      </c>
      <c r="D140" s="64" t="s">
        <v>38</v>
      </c>
      <c r="E140" s="63" t="s">
        <v>151</v>
      </c>
      <c r="F140" s="52"/>
      <c r="G140" s="52"/>
      <c r="H140" s="52"/>
      <c r="I140" s="52"/>
      <c r="J140" s="52"/>
      <c r="K140" s="52"/>
      <c r="L140" s="52"/>
      <c r="M140" s="52"/>
      <c r="N140" s="55">
        <f>O140-M140</f>
        <v>4000</v>
      </c>
      <c r="O140" s="55">
        <v>4000</v>
      </c>
      <c r="P140" s="55"/>
      <c r="Q140" s="55">
        <v>4000</v>
      </c>
      <c r="R140" s="77"/>
      <c r="S140" s="77"/>
      <c r="T140" s="55">
        <f>O140+R140</f>
        <v>4000</v>
      </c>
      <c r="U140" s="55">
        <f>Q140+S140</f>
        <v>4000</v>
      </c>
      <c r="V140" s="77"/>
      <c r="W140" s="77"/>
      <c r="X140" s="55">
        <f>T140+V140</f>
        <v>4000</v>
      </c>
      <c r="Y140" s="55">
        <f>U140+W140</f>
        <v>4000</v>
      </c>
      <c r="Z140" s="77"/>
      <c r="AA140" s="55">
        <f>X140+Z140</f>
        <v>4000</v>
      </c>
      <c r="AB140" s="55">
        <f>Y140</f>
        <v>4000</v>
      </c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  <c r="AY140" s="11"/>
      <c r="AZ140" s="11"/>
      <c r="BA140" s="11"/>
      <c r="BB140" s="11"/>
      <c r="BC140" s="11"/>
      <c r="BD140" s="11"/>
      <c r="BE140" s="11"/>
      <c r="BF140" s="11"/>
      <c r="BG140" s="11"/>
      <c r="BH140" s="11"/>
      <c r="BI140" s="11"/>
      <c r="BJ140" s="11"/>
    </row>
    <row r="141" spans="1:62" s="12" customFormat="1" ht="83.25" hidden="1">
      <c r="A141" s="96" t="s">
        <v>242</v>
      </c>
      <c r="B141" s="63" t="s">
        <v>158</v>
      </c>
      <c r="C141" s="63" t="s">
        <v>127</v>
      </c>
      <c r="D141" s="64" t="s">
        <v>243</v>
      </c>
      <c r="E141" s="63"/>
      <c r="F141" s="52"/>
      <c r="G141" s="55">
        <f>G142</f>
        <v>98400</v>
      </c>
      <c r="H141" s="55">
        <f aca="true" t="shared" si="84" ref="H141:Q142">H142</f>
        <v>98400</v>
      </c>
      <c r="I141" s="55">
        <f t="shared" si="84"/>
        <v>0</v>
      </c>
      <c r="J141" s="55">
        <f t="shared" si="84"/>
        <v>105000</v>
      </c>
      <c r="K141" s="55">
        <f t="shared" si="84"/>
        <v>0</v>
      </c>
      <c r="L141" s="55">
        <f t="shared" si="84"/>
        <v>0</v>
      </c>
      <c r="M141" s="55">
        <f t="shared" si="84"/>
        <v>105000</v>
      </c>
      <c r="N141" s="55">
        <f t="shared" si="84"/>
        <v>-105000</v>
      </c>
      <c r="O141" s="55">
        <f t="shared" si="84"/>
        <v>0</v>
      </c>
      <c r="P141" s="55">
        <f t="shared" si="84"/>
        <v>0</v>
      </c>
      <c r="Q141" s="55">
        <f t="shared" si="84"/>
        <v>0</v>
      </c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  <c r="AY141" s="11"/>
      <c r="AZ141" s="11"/>
      <c r="BA141" s="11"/>
      <c r="BB141" s="11"/>
      <c r="BC141" s="11"/>
      <c r="BD141" s="11"/>
      <c r="BE141" s="11"/>
      <c r="BF141" s="11"/>
      <c r="BG141" s="11"/>
      <c r="BH141" s="11"/>
      <c r="BI141" s="11"/>
      <c r="BJ141" s="11"/>
    </row>
    <row r="142" spans="1:62" s="12" customFormat="1" ht="52.5" customHeight="1" hidden="1">
      <c r="A142" s="96" t="s">
        <v>244</v>
      </c>
      <c r="B142" s="63" t="s">
        <v>158</v>
      </c>
      <c r="C142" s="63" t="s">
        <v>127</v>
      </c>
      <c r="D142" s="64" t="s">
        <v>245</v>
      </c>
      <c r="E142" s="63"/>
      <c r="F142" s="52"/>
      <c r="G142" s="55">
        <f>G143</f>
        <v>98400</v>
      </c>
      <c r="H142" s="55">
        <f t="shared" si="84"/>
        <v>98400</v>
      </c>
      <c r="I142" s="55">
        <f t="shared" si="84"/>
        <v>0</v>
      </c>
      <c r="J142" s="55">
        <f t="shared" si="84"/>
        <v>105000</v>
      </c>
      <c r="K142" s="55">
        <f t="shared" si="84"/>
        <v>0</v>
      </c>
      <c r="L142" s="55">
        <f t="shared" si="84"/>
        <v>0</v>
      </c>
      <c r="M142" s="55">
        <f t="shared" si="84"/>
        <v>105000</v>
      </c>
      <c r="N142" s="55">
        <f t="shared" si="84"/>
        <v>-105000</v>
      </c>
      <c r="O142" s="55">
        <f t="shared" si="84"/>
        <v>0</v>
      </c>
      <c r="P142" s="55">
        <f t="shared" si="84"/>
        <v>0</v>
      </c>
      <c r="Q142" s="55">
        <f t="shared" si="84"/>
        <v>0</v>
      </c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  <c r="AY142" s="11"/>
      <c r="AZ142" s="11"/>
      <c r="BA142" s="11"/>
      <c r="BB142" s="11"/>
      <c r="BC142" s="11"/>
      <c r="BD142" s="11"/>
      <c r="BE142" s="11"/>
      <c r="BF142" s="11"/>
      <c r="BG142" s="11"/>
      <c r="BH142" s="11"/>
      <c r="BI142" s="11"/>
      <c r="BJ142" s="11"/>
    </row>
    <row r="143" spans="1:62" s="12" customFormat="1" ht="87.75" customHeight="1" hidden="1">
      <c r="A143" s="62" t="s">
        <v>256</v>
      </c>
      <c r="B143" s="63" t="s">
        <v>158</v>
      </c>
      <c r="C143" s="63" t="s">
        <v>127</v>
      </c>
      <c r="D143" s="64" t="s">
        <v>245</v>
      </c>
      <c r="E143" s="63" t="s">
        <v>143</v>
      </c>
      <c r="F143" s="52"/>
      <c r="G143" s="55">
        <f>H143-F143</f>
        <v>98400</v>
      </c>
      <c r="H143" s="55">
        <v>98400</v>
      </c>
      <c r="I143" s="55"/>
      <c r="J143" s="55">
        <v>105000</v>
      </c>
      <c r="K143" s="52"/>
      <c r="L143" s="52"/>
      <c r="M143" s="55">
        <v>105000</v>
      </c>
      <c r="N143" s="55">
        <f>O143-M143</f>
        <v>-105000</v>
      </c>
      <c r="O143" s="55"/>
      <c r="P143" s="55"/>
      <c r="Q143" s="55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  <c r="AY143" s="11"/>
      <c r="AZ143" s="11"/>
      <c r="BA143" s="11"/>
      <c r="BB143" s="11"/>
      <c r="BC143" s="11"/>
      <c r="BD143" s="11"/>
      <c r="BE143" s="11"/>
      <c r="BF143" s="11"/>
      <c r="BG143" s="11"/>
      <c r="BH143" s="11"/>
      <c r="BI143" s="11"/>
      <c r="BJ143" s="11"/>
    </row>
    <row r="144" spans="1:62" s="12" customFormat="1" ht="28.5" customHeight="1">
      <c r="A144" s="96" t="s">
        <v>177</v>
      </c>
      <c r="B144" s="63" t="s">
        <v>158</v>
      </c>
      <c r="C144" s="63" t="s">
        <v>127</v>
      </c>
      <c r="D144" s="64" t="s">
        <v>52</v>
      </c>
      <c r="E144" s="63"/>
      <c r="F144" s="55" t="e">
        <f>F145+F146+F150+F152+#REF!</f>
        <v>#REF!</v>
      </c>
      <c r="G144" s="55">
        <f aca="true" t="shared" si="85" ref="G144:M144">G145+G146+G150+G152</f>
        <v>-158807</v>
      </c>
      <c r="H144" s="55">
        <f t="shared" si="85"/>
        <v>53275</v>
      </c>
      <c r="I144" s="55">
        <f t="shared" si="85"/>
        <v>0</v>
      </c>
      <c r="J144" s="55">
        <f t="shared" si="85"/>
        <v>59731</v>
      </c>
      <c r="K144" s="55">
        <f t="shared" si="85"/>
        <v>0</v>
      </c>
      <c r="L144" s="55">
        <f t="shared" si="85"/>
        <v>0</v>
      </c>
      <c r="M144" s="55">
        <f t="shared" si="85"/>
        <v>59731</v>
      </c>
      <c r="N144" s="55">
        <f aca="true" t="shared" si="86" ref="N144:Z144">N145+N146+N148+N150+N152</f>
        <v>-17583</v>
      </c>
      <c r="O144" s="55">
        <f t="shared" si="86"/>
        <v>42148</v>
      </c>
      <c r="P144" s="55">
        <f t="shared" si="86"/>
        <v>0</v>
      </c>
      <c r="Q144" s="55">
        <f t="shared" si="86"/>
        <v>42148</v>
      </c>
      <c r="R144" s="55">
        <f t="shared" si="86"/>
        <v>0</v>
      </c>
      <c r="S144" s="55">
        <f t="shared" si="86"/>
        <v>0</v>
      </c>
      <c r="T144" s="55">
        <f t="shared" si="86"/>
        <v>42148</v>
      </c>
      <c r="U144" s="55">
        <f t="shared" si="86"/>
        <v>42148</v>
      </c>
      <c r="V144" s="55">
        <f t="shared" si="86"/>
        <v>0</v>
      </c>
      <c r="W144" s="55">
        <f t="shared" si="86"/>
        <v>0</v>
      </c>
      <c r="X144" s="55">
        <f t="shared" si="86"/>
        <v>42148</v>
      </c>
      <c r="Y144" s="55">
        <f t="shared" si="86"/>
        <v>42148</v>
      </c>
      <c r="Z144" s="55">
        <f t="shared" si="86"/>
        <v>0</v>
      </c>
      <c r="AA144" s="55">
        <f>AA145+AA146+AA148+AA150+AA152</f>
        <v>42148</v>
      </c>
      <c r="AB144" s="55">
        <f>AB145+AB146+AB148+AB150+AB152</f>
        <v>42148</v>
      </c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</row>
    <row r="145" spans="1:62" s="12" customFormat="1" ht="60.75" customHeight="1">
      <c r="A145" s="81" t="s">
        <v>137</v>
      </c>
      <c r="B145" s="63" t="s">
        <v>158</v>
      </c>
      <c r="C145" s="63" t="s">
        <v>127</v>
      </c>
      <c r="D145" s="64" t="s">
        <v>52</v>
      </c>
      <c r="E145" s="63" t="s">
        <v>138</v>
      </c>
      <c r="F145" s="55">
        <v>68234</v>
      </c>
      <c r="G145" s="55">
        <f>H145-F145</f>
        <v>-56893</v>
      </c>
      <c r="H145" s="55">
        <v>11341</v>
      </c>
      <c r="I145" s="55"/>
      <c r="J145" s="55">
        <v>12549</v>
      </c>
      <c r="K145" s="52"/>
      <c r="L145" s="52"/>
      <c r="M145" s="55">
        <v>12549</v>
      </c>
      <c r="N145" s="55">
        <f>O145-M145</f>
        <v>-672</v>
      </c>
      <c r="O145" s="55">
        <v>11877</v>
      </c>
      <c r="P145" s="55"/>
      <c r="Q145" s="55">
        <v>11877</v>
      </c>
      <c r="R145" s="77"/>
      <c r="S145" s="77"/>
      <c r="T145" s="55">
        <f>O145+R145</f>
        <v>11877</v>
      </c>
      <c r="U145" s="55">
        <f>Q145+S145</f>
        <v>11877</v>
      </c>
      <c r="V145" s="77"/>
      <c r="W145" s="77"/>
      <c r="X145" s="55">
        <f>T145+V145</f>
        <v>11877</v>
      </c>
      <c r="Y145" s="55">
        <f>U145+W145</f>
        <v>11877</v>
      </c>
      <c r="Z145" s="77"/>
      <c r="AA145" s="55">
        <f>X145+Z145</f>
        <v>11877</v>
      </c>
      <c r="AB145" s="55">
        <f>Y145</f>
        <v>11877</v>
      </c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  <c r="AY145" s="11"/>
      <c r="AZ145" s="11"/>
      <c r="BA145" s="11"/>
      <c r="BB145" s="11"/>
      <c r="BC145" s="11"/>
      <c r="BD145" s="11"/>
      <c r="BE145" s="11"/>
      <c r="BF145" s="11"/>
      <c r="BG145" s="11"/>
      <c r="BH145" s="11"/>
      <c r="BI145" s="11"/>
      <c r="BJ145" s="11"/>
    </row>
    <row r="146" spans="1:62" s="12" customFormat="1" ht="86.25" customHeight="1" hidden="1">
      <c r="A146" s="81" t="s">
        <v>212</v>
      </c>
      <c r="B146" s="63" t="s">
        <v>158</v>
      </c>
      <c r="C146" s="63" t="s">
        <v>127</v>
      </c>
      <c r="D146" s="64" t="s">
        <v>187</v>
      </c>
      <c r="E146" s="63"/>
      <c r="F146" s="65">
        <f aca="true" t="shared" si="87" ref="F146:Q146">F147</f>
        <v>21620</v>
      </c>
      <c r="G146" s="65">
        <f t="shared" si="87"/>
        <v>-4743</v>
      </c>
      <c r="H146" s="65">
        <f t="shared" si="87"/>
        <v>16877</v>
      </c>
      <c r="I146" s="65">
        <f t="shared" si="87"/>
        <v>0</v>
      </c>
      <c r="J146" s="65">
        <f t="shared" si="87"/>
        <v>20337</v>
      </c>
      <c r="K146" s="65">
        <f t="shared" si="87"/>
        <v>0</v>
      </c>
      <c r="L146" s="65">
        <f t="shared" si="87"/>
        <v>0</v>
      </c>
      <c r="M146" s="65">
        <f t="shared" si="87"/>
        <v>20337</v>
      </c>
      <c r="N146" s="65">
        <f t="shared" si="87"/>
        <v>-20337</v>
      </c>
      <c r="O146" s="65">
        <f t="shared" si="87"/>
        <v>0</v>
      </c>
      <c r="P146" s="65">
        <f t="shared" si="87"/>
        <v>0</v>
      </c>
      <c r="Q146" s="65">
        <f t="shared" si="87"/>
        <v>0</v>
      </c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  <c r="AY146" s="11"/>
      <c r="AZ146" s="11"/>
      <c r="BA146" s="11"/>
      <c r="BB146" s="11"/>
      <c r="BC146" s="11"/>
      <c r="BD146" s="11"/>
      <c r="BE146" s="11"/>
      <c r="BF146" s="11"/>
      <c r="BG146" s="11"/>
      <c r="BH146" s="11"/>
      <c r="BI146" s="11"/>
      <c r="BJ146" s="11"/>
    </row>
    <row r="147" spans="1:62" s="14" customFormat="1" ht="86.25" customHeight="1" hidden="1">
      <c r="A147" s="62" t="s">
        <v>256</v>
      </c>
      <c r="B147" s="63" t="s">
        <v>158</v>
      </c>
      <c r="C147" s="63" t="s">
        <v>127</v>
      </c>
      <c r="D147" s="64" t="s">
        <v>187</v>
      </c>
      <c r="E147" s="63" t="s">
        <v>143</v>
      </c>
      <c r="F147" s="55">
        <v>21620</v>
      </c>
      <c r="G147" s="55">
        <f>H147-F147</f>
        <v>-4743</v>
      </c>
      <c r="H147" s="55">
        <v>16877</v>
      </c>
      <c r="I147" s="55"/>
      <c r="J147" s="55">
        <v>20337</v>
      </c>
      <c r="K147" s="75"/>
      <c r="L147" s="75"/>
      <c r="M147" s="55">
        <v>20337</v>
      </c>
      <c r="N147" s="55">
        <f>O147-M147</f>
        <v>-20337</v>
      </c>
      <c r="O147" s="55"/>
      <c r="P147" s="55"/>
      <c r="Q147" s="55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</row>
    <row r="148" spans="1:62" s="14" customFormat="1" ht="118.5" customHeight="1">
      <c r="A148" s="62" t="s">
        <v>268</v>
      </c>
      <c r="B148" s="63" t="s">
        <v>158</v>
      </c>
      <c r="C148" s="63" t="s">
        <v>127</v>
      </c>
      <c r="D148" s="64" t="s">
        <v>187</v>
      </c>
      <c r="E148" s="63"/>
      <c r="F148" s="55"/>
      <c r="G148" s="55"/>
      <c r="H148" s="55"/>
      <c r="I148" s="55"/>
      <c r="J148" s="55"/>
      <c r="K148" s="75"/>
      <c r="L148" s="75"/>
      <c r="M148" s="55"/>
      <c r="N148" s="55">
        <f aca="true" t="shared" si="88" ref="N148:AB148">N149</f>
        <v>14405</v>
      </c>
      <c r="O148" s="55">
        <f t="shared" si="88"/>
        <v>14405</v>
      </c>
      <c r="P148" s="55">
        <f t="shared" si="88"/>
        <v>0</v>
      </c>
      <c r="Q148" s="55">
        <f t="shared" si="88"/>
        <v>14405</v>
      </c>
      <c r="R148" s="55">
        <f t="shared" si="88"/>
        <v>0</v>
      </c>
      <c r="S148" s="55">
        <f t="shared" si="88"/>
        <v>0</v>
      </c>
      <c r="T148" s="55">
        <f t="shared" si="88"/>
        <v>14405</v>
      </c>
      <c r="U148" s="55">
        <f t="shared" si="88"/>
        <v>14405</v>
      </c>
      <c r="V148" s="55">
        <f t="shared" si="88"/>
        <v>0</v>
      </c>
      <c r="W148" s="55">
        <f t="shared" si="88"/>
        <v>0</v>
      </c>
      <c r="X148" s="55">
        <f t="shared" si="88"/>
        <v>14405</v>
      </c>
      <c r="Y148" s="55">
        <f t="shared" si="88"/>
        <v>14405</v>
      </c>
      <c r="Z148" s="55">
        <f t="shared" si="88"/>
        <v>0</v>
      </c>
      <c r="AA148" s="55">
        <f t="shared" si="88"/>
        <v>14405</v>
      </c>
      <c r="AB148" s="55">
        <f t="shared" si="88"/>
        <v>14405</v>
      </c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</row>
    <row r="149" spans="1:62" s="14" customFormat="1" ht="86.25" customHeight="1">
      <c r="A149" s="62" t="s">
        <v>256</v>
      </c>
      <c r="B149" s="63" t="s">
        <v>158</v>
      </c>
      <c r="C149" s="63" t="s">
        <v>127</v>
      </c>
      <c r="D149" s="64" t="s">
        <v>187</v>
      </c>
      <c r="E149" s="63" t="s">
        <v>143</v>
      </c>
      <c r="F149" s="55"/>
      <c r="G149" s="55"/>
      <c r="H149" s="55"/>
      <c r="I149" s="55"/>
      <c r="J149" s="55"/>
      <c r="K149" s="75"/>
      <c r="L149" s="75"/>
      <c r="M149" s="55"/>
      <c r="N149" s="55">
        <f>O149-M149</f>
        <v>14405</v>
      </c>
      <c r="O149" s="55">
        <v>14405</v>
      </c>
      <c r="P149" s="55"/>
      <c r="Q149" s="55">
        <v>14405</v>
      </c>
      <c r="R149" s="74"/>
      <c r="S149" s="74"/>
      <c r="T149" s="55">
        <f>O149+R149</f>
        <v>14405</v>
      </c>
      <c r="U149" s="55">
        <f>Q149+S149</f>
        <v>14405</v>
      </c>
      <c r="V149" s="74"/>
      <c r="W149" s="74"/>
      <c r="X149" s="55">
        <f>T149+V149</f>
        <v>14405</v>
      </c>
      <c r="Y149" s="55">
        <f>U149+W149</f>
        <v>14405</v>
      </c>
      <c r="Z149" s="74"/>
      <c r="AA149" s="55">
        <f>X149+Z149</f>
        <v>14405</v>
      </c>
      <c r="AB149" s="55">
        <f>Y149</f>
        <v>14405</v>
      </c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</row>
    <row r="150" spans="1:62" s="14" customFormat="1" ht="57" customHeight="1">
      <c r="A150" s="62" t="s">
        <v>267</v>
      </c>
      <c r="B150" s="63" t="s">
        <v>158</v>
      </c>
      <c r="C150" s="63" t="s">
        <v>127</v>
      </c>
      <c r="D150" s="64" t="s">
        <v>188</v>
      </c>
      <c r="E150" s="63"/>
      <c r="F150" s="55">
        <f aca="true" t="shared" si="89" ref="F150:AB150">F151</f>
        <v>102576</v>
      </c>
      <c r="G150" s="55">
        <f t="shared" si="89"/>
        <v>-102576</v>
      </c>
      <c r="H150" s="55">
        <f t="shared" si="89"/>
        <v>0</v>
      </c>
      <c r="I150" s="55">
        <f t="shared" si="89"/>
        <v>0</v>
      </c>
      <c r="J150" s="55">
        <f t="shared" si="89"/>
        <v>0</v>
      </c>
      <c r="K150" s="55">
        <f t="shared" si="89"/>
        <v>0</v>
      </c>
      <c r="L150" s="55">
        <f t="shared" si="89"/>
        <v>0</v>
      </c>
      <c r="M150" s="55">
        <f t="shared" si="89"/>
        <v>0</v>
      </c>
      <c r="N150" s="55">
        <f t="shared" si="89"/>
        <v>15866</v>
      </c>
      <c r="O150" s="55">
        <f t="shared" si="89"/>
        <v>15866</v>
      </c>
      <c r="P150" s="55">
        <f t="shared" si="89"/>
        <v>0</v>
      </c>
      <c r="Q150" s="55">
        <f t="shared" si="89"/>
        <v>15866</v>
      </c>
      <c r="R150" s="55">
        <f t="shared" si="89"/>
        <v>0</v>
      </c>
      <c r="S150" s="55">
        <f t="shared" si="89"/>
        <v>0</v>
      </c>
      <c r="T150" s="55">
        <f t="shared" si="89"/>
        <v>15866</v>
      </c>
      <c r="U150" s="55">
        <f t="shared" si="89"/>
        <v>15866</v>
      </c>
      <c r="V150" s="55">
        <f t="shared" si="89"/>
        <v>0</v>
      </c>
      <c r="W150" s="55">
        <f t="shared" si="89"/>
        <v>0</v>
      </c>
      <c r="X150" s="55">
        <f t="shared" si="89"/>
        <v>15866</v>
      </c>
      <c r="Y150" s="55">
        <f t="shared" si="89"/>
        <v>15866</v>
      </c>
      <c r="Z150" s="55">
        <f t="shared" si="89"/>
        <v>0</v>
      </c>
      <c r="AA150" s="55">
        <f t="shared" si="89"/>
        <v>15866</v>
      </c>
      <c r="AB150" s="55">
        <f t="shared" si="89"/>
        <v>15866</v>
      </c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</row>
    <row r="151" spans="1:62" s="14" customFormat="1" ht="85.5" customHeight="1">
      <c r="A151" s="62" t="s">
        <v>256</v>
      </c>
      <c r="B151" s="63" t="s">
        <v>158</v>
      </c>
      <c r="C151" s="63" t="s">
        <v>127</v>
      </c>
      <c r="D151" s="64" t="s">
        <v>188</v>
      </c>
      <c r="E151" s="63" t="s">
        <v>143</v>
      </c>
      <c r="F151" s="55">
        <v>102576</v>
      </c>
      <c r="G151" s="55">
        <f>H151-F151</f>
        <v>-102576</v>
      </c>
      <c r="H151" s="55">
        <f>108465-108465</f>
        <v>0</v>
      </c>
      <c r="I151" s="55"/>
      <c r="J151" s="55">
        <f>116166-116166</f>
        <v>0</v>
      </c>
      <c r="K151" s="75"/>
      <c r="L151" s="75"/>
      <c r="M151" s="55"/>
      <c r="N151" s="55">
        <f>O151-M151</f>
        <v>15866</v>
      </c>
      <c r="O151" s="55">
        <v>15866</v>
      </c>
      <c r="P151" s="55"/>
      <c r="Q151" s="55">
        <v>15866</v>
      </c>
      <c r="R151" s="74"/>
      <c r="S151" s="74"/>
      <c r="T151" s="55">
        <f>O151+R151</f>
        <v>15866</v>
      </c>
      <c r="U151" s="55">
        <f>Q151+S151</f>
        <v>15866</v>
      </c>
      <c r="V151" s="74"/>
      <c r="W151" s="74"/>
      <c r="X151" s="55">
        <f>T151+V151</f>
        <v>15866</v>
      </c>
      <c r="Y151" s="55">
        <f>U151+W151</f>
        <v>15866</v>
      </c>
      <c r="Z151" s="74"/>
      <c r="AA151" s="55">
        <f>X151+Z151</f>
        <v>15866</v>
      </c>
      <c r="AB151" s="55">
        <f>Y151</f>
        <v>15866</v>
      </c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</row>
    <row r="152" spans="1:62" s="14" customFormat="1" ht="50.25" customHeight="1" hidden="1">
      <c r="A152" s="62" t="s">
        <v>213</v>
      </c>
      <c r="B152" s="63" t="s">
        <v>158</v>
      </c>
      <c r="C152" s="63" t="s">
        <v>127</v>
      </c>
      <c r="D152" s="64" t="s">
        <v>189</v>
      </c>
      <c r="E152" s="63"/>
      <c r="F152" s="55">
        <f aca="true" t="shared" si="90" ref="F152:Q152">F153</f>
        <v>19652</v>
      </c>
      <c r="G152" s="55">
        <f t="shared" si="90"/>
        <v>5405</v>
      </c>
      <c r="H152" s="55">
        <f t="shared" si="90"/>
        <v>25057</v>
      </c>
      <c r="I152" s="55">
        <f t="shared" si="90"/>
        <v>0</v>
      </c>
      <c r="J152" s="55">
        <f t="shared" si="90"/>
        <v>26845</v>
      </c>
      <c r="K152" s="55">
        <f t="shared" si="90"/>
        <v>0</v>
      </c>
      <c r="L152" s="55">
        <f t="shared" si="90"/>
        <v>0</v>
      </c>
      <c r="M152" s="55">
        <f t="shared" si="90"/>
        <v>26845</v>
      </c>
      <c r="N152" s="55">
        <f t="shared" si="90"/>
        <v>-26845</v>
      </c>
      <c r="O152" s="55">
        <f t="shared" si="90"/>
        <v>0</v>
      </c>
      <c r="P152" s="55">
        <f t="shared" si="90"/>
        <v>0</v>
      </c>
      <c r="Q152" s="55">
        <f t="shared" si="90"/>
        <v>0</v>
      </c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</row>
    <row r="153" spans="1:62" s="14" customFormat="1" ht="85.5" customHeight="1" hidden="1">
      <c r="A153" s="62" t="s">
        <v>256</v>
      </c>
      <c r="B153" s="63" t="s">
        <v>158</v>
      </c>
      <c r="C153" s="63" t="s">
        <v>127</v>
      </c>
      <c r="D153" s="64" t="s">
        <v>189</v>
      </c>
      <c r="E153" s="63" t="s">
        <v>143</v>
      </c>
      <c r="F153" s="55">
        <v>19652</v>
      </c>
      <c r="G153" s="55">
        <f>H153-F153</f>
        <v>5405</v>
      </c>
      <c r="H153" s="55">
        <v>25057</v>
      </c>
      <c r="I153" s="55"/>
      <c r="J153" s="55">
        <v>26845</v>
      </c>
      <c r="K153" s="75"/>
      <c r="L153" s="75"/>
      <c r="M153" s="55">
        <v>26845</v>
      </c>
      <c r="N153" s="55">
        <f>O153-M153</f>
        <v>-26845</v>
      </c>
      <c r="O153" s="55"/>
      <c r="P153" s="55"/>
      <c r="Q153" s="55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</row>
    <row r="154" spans="1:62" s="10" customFormat="1" ht="24.75" customHeight="1">
      <c r="A154" s="62" t="s">
        <v>121</v>
      </c>
      <c r="B154" s="63" t="s">
        <v>158</v>
      </c>
      <c r="C154" s="63" t="s">
        <v>127</v>
      </c>
      <c r="D154" s="64" t="s">
        <v>122</v>
      </c>
      <c r="E154" s="63"/>
      <c r="F154" s="65" t="e">
        <f>#REF!</f>
        <v>#REF!</v>
      </c>
      <c r="G154" s="65" t="e">
        <f>G155+#REF!</f>
        <v>#REF!</v>
      </c>
      <c r="H154" s="65" t="e">
        <f>H155+#REF!</f>
        <v>#REF!</v>
      </c>
      <c r="I154" s="65" t="e">
        <f>I155+#REF!</f>
        <v>#REF!</v>
      </c>
      <c r="J154" s="65" t="e">
        <f>J155+#REF!</f>
        <v>#REF!</v>
      </c>
      <c r="K154" s="65" t="e">
        <f>K155+#REF!</f>
        <v>#REF!</v>
      </c>
      <c r="L154" s="65" t="e">
        <f>L155+#REF!</f>
        <v>#REF!</v>
      </c>
      <c r="M154" s="65" t="e">
        <f>M155+#REF!</f>
        <v>#REF!</v>
      </c>
      <c r="N154" s="65">
        <f aca="true" t="shared" si="91" ref="N154:U154">N155+N156+N159</f>
        <v>-52043</v>
      </c>
      <c r="O154" s="65">
        <f t="shared" si="91"/>
        <v>6120</v>
      </c>
      <c r="P154" s="65">
        <f t="shared" si="91"/>
        <v>0</v>
      </c>
      <c r="Q154" s="65">
        <f t="shared" si="91"/>
        <v>6120</v>
      </c>
      <c r="R154" s="65">
        <f t="shared" si="91"/>
        <v>0</v>
      </c>
      <c r="S154" s="65">
        <f t="shared" si="91"/>
        <v>0</v>
      </c>
      <c r="T154" s="65">
        <f t="shared" si="91"/>
        <v>6120</v>
      </c>
      <c r="U154" s="65">
        <f t="shared" si="91"/>
        <v>6120</v>
      </c>
      <c r="V154" s="65">
        <f aca="true" t="shared" si="92" ref="V154:AB154">V155+V156+V159</f>
        <v>0</v>
      </c>
      <c r="W154" s="65">
        <f t="shared" si="92"/>
        <v>0</v>
      </c>
      <c r="X154" s="65">
        <f t="shared" si="92"/>
        <v>6120</v>
      </c>
      <c r="Y154" s="65">
        <f t="shared" si="92"/>
        <v>6120</v>
      </c>
      <c r="Z154" s="65">
        <f t="shared" si="92"/>
        <v>0</v>
      </c>
      <c r="AA154" s="65">
        <f t="shared" si="92"/>
        <v>6120</v>
      </c>
      <c r="AB154" s="65">
        <f t="shared" si="92"/>
        <v>6120</v>
      </c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</row>
    <row r="155" spans="1:62" s="10" customFormat="1" ht="57" customHeight="1" hidden="1">
      <c r="A155" s="81" t="s">
        <v>137</v>
      </c>
      <c r="B155" s="63" t="s">
        <v>158</v>
      </c>
      <c r="C155" s="63" t="s">
        <v>127</v>
      </c>
      <c r="D155" s="64" t="s">
        <v>122</v>
      </c>
      <c r="E155" s="63" t="s">
        <v>138</v>
      </c>
      <c r="F155" s="65"/>
      <c r="G155" s="55">
        <f>H155-F155</f>
        <v>54307</v>
      </c>
      <c r="H155" s="65">
        <v>54307</v>
      </c>
      <c r="I155" s="65"/>
      <c r="J155" s="65">
        <v>58163</v>
      </c>
      <c r="K155" s="89"/>
      <c r="L155" s="89"/>
      <c r="M155" s="55">
        <v>58163</v>
      </c>
      <c r="N155" s="55">
        <f>O155-M155</f>
        <v>-58163</v>
      </c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B155" s="55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</row>
    <row r="156" spans="1:62" s="10" customFormat="1" ht="84.75" customHeight="1">
      <c r="A156" s="62" t="s">
        <v>301</v>
      </c>
      <c r="B156" s="63" t="s">
        <v>158</v>
      </c>
      <c r="C156" s="63" t="s">
        <v>127</v>
      </c>
      <c r="D156" s="64" t="s">
        <v>293</v>
      </c>
      <c r="E156" s="63"/>
      <c r="F156" s="65"/>
      <c r="G156" s="55"/>
      <c r="H156" s="65"/>
      <c r="I156" s="65"/>
      <c r="J156" s="65"/>
      <c r="K156" s="89"/>
      <c r="L156" s="89"/>
      <c r="M156" s="55"/>
      <c r="N156" s="55">
        <f aca="true" t="shared" si="93" ref="N156:AB157">N157</f>
        <v>4080</v>
      </c>
      <c r="O156" s="55">
        <f t="shared" si="93"/>
        <v>4080</v>
      </c>
      <c r="P156" s="55">
        <f t="shared" si="93"/>
        <v>0</v>
      </c>
      <c r="Q156" s="55">
        <f t="shared" si="93"/>
        <v>6120</v>
      </c>
      <c r="R156" s="55">
        <f t="shared" si="93"/>
        <v>0</v>
      </c>
      <c r="S156" s="55">
        <f t="shared" si="93"/>
        <v>0</v>
      </c>
      <c r="T156" s="55">
        <f t="shared" si="93"/>
        <v>4080</v>
      </c>
      <c r="U156" s="55">
        <f t="shared" si="93"/>
        <v>6120</v>
      </c>
      <c r="V156" s="55">
        <f t="shared" si="93"/>
        <v>0</v>
      </c>
      <c r="W156" s="55">
        <f t="shared" si="93"/>
        <v>0</v>
      </c>
      <c r="X156" s="55">
        <f t="shared" si="93"/>
        <v>4080</v>
      </c>
      <c r="Y156" s="55">
        <f t="shared" si="93"/>
        <v>6120</v>
      </c>
      <c r="Z156" s="55">
        <f t="shared" si="93"/>
        <v>0</v>
      </c>
      <c r="AA156" s="55">
        <f t="shared" si="93"/>
        <v>4080</v>
      </c>
      <c r="AB156" s="55">
        <f t="shared" si="93"/>
        <v>6120</v>
      </c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</row>
    <row r="157" spans="1:62" s="14" customFormat="1" ht="138.75" customHeight="1">
      <c r="A157" s="62" t="s">
        <v>292</v>
      </c>
      <c r="B157" s="63" t="s">
        <v>158</v>
      </c>
      <c r="C157" s="63" t="s">
        <v>127</v>
      </c>
      <c r="D157" s="64" t="s">
        <v>302</v>
      </c>
      <c r="E157" s="63"/>
      <c r="F157" s="55"/>
      <c r="G157" s="55"/>
      <c r="H157" s="74"/>
      <c r="I157" s="74"/>
      <c r="J157" s="74"/>
      <c r="K157" s="74"/>
      <c r="L157" s="74"/>
      <c r="M157" s="55"/>
      <c r="N157" s="55">
        <f t="shared" si="93"/>
        <v>4080</v>
      </c>
      <c r="O157" s="55">
        <f t="shared" si="93"/>
        <v>4080</v>
      </c>
      <c r="P157" s="55">
        <f t="shared" si="93"/>
        <v>0</v>
      </c>
      <c r="Q157" s="55">
        <f t="shared" si="93"/>
        <v>6120</v>
      </c>
      <c r="R157" s="55">
        <f t="shared" si="93"/>
        <v>0</v>
      </c>
      <c r="S157" s="55">
        <f t="shared" si="93"/>
        <v>0</v>
      </c>
      <c r="T157" s="55">
        <f t="shared" si="93"/>
        <v>4080</v>
      </c>
      <c r="U157" s="55">
        <f t="shared" si="93"/>
        <v>6120</v>
      </c>
      <c r="V157" s="55">
        <f t="shared" si="93"/>
        <v>0</v>
      </c>
      <c r="W157" s="55">
        <f t="shared" si="93"/>
        <v>0</v>
      </c>
      <c r="X157" s="55">
        <f t="shared" si="93"/>
        <v>4080</v>
      </c>
      <c r="Y157" s="55">
        <f t="shared" si="93"/>
        <v>6120</v>
      </c>
      <c r="Z157" s="55">
        <f t="shared" si="93"/>
        <v>0</v>
      </c>
      <c r="AA157" s="55">
        <f t="shared" si="93"/>
        <v>4080</v>
      </c>
      <c r="AB157" s="55">
        <f t="shared" si="93"/>
        <v>6120</v>
      </c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</row>
    <row r="158" spans="1:62" s="14" customFormat="1" ht="85.5" customHeight="1">
      <c r="A158" s="62" t="s">
        <v>256</v>
      </c>
      <c r="B158" s="63" t="s">
        <v>158</v>
      </c>
      <c r="C158" s="63" t="s">
        <v>127</v>
      </c>
      <c r="D158" s="64" t="s">
        <v>302</v>
      </c>
      <c r="E158" s="63" t="s">
        <v>143</v>
      </c>
      <c r="F158" s="55"/>
      <c r="G158" s="55"/>
      <c r="H158" s="74"/>
      <c r="I158" s="74"/>
      <c r="J158" s="74"/>
      <c r="K158" s="74"/>
      <c r="L158" s="74"/>
      <c r="M158" s="55"/>
      <c r="N158" s="55">
        <f>O158-M158</f>
        <v>4080</v>
      </c>
      <c r="O158" s="55">
        <v>4080</v>
      </c>
      <c r="P158" s="55"/>
      <c r="Q158" s="55">
        <f>4080+2040</f>
        <v>6120</v>
      </c>
      <c r="R158" s="74"/>
      <c r="S158" s="74"/>
      <c r="T158" s="55">
        <f>O158+R158</f>
        <v>4080</v>
      </c>
      <c r="U158" s="55">
        <f>Q158+S158</f>
        <v>6120</v>
      </c>
      <c r="V158" s="74"/>
      <c r="W158" s="74"/>
      <c r="X158" s="55">
        <f>T158+V158</f>
        <v>4080</v>
      </c>
      <c r="Y158" s="55">
        <f>U158+W158</f>
        <v>6120</v>
      </c>
      <c r="Z158" s="74"/>
      <c r="AA158" s="55">
        <f>X158+Z158</f>
        <v>4080</v>
      </c>
      <c r="AB158" s="55">
        <f>Y158</f>
        <v>6120</v>
      </c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</row>
    <row r="159" spans="1:62" s="14" customFormat="1" ht="40.5" customHeight="1">
      <c r="A159" s="62" t="s">
        <v>308</v>
      </c>
      <c r="B159" s="63" t="s">
        <v>158</v>
      </c>
      <c r="C159" s="63" t="s">
        <v>127</v>
      </c>
      <c r="D159" s="64" t="s">
        <v>294</v>
      </c>
      <c r="E159" s="63"/>
      <c r="F159" s="55"/>
      <c r="G159" s="55"/>
      <c r="H159" s="74"/>
      <c r="I159" s="74"/>
      <c r="J159" s="74"/>
      <c r="K159" s="74"/>
      <c r="L159" s="74"/>
      <c r="M159" s="55"/>
      <c r="N159" s="55">
        <f aca="true" t="shared" si="94" ref="N159:AB160">N160</f>
        <v>2040</v>
      </c>
      <c r="O159" s="55">
        <f t="shared" si="94"/>
        <v>2040</v>
      </c>
      <c r="P159" s="55">
        <f t="shared" si="94"/>
        <v>0</v>
      </c>
      <c r="Q159" s="55">
        <f t="shared" si="94"/>
        <v>0</v>
      </c>
      <c r="R159" s="55">
        <f t="shared" si="94"/>
        <v>0</v>
      </c>
      <c r="S159" s="55">
        <f t="shared" si="94"/>
        <v>0</v>
      </c>
      <c r="T159" s="55">
        <f t="shared" si="94"/>
        <v>2040</v>
      </c>
      <c r="U159" s="55">
        <f t="shared" si="94"/>
        <v>0</v>
      </c>
      <c r="V159" s="55">
        <f t="shared" si="94"/>
        <v>0</v>
      </c>
      <c r="W159" s="55">
        <f t="shared" si="94"/>
        <v>0</v>
      </c>
      <c r="X159" s="55">
        <f t="shared" si="94"/>
        <v>2040</v>
      </c>
      <c r="Y159" s="55">
        <f t="shared" si="94"/>
        <v>0</v>
      </c>
      <c r="Z159" s="55">
        <f t="shared" si="94"/>
        <v>0</v>
      </c>
      <c r="AA159" s="55">
        <f t="shared" si="94"/>
        <v>2040</v>
      </c>
      <c r="AB159" s="55">
        <f t="shared" si="94"/>
        <v>0</v>
      </c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</row>
    <row r="160" spans="1:62" s="14" customFormat="1" ht="82.5" customHeight="1">
      <c r="A160" s="62" t="s">
        <v>310</v>
      </c>
      <c r="B160" s="63" t="s">
        <v>158</v>
      </c>
      <c r="C160" s="63" t="s">
        <v>127</v>
      </c>
      <c r="D160" s="64" t="s">
        <v>295</v>
      </c>
      <c r="E160" s="63"/>
      <c r="F160" s="55"/>
      <c r="G160" s="55"/>
      <c r="H160" s="74"/>
      <c r="I160" s="74"/>
      <c r="J160" s="74"/>
      <c r="K160" s="74"/>
      <c r="L160" s="74"/>
      <c r="M160" s="55"/>
      <c r="N160" s="55">
        <f t="shared" si="94"/>
        <v>2040</v>
      </c>
      <c r="O160" s="55">
        <f t="shared" si="94"/>
        <v>2040</v>
      </c>
      <c r="P160" s="55">
        <f t="shared" si="94"/>
        <v>0</v>
      </c>
      <c r="Q160" s="55">
        <f t="shared" si="94"/>
        <v>0</v>
      </c>
      <c r="R160" s="55">
        <f t="shared" si="94"/>
        <v>0</v>
      </c>
      <c r="S160" s="55">
        <f t="shared" si="94"/>
        <v>0</v>
      </c>
      <c r="T160" s="55">
        <f t="shared" si="94"/>
        <v>2040</v>
      </c>
      <c r="U160" s="55">
        <f t="shared" si="94"/>
        <v>0</v>
      </c>
      <c r="V160" s="55">
        <f t="shared" si="94"/>
        <v>0</v>
      </c>
      <c r="W160" s="55">
        <f t="shared" si="94"/>
        <v>0</v>
      </c>
      <c r="X160" s="55">
        <f t="shared" si="94"/>
        <v>2040</v>
      </c>
      <c r="Y160" s="55">
        <f t="shared" si="94"/>
        <v>0</v>
      </c>
      <c r="Z160" s="55">
        <f t="shared" si="94"/>
        <v>0</v>
      </c>
      <c r="AA160" s="55">
        <f t="shared" si="94"/>
        <v>2040</v>
      </c>
      <c r="AB160" s="55">
        <f t="shared" si="94"/>
        <v>0</v>
      </c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</row>
    <row r="161" spans="1:62" s="14" customFormat="1" ht="87.75" customHeight="1">
      <c r="A161" s="62" t="s">
        <v>256</v>
      </c>
      <c r="B161" s="63" t="s">
        <v>158</v>
      </c>
      <c r="C161" s="63" t="s">
        <v>127</v>
      </c>
      <c r="D161" s="64" t="s">
        <v>295</v>
      </c>
      <c r="E161" s="63" t="s">
        <v>143</v>
      </c>
      <c r="F161" s="55"/>
      <c r="G161" s="55"/>
      <c r="H161" s="74"/>
      <c r="I161" s="74"/>
      <c r="J161" s="74"/>
      <c r="K161" s="74"/>
      <c r="L161" s="74"/>
      <c r="M161" s="55"/>
      <c r="N161" s="55">
        <f>O161-M161</f>
        <v>2040</v>
      </c>
      <c r="O161" s="55">
        <v>2040</v>
      </c>
      <c r="P161" s="55"/>
      <c r="Q161" s="55"/>
      <c r="R161" s="74"/>
      <c r="S161" s="74"/>
      <c r="T161" s="55">
        <f>O161+R161</f>
        <v>2040</v>
      </c>
      <c r="U161" s="55">
        <f>Q161+S161</f>
        <v>0</v>
      </c>
      <c r="V161" s="74"/>
      <c r="W161" s="74"/>
      <c r="X161" s="55">
        <f>T161+V161</f>
        <v>2040</v>
      </c>
      <c r="Y161" s="55">
        <f>U161+W161</f>
        <v>0</v>
      </c>
      <c r="Z161" s="74"/>
      <c r="AA161" s="55">
        <f>X161+Z161</f>
        <v>2040</v>
      </c>
      <c r="AB161" s="55">
        <f>Y161</f>
        <v>0</v>
      </c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</row>
    <row r="162" spans="1:62" s="16" customFormat="1" ht="20.25" customHeight="1">
      <c r="A162" s="62"/>
      <c r="B162" s="63"/>
      <c r="C162" s="63"/>
      <c r="D162" s="97"/>
      <c r="E162" s="63"/>
      <c r="F162" s="55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7"/>
      <c r="AB162" s="57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</row>
    <row r="163" spans="1:62" s="18" customFormat="1" ht="18.75" customHeight="1">
      <c r="A163" s="49" t="s">
        <v>53</v>
      </c>
      <c r="B163" s="50" t="s">
        <v>158</v>
      </c>
      <c r="C163" s="50" t="s">
        <v>128</v>
      </c>
      <c r="D163" s="60"/>
      <c r="E163" s="50"/>
      <c r="F163" s="61" t="e">
        <f aca="true" t="shared" si="95" ref="F163:O163">F164+F166</f>
        <v>#REF!</v>
      </c>
      <c r="G163" s="61">
        <f t="shared" si="95"/>
        <v>58368</v>
      </c>
      <c r="H163" s="61">
        <f t="shared" si="95"/>
        <v>220971</v>
      </c>
      <c r="I163" s="61">
        <f t="shared" si="95"/>
        <v>0</v>
      </c>
      <c r="J163" s="61">
        <f t="shared" si="95"/>
        <v>236885</v>
      </c>
      <c r="K163" s="61">
        <f t="shared" si="95"/>
        <v>0</v>
      </c>
      <c r="L163" s="61">
        <f t="shared" si="95"/>
        <v>0</v>
      </c>
      <c r="M163" s="61">
        <f t="shared" si="95"/>
        <v>236885</v>
      </c>
      <c r="N163" s="61">
        <f t="shared" si="95"/>
        <v>-74314</v>
      </c>
      <c r="O163" s="61">
        <f t="shared" si="95"/>
        <v>162571</v>
      </c>
      <c r="P163" s="61">
        <f aca="true" t="shared" si="96" ref="P163:Y163">P164+P166</f>
        <v>0</v>
      </c>
      <c r="Q163" s="61">
        <f t="shared" si="96"/>
        <v>164384</v>
      </c>
      <c r="R163" s="61">
        <f t="shared" si="96"/>
        <v>0</v>
      </c>
      <c r="S163" s="61">
        <f t="shared" si="96"/>
        <v>0</v>
      </c>
      <c r="T163" s="61">
        <f t="shared" si="96"/>
        <v>162571</v>
      </c>
      <c r="U163" s="61">
        <f t="shared" si="96"/>
        <v>164384</v>
      </c>
      <c r="V163" s="61">
        <f t="shared" si="96"/>
        <v>0</v>
      </c>
      <c r="W163" s="61">
        <f t="shared" si="96"/>
        <v>0</v>
      </c>
      <c r="X163" s="61">
        <f t="shared" si="96"/>
        <v>162571</v>
      </c>
      <c r="Y163" s="61">
        <f t="shared" si="96"/>
        <v>164384</v>
      </c>
      <c r="Z163" s="61">
        <f>Z164+Z166</f>
        <v>0</v>
      </c>
      <c r="AA163" s="61">
        <f>AA164+AA166</f>
        <v>162571</v>
      </c>
      <c r="AB163" s="61">
        <f>AB164+AB166</f>
        <v>164384</v>
      </c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</row>
    <row r="164" spans="1:62" s="18" customFormat="1" ht="58.5" customHeight="1">
      <c r="A164" s="62" t="s">
        <v>150</v>
      </c>
      <c r="B164" s="63" t="s">
        <v>158</v>
      </c>
      <c r="C164" s="63" t="s">
        <v>128</v>
      </c>
      <c r="D164" s="64" t="s">
        <v>38</v>
      </c>
      <c r="E164" s="63"/>
      <c r="F164" s="65">
        <f aca="true" t="shared" si="97" ref="F164:AB164">F165</f>
        <v>17592</v>
      </c>
      <c r="G164" s="65">
        <f t="shared" si="97"/>
        <v>3251</v>
      </c>
      <c r="H164" s="65">
        <f t="shared" si="97"/>
        <v>20843</v>
      </c>
      <c r="I164" s="65">
        <f t="shared" si="97"/>
        <v>0</v>
      </c>
      <c r="J164" s="65">
        <f t="shared" si="97"/>
        <v>22551</v>
      </c>
      <c r="K164" s="65">
        <f t="shared" si="97"/>
        <v>0</v>
      </c>
      <c r="L164" s="65">
        <f t="shared" si="97"/>
        <v>0</v>
      </c>
      <c r="M164" s="65">
        <f t="shared" si="97"/>
        <v>22551</v>
      </c>
      <c r="N164" s="65">
        <f t="shared" si="97"/>
        <v>-21051</v>
      </c>
      <c r="O164" s="65">
        <f t="shared" si="97"/>
        <v>1500</v>
      </c>
      <c r="P164" s="65">
        <f t="shared" si="97"/>
        <v>0</v>
      </c>
      <c r="Q164" s="65">
        <f t="shared" si="97"/>
        <v>3313</v>
      </c>
      <c r="R164" s="65">
        <f t="shared" si="97"/>
        <v>0</v>
      </c>
      <c r="S164" s="65">
        <f t="shared" si="97"/>
        <v>0</v>
      </c>
      <c r="T164" s="65">
        <f t="shared" si="97"/>
        <v>1500</v>
      </c>
      <c r="U164" s="65">
        <f t="shared" si="97"/>
        <v>3313</v>
      </c>
      <c r="V164" s="65">
        <f t="shared" si="97"/>
        <v>0</v>
      </c>
      <c r="W164" s="65">
        <f t="shared" si="97"/>
        <v>0</v>
      </c>
      <c r="X164" s="65">
        <f t="shared" si="97"/>
        <v>1500</v>
      </c>
      <c r="Y164" s="65">
        <f t="shared" si="97"/>
        <v>3313</v>
      </c>
      <c r="Z164" s="65">
        <f t="shared" si="97"/>
        <v>0</v>
      </c>
      <c r="AA164" s="65">
        <f t="shared" si="97"/>
        <v>1500</v>
      </c>
      <c r="AB164" s="65">
        <f t="shared" si="97"/>
        <v>3313</v>
      </c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</row>
    <row r="165" spans="1:62" s="24" customFormat="1" ht="83.25" customHeight="1">
      <c r="A165" s="62" t="s">
        <v>255</v>
      </c>
      <c r="B165" s="63" t="s">
        <v>158</v>
      </c>
      <c r="C165" s="63" t="s">
        <v>128</v>
      </c>
      <c r="D165" s="64" t="s">
        <v>38</v>
      </c>
      <c r="E165" s="63" t="s">
        <v>151</v>
      </c>
      <c r="F165" s="55">
        <v>17592</v>
      </c>
      <c r="G165" s="55">
        <f>H165-F165</f>
        <v>3251</v>
      </c>
      <c r="H165" s="55">
        <v>20843</v>
      </c>
      <c r="I165" s="55"/>
      <c r="J165" s="55">
        <v>22551</v>
      </c>
      <c r="K165" s="92"/>
      <c r="L165" s="92"/>
      <c r="M165" s="55">
        <v>22551</v>
      </c>
      <c r="N165" s="55">
        <f>O165-M165</f>
        <v>-21051</v>
      </c>
      <c r="O165" s="55">
        <v>1500</v>
      </c>
      <c r="P165" s="55"/>
      <c r="Q165" s="55">
        <v>3313</v>
      </c>
      <c r="R165" s="92"/>
      <c r="S165" s="92"/>
      <c r="T165" s="55">
        <f>O165+R165</f>
        <v>1500</v>
      </c>
      <c r="U165" s="55">
        <f>Q165+S165</f>
        <v>3313</v>
      </c>
      <c r="V165" s="92"/>
      <c r="W165" s="92"/>
      <c r="X165" s="55">
        <f>T165+V165</f>
        <v>1500</v>
      </c>
      <c r="Y165" s="55">
        <f>U165+W165</f>
        <v>3313</v>
      </c>
      <c r="Z165" s="92"/>
      <c r="AA165" s="55">
        <f>X165+Z165</f>
        <v>1500</v>
      </c>
      <c r="AB165" s="55">
        <f>Y165</f>
        <v>3313</v>
      </c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</row>
    <row r="166" spans="1:62" s="18" customFormat="1" ht="24.75" customHeight="1">
      <c r="A166" s="62" t="s">
        <v>54</v>
      </c>
      <c r="B166" s="63" t="s">
        <v>158</v>
      </c>
      <c r="C166" s="63" t="s">
        <v>128</v>
      </c>
      <c r="D166" s="64" t="s">
        <v>159</v>
      </c>
      <c r="E166" s="63"/>
      <c r="F166" s="65" t="e">
        <f>F167+F168+F172+#REF!</f>
        <v>#REF!</v>
      </c>
      <c r="G166" s="65">
        <f aca="true" t="shared" si="98" ref="G166:M166">G167+G168+G172</f>
        <v>55117</v>
      </c>
      <c r="H166" s="65">
        <f t="shared" si="98"/>
        <v>200128</v>
      </c>
      <c r="I166" s="65">
        <f t="shared" si="98"/>
        <v>0</v>
      </c>
      <c r="J166" s="65">
        <f t="shared" si="98"/>
        <v>214334</v>
      </c>
      <c r="K166" s="65">
        <f t="shared" si="98"/>
        <v>0</v>
      </c>
      <c r="L166" s="65">
        <f t="shared" si="98"/>
        <v>0</v>
      </c>
      <c r="M166" s="65">
        <f t="shared" si="98"/>
        <v>214334</v>
      </c>
      <c r="N166" s="65">
        <f aca="true" t="shared" si="99" ref="N166:Z166">N167+N168+N170+N174+N176+N178</f>
        <v>-53263</v>
      </c>
      <c r="O166" s="65">
        <f t="shared" si="99"/>
        <v>161071</v>
      </c>
      <c r="P166" s="65">
        <f t="shared" si="99"/>
        <v>0</v>
      </c>
      <c r="Q166" s="65">
        <f t="shared" si="99"/>
        <v>161071</v>
      </c>
      <c r="R166" s="65">
        <f t="shared" si="99"/>
        <v>0</v>
      </c>
      <c r="S166" s="65">
        <f t="shared" si="99"/>
        <v>0</v>
      </c>
      <c r="T166" s="65">
        <f t="shared" si="99"/>
        <v>161071</v>
      </c>
      <c r="U166" s="65">
        <f t="shared" si="99"/>
        <v>161071</v>
      </c>
      <c r="V166" s="65">
        <f t="shared" si="99"/>
        <v>0</v>
      </c>
      <c r="W166" s="65">
        <f t="shared" si="99"/>
        <v>0</v>
      </c>
      <c r="X166" s="65">
        <f t="shared" si="99"/>
        <v>161071</v>
      </c>
      <c r="Y166" s="65">
        <f t="shared" si="99"/>
        <v>161071</v>
      </c>
      <c r="Z166" s="65">
        <f t="shared" si="99"/>
        <v>0</v>
      </c>
      <c r="AA166" s="65">
        <f>AA167+AA168+AA170+AA174+AA176+AA178</f>
        <v>161071</v>
      </c>
      <c r="AB166" s="65">
        <f>AB167+AB168+AB170+AB174+AB176+AB178</f>
        <v>161071</v>
      </c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</row>
    <row r="167" spans="1:62" s="18" customFormat="1" ht="52.5" customHeight="1">
      <c r="A167" s="81" t="s">
        <v>137</v>
      </c>
      <c r="B167" s="63" t="s">
        <v>158</v>
      </c>
      <c r="C167" s="63" t="s">
        <v>128</v>
      </c>
      <c r="D167" s="64" t="s">
        <v>159</v>
      </c>
      <c r="E167" s="63" t="s">
        <v>138</v>
      </c>
      <c r="F167" s="55">
        <v>78580</v>
      </c>
      <c r="G167" s="55">
        <f>H167-F167</f>
        <v>47181</v>
      </c>
      <c r="H167" s="55">
        <v>125761</v>
      </c>
      <c r="I167" s="55"/>
      <c r="J167" s="55">
        <v>134716</v>
      </c>
      <c r="K167" s="68"/>
      <c r="L167" s="68"/>
      <c r="M167" s="55">
        <v>134716</v>
      </c>
      <c r="N167" s="55">
        <f>O167-M167</f>
        <v>-90065</v>
      </c>
      <c r="O167" s="55">
        <f>43835+816</f>
        <v>44651</v>
      </c>
      <c r="P167" s="55"/>
      <c r="Q167" s="55">
        <f>43835+816</f>
        <v>44651</v>
      </c>
      <c r="R167" s="68"/>
      <c r="S167" s="68"/>
      <c r="T167" s="55">
        <f>O167+R167</f>
        <v>44651</v>
      </c>
      <c r="U167" s="55">
        <f>Q167+S167</f>
        <v>44651</v>
      </c>
      <c r="V167" s="68"/>
      <c r="W167" s="68"/>
      <c r="X167" s="55">
        <f>T167+V167</f>
        <v>44651</v>
      </c>
      <c r="Y167" s="55">
        <f>U167+W167</f>
        <v>44651</v>
      </c>
      <c r="Z167" s="68"/>
      <c r="AA167" s="55">
        <f>X167+Z167</f>
        <v>44651</v>
      </c>
      <c r="AB167" s="55">
        <f>Y167</f>
        <v>44651</v>
      </c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  <c r="BE167" s="17"/>
      <c r="BF167" s="17"/>
      <c r="BG167" s="17"/>
      <c r="BH167" s="17"/>
      <c r="BI167" s="17"/>
      <c r="BJ167" s="17"/>
    </row>
    <row r="168" spans="1:62" s="18" customFormat="1" ht="34.5" customHeight="1" hidden="1">
      <c r="A168" s="81" t="s">
        <v>190</v>
      </c>
      <c r="B168" s="63" t="s">
        <v>158</v>
      </c>
      <c r="C168" s="63" t="s">
        <v>128</v>
      </c>
      <c r="D168" s="64" t="s">
        <v>191</v>
      </c>
      <c r="E168" s="98"/>
      <c r="F168" s="65">
        <f aca="true" t="shared" si="100" ref="F168:Q168">F169</f>
        <v>66079</v>
      </c>
      <c r="G168" s="65">
        <f t="shared" si="100"/>
        <v>8288</v>
      </c>
      <c r="H168" s="65">
        <f t="shared" si="100"/>
        <v>74367</v>
      </c>
      <c r="I168" s="65">
        <f t="shared" si="100"/>
        <v>0</v>
      </c>
      <c r="J168" s="65">
        <f t="shared" si="100"/>
        <v>79618</v>
      </c>
      <c r="K168" s="65">
        <f t="shared" si="100"/>
        <v>0</v>
      </c>
      <c r="L168" s="65">
        <f t="shared" si="100"/>
        <v>0</v>
      </c>
      <c r="M168" s="65">
        <f t="shared" si="100"/>
        <v>79618</v>
      </c>
      <c r="N168" s="65">
        <f t="shared" si="100"/>
        <v>-79618</v>
      </c>
      <c r="O168" s="65">
        <f t="shared" si="100"/>
        <v>0</v>
      </c>
      <c r="P168" s="65">
        <f t="shared" si="100"/>
        <v>0</v>
      </c>
      <c r="Q168" s="65">
        <f t="shared" si="100"/>
        <v>0</v>
      </c>
      <c r="R168" s="68"/>
      <c r="S168" s="68"/>
      <c r="T168" s="68"/>
      <c r="U168" s="68"/>
      <c r="V168" s="68"/>
      <c r="W168" s="68"/>
      <c r="X168" s="68"/>
      <c r="Y168" s="68"/>
      <c r="Z168" s="68"/>
      <c r="AA168" s="68"/>
      <c r="AB168" s="68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</row>
    <row r="169" spans="1:62" s="18" customFormat="1" ht="84.75" customHeight="1" hidden="1">
      <c r="A169" s="81" t="s">
        <v>256</v>
      </c>
      <c r="B169" s="63" t="s">
        <v>158</v>
      </c>
      <c r="C169" s="63" t="s">
        <v>128</v>
      </c>
      <c r="D169" s="64" t="s">
        <v>191</v>
      </c>
      <c r="E169" s="63" t="s">
        <v>143</v>
      </c>
      <c r="F169" s="55">
        <v>66079</v>
      </c>
      <c r="G169" s="55">
        <f>H169-F169</f>
        <v>8288</v>
      </c>
      <c r="H169" s="55">
        <v>74367</v>
      </c>
      <c r="I169" s="55"/>
      <c r="J169" s="55">
        <v>79618</v>
      </c>
      <c r="K169" s="68"/>
      <c r="L169" s="68"/>
      <c r="M169" s="55">
        <v>79618</v>
      </c>
      <c r="N169" s="55">
        <f>O169-M169</f>
        <v>-79618</v>
      </c>
      <c r="O169" s="55"/>
      <c r="P169" s="55"/>
      <c r="Q169" s="55"/>
      <c r="R169" s="68"/>
      <c r="S169" s="68"/>
      <c r="T169" s="68"/>
      <c r="U169" s="68"/>
      <c r="V169" s="68"/>
      <c r="W169" s="68"/>
      <c r="X169" s="68"/>
      <c r="Y169" s="68"/>
      <c r="Z169" s="68"/>
      <c r="AA169" s="68"/>
      <c r="AB169" s="68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</row>
    <row r="170" spans="1:62" s="18" customFormat="1" ht="147.75" customHeight="1">
      <c r="A170" s="81" t="s">
        <v>270</v>
      </c>
      <c r="B170" s="63" t="s">
        <v>158</v>
      </c>
      <c r="C170" s="63" t="s">
        <v>128</v>
      </c>
      <c r="D170" s="64" t="s">
        <v>191</v>
      </c>
      <c r="E170" s="63"/>
      <c r="F170" s="55"/>
      <c r="G170" s="55"/>
      <c r="H170" s="55"/>
      <c r="I170" s="55"/>
      <c r="J170" s="55"/>
      <c r="K170" s="68"/>
      <c r="L170" s="68"/>
      <c r="M170" s="55"/>
      <c r="N170" s="55">
        <f aca="true" t="shared" si="101" ref="N170:AB170">N171</f>
        <v>69241</v>
      </c>
      <c r="O170" s="55">
        <f t="shared" si="101"/>
        <v>69241</v>
      </c>
      <c r="P170" s="55">
        <f t="shared" si="101"/>
        <v>0</v>
      </c>
      <c r="Q170" s="55">
        <f t="shared" si="101"/>
        <v>69241</v>
      </c>
      <c r="R170" s="55">
        <f t="shared" si="101"/>
        <v>0</v>
      </c>
      <c r="S170" s="55">
        <f t="shared" si="101"/>
        <v>0</v>
      </c>
      <c r="T170" s="55">
        <f t="shared" si="101"/>
        <v>69241</v>
      </c>
      <c r="U170" s="55">
        <f t="shared" si="101"/>
        <v>69241</v>
      </c>
      <c r="V170" s="55">
        <f t="shared" si="101"/>
        <v>0</v>
      </c>
      <c r="W170" s="55">
        <f t="shared" si="101"/>
        <v>0</v>
      </c>
      <c r="X170" s="55">
        <f t="shared" si="101"/>
        <v>69241</v>
      </c>
      <c r="Y170" s="55">
        <f t="shared" si="101"/>
        <v>69241</v>
      </c>
      <c r="Z170" s="55">
        <f t="shared" si="101"/>
        <v>0</v>
      </c>
      <c r="AA170" s="55">
        <f t="shared" si="101"/>
        <v>69241</v>
      </c>
      <c r="AB170" s="55">
        <f t="shared" si="101"/>
        <v>69241</v>
      </c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</row>
    <row r="171" spans="1:62" s="18" customFormat="1" ht="91.5" customHeight="1">
      <c r="A171" s="81" t="s">
        <v>256</v>
      </c>
      <c r="B171" s="63" t="s">
        <v>158</v>
      </c>
      <c r="C171" s="63" t="s">
        <v>128</v>
      </c>
      <c r="D171" s="64" t="s">
        <v>191</v>
      </c>
      <c r="E171" s="63" t="s">
        <v>143</v>
      </c>
      <c r="F171" s="55"/>
      <c r="G171" s="55"/>
      <c r="H171" s="55"/>
      <c r="I171" s="55"/>
      <c r="J171" s="55"/>
      <c r="K171" s="68"/>
      <c r="L171" s="68"/>
      <c r="M171" s="55"/>
      <c r="N171" s="55">
        <f>O171-M171</f>
        <v>69241</v>
      </c>
      <c r="O171" s="55">
        <v>69241</v>
      </c>
      <c r="P171" s="55"/>
      <c r="Q171" s="55">
        <v>69241</v>
      </c>
      <c r="R171" s="68"/>
      <c r="S171" s="68"/>
      <c r="T171" s="55">
        <f>O171+R171</f>
        <v>69241</v>
      </c>
      <c r="U171" s="55">
        <f>Q171+S171</f>
        <v>69241</v>
      </c>
      <c r="V171" s="68"/>
      <c r="W171" s="68"/>
      <c r="X171" s="55">
        <f>T171+V171</f>
        <v>69241</v>
      </c>
      <c r="Y171" s="55">
        <f>U171+W171</f>
        <v>69241</v>
      </c>
      <c r="Z171" s="68"/>
      <c r="AA171" s="55">
        <f>X171+Z171</f>
        <v>69241</v>
      </c>
      <c r="AB171" s="55">
        <f>Y171</f>
        <v>69241</v>
      </c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  <c r="BE171" s="17"/>
      <c r="BF171" s="17"/>
      <c r="BG171" s="17"/>
      <c r="BH171" s="17"/>
      <c r="BI171" s="17"/>
      <c r="BJ171" s="17"/>
    </row>
    <row r="172" spans="1:62" s="18" customFormat="1" ht="53.25" customHeight="1" hidden="1">
      <c r="A172" s="81" t="s">
        <v>269</v>
      </c>
      <c r="B172" s="63" t="s">
        <v>158</v>
      </c>
      <c r="C172" s="63" t="s">
        <v>128</v>
      </c>
      <c r="D172" s="64" t="s">
        <v>192</v>
      </c>
      <c r="E172" s="63"/>
      <c r="F172" s="65">
        <f aca="true" t="shared" si="102" ref="F172:Q172">F173</f>
        <v>352</v>
      </c>
      <c r="G172" s="65">
        <f t="shared" si="102"/>
        <v>-352</v>
      </c>
      <c r="H172" s="65">
        <f t="shared" si="102"/>
        <v>0</v>
      </c>
      <c r="I172" s="65">
        <f t="shared" si="102"/>
        <v>0</v>
      </c>
      <c r="J172" s="65">
        <f t="shared" si="102"/>
        <v>0</v>
      </c>
      <c r="K172" s="65">
        <f t="shared" si="102"/>
        <v>0</v>
      </c>
      <c r="L172" s="65">
        <f t="shared" si="102"/>
        <v>0</v>
      </c>
      <c r="M172" s="65">
        <f t="shared" si="102"/>
        <v>0</v>
      </c>
      <c r="N172" s="65">
        <f>N173</f>
        <v>0</v>
      </c>
      <c r="O172" s="65">
        <f t="shared" si="102"/>
        <v>0</v>
      </c>
      <c r="P172" s="65">
        <f t="shared" si="102"/>
        <v>0</v>
      </c>
      <c r="Q172" s="65">
        <f t="shared" si="102"/>
        <v>0</v>
      </c>
      <c r="R172" s="68"/>
      <c r="S172" s="68"/>
      <c r="T172" s="68"/>
      <c r="U172" s="68"/>
      <c r="V172" s="68"/>
      <c r="W172" s="68"/>
      <c r="X172" s="68"/>
      <c r="Y172" s="68"/>
      <c r="Z172" s="68"/>
      <c r="AA172" s="68"/>
      <c r="AB172" s="68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</row>
    <row r="173" spans="1:62" s="18" customFormat="1" ht="10.5" customHeight="1" hidden="1">
      <c r="A173" s="81" t="s">
        <v>256</v>
      </c>
      <c r="B173" s="63" t="s">
        <v>158</v>
      </c>
      <c r="C173" s="63" t="s">
        <v>128</v>
      </c>
      <c r="D173" s="64" t="s">
        <v>192</v>
      </c>
      <c r="E173" s="63" t="s">
        <v>143</v>
      </c>
      <c r="F173" s="55">
        <v>352</v>
      </c>
      <c r="G173" s="55">
        <f>H173-F173</f>
        <v>-352</v>
      </c>
      <c r="H173" s="56">
        <f>373-373</f>
        <v>0</v>
      </c>
      <c r="I173" s="56"/>
      <c r="J173" s="56">
        <f>400-400</f>
        <v>0</v>
      </c>
      <c r="K173" s="68"/>
      <c r="L173" s="68"/>
      <c r="M173" s="55"/>
      <c r="N173" s="55">
        <f>O173-M173</f>
        <v>0</v>
      </c>
      <c r="O173" s="55"/>
      <c r="P173" s="55"/>
      <c r="Q173" s="55"/>
      <c r="R173" s="68"/>
      <c r="S173" s="68"/>
      <c r="T173" s="68"/>
      <c r="U173" s="68"/>
      <c r="V173" s="68"/>
      <c r="W173" s="68"/>
      <c r="X173" s="68"/>
      <c r="Y173" s="68"/>
      <c r="Z173" s="68"/>
      <c r="AA173" s="68"/>
      <c r="AB173" s="68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</row>
    <row r="174" spans="1:62" s="18" customFormat="1" ht="126" customHeight="1">
      <c r="A174" s="81" t="s">
        <v>272</v>
      </c>
      <c r="B174" s="63" t="s">
        <v>158</v>
      </c>
      <c r="C174" s="63" t="s">
        <v>128</v>
      </c>
      <c r="D174" s="64" t="s">
        <v>271</v>
      </c>
      <c r="E174" s="63"/>
      <c r="F174" s="55"/>
      <c r="G174" s="55"/>
      <c r="H174" s="56"/>
      <c r="I174" s="56"/>
      <c r="J174" s="56"/>
      <c r="K174" s="68"/>
      <c r="L174" s="68"/>
      <c r="M174" s="55"/>
      <c r="N174" s="55">
        <f aca="true" t="shared" si="103" ref="N174:AB174">N175</f>
        <v>612</v>
      </c>
      <c r="O174" s="55">
        <f t="shared" si="103"/>
        <v>612</v>
      </c>
      <c r="P174" s="55">
        <f t="shared" si="103"/>
        <v>0</v>
      </c>
      <c r="Q174" s="55">
        <f t="shared" si="103"/>
        <v>612</v>
      </c>
      <c r="R174" s="55">
        <f t="shared" si="103"/>
        <v>0</v>
      </c>
      <c r="S174" s="55">
        <f t="shared" si="103"/>
        <v>0</v>
      </c>
      <c r="T174" s="55">
        <f t="shared" si="103"/>
        <v>612</v>
      </c>
      <c r="U174" s="55">
        <f t="shared" si="103"/>
        <v>612</v>
      </c>
      <c r="V174" s="55">
        <f t="shared" si="103"/>
        <v>0</v>
      </c>
      <c r="W174" s="55">
        <f t="shared" si="103"/>
        <v>0</v>
      </c>
      <c r="X174" s="55">
        <f t="shared" si="103"/>
        <v>612</v>
      </c>
      <c r="Y174" s="55">
        <f t="shared" si="103"/>
        <v>612</v>
      </c>
      <c r="Z174" s="55">
        <f t="shared" si="103"/>
        <v>0</v>
      </c>
      <c r="AA174" s="55">
        <f t="shared" si="103"/>
        <v>612</v>
      </c>
      <c r="AB174" s="55">
        <f t="shared" si="103"/>
        <v>612</v>
      </c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</row>
    <row r="175" spans="1:62" s="18" customFormat="1" ht="87.75" customHeight="1">
      <c r="A175" s="81" t="s">
        <v>256</v>
      </c>
      <c r="B175" s="63" t="s">
        <v>158</v>
      </c>
      <c r="C175" s="63" t="s">
        <v>128</v>
      </c>
      <c r="D175" s="64" t="s">
        <v>271</v>
      </c>
      <c r="E175" s="63" t="s">
        <v>143</v>
      </c>
      <c r="F175" s="55"/>
      <c r="G175" s="55"/>
      <c r="H175" s="56"/>
      <c r="I175" s="56"/>
      <c r="J175" s="56"/>
      <c r="K175" s="68"/>
      <c r="L175" s="68"/>
      <c r="M175" s="55"/>
      <c r="N175" s="55">
        <f>O175-M175</f>
        <v>612</v>
      </c>
      <c r="O175" s="55">
        <v>612</v>
      </c>
      <c r="P175" s="55"/>
      <c r="Q175" s="55">
        <v>612</v>
      </c>
      <c r="R175" s="68"/>
      <c r="S175" s="68"/>
      <c r="T175" s="55">
        <f>O175+R175</f>
        <v>612</v>
      </c>
      <c r="U175" s="55">
        <f>Q175+S175</f>
        <v>612</v>
      </c>
      <c r="V175" s="68"/>
      <c r="W175" s="68"/>
      <c r="X175" s="55">
        <f>T175+V175</f>
        <v>612</v>
      </c>
      <c r="Y175" s="55">
        <f>U175+W175</f>
        <v>612</v>
      </c>
      <c r="Z175" s="68"/>
      <c r="AA175" s="55">
        <f>X175+Z175</f>
        <v>612</v>
      </c>
      <c r="AB175" s="55">
        <f>Y175</f>
        <v>612</v>
      </c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</row>
    <row r="176" spans="1:62" s="18" customFormat="1" ht="257.25" customHeight="1">
      <c r="A176" s="81" t="s">
        <v>273</v>
      </c>
      <c r="B176" s="63" t="s">
        <v>158</v>
      </c>
      <c r="C176" s="63" t="s">
        <v>128</v>
      </c>
      <c r="D176" s="64" t="s">
        <v>274</v>
      </c>
      <c r="E176" s="63"/>
      <c r="F176" s="55"/>
      <c r="G176" s="55"/>
      <c r="H176" s="56"/>
      <c r="I176" s="56"/>
      <c r="J176" s="56"/>
      <c r="K176" s="68"/>
      <c r="L176" s="68"/>
      <c r="M176" s="55"/>
      <c r="N176" s="55">
        <f aca="true" t="shared" si="104" ref="N176:AB176">N177</f>
        <v>8496</v>
      </c>
      <c r="O176" s="55">
        <f t="shared" si="104"/>
        <v>8496</v>
      </c>
      <c r="P176" s="55">
        <f t="shared" si="104"/>
        <v>0</v>
      </c>
      <c r="Q176" s="55">
        <f t="shared" si="104"/>
        <v>8496</v>
      </c>
      <c r="R176" s="55">
        <f t="shared" si="104"/>
        <v>0</v>
      </c>
      <c r="S176" s="55">
        <f t="shared" si="104"/>
        <v>0</v>
      </c>
      <c r="T176" s="55">
        <f t="shared" si="104"/>
        <v>8496</v>
      </c>
      <c r="U176" s="55">
        <f t="shared" si="104"/>
        <v>8496</v>
      </c>
      <c r="V176" s="55">
        <f t="shared" si="104"/>
        <v>0</v>
      </c>
      <c r="W176" s="55">
        <f t="shared" si="104"/>
        <v>0</v>
      </c>
      <c r="X176" s="55">
        <f t="shared" si="104"/>
        <v>8496</v>
      </c>
      <c r="Y176" s="55">
        <f t="shared" si="104"/>
        <v>8496</v>
      </c>
      <c r="Z176" s="55">
        <f t="shared" si="104"/>
        <v>0</v>
      </c>
      <c r="AA176" s="55">
        <f t="shared" si="104"/>
        <v>8496</v>
      </c>
      <c r="AB176" s="55">
        <f t="shared" si="104"/>
        <v>8496</v>
      </c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</row>
    <row r="177" spans="1:62" s="18" customFormat="1" ht="87" customHeight="1">
      <c r="A177" s="81" t="s">
        <v>256</v>
      </c>
      <c r="B177" s="63" t="s">
        <v>158</v>
      </c>
      <c r="C177" s="63" t="s">
        <v>128</v>
      </c>
      <c r="D177" s="64" t="s">
        <v>274</v>
      </c>
      <c r="E177" s="63" t="s">
        <v>143</v>
      </c>
      <c r="F177" s="55"/>
      <c r="G177" s="55"/>
      <c r="H177" s="56"/>
      <c r="I177" s="56"/>
      <c r="J177" s="56"/>
      <c r="K177" s="68"/>
      <c r="L177" s="68"/>
      <c r="M177" s="55"/>
      <c r="N177" s="55">
        <f>O177-M177</f>
        <v>8496</v>
      </c>
      <c r="O177" s="55">
        <v>8496</v>
      </c>
      <c r="P177" s="55"/>
      <c r="Q177" s="55">
        <v>8496</v>
      </c>
      <c r="R177" s="68"/>
      <c r="S177" s="68"/>
      <c r="T177" s="55">
        <f>O177+R177</f>
        <v>8496</v>
      </c>
      <c r="U177" s="55">
        <f>Q177+S177</f>
        <v>8496</v>
      </c>
      <c r="V177" s="68"/>
      <c r="W177" s="68"/>
      <c r="X177" s="55">
        <f>T177+V177</f>
        <v>8496</v>
      </c>
      <c r="Y177" s="55">
        <f>U177+W177</f>
        <v>8496</v>
      </c>
      <c r="Z177" s="68"/>
      <c r="AA177" s="55">
        <f>X177+Z177</f>
        <v>8496</v>
      </c>
      <c r="AB177" s="55">
        <f>Y177</f>
        <v>8496</v>
      </c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</row>
    <row r="178" spans="1:62" s="18" customFormat="1" ht="192.75" customHeight="1">
      <c r="A178" s="99" t="s">
        <v>275</v>
      </c>
      <c r="B178" s="63" t="s">
        <v>158</v>
      </c>
      <c r="C178" s="63" t="s">
        <v>128</v>
      </c>
      <c r="D178" s="64" t="s">
        <v>276</v>
      </c>
      <c r="E178" s="63"/>
      <c r="F178" s="55"/>
      <c r="G178" s="55"/>
      <c r="H178" s="56"/>
      <c r="I178" s="56"/>
      <c r="J178" s="56"/>
      <c r="K178" s="68"/>
      <c r="L178" s="68"/>
      <c r="M178" s="55"/>
      <c r="N178" s="55">
        <f aca="true" t="shared" si="105" ref="N178:AB178">N179</f>
        <v>38071</v>
      </c>
      <c r="O178" s="55">
        <f t="shared" si="105"/>
        <v>38071</v>
      </c>
      <c r="P178" s="55">
        <f t="shared" si="105"/>
        <v>0</v>
      </c>
      <c r="Q178" s="55">
        <f t="shared" si="105"/>
        <v>38071</v>
      </c>
      <c r="R178" s="55">
        <f t="shared" si="105"/>
        <v>0</v>
      </c>
      <c r="S178" s="55">
        <f t="shared" si="105"/>
        <v>0</v>
      </c>
      <c r="T178" s="55">
        <f t="shared" si="105"/>
        <v>38071</v>
      </c>
      <c r="U178" s="55">
        <f t="shared" si="105"/>
        <v>38071</v>
      </c>
      <c r="V178" s="55">
        <f t="shared" si="105"/>
        <v>0</v>
      </c>
      <c r="W178" s="55">
        <f t="shared" si="105"/>
        <v>0</v>
      </c>
      <c r="X178" s="55">
        <f t="shared" si="105"/>
        <v>38071</v>
      </c>
      <c r="Y178" s="55">
        <f t="shared" si="105"/>
        <v>38071</v>
      </c>
      <c r="Z178" s="55">
        <f t="shared" si="105"/>
        <v>0</v>
      </c>
      <c r="AA178" s="55">
        <f t="shared" si="105"/>
        <v>38071</v>
      </c>
      <c r="AB178" s="55">
        <f t="shared" si="105"/>
        <v>38071</v>
      </c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</row>
    <row r="179" spans="1:62" s="18" customFormat="1" ht="91.5" customHeight="1">
      <c r="A179" s="81" t="s">
        <v>256</v>
      </c>
      <c r="B179" s="63" t="s">
        <v>158</v>
      </c>
      <c r="C179" s="63" t="s">
        <v>128</v>
      </c>
      <c r="D179" s="64" t="s">
        <v>276</v>
      </c>
      <c r="E179" s="63" t="s">
        <v>143</v>
      </c>
      <c r="F179" s="55"/>
      <c r="G179" s="55"/>
      <c r="H179" s="56"/>
      <c r="I179" s="56"/>
      <c r="J179" s="56"/>
      <c r="K179" s="68"/>
      <c r="L179" s="68"/>
      <c r="M179" s="55"/>
      <c r="N179" s="55">
        <f>O179-M179</f>
        <v>38071</v>
      </c>
      <c r="O179" s="55">
        <v>38071</v>
      </c>
      <c r="P179" s="55"/>
      <c r="Q179" s="55">
        <v>38071</v>
      </c>
      <c r="R179" s="68"/>
      <c r="S179" s="68"/>
      <c r="T179" s="55">
        <f>O179+R179</f>
        <v>38071</v>
      </c>
      <c r="U179" s="55">
        <f>Q179+S179</f>
        <v>38071</v>
      </c>
      <c r="V179" s="68"/>
      <c r="W179" s="68"/>
      <c r="X179" s="55">
        <f>T179+V179</f>
        <v>38071</v>
      </c>
      <c r="Y179" s="55">
        <f>U179+W179</f>
        <v>38071</v>
      </c>
      <c r="Z179" s="68"/>
      <c r="AA179" s="55">
        <f>X179+Z179</f>
        <v>38071</v>
      </c>
      <c r="AB179" s="55">
        <f>Y179</f>
        <v>38071</v>
      </c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</row>
    <row r="180" spans="1:28" ht="16.5">
      <c r="A180" s="58"/>
      <c r="B180" s="63"/>
      <c r="C180" s="63"/>
      <c r="D180" s="97"/>
      <c r="E180" s="63"/>
      <c r="F180" s="40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</row>
    <row r="181" spans="1:62" s="18" customFormat="1" ht="21" customHeight="1">
      <c r="A181" s="100" t="s">
        <v>160</v>
      </c>
      <c r="B181" s="50" t="s">
        <v>158</v>
      </c>
      <c r="C181" s="50" t="s">
        <v>132</v>
      </c>
      <c r="D181" s="60"/>
      <c r="E181" s="50"/>
      <c r="F181" s="61">
        <f>F182</f>
        <v>680600</v>
      </c>
      <c r="G181" s="61">
        <f aca="true" t="shared" si="106" ref="G181:Q181">G182+G199</f>
        <v>486477</v>
      </c>
      <c r="H181" s="61">
        <f t="shared" si="106"/>
        <v>1167077</v>
      </c>
      <c r="I181" s="61">
        <f t="shared" si="106"/>
        <v>0</v>
      </c>
      <c r="J181" s="61">
        <f t="shared" si="106"/>
        <v>1308543</v>
      </c>
      <c r="K181" s="61">
        <f t="shared" si="106"/>
        <v>0</v>
      </c>
      <c r="L181" s="61">
        <f t="shared" si="106"/>
        <v>0</v>
      </c>
      <c r="M181" s="61">
        <f t="shared" si="106"/>
        <v>1308543</v>
      </c>
      <c r="N181" s="61">
        <f t="shared" si="106"/>
        <v>-756684</v>
      </c>
      <c r="O181" s="61">
        <f t="shared" si="106"/>
        <v>551859</v>
      </c>
      <c r="P181" s="61">
        <f t="shared" si="106"/>
        <v>0</v>
      </c>
      <c r="Q181" s="61">
        <f t="shared" si="106"/>
        <v>551859</v>
      </c>
      <c r="R181" s="61">
        <f aca="true" t="shared" si="107" ref="R181:Y181">R182+R199</f>
        <v>0</v>
      </c>
      <c r="S181" s="61">
        <f t="shared" si="107"/>
        <v>0</v>
      </c>
      <c r="T181" s="61">
        <f t="shared" si="107"/>
        <v>551859</v>
      </c>
      <c r="U181" s="61">
        <f t="shared" si="107"/>
        <v>551859</v>
      </c>
      <c r="V181" s="61">
        <f t="shared" si="107"/>
        <v>0</v>
      </c>
      <c r="W181" s="61">
        <f t="shared" si="107"/>
        <v>0</v>
      </c>
      <c r="X181" s="61">
        <f t="shared" si="107"/>
        <v>551859</v>
      </c>
      <c r="Y181" s="61">
        <f t="shared" si="107"/>
        <v>551859</v>
      </c>
      <c r="Z181" s="61">
        <f>Z182+Z199</f>
        <v>0</v>
      </c>
      <c r="AA181" s="61">
        <f>AA182+AA199</f>
        <v>551859</v>
      </c>
      <c r="AB181" s="61">
        <f>AB182+AB199</f>
        <v>551859</v>
      </c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</row>
    <row r="182" spans="1:62" s="18" customFormat="1" ht="24" customHeight="1">
      <c r="A182" s="101" t="s">
        <v>160</v>
      </c>
      <c r="B182" s="63" t="s">
        <v>158</v>
      </c>
      <c r="C182" s="63" t="s">
        <v>132</v>
      </c>
      <c r="D182" s="102" t="s">
        <v>119</v>
      </c>
      <c r="E182" s="63"/>
      <c r="F182" s="65">
        <f>F183+F185+F187+F189+F191+F193</f>
        <v>680600</v>
      </c>
      <c r="G182" s="65">
        <f aca="true" t="shared" si="108" ref="G182:M182">G183+G185+G187+G189+G191+G193+G197</f>
        <v>481921</v>
      </c>
      <c r="H182" s="65">
        <f t="shared" si="108"/>
        <v>1162521</v>
      </c>
      <c r="I182" s="65">
        <f t="shared" si="108"/>
        <v>0</v>
      </c>
      <c r="J182" s="65">
        <f t="shared" si="108"/>
        <v>1303656</v>
      </c>
      <c r="K182" s="65">
        <f t="shared" si="108"/>
        <v>0</v>
      </c>
      <c r="L182" s="65">
        <f t="shared" si="108"/>
        <v>0</v>
      </c>
      <c r="M182" s="65">
        <f t="shared" si="108"/>
        <v>1303656</v>
      </c>
      <c r="N182" s="65">
        <f aca="true" t="shared" si="109" ref="N182:U182">N183+N193+N195+N197</f>
        <v>-751797</v>
      </c>
      <c r="O182" s="65">
        <f t="shared" si="109"/>
        <v>551859</v>
      </c>
      <c r="P182" s="65">
        <f t="shared" si="109"/>
        <v>0</v>
      </c>
      <c r="Q182" s="65">
        <f t="shared" si="109"/>
        <v>551859</v>
      </c>
      <c r="R182" s="65">
        <f t="shared" si="109"/>
        <v>0</v>
      </c>
      <c r="S182" s="65">
        <f t="shared" si="109"/>
        <v>0</v>
      </c>
      <c r="T182" s="65">
        <f t="shared" si="109"/>
        <v>551859</v>
      </c>
      <c r="U182" s="65">
        <f t="shared" si="109"/>
        <v>551859</v>
      </c>
      <c r="V182" s="65">
        <f aca="true" t="shared" si="110" ref="V182:AB182">V183+V193+V195+V197</f>
        <v>0</v>
      </c>
      <c r="W182" s="65">
        <f t="shared" si="110"/>
        <v>0</v>
      </c>
      <c r="X182" s="65">
        <f t="shared" si="110"/>
        <v>551859</v>
      </c>
      <c r="Y182" s="65">
        <f t="shared" si="110"/>
        <v>551859</v>
      </c>
      <c r="Z182" s="65">
        <f t="shared" si="110"/>
        <v>0</v>
      </c>
      <c r="AA182" s="65">
        <f t="shared" si="110"/>
        <v>551859</v>
      </c>
      <c r="AB182" s="65">
        <f t="shared" si="110"/>
        <v>551859</v>
      </c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</row>
    <row r="183" spans="1:62" s="18" customFormat="1" ht="51.75" customHeight="1">
      <c r="A183" s="81" t="s">
        <v>137</v>
      </c>
      <c r="B183" s="63" t="s">
        <v>158</v>
      </c>
      <c r="C183" s="63" t="s">
        <v>132</v>
      </c>
      <c r="D183" s="102" t="s">
        <v>119</v>
      </c>
      <c r="E183" s="63" t="s">
        <v>138</v>
      </c>
      <c r="F183" s="55">
        <v>636668</v>
      </c>
      <c r="G183" s="55">
        <f>H183-F183</f>
        <v>470655</v>
      </c>
      <c r="H183" s="55">
        <v>1107323</v>
      </c>
      <c r="I183" s="55"/>
      <c r="J183" s="55">
        <v>1244558</v>
      </c>
      <c r="K183" s="68"/>
      <c r="L183" s="68"/>
      <c r="M183" s="55">
        <v>1244558</v>
      </c>
      <c r="N183" s="55">
        <f>O183-M183</f>
        <v>-704093</v>
      </c>
      <c r="O183" s="55">
        <v>540465</v>
      </c>
      <c r="P183" s="55"/>
      <c r="Q183" s="55">
        <v>540465</v>
      </c>
      <c r="R183" s="68"/>
      <c r="S183" s="68"/>
      <c r="T183" s="55">
        <f>O183+R183</f>
        <v>540465</v>
      </c>
      <c r="U183" s="55">
        <f>Q183+S183</f>
        <v>540465</v>
      </c>
      <c r="V183" s="68"/>
      <c r="W183" s="68"/>
      <c r="X183" s="55">
        <f>T183+V183</f>
        <v>540465</v>
      </c>
      <c r="Y183" s="55">
        <f>U183+W183</f>
        <v>540465</v>
      </c>
      <c r="Z183" s="68"/>
      <c r="AA183" s="55">
        <f>X183+Z183</f>
        <v>540465</v>
      </c>
      <c r="AB183" s="55">
        <f>Y183</f>
        <v>540465</v>
      </c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</row>
    <row r="184" spans="1:62" s="36" customFormat="1" ht="84" customHeight="1" hidden="1">
      <c r="A184" s="103" t="s">
        <v>256</v>
      </c>
      <c r="B184" s="104" t="s">
        <v>158</v>
      </c>
      <c r="C184" s="104" t="s">
        <v>132</v>
      </c>
      <c r="D184" s="105" t="s">
        <v>119</v>
      </c>
      <c r="E184" s="104" t="s">
        <v>143</v>
      </c>
      <c r="F184" s="106"/>
      <c r="G184" s="106"/>
      <c r="H184" s="106"/>
      <c r="I184" s="106"/>
      <c r="J184" s="106"/>
      <c r="K184" s="107"/>
      <c r="L184" s="107"/>
      <c r="M184" s="106"/>
      <c r="N184" s="106"/>
      <c r="O184" s="106"/>
      <c r="P184" s="106">
        <f>P193+P195+P197</f>
        <v>0</v>
      </c>
      <c r="Q184" s="106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  <c r="BA184" s="35"/>
      <c r="BB184" s="35"/>
      <c r="BC184" s="35"/>
      <c r="BD184" s="35"/>
      <c r="BE184" s="35"/>
      <c r="BF184" s="35"/>
      <c r="BG184" s="35"/>
      <c r="BH184" s="35"/>
      <c r="BI184" s="35"/>
      <c r="BJ184" s="35"/>
    </row>
    <row r="185" spans="1:62" s="14" customFormat="1" ht="36.75" customHeight="1" hidden="1">
      <c r="A185" s="81" t="s">
        <v>214</v>
      </c>
      <c r="B185" s="63" t="s">
        <v>158</v>
      </c>
      <c r="C185" s="63" t="s">
        <v>132</v>
      </c>
      <c r="D185" s="102" t="s">
        <v>203</v>
      </c>
      <c r="E185" s="63"/>
      <c r="F185" s="65">
        <f aca="true" t="shared" si="111" ref="F185:Q185">F186</f>
        <v>1903</v>
      </c>
      <c r="G185" s="65">
        <f t="shared" si="111"/>
        <v>-1903</v>
      </c>
      <c r="H185" s="65">
        <f t="shared" si="111"/>
        <v>0</v>
      </c>
      <c r="I185" s="65">
        <f t="shared" si="111"/>
        <v>0</v>
      </c>
      <c r="J185" s="65">
        <f t="shared" si="111"/>
        <v>0</v>
      </c>
      <c r="K185" s="65">
        <f t="shared" si="111"/>
        <v>0</v>
      </c>
      <c r="L185" s="65">
        <f t="shared" si="111"/>
        <v>0</v>
      </c>
      <c r="M185" s="65">
        <f t="shared" si="111"/>
        <v>0</v>
      </c>
      <c r="N185" s="65">
        <f t="shared" si="111"/>
        <v>0</v>
      </c>
      <c r="O185" s="65">
        <f t="shared" si="111"/>
        <v>0</v>
      </c>
      <c r="P185" s="65">
        <f t="shared" si="111"/>
        <v>0</v>
      </c>
      <c r="Q185" s="65">
        <f t="shared" si="111"/>
        <v>0</v>
      </c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</row>
    <row r="186" spans="1:62" s="14" customFormat="1" ht="102.75" customHeight="1" hidden="1">
      <c r="A186" s="81" t="s">
        <v>326</v>
      </c>
      <c r="B186" s="63" t="s">
        <v>158</v>
      </c>
      <c r="C186" s="63" t="s">
        <v>132</v>
      </c>
      <c r="D186" s="102" t="s">
        <v>203</v>
      </c>
      <c r="E186" s="63" t="s">
        <v>143</v>
      </c>
      <c r="F186" s="55">
        <v>1903</v>
      </c>
      <c r="G186" s="55">
        <f>H186-F186</f>
        <v>-1903</v>
      </c>
      <c r="H186" s="55">
        <f>2945-2945</f>
        <v>0</v>
      </c>
      <c r="I186" s="55"/>
      <c r="J186" s="55">
        <f>3154-3154</f>
        <v>0</v>
      </c>
      <c r="K186" s="74"/>
      <c r="L186" s="74"/>
      <c r="M186" s="55"/>
      <c r="N186" s="56"/>
      <c r="O186" s="55"/>
      <c r="P186" s="55"/>
      <c r="Q186" s="55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</row>
    <row r="187" spans="1:62" s="14" customFormat="1" ht="69" customHeight="1" hidden="1">
      <c r="A187" s="81" t="s">
        <v>224</v>
      </c>
      <c r="B187" s="63" t="s">
        <v>158</v>
      </c>
      <c r="C187" s="63" t="s">
        <v>132</v>
      </c>
      <c r="D187" s="102" t="s">
        <v>204</v>
      </c>
      <c r="E187" s="63"/>
      <c r="F187" s="65">
        <f aca="true" t="shared" si="112" ref="F187:Q187">F188</f>
        <v>1652</v>
      </c>
      <c r="G187" s="65">
        <f t="shared" si="112"/>
        <v>-1652</v>
      </c>
      <c r="H187" s="65">
        <f t="shared" si="112"/>
        <v>0</v>
      </c>
      <c r="I187" s="65">
        <f t="shared" si="112"/>
        <v>0</v>
      </c>
      <c r="J187" s="65">
        <f t="shared" si="112"/>
        <v>0</v>
      </c>
      <c r="K187" s="65">
        <f t="shared" si="112"/>
        <v>0</v>
      </c>
      <c r="L187" s="65">
        <f t="shared" si="112"/>
        <v>0</v>
      </c>
      <c r="M187" s="65">
        <f t="shared" si="112"/>
        <v>0</v>
      </c>
      <c r="N187" s="65">
        <f t="shared" si="112"/>
        <v>0</v>
      </c>
      <c r="O187" s="65">
        <f t="shared" si="112"/>
        <v>0</v>
      </c>
      <c r="P187" s="65">
        <f t="shared" si="112"/>
        <v>0</v>
      </c>
      <c r="Q187" s="65">
        <f t="shared" si="112"/>
        <v>0</v>
      </c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</row>
    <row r="188" spans="1:62" s="14" customFormat="1" ht="104.25" customHeight="1" hidden="1">
      <c r="A188" s="81" t="s">
        <v>326</v>
      </c>
      <c r="B188" s="63" t="s">
        <v>158</v>
      </c>
      <c r="C188" s="63" t="s">
        <v>132</v>
      </c>
      <c r="D188" s="102" t="s">
        <v>204</v>
      </c>
      <c r="E188" s="63" t="s">
        <v>143</v>
      </c>
      <c r="F188" s="55">
        <v>1652</v>
      </c>
      <c r="G188" s="55">
        <f>H188-F188</f>
        <v>-1652</v>
      </c>
      <c r="H188" s="56">
        <f>699-699</f>
        <v>0</v>
      </c>
      <c r="I188" s="56"/>
      <c r="J188" s="56">
        <f>749-749</f>
        <v>0</v>
      </c>
      <c r="K188" s="74"/>
      <c r="L188" s="74"/>
      <c r="M188" s="55"/>
      <c r="N188" s="56"/>
      <c r="O188" s="55"/>
      <c r="P188" s="55"/>
      <c r="Q188" s="55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</row>
    <row r="189" spans="1:62" s="14" customFormat="1" ht="120" customHeight="1" hidden="1">
      <c r="A189" s="81" t="s">
        <v>327</v>
      </c>
      <c r="B189" s="63" t="s">
        <v>158</v>
      </c>
      <c r="C189" s="63" t="s">
        <v>132</v>
      </c>
      <c r="D189" s="102" t="s">
        <v>205</v>
      </c>
      <c r="E189" s="63"/>
      <c r="F189" s="65">
        <f aca="true" t="shared" si="113" ref="F189:Q189">F190</f>
        <v>9073</v>
      </c>
      <c r="G189" s="65">
        <f t="shared" si="113"/>
        <v>-9073</v>
      </c>
      <c r="H189" s="65">
        <f t="shared" si="113"/>
        <v>0</v>
      </c>
      <c r="I189" s="65">
        <f t="shared" si="113"/>
        <v>0</v>
      </c>
      <c r="J189" s="65">
        <f t="shared" si="113"/>
        <v>0</v>
      </c>
      <c r="K189" s="65">
        <f t="shared" si="113"/>
        <v>0</v>
      </c>
      <c r="L189" s="65">
        <f t="shared" si="113"/>
        <v>0</v>
      </c>
      <c r="M189" s="65">
        <f t="shared" si="113"/>
        <v>0</v>
      </c>
      <c r="N189" s="65">
        <f t="shared" si="113"/>
        <v>0</v>
      </c>
      <c r="O189" s="65">
        <f t="shared" si="113"/>
        <v>0</v>
      </c>
      <c r="P189" s="65">
        <f t="shared" si="113"/>
        <v>0</v>
      </c>
      <c r="Q189" s="65">
        <f t="shared" si="113"/>
        <v>0</v>
      </c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</row>
    <row r="190" spans="1:62" s="14" customFormat="1" ht="102.75" customHeight="1" hidden="1">
      <c r="A190" s="81" t="s">
        <v>326</v>
      </c>
      <c r="B190" s="63" t="s">
        <v>158</v>
      </c>
      <c r="C190" s="63" t="s">
        <v>132</v>
      </c>
      <c r="D190" s="102" t="s">
        <v>205</v>
      </c>
      <c r="E190" s="63" t="s">
        <v>143</v>
      </c>
      <c r="F190" s="55">
        <v>9073</v>
      </c>
      <c r="G190" s="55">
        <f>H190-F190</f>
        <v>-9073</v>
      </c>
      <c r="H190" s="55">
        <f>9572-9572</f>
        <v>0</v>
      </c>
      <c r="I190" s="55"/>
      <c r="J190" s="55">
        <f>10251-10251</f>
        <v>0</v>
      </c>
      <c r="K190" s="74"/>
      <c r="L190" s="74"/>
      <c r="M190" s="55"/>
      <c r="N190" s="56"/>
      <c r="O190" s="55"/>
      <c r="P190" s="55"/>
      <c r="Q190" s="55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</row>
    <row r="191" spans="1:62" s="14" customFormat="1" ht="19.5" customHeight="1" hidden="1">
      <c r="A191" s="81" t="s">
        <v>215</v>
      </c>
      <c r="B191" s="63" t="s">
        <v>158</v>
      </c>
      <c r="C191" s="63" t="s">
        <v>132</v>
      </c>
      <c r="D191" s="102" t="s">
        <v>206</v>
      </c>
      <c r="E191" s="63"/>
      <c r="F191" s="65">
        <f aca="true" t="shared" si="114" ref="F191:Q191">F192</f>
        <v>23259</v>
      </c>
      <c r="G191" s="65">
        <f t="shared" si="114"/>
        <v>-23259</v>
      </c>
      <c r="H191" s="65">
        <f t="shared" si="114"/>
        <v>0</v>
      </c>
      <c r="I191" s="65">
        <f t="shared" si="114"/>
        <v>0</v>
      </c>
      <c r="J191" s="65">
        <f t="shared" si="114"/>
        <v>0</v>
      </c>
      <c r="K191" s="65">
        <f t="shared" si="114"/>
        <v>0</v>
      </c>
      <c r="L191" s="65">
        <f t="shared" si="114"/>
        <v>0</v>
      </c>
      <c r="M191" s="65">
        <f t="shared" si="114"/>
        <v>0</v>
      </c>
      <c r="N191" s="65">
        <f t="shared" si="114"/>
        <v>0</v>
      </c>
      <c r="O191" s="65">
        <f t="shared" si="114"/>
        <v>0</v>
      </c>
      <c r="P191" s="65">
        <f t="shared" si="114"/>
        <v>0</v>
      </c>
      <c r="Q191" s="65">
        <f t="shared" si="114"/>
        <v>0</v>
      </c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</row>
    <row r="192" spans="1:62" s="14" customFormat="1" ht="20.25" customHeight="1" hidden="1">
      <c r="A192" s="81" t="s">
        <v>326</v>
      </c>
      <c r="B192" s="63" t="s">
        <v>158</v>
      </c>
      <c r="C192" s="63" t="s">
        <v>132</v>
      </c>
      <c r="D192" s="102" t="s">
        <v>206</v>
      </c>
      <c r="E192" s="63" t="s">
        <v>143</v>
      </c>
      <c r="F192" s="55">
        <v>23259</v>
      </c>
      <c r="G192" s="55">
        <f>H192-F192</f>
        <v>-23259</v>
      </c>
      <c r="H192" s="55"/>
      <c r="I192" s="55"/>
      <c r="J192" s="55"/>
      <c r="K192" s="74"/>
      <c r="L192" s="74"/>
      <c r="M192" s="55"/>
      <c r="N192" s="56"/>
      <c r="O192" s="55"/>
      <c r="P192" s="55"/>
      <c r="Q192" s="55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</row>
    <row r="193" spans="1:62" s="14" customFormat="1" ht="36" customHeight="1" hidden="1">
      <c r="A193" s="81" t="s">
        <v>217</v>
      </c>
      <c r="B193" s="63" t="s">
        <v>158</v>
      </c>
      <c r="C193" s="63" t="s">
        <v>132</v>
      </c>
      <c r="D193" s="102" t="s">
        <v>216</v>
      </c>
      <c r="E193" s="63"/>
      <c r="F193" s="65">
        <f aca="true" t="shared" si="115" ref="F193:Q193">F194</f>
        <v>8045</v>
      </c>
      <c r="G193" s="65">
        <f t="shared" si="115"/>
        <v>3908</v>
      </c>
      <c r="H193" s="65">
        <f t="shared" si="115"/>
        <v>11953</v>
      </c>
      <c r="I193" s="65">
        <f t="shared" si="115"/>
        <v>0</v>
      </c>
      <c r="J193" s="65">
        <f t="shared" si="115"/>
        <v>12801</v>
      </c>
      <c r="K193" s="65">
        <f t="shared" si="115"/>
        <v>0</v>
      </c>
      <c r="L193" s="65">
        <f t="shared" si="115"/>
        <v>0</v>
      </c>
      <c r="M193" s="65">
        <f t="shared" si="115"/>
        <v>12801</v>
      </c>
      <c r="N193" s="65">
        <f t="shared" si="115"/>
        <v>-12801</v>
      </c>
      <c r="O193" s="65">
        <f t="shared" si="115"/>
        <v>0</v>
      </c>
      <c r="P193" s="65">
        <f t="shared" si="115"/>
        <v>0</v>
      </c>
      <c r="Q193" s="65">
        <f t="shared" si="115"/>
        <v>0</v>
      </c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</row>
    <row r="194" spans="1:62" s="14" customFormat="1" ht="87" customHeight="1" hidden="1">
      <c r="A194" s="81" t="s">
        <v>256</v>
      </c>
      <c r="B194" s="63" t="s">
        <v>158</v>
      </c>
      <c r="C194" s="63" t="s">
        <v>132</v>
      </c>
      <c r="D194" s="102" t="s">
        <v>216</v>
      </c>
      <c r="E194" s="63" t="s">
        <v>143</v>
      </c>
      <c r="F194" s="55">
        <v>8045</v>
      </c>
      <c r="G194" s="55">
        <f>H194-F194</f>
        <v>3908</v>
      </c>
      <c r="H194" s="55">
        <v>11953</v>
      </c>
      <c r="I194" s="55"/>
      <c r="J194" s="55">
        <v>12801</v>
      </c>
      <c r="K194" s="74"/>
      <c r="L194" s="74"/>
      <c r="M194" s="55">
        <v>12801</v>
      </c>
      <c r="N194" s="55">
        <f>O194-M194</f>
        <v>-12801</v>
      </c>
      <c r="O194" s="55"/>
      <c r="P194" s="55"/>
      <c r="Q194" s="55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</row>
    <row r="195" spans="1:62" s="14" customFormat="1" ht="75.75" customHeight="1">
      <c r="A195" s="81" t="s">
        <v>277</v>
      </c>
      <c r="B195" s="63" t="s">
        <v>158</v>
      </c>
      <c r="C195" s="63" t="s">
        <v>132</v>
      </c>
      <c r="D195" s="102" t="s">
        <v>216</v>
      </c>
      <c r="E195" s="63"/>
      <c r="F195" s="55"/>
      <c r="G195" s="55"/>
      <c r="H195" s="55"/>
      <c r="I195" s="55"/>
      <c r="J195" s="55"/>
      <c r="K195" s="74"/>
      <c r="L195" s="74"/>
      <c r="M195" s="55"/>
      <c r="N195" s="55">
        <f aca="true" t="shared" si="116" ref="N195:AB195">N196</f>
        <v>11394</v>
      </c>
      <c r="O195" s="55">
        <f t="shared" si="116"/>
        <v>11394</v>
      </c>
      <c r="P195" s="55">
        <f t="shared" si="116"/>
        <v>0</v>
      </c>
      <c r="Q195" s="55">
        <f t="shared" si="116"/>
        <v>11394</v>
      </c>
      <c r="R195" s="55">
        <f t="shared" si="116"/>
        <v>0</v>
      </c>
      <c r="S195" s="55">
        <f t="shared" si="116"/>
        <v>0</v>
      </c>
      <c r="T195" s="55">
        <f t="shared" si="116"/>
        <v>11394</v>
      </c>
      <c r="U195" s="55">
        <f t="shared" si="116"/>
        <v>11394</v>
      </c>
      <c r="V195" s="55">
        <f t="shared" si="116"/>
        <v>0</v>
      </c>
      <c r="W195" s="55">
        <f t="shared" si="116"/>
        <v>0</v>
      </c>
      <c r="X195" s="55">
        <f t="shared" si="116"/>
        <v>11394</v>
      </c>
      <c r="Y195" s="55">
        <f t="shared" si="116"/>
        <v>11394</v>
      </c>
      <c r="Z195" s="55">
        <f t="shared" si="116"/>
        <v>0</v>
      </c>
      <c r="AA195" s="55">
        <f t="shared" si="116"/>
        <v>11394</v>
      </c>
      <c r="AB195" s="55">
        <f t="shared" si="116"/>
        <v>11394</v>
      </c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</row>
    <row r="196" spans="1:62" s="14" customFormat="1" ht="87.75" customHeight="1">
      <c r="A196" s="81" t="s">
        <v>256</v>
      </c>
      <c r="B196" s="63" t="s">
        <v>158</v>
      </c>
      <c r="C196" s="63" t="s">
        <v>132</v>
      </c>
      <c r="D196" s="102" t="s">
        <v>216</v>
      </c>
      <c r="E196" s="63" t="s">
        <v>143</v>
      </c>
      <c r="F196" s="55"/>
      <c r="G196" s="55"/>
      <c r="H196" s="55"/>
      <c r="I196" s="55"/>
      <c r="J196" s="55"/>
      <c r="K196" s="74"/>
      <c r="L196" s="74"/>
      <c r="M196" s="55"/>
      <c r="N196" s="55">
        <f>O196-M196</f>
        <v>11394</v>
      </c>
      <c r="O196" s="55">
        <v>11394</v>
      </c>
      <c r="P196" s="55"/>
      <c r="Q196" s="55">
        <v>11394</v>
      </c>
      <c r="R196" s="74"/>
      <c r="S196" s="74"/>
      <c r="T196" s="55">
        <f>O196+R196</f>
        <v>11394</v>
      </c>
      <c r="U196" s="55">
        <f>Q196+S196</f>
        <v>11394</v>
      </c>
      <c r="V196" s="74"/>
      <c r="W196" s="74"/>
      <c r="X196" s="55">
        <f>T196+V196</f>
        <v>11394</v>
      </c>
      <c r="Y196" s="55">
        <f>U196+W196</f>
        <v>11394</v>
      </c>
      <c r="Z196" s="74"/>
      <c r="AA196" s="55">
        <f>X196+Z196</f>
        <v>11394</v>
      </c>
      <c r="AB196" s="55">
        <f>Y196</f>
        <v>11394</v>
      </c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</row>
    <row r="197" spans="1:62" s="14" customFormat="1" ht="37.5" customHeight="1" hidden="1">
      <c r="A197" s="81" t="s">
        <v>239</v>
      </c>
      <c r="B197" s="63" t="s">
        <v>158</v>
      </c>
      <c r="C197" s="63" t="s">
        <v>132</v>
      </c>
      <c r="D197" s="102" t="s">
        <v>240</v>
      </c>
      <c r="E197" s="63"/>
      <c r="F197" s="65">
        <f aca="true" t="shared" si="117" ref="F197:Q197">F198</f>
        <v>0</v>
      </c>
      <c r="G197" s="65">
        <f t="shared" si="117"/>
        <v>43245</v>
      </c>
      <c r="H197" s="65">
        <f t="shared" si="117"/>
        <v>43245</v>
      </c>
      <c r="I197" s="65">
        <f t="shared" si="117"/>
        <v>0</v>
      </c>
      <c r="J197" s="65">
        <f t="shared" si="117"/>
        <v>46297</v>
      </c>
      <c r="K197" s="65">
        <f t="shared" si="117"/>
        <v>0</v>
      </c>
      <c r="L197" s="65">
        <f t="shared" si="117"/>
        <v>0</v>
      </c>
      <c r="M197" s="65">
        <f t="shared" si="117"/>
        <v>46297</v>
      </c>
      <c r="N197" s="65">
        <f t="shared" si="117"/>
        <v>-46297</v>
      </c>
      <c r="O197" s="65">
        <f t="shared" si="117"/>
        <v>0</v>
      </c>
      <c r="P197" s="65">
        <f t="shared" si="117"/>
        <v>0</v>
      </c>
      <c r="Q197" s="65">
        <f t="shared" si="117"/>
        <v>0</v>
      </c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</row>
    <row r="198" spans="1:62" s="14" customFormat="1" ht="88.5" customHeight="1" hidden="1">
      <c r="A198" s="81" t="s">
        <v>256</v>
      </c>
      <c r="B198" s="63" t="s">
        <v>158</v>
      </c>
      <c r="C198" s="63" t="s">
        <v>132</v>
      </c>
      <c r="D198" s="102" t="s">
        <v>240</v>
      </c>
      <c r="E198" s="63" t="s">
        <v>143</v>
      </c>
      <c r="F198" s="55"/>
      <c r="G198" s="55">
        <f>H198-F198</f>
        <v>43245</v>
      </c>
      <c r="H198" s="55">
        <v>43245</v>
      </c>
      <c r="I198" s="55"/>
      <c r="J198" s="55">
        <v>46297</v>
      </c>
      <c r="K198" s="74"/>
      <c r="L198" s="74"/>
      <c r="M198" s="55">
        <v>46297</v>
      </c>
      <c r="N198" s="55">
        <f>O198-M198</f>
        <v>-46297</v>
      </c>
      <c r="O198" s="55"/>
      <c r="P198" s="55"/>
      <c r="Q198" s="55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</row>
    <row r="199" spans="1:62" s="14" customFormat="1" ht="21.75" customHeight="1" hidden="1">
      <c r="A199" s="62" t="s">
        <v>121</v>
      </c>
      <c r="B199" s="63" t="s">
        <v>158</v>
      </c>
      <c r="C199" s="63" t="s">
        <v>132</v>
      </c>
      <c r="D199" s="64" t="s">
        <v>122</v>
      </c>
      <c r="E199" s="63"/>
      <c r="F199" s="108">
        <f aca="true" t="shared" si="118" ref="F199:Q199">F200</f>
        <v>0</v>
      </c>
      <c r="G199" s="55">
        <f t="shared" si="118"/>
        <v>4556</v>
      </c>
      <c r="H199" s="55">
        <f t="shared" si="118"/>
        <v>4556</v>
      </c>
      <c r="I199" s="108">
        <f t="shared" si="118"/>
        <v>0</v>
      </c>
      <c r="J199" s="55">
        <f t="shared" si="118"/>
        <v>4887</v>
      </c>
      <c r="K199" s="55">
        <f t="shared" si="118"/>
        <v>0</v>
      </c>
      <c r="L199" s="55">
        <f t="shared" si="118"/>
        <v>0</v>
      </c>
      <c r="M199" s="55">
        <f t="shared" si="118"/>
        <v>4887</v>
      </c>
      <c r="N199" s="55">
        <f t="shared" si="118"/>
        <v>-4887</v>
      </c>
      <c r="O199" s="55">
        <f t="shared" si="118"/>
        <v>0</v>
      </c>
      <c r="P199" s="55">
        <f t="shared" si="118"/>
        <v>0</v>
      </c>
      <c r="Q199" s="55">
        <f t="shared" si="118"/>
        <v>0</v>
      </c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</row>
    <row r="200" spans="1:62" s="14" customFormat="1" ht="50.25" customHeight="1" hidden="1">
      <c r="A200" s="62" t="s">
        <v>137</v>
      </c>
      <c r="B200" s="63" t="s">
        <v>158</v>
      </c>
      <c r="C200" s="63" t="s">
        <v>132</v>
      </c>
      <c r="D200" s="64" t="s">
        <v>122</v>
      </c>
      <c r="E200" s="63" t="s">
        <v>138</v>
      </c>
      <c r="F200" s="108"/>
      <c r="G200" s="55">
        <f>H200-F200</f>
        <v>4556</v>
      </c>
      <c r="H200" s="55">
        <v>4556</v>
      </c>
      <c r="I200" s="74"/>
      <c r="J200" s="55">
        <v>4887</v>
      </c>
      <c r="K200" s="74"/>
      <c r="L200" s="74"/>
      <c r="M200" s="55">
        <v>4887</v>
      </c>
      <c r="N200" s="55">
        <f>O200-M200</f>
        <v>-4887</v>
      </c>
      <c r="O200" s="55"/>
      <c r="P200" s="55"/>
      <c r="Q200" s="55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</row>
    <row r="201" spans="1:62" s="14" customFormat="1" ht="21" customHeight="1">
      <c r="A201" s="62"/>
      <c r="B201" s="63"/>
      <c r="C201" s="63"/>
      <c r="D201" s="64"/>
      <c r="E201" s="63"/>
      <c r="F201" s="108"/>
      <c r="G201" s="55"/>
      <c r="H201" s="55"/>
      <c r="I201" s="74"/>
      <c r="J201" s="55"/>
      <c r="K201" s="74"/>
      <c r="L201" s="74"/>
      <c r="M201" s="55"/>
      <c r="N201" s="55"/>
      <c r="O201" s="55"/>
      <c r="P201" s="55"/>
      <c r="Q201" s="55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</row>
    <row r="202" spans="1:62" s="16" customFormat="1" ht="41.25" customHeight="1">
      <c r="A202" s="95" t="s">
        <v>55</v>
      </c>
      <c r="B202" s="50" t="s">
        <v>158</v>
      </c>
      <c r="C202" s="50" t="s">
        <v>158</v>
      </c>
      <c r="D202" s="60"/>
      <c r="E202" s="50"/>
      <c r="F202" s="61">
        <f aca="true" t="shared" si="119" ref="F202:V203">F203</f>
        <v>4617</v>
      </c>
      <c r="G202" s="61">
        <f t="shared" si="119"/>
        <v>23549</v>
      </c>
      <c r="H202" s="61">
        <f t="shared" si="119"/>
        <v>28166</v>
      </c>
      <c r="I202" s="61">
        <f t="shared" si="119"/>
        <v>0</v>
      </c>
      <c r="J202" s="61">
        <f t="shared" si="119"/>
        <v>30734</v>
      </c>
      <c r="K202" s="61">
        <f t="shared" si="119"/>
        <v>0</v>
      </c>
      <c r="L202" s="61">
        <f t="shared" si="119"/>
        <v>0</v>
      </c>
      <c r="M202" s="61">
        <f t="shared" si="119"/>
        <v>30734</v>
      </c>
      <c r="N202" s="61">
        <f t="shared" si="119"/>
        <v>-13176</v>
      </c>
      <c r="O202" s="61">
        <f t="shared" si="119"/>
        <v>17558</v>
      </c>
      <c r="P202" s="61">
        <f t="shared" si="119"/>
        <v>0</v>
      </c>
      <c r="Q202" s="61">
        <f t="shared" si="119"/>
        <v>17558</v>
      </c>
      <c r="R202" s="61">
        <f t="shared" si="119"/>
        <v>0</v>
      </c>
      <c r="S202" s="61">
        <f t="shared" si="119"/>
        <v>0</v>
      </c>
      <c r="T202" s="61">
        <f t="shared" si="119"/>
        <v>17558</v>
      </c>
      <c r="U202" s="61">
        <f t="shared" si="119"/>
        <v>17558</v>
      </c>
      <c r="V202" s="61">
        <f t="shared" si="119"/>
        <v>0</v>
      </c>
      <c r="W202" s="61">
        <f aca="true" t="shared" si="120" ref="V202:AB203">W203</f>
        <v>0</v>
      </c>
      <c r="X202" s="61">
        <f t="shared" si="120"/>
        <v>17558</v>
      </c>
      <c r="Y202" s="61">
        <f t="shared" si="120"/>
        <v>17558</v>
      </c>
      <c r="Z202" s="61">
        <f t="shared" si="120"/>
        <v>0</v>
      </c>
      <c r="AA202" s="61">
        <f t="shared" si="120"/>
        <v>17558</v>
      </c>
      <c r="AB202" s="61">
        <f t="shared" si="120"/>
        <v>17558</v>
      </c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</row>
    <row r="203" spans="1:28" ht="72.75" customHeight="1">
      <c r="A203" s="96" t="s">
        <v>133</v>
      </c>
      <c r="B203" s="63" t="s">
        <v>158</v>
      </c>
      <c r="C203" s="63" t="s">
        <v>158</v>
      </c>
      <c r="D203" s="64" t="s">
        <v>161</v>
      </c>
      <c r="E203" s="63"/>
      <c r="F203" s="65">
        <f t="shared" si="119"/>
        <v>4617</v>
      </c>
      <c r="G203" s="65">
        <f t="shared" si="119"/>
        <v>23549</v>
      </c>
      <c r="H203" s="65">
        <f t="shared" si="119"/>
        <v>28166</v>
      </c>
      <c r="I203" s="65">
        <f t="shared" si="119"/>
        <v>0</v>
      </c>
      <c r="J203" s="65">
        <f t="shared" si="119"/>
        <v>30734</v>
      </c>
      <c r="K203" s="65">
        <f t="shared" si="119"/>
        <v>0</v>
      </c>
      <c r="L203" s="65">
        <f t="shared" si="119"/>
        <v>0</v>
      </c>
      <c r="M203" s="65">
        <f t="shared" si="119"/>
        <v>30734</v>
      </c>
      <c r="N203" s="65">
        <f t="shared" si="119"/>
        <v>-13176</v>
      </c>
      <c r="O203" s="65">
        <f t="shared" si="119"/>
        <v>17558</v>
      </c>
      <c r="P203" s="65">
        <f t="shared" si="119"/>
        <v>0</v>
      </c>
      <c r="Q203" s="65">
        <f t="shared" si="119"/>
        <v>17558</v>
      </c>
      <c r="R203" s="65">
        <f t="shared" si="119"/>
        <v>0</v>
      </c>
      <c r="S203" s="65">
        <f t="shared" si="119"/>
        <v>0</v>
      </c>
      <c r="T203" s="65">
        <f t="shared" si="119"/>
        <v>17558</v>
      </c>
      <c r="U203" s="65">
        <f t="shared" si="119"/>
        <v>17558</v>
      </c>
      <c r="V203" s="65">
        <f t="shared" si="120"/>
        <v>0</v>
      </c>
      <c r="W203" s="65">
        <f t="shared" si="120"/>
        <v>0</v>
      </c>
      <c r="X203" s="65">
        <f t="shared" si="120"/>
        <v>17558</v>
      </c>
      <c r="Y203" s="65">
        <f t="shared" si="120"/>
        <v>17558</v>
      </c>
      <c r="Z203" s="65">
        <f t="shared" si="120"/>
        <v>0</v>
      </c>
      <c r="AA203" s="65">
        <f t="shared" si="120"/>
        <v>17558</v>
      </c>
      <c r="AB203" s="65">
        <f t="shared" si="120"/>
        <v>17558</v>
      </c>
    </row>
    <row r="204" spans="1:62" s="14" customFormat="1" ht="36" customHeight="1">
      <c r="A204" s="96" t="s">
        <v>129</v>
      </c>
      <c r="B204" s="63" t="s">
        <v>158</v>
      </c>
      <c r="C204" s="63" t="s">
        <v>158</v>
      </c>
      <c r="D204" s="64" t="s">
        <v>124</v>
      </c>
      <c r="E204" s="63" t="s">
        <v>130</v>
      </c>
      <c r="F204" s="55">
        <v>4617</v>
      </c>
      <c r="G204" s="55">
        <f>H204-F204</f>
        <v>23549</v>
      </c>
      <c r="H204" s="55">
        <v>28166</v>
      </c>
      <c r="I204" s="55"/>
      <c r="J204" s="55">
        <v>30734</v>
      </c>
      <c r="K204" s="74"/>
      <c r="L204" s="74"/>
      <c r="M204" s="55">
        <v>30734</v>
      </c>
      <c r="N204" s="55">
        <f>O204-M204</f>
        <v>-13176</v>
      </c>
      <c r="O204" s="55">
        <v>17558</v>
      </c>
      <c r="P204" s="55"/>
      <c r="Q204" s="55">
        <v>17558</v>
      </c>
      <c r="R204" s="74"/>
      <c r="S204" s="74"/>
      <c r="T204" s="55">
        <f>O204+R204</f>
        <v>17558</v>
      </c>
      <c r="U204" s="55">
        <f>Q204+S204</f>
        <v>17558</v>
      </c>
      <c r="V204" s="74"/>
      <c r="W204" s="74"/>
      <c r="X204" s="55">
        <f>T204+V204</f>
        <v>17558</v>
      </c>
      <c r="Y204" s="55">
        <f>U204+W204</f>
        <v>17558</v>
      </c>
      <c r="Z204" s="74"/>
      <c r="AA204" s="55">
        <f>X204+Z204</f>
        <v>17558</v>
      </c>
      <c r="AB204" s="55">
        <f>Y204</f>
        <v>17558</v>
      </c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</row>
    <row r="205" spans="1:28" ht="15">
      <c r="A205" s="78"/>
      <c r="B205" s="79"/>
      <c r="C205" s="79"/>
      <c r="D205" s="80"/>
      <c r="E205" s="79"/>
      <c r="F205" s="40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</row>
    <row r="206" spans="1:62" s="8" customFormat="1" ht="38.25" customHeight="1">
      <c r="A206" s="43" t="s">
        <v>56</v>
      </c>
      <c r="B206" s="44" t="s">
        <v>57</v>
      </c>
      <c r="C206" s="44"/>
      <c r="D206" s="45"/>
      <c r="E206" s="44"/>
      <c r="F206" s="82">
        <f aca="true" t="shared" si="121" ref="F206:O206">F208</f>
        <v>13065</v>
      </c>
      <c r="G206" s="82">
        <f t="shared" si="121"/>
        <v>61506</v>
      </c>
      <c r="H206" s="82">
        <f t="shared" si="121"/>
        <v>74571</v>
      </c>
      <c r="I206" s="82">
        <f t="shared" si="121"/>
        <v>50000</v>
      </c>
      <c r="J206" s="82">
        <f t="shared" si="121"/>
        <v>27641</v>
      </c>
      <c r="K206" s="82">
        <f t="shared" si="121"/>
        <v>0</v>
      </c>
      <c r="L206" s="82">
        <f t="shared" si="121"/>
        <v>0</v>
      </c>
      <c r="M206" s="82">
        <f t="shared" si="121"/>
        <v>27641</v>
      </c>
      <c r="N206" s="82">
        <f t="shared" si="121"/>
        <v>-20296</v>
      </c>
      <c r="O206" s="82">
        <f t="shared" si="121"/>
        <v>7345</v>
      </c>
      <c r="P206" s="82">
        <f aca="true" t="shared" si="122" ref="P206:Y206">P208</f>
        <v>0</v>
      </c>
      <c r="Q206" s="82">
        <f t="shared" si="122"/>
        <v>7345</v>
      </c>
      <c r="R206" s="82">
        <f t="shared" si="122"/>
        <v>0</v>
      </c>
      <c r="S206" s="82">
        <f t="shared" si="122"/>
        <v>0</v>
      </c>
      <c r="T206" s="82">
        <f t="shared" si="122"/>
        <v>7345</v>
      </c>
      <c r="U206" s="82">
        <f t="shared" si="122"/>
        <v>7345</v>
      </c>
      <c r="V206" s="82">
        <f t="shared" si="122"/>
        <v>0</v>
      </c>
      <c r="W206" s="82">
        <f t="shared" si="122"/>
        <v>0</v>
      </c>
      <c r="X206" s="82">
        <f t="shared" si="122"/>
        <v>7345</v>
      </c>
      <c r="Y206" s="82">
        <f t="shared" si="122"/>
        <v>7345</v>
      </c>
      <c r="Z206" s="82">
        <f>Z208</f>
        <v>0</v>
      </c>
      <c r="AA206" s="82">
        <f>AA208</f>
        <v>7345</v>
      </c>
      <c r="AB206" s="82">
        <f>AB208</f>
        <v>7345</v>
      </c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</row>
    <row r="207" spans="1:62" s="8" customFormat="1" ht="13.5" customHeight="1">
      <c r="A207" s="43"/>
      <c r="B207" s="44"/>
      <c r="C207" s="44"/>
      <c r="D207" s="45"/>
      <c r="E207" s="44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109"/>
      <c r="W207" s="109"/>
      <c r="X207" s="109"/>
      <c r="Y207" s="109"/>
      <c r="Z207" s="109"/>
      <c r="AA207" s="109"/>
      <c r="AB207" s="109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</row>
    <row r="208" spans="1:62" s="12" customFormat="1" ht="37.5" customHeight="1">
      <c r="A208" s="49" t="s">
        <v>162</v>
      </c>
      <c r="B208" s="50" t="s">
        <v>149</v>
      </c>
      <c r="C208" s="50" t="s">
        <v>158</v>
      </c>
      <c r="D208" s="60"/>
      <c r="E208" s="50"/>
      <c r="F208" s="52">
        <f aca="true" t="shared" si="123" ref="F208:M208">F209+F211</f>
        <v>13065</v>
      </c>
      <c r="G208" s="52">
        <f t="shared" si="123"/>
        <v>61506</v>
      </c>
      <c r="H208" s="52">
        <f t="shared" si="123"/>
        <v>74571</v>
      </c>
      <c r="I208" s="52">
        <f t="shared" si="123"/>
        <v>50000</v>
      </c>
      <c r="J208" s="52">
        <f t="shared" si="123"/>
        <v>27641</v>
      </c>
      <c r="K208" s="52">
        <f t="shared" si="123"/>
        <v>0</v>
      </c>
      <c r="L208" s="52">
        <f t="shared" si="123"/>
        <v>0</v>
      </c>
      <c r="M208" s="52">
        <f t="shared" si="123"/>
        <v>27641</v>
      </c>
      <c r="N208" s="52">
        <f aca="true" t="shared" si="124" ref="N208:U208">N209+N211+N213</f>
        <v>-20296</v>
      </c>
      <c r="O208" s="52">
        <f t="shared" si="124"/>
        <v>7345</v>
      </c>
      <c r="P208" s="52">
        <f t="shared" si="124"/>
        <v>0</v>
      </c>
      <c r="Q208" s="52">
        <f t="shared" si="124"/>
        <v>7345</v>
      </c>
      <c r="R208" s="52">
        <f t="shared" si="124"/>
        <v>0</v>
      </c>
      <c r="S208" s="52">
        <f t="shared" si="124"/>
        <v>0</v>
      </c>
      <c r="T208" s="52">
        <f t="shared" si="124"/>
        <v>7345</v>
      </c>
      <c r="U208" s="52">
        <f t="shared" si="124"/>
        <v>7345</v>
      </c>
      <c r="V208" s="52">
        <f aca="true" t="shared" si="125" ref="V208:AB208">V209+V211+V213</f>
        <v>0</v>
      </c>
      <c r="W208" s="52">
        <f t="shared" si="125"/>
        <v>0</v>
      </c>
      <c r="X208" s="52">
        <f t="shared" si="125"/>
        <v>7345</v>
      </c>
      <c r="Y208" s="52">
        <f t="shared" si="125"/>
        <v>7345</v>
      </c>
      <c r="Z208" s="52">
        <f t="shared" si="125"/>
        <v>0</v>
      </c>
      <c r="AA208" s="52">
        <f t="shared" si="125"/>
        <v>7345</v>
      </c>
      <c r="AB208" s="52">
        <f t="shared" si="125"/>
        <v>7345</v>
      </c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1"/>
      <c r="AY208" s="11"/>
      <c r="AZ208" s="11"/>
      <c r="BA208" s="11"/>
      <c r="BB208" s="11"/>
      <c r="BC208" s="11"/>
      <c r="BD208" s="11"/>
      <c r="BE208" s="11"/>
      <c r="BF208" s="11"/>
      <c r="BG208" s="11"/>
      <c r="BH208" s="11"/>
      <c r="BI208" s="11"/>
      <c r="BJ208" s="11"/>
    </row>
    <row r="209" spans="1:62" s="14" customFormat="1" ht="33" hidden="1">
      <c r="A209" s="62" t="s">
        <v>163</v>
      </c>
      <c r="B209" s="63" t="s">
        <v>149</v>
      </c>
      <c r="C209" s="63" t="s">
        <v>158</v>
      </c>
      <c r="D209" s="64" t="s">
        <v>120</v>
      </c>
      <c r="E209" s="63"/>
      <c r="F209" s="55">
        <f aca="true" t="shared" si="126" ref="F209:AB209">F210</f>
        <v>11448</v>
      </c>
      <c r="G209" s="55">
        <f t="shared" si="126"/>
        <v>10380</v>
      </c>
      <c r="H209" s="55">
        <f t="shared" si="126"/>
        <v>21828</v>
      </c>
      <c r="I209" s="55">
        <f t="shared" si="126"/>
        <v>0</v>
      </c>
      <c r="J209" s="55">
        <f t="shared" si="126"/>
        <v>23378</v>
      </c>
      <c r="K209" s="55">
        <f t="shared" si="126"/>
        <v>0</v>
      </c>
      <c r="L209" s="55">
        <f t="shared" si="126"/>
        <v>0</v>
      </c>
      <c r="M209" s="55">
        <f t="shared" si="126"/>
        <v>23378</v>
      </c>
      <c r="N209" s="55">
        <f t="shared" si="126"/>
        <v>-23378</v>
      </c>
      <c r="O209" s="55">
        <f t="shared" si="126"/>
        <v>0</v>
      </c>
      <c r="P209" s="55">
        <f t="shared" si="126"/>
        <v>0</v>
      </c>
      <c r="Q209" s="55">
        <f t="shared" si="126"/>
        <v>0</v>
      </c>
      <c r="R209" s="55">
        <f t="shared" si="126"/>
        <v>0</v>
      </c>
      <c r="S209" s="55">
        <f t="shared" si="126"/>
        <v>0</v>
      </c>
      <c r="T209" s="55">
        <f t="shared" si="126"/>
        <v>0</v>
      </c>
      <c r="U209" s="55">
        <f t="shared" si="126"/>
        <v>0</v>
      </c>
      <c r="V209" s="55">
        <f t="shared" si="126"/>
        <v>0</v>
      </c>
      <c r="W209" s="55">
        <f t="shared" si="126"/>
        <v>0</v>
      </c>
      <c r="X209" s="55">
        <f t="shared" si="126"/>
        <v>0</v>
      </c>
      <c r="Y209" s="55">
        <f t="shared" si="126"/>
        <v>0</v>
      </c>
      <c r="Z209" s="55">
        <f t="shared" si="126"/>
        <v>0</v>
      </c>
      <c r="AA209" s="55">
        <f t="shared" si="126"/>
        <v>0</v>
      </c>
      <c r="AB209" s="55">
        <f t="shared" si="126"/>
        <v>0</v>
      </c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</row>
    <row r="210" spans="1:62" s="16" customFormat="1" ht="51" customHeight="1" hidden="1">
      <c r="A210" s="62" t="s">
        <v>137</v>
      </c>
      <c r="B210" s="63" t="s">
        <v>149</v>
      </c>
      <c r="C210" s="63" t="s">
        <v>158</v>
      </c>
      <c r="D210" s="64" t="s">
        <v>120</v>
      </c>
      <c r="E210" s="63" t="s">
        <v>138</v>
      </c>
      <c r="F210" s="55">
        <v>11448</v>
      </c>
      <c r="G210" s="55">
        <f>H210-F210</f>
        <v>10380</v>
      </c>
      <c r="H210" s="55">
        <v>21828</v>
      </c>
      <c r="I210" s="55"/>
      <c r="J210" s="55">
        <v>23378</v>
      </c>
      <c r="K210" s="57"/>
      <c r="L210" s="57"/>
      <c r="M210" s="55">
        <v>23378</v>
      </c>
      <c r="N210" s="55">
        <f>O210-M210</f>
        <v>-23378</v>
      </c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</row>
    <row r="211" spans="1:62" s="16" customFormat="1" ht="20.25" customHeight="1" hidden="1">
      <c r="A211" s="62" t="s">
        <v>211</v>
      </c>
      <c r="B211" s="63" t="s">
        <v>149</v>
      </c>
      <c r="C211" s="63" t="s">
        <v>158</v>
      </c>
      <c r="D211" s="64" t="s">
        <v>210</v>
      </c>
      <c r="E211" s="63"/>
      <c r="F211" s="55">
        <f aca="true" t="shared" si="127" ref="F211:AB211">F212</f>
        <v>1617</v>
      </c>
      <c r="G211" s="55">
        <f t="shared" si="127"/>
        <v>51126</v>
      </c>
      <c r="H211" s="55">
        <f t="shared" si="127"/>
        <v>52743</v>
      </c>
      <c r="I211" s="55">
        <f t="shared" si="127"/>
        <v>50000</v>
      </c>
      <c r="J211" s="55">
        <f t="shared" si="127"/>
        <v>4263</v>
      </c>
      <c r="K211" s="55">
        <f t="shared" si="127"/>
        <v>0</v>
      </c>
      <c r="L211" s="55">
        <f t="shared" si="127"/>
        <v>0</v>
      </c>
      <c r="M211" s="55">
        <f t="shared" si="127"/>
        <v>4263</v>
      </c>
      <c r="N211" s="55">
        <f t="shared" si="127"/>
        <v>-4263</v>
      </c>
      <c r="O211" s="55">
        <f t="shared" si="127"/>
        <v>0</v>
      </c>
      <c r="P211" s="55">
        <f t="shared" si="127"/>
        <v>0</v>
      </c>
      <c r="Q211" s="55">
        <f t="shared" si="127"/>
        <v>0</v>
      </c>
      <c r="R211" s="55">
        <f t="shared" si="127"/>
        <v>0</v>
      </c>
      <c r="S211" s="55">
        <f t="shared" si="127"/>
        <v>0</v>
      </c>
      <c r="T211" s="55">
        <f t="shared" si="127"/>
        <v>0</v>
      </c>
      <c r="U211" s="55">
        <f t="shared" si="127"/>
        <v>0</v>
      </c>
      <c r="V211" s="55">
        <f t="shared" si="127"/>
        <v>0</v>
      </c>
      <c r="W211" s="55">
        <f t="shared" si="127"/>
        <v>0</v>
      </c>
      <c r="X211" s="55">
        <f t="shared" si="127"/>
        <v>0</v>
      </c>
      <c r="Y211" s="55">
        <f t="shared" si="127"/>
        <v>0</v>
      </c>
      <c r="Z211" s="55">
        <f t="shared" si="127"/>
        <v>0</v>
      </c>
      <c r="AA211" s="55">
        <f t="shared" si="127"/>
        <v>0</v>
      </c>
      <c r="AB211" s="55">
        <f t="shared" si="127"/>
        <v>0</v>
      </c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</row>
    <row r="212" spans="1:62" s="16" customFormat="1" ht="48" customHeight="1" hidden="1">
      <c r="A212" s="62" t="s">
        <v>164</v>
      </c>
      <c r="B212" s="63" t="s">
        <v>149</v>
      </c>
      <c r="C212" s="63" t="s">
        <v>158</v>
      </c>
      <c r="D212" s="64" t="s">
        <v>210</v>
      </c>
      <c r="E212" s="63" t="s">
        <v>165</v>
      </c>
      <c r="F212" s="55">
        <v>1617</v>
      </c>
      <c r="G212" s="55">
        <f>H212-F212</f>
        <v>51126</v>
      </c>
      <c r="H212" s="55">
        <v>52743</v>
      </c>
      <c r="I212" s="55">
        <v>50000</v>
      </c>
      <c r="J212" s="55">
        <v>4263</v>
      </c>
      <c r="K212" s="57"/>
      <c r="L212" s="57"/>
      <c r="M212" s="55">
        <v>4263</v>
      </c>
      <c r="N212" s="55">
        <f>O212-M212</f>
        <v>-4263</v>
      </c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  <c r="AB212" s="5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</row>
    <row r="213" spans="1:62" s="16" customFormat="1" ht="26.25" customHeight="1">
      <c r="A213" s="62" t="s">
        <v>121</v>
      </c>
      <c r="B213" s="63" t="s">
        <v>149</v>
      </c>
      <c r="C213" s="63" t="s">
        <v>158</v>
      </c>
      <c r="D213" s="64" t="s">
        <v>122</v>
      </c>
      <c r="E213" s="63"/>
      <c r="F213" s="55"/>
      <c r="G213" s="55"/>
      <c r="H213" s="55"/>
      <c r="I213" s="55"/>
      <c r="J213" s="55"/>
      <c r="K213" s="57"/>
      <c r="L213" s="57"/>
      <c r="M213" s="55"/>
      <c r="N213" s="55">
        <f aca="true" t="shared" si="128" ref="N213:AB214">N214</f>
        <v>7345</v>
      </c>
      <c r="O213" s="55">
        <f t="shared" si="128"/>
        <v>7345</v>
      </c>
      <c r="P213" s="55">
        <f t="shared" si="128"/>
        <v>0</v>
      </c>
      <c r="Q213" s="55">
        <f t="shared" si="128"/>
        <v>7345</v>
      </c>
      <c r="R213" s="55">
        <f t="shared" si="128"/>
        <v>0</v>
      </c>
      <c r="S213" s="55">
        <f t="shared" si="128"/>
        <v>0</v>
      </c>
      <c r="T213" s="55">
        <f t="shared" si="128"/>
        <v>7345</v>
      </c>
      <c r="U213" s="55">
        <f t="shared" si="128"/>
        <v>7345</v>
      </c>
      <c r="V213" s="55">
        <f t="shared" si="128"/>
        <v>0</v>
      </c>
      <c r="W213" s="55">
        <f t="shared" si="128"/>
        <v>0</v>
      </c>
      <c r="X213" s="55">
        <f t="shared" si="128"/>
        <v>7345</v>
      </c>
      <c r="Y213" s="55">
        <f t="shared" si="128"/>
        <v>7345</v>
      </c>
      <c r="Z213" s="55">
        <f t="shared" si="128"/>
        <v>0</v>
      </c>
      <c r="AA213" s="55">
        <f t="shared" si="128"/>
        <v>7345</v>
      </c>
      <c r="AB213" s="55">
        <f t="shared" si="128"/>
        <v>7345</v>
      </c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</row>
    <row r="214" spans="1:62" s="16" customFormat="1" ht="36" customHeight="1">
      <c r="A214" s="62" t="s">
        <v>311</v>
      </c>
      <c r="B214" s="63" t="s">
        <v>149</v>
      </c>
      <c r="C214" s="63" t="s">
        <v>158</v>
      </c>
      <c r="D214" s="64" t="s">
        <v>296</v>
      </c>
      <c r="E214" s="63"/>
      <c r="F214" s="55"/>
      <c r="G214" s="55"/>
      <c r="H214" s="55"/>
      <c r="I214" s="55"/>
      <c r="J214" s="55"/>
      <c r="K214" s="57"/>
      <c r="L214" s="57"/>
      <c r="M214" s="55"/>
      <c r="N214" s="55">
        <f t="shared" si="128"/>
        <v>7345</v>
      </c>
      <c r="O214" s="55">
        <f t="shared" si="128"/>
        <v>7345</v>
      </c>
      <c r="P214" s="55">
        <f t="shared" si="128"/>
        <v>0</v>
      </c>
      <c r="Q214" s="55">
        <f t="shared" si="128"/>
        <v>7345</v>
      </c>
      <c r="R214" s="55">
        <f t="shared" si="128"/>
        <v>0</v>
      </c>
      <c r="S214" s="55">
        <f t="shared" si="128"/>
        <v>0</v>
      </c>
      <c r="T214" s="55">
        <f t="shared" si="128"/>
        <v>7345</v>
      </c>
      <c r="U214" s="55">
        <f t="shared" si="128"/>
        <v>7345</v>
      </c>
      <c r="V214" s="55">
        <f t="shared" si="128"/>
        <v>0</v>
      </c>
      <c r="W214" s="55">
        <f t="shared" si="128"/>
        <v>0</v>
      </c>
      <c r="X214" s="55">
        <f t="shared" si="128"/>
        <v>7345</v>
      </c>
      <c r="Y214" s="55">
        <f t="shared" si="128"/>
        <v>7345</v>
      </c>
      <c r="Z214" s="55">
        <f t="shared" si="128"/>
        <v>0</v>
      </c>
      <c r="AA214" s="55">
        <f t="shared" si="128"/>
        <v>7345</v>
      </c>
      <c r="AB214" s="55">
        <f t="shared" si="128"/>
        <v>7345</v>
      </c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</row>
    <row r="215" spans="1:62" s="16" customFormat="1" ht="57" customHeight="1">
      <c r="A215" s="62" t="s">
        <v>137</v>
      </c>
      <c r="B215" s="63" t="s">
        <v>149</v>
      </c>
      <c r="C215" s="63" t="s">
        <v>158</v>
      </c>
      <c r="D215" s="64" t="s">
        <v>296</v>
      </c>
      <c r="E215" s="63" t="s">
        <v>138</v>
      </c>
      <c r="F215" s="55"/>
      <c r="G215" s="55"/>
      <c r="H215" s="55"/>
      <c r="I215" s="55"/>
      <c r="J215" s="55"/>
      <c r="K215" s="57"/>
      <c r="L215" s="57"/>
      <c r="M215" s="55"/>
      <c r="N215" s="55">
        <f>O215-M215</f>
        <v>7345</v>
      </c>
      <c r="O215" s="55">
        <v>7345</v>
      </c>
      <c r="P215" s="55"/>
      <c r="Q215" s="55">
        <v>7345</v>
      </c>
      <c r="R215" s="57"/>
      <c r="S215" s="57"/>
      <c r="T215" s="55">
        <f>O215+R215</f>
        <v>7345</v>
      </c>
      <c r="U215" s="55">
        <f>Q215+S215</f>
        <v>7345</v>
      </c>
      <c r="V215" s="57"/>
      <c r="W215" s="57"/>
      <c r="X215" s="55">
        <f>T215+V215</f>
        <v>7345</v>
      </c>
      <c r="Y215" s="55">
        <f>U215+W215</f>
        <v>7345</v>
      </c>
      <c r="Z215" s="57"/>
      <c r="AA215" s="55">
        <f>X215+Z215</f>
        <v>7345</v>
      </c>
      <c r="AB215" s="55">
        <f>Y215</f>
        <v>7345</v>
      </c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</row>
    <row r="216" spans="1:28" ht="15">
      <c r="A216" s="78"/>
      <c r="B216" s="79"/>
      <c r="C216" s="79"/>
      <c r="D216" s="80"/>
      <c r="E216" s="79"/>
      <c r="F216" s="40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</row>
    <row r="217" spans="1:62" s="8" customFormat="1" ht="20.25">
      <c r="A217" s="43" t="s">
        <v>58</v>
      </c>
      <c r="B217" s="44" t="s">
        <v>59</v>
      </c>
      <c r="C217" s="44"/>
      <c r="D217" s="45"/>
      <c r="E217" s="44"/>
      <c r="F217" s="110">
        <f aca="true" t="shared" si="129" ref="F217:O217">F219+F225+F233+F237+F241+F263</f>
        <v>2461012</v>
      </c>
      <c r="G217" s="110">
        <f t="shared" si="129"/>
        <v>266874</v>
      </c>
      <c r="H217" s="110">
        <f t="shared" si="129"/>
        <v>2727886</v>
      </c>
      <c r="I217" s="110">
        <f t="shared" si="129"/>
        <v>0</v>
      </c>
      <c r="J217" s="110">
        <f t="shared" si="129"/>
        <v>2894414</v>
      </c>
      <c r="K217" s="110">
        <f t="shared" si="129"/>
        <v>0</v>
      </c>
      <c r="L217" s="110">
        <f t="shared" si="129"/>
        <v>0</v>
      </c>
      <c r="M217" s="110">
        <f t="shared" si="129"/>
        <v>2894414</v>
      </c>
      <c r="N217" s="110">
        <f t="shared" si="129"/>
        <v>-952513</v>
      </c>
      <c r="O217" s="110">
        <f t="shared" si="129"/>
        <v>1941901</v>
      </c>
      <c r="P217" s="110">
        <f aca="true" t="shared" si="130" ref="P217:U217">P219+P225+P233+P237+P241+P263</f>
        <v>68735</v>
      </c>
      <c r="Q217" s="110">
        <f t="shared" si="130"/>
        <v>1944401</v>
      </c>
      <c r="R217" s="110">
        <f t="shared" si="130"/>
        <v>-1000</v>
      </c>
      <c r="S217" s="110">
        <f t="shared" si="130"/>
        <v>0</v>
      </c>
      <c r="T217" s="110">
        <f t="shared" si="130"/>
        <v>1940901</v>
      </c>
      <c r="U217" s="110">
        <f t="shared" si="130"/>
        <v>1944401</v>
      </c>
      <c r="V217" s="110">
        <f aca="true" t="shared" si="131" ref="V217:AB217">V219+V225+V233+V237+V241+V263</f>
        <v>0</v>
      </c>
      <c r="W217" s="110">
        <f t="shared" si="131"/>
        <v>0</v>
      </c>
      <c r="X217" s="110">
        <f t="shared" si="131"/>
        <v>1940901</v>
      </c>
      <c r="Y217" s="110">
        <f t="shared" si="131"/>
        <v>1944401</v>
      </c>
      <c r="Z217" s="110">
        <f t="shared" si="131"/>
        <v>0</v>
      </c>
      <c r="AA217" s="110">
        <f t="shared" si="131"/>
        <v>1940901</v>
      </c>
      <c r="AB217" s="110">
        <f t="shared" si="131"/>
        <v>1944401</v>
      </c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</row>
    <row r="218" spans="1:62" s="8" customFormat="1" ht="12.75" customHeight="1">
      <c r="A218" s="43"/>
      <c r="B218" s="44"/>
      <c r="C218" s="44"/>
      <c r="D218" s="45"/>
      <c r="E218" s="44"/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/>
      <c r="AA218" s="110"/>
      <c r="AB218" s="110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</row>
    <row r="219" spans="1:62" s="8" customFormat="1" ht="17.25" customHeight="1">
      <c r="A219" s="49" t="s">
        <v>60</v>
      </c>
      <c r="B219" s="50" t="s">
        <v>136</v>
      </c>
      <c r="C219" s="50" t="s">
        <v>127</v>
      </c>
      <c r="D219" s="60"/>
      <c r="E219" s="50"/>
      <c r="F219" s="61">
        <f aca="true" t="shared" si="132" ref="F219:O219">F222+F220</f>
        <v>1040864</v>
      </c>
      <c r="G219" s="61">
        <f t="shared" si="132"/>
        <v>23186</v>
      </c>
      <c r="H219" s="61">
        <f t="shared" si="132"/>
        <v>1064050</v>
      </c>
      <c r="I219" s="61">
        <f t="shared" si="132"/>
        <v>0</v>
      </c>
      <c r="J219" s="61">
        <f t="shared" si="132"/>
        <v>1168261</v>
      </c>
      <c r="K219" s="61">
        <f t="shared" si="132"/>
        <v>-68781</v>
      </c>
      <c r="L219" s="61">
        <f t="shared" si="132"/>
        <v>-75065</v>
      </c>
      <c r="M219" s="61">
        <f t="shared" si="132"/>
        <v>1093196</v>
      </c>
      <c r="N219" s="61">
        <f t="shared" si="132"/>
        <v>-276722</v>
      </c>
      <c r="O219" s="61">
        <f t="shared" si="132"/>
        <v>816474</v>
      </c>
      <c r="P219" s="61">
        <f aca="true" t="shared" si="133" ref="P219:U219">P222+P220</f>
        <v>0</v>
      </c>
      <c r="Q219" s="61">
        <f t="shared" si="133"/>
        <v>837171</v>
      </c>
      <c r="R219" s="61">
        <f t="shared" si="133"/>
        <v>-1000</v>
      </c>
      <c r="S219" s="61">
        <f t="shared" si="133"/>
        <v>0</v>
      </c>
      <c r="T219" s="61">
        <f t="shared" si="133"/>
        <v>815474</v>
      </c>
      <c r="U219" s="61">
        <f t="shared" si="133"/>
        <v>837171</v>
      </c>
      <c r="V219" s="61">
        <f aca="true" t="shared" si="134" ref="V219:AB219">V222+V220</f>
        <v>0</v>
      </c>
      <c r="W219" s="61">
        <f t="shared" si="134"/>
        <v>0</v>
      </c>
      <c r="X219" s="61">
        <f t="shared" si="134"/>
        <v>815474</v>
      </c>
      <c r="Y219" s="61">
        <f t="shared" si="134"/>
        <v>837171</v>
      </c>
      <c r="Z219" s="61">
        <f t="shared" si="134"/>
        <v>0</v>
      </c>
      <c r="AA219" s="61">
        <f t="shared" si="134"/>
        <v>815474</v>
      </c>
      <c r="AB219" s="61">
        <f t="shared" si="134"/>
        <v>837171</v>
      </c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</row>
    <row r="220" spans="1:62" s="8" customFormat="1" ht="53.25" customHeight="1">
      <c r="A220" s="62" t="s">
        <v>150</v>
      </c>
      <c r="B220" s="63" t="s">
        <v>136</v>
      </c>
      <c r="C220" s="63" t="s">
        <v>127</v>
      </c>
      <c r="D220" s="64" t="s">
        <v>38</v>
      </c>
      <c r="E220" s="111"/>
      <c r="F220" s="65">
        <f aca="true" t="shared" si="135" ref="F220:AB220">F221</f>
        <v>2195</v>
      </c>
      <c r="G220" s="65">
        <f t="shared" si="135"/>
        <v>13840</v>
      </c>
      <c r="H220" s="65">
        <f t="shared" si="135"/>
        <v>16035</v>
      </c>
      <c r="I220" s="65">
        <f t="shared" si="135"/>
        <v>0</v>
      </c>
      <c r="J220" s="65">
        <f t="shared" si="135"/>
        <v>27790</v>
      </c>
      <c r="K220" s="65">
        <f t="shared" si="135"/>
        <v>0</v>
      </c>
      <c r="L220" s="65">
        <f t="shared" si="135"/>
        <v>0</v>
      </c>
      <c r="M220" s="65">
        <f t="shared" si="135"/>
        <v>27790</v>
      </c>
      <c r="N220" s="65">
        <f t="shared" si="135"/>
        <v>-22290</v>
      </c>
      <c r="O220" s="65">
        <f t="shared" si="135"/>
        <v>5500</v>
      </c>
      <c r="P220" s="65">
        <f t="shared" si="135"/>
        <v>0</v>
      </c>
      <c r="Q220" s="65">
        <f t="shared" si="135"/>
        <v>8000</v>
      </c>
      <c r="R220" s="65">
        <f t="shared" si="135"/>
        <v>-1000</v>
      </c>
      <c r="S220" s="65">
        <f t="shared" si="135"/>
        <v>0</v>
      </c>
      <c r="T220" s="65">
        <f t="shared" si="135"/>
        <v>4500</v>
      </c>
      <c r="U220" s="65">
        <f t="shared" si="135"/>
        <v>8000</v>
      </c>
      <c r="V220" s="65">
        <f t="shared" si="135"/>
        <v>0</v>
      </c>
      <c r="W220" s="65">
        <f t="shared" si="135"/>
        <v>0</v>
      </c>
      <c r="X220" s="65">
        <f t="shared" si="135"/>
        <v>4500</v>
      </c>
      <c r="Y220" s="65">
        <f t="shared" si="135"/>
        <v>8000</v>
      </c>
      <c r="Z220" s="65">
        <f t="shared" si="135"/>
        <v>0</v>
      </c>
      <c r="AA220" s="65">
        <f t="shared" si="135"/>
        <v>4500</v>
      </c>
      <c r="AB220" s="65">
        <f t="shared" si="135"/>
        <v>8000</v>
      </c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</row>
    <row r="221" spans="1:62" s="8" customFormat="1" ht="87" customHeight="1">
      <c r="A221" s="62" t="s">
        <v>255</v>
      </c>
      <c r="B221" s="63" t="s">
        <v>136</v>
      </c>
      <c r="C221" s="63" t="s">
        <v>127</v>
      </c>
      <c r="D221" s="64" t="s">
        <v>38</v>
      </c>
      <c r="E221" s="63" t="s">
        <v>151</v>
      </c>
      <c r="F221" s="55">
        <v>2195</v>
      </c>
      <c r="G221" s="55">
        <f>H221-F221</f>
        <v>13840</v>
      </c>
      <c r="H221" s="66">
        <v>16035</v>
      </c>
      <c r="I221" s="66"/>
      <c r="J221" s="66">
        <v>27790</v>
      </c>
      <c r="K221" s="112"/>
      <c r="L221" s="112"/>
      <c r="M221" s="55">
        <v>27790</v>
      </c>
      <c r="N221" s="55">
        <f>O221-M221</f>
        <v>-22290</v>
      </c>
      <c r="O221" s="55">
        <v>5500</v>
      </c>
      <c r="P221" s="55"/>
      <c r="Q221" s="55">
        <v>8000</v>
      </c>
      <c r="R221" s="55">
        <v>-1000</v>
      </c>
      <c r="S221" s="109"/>
      <c r="T221" s="55">
        <f>O221+R221</f>
        <v>4500</v>
      </c>
      <c r="U221" s="55">
        <f>Q221+S221</f>
        <v>8000</v>
      </c>
      <c r="V221" s="109"/>
      <c r="W221" s="109"/>
      <c r="X221" s="55">
        <f>T221+V221</f>
        <v>4500</v>
      </c>
      <c r="Y221" s="55">
        <f>U221+W221</f>
        <v>8000</v>
      </c>
      <c r="Z221" s="109"/>
      <c r="AA221" s="55">
        <f>X221+Z221</f>
        <v>4500</v>
      </c>
      <c r="AB221" s="55">
        <f>Y221</f>
        <v>8000</v>
      </c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</row>
    <row r="222" spans="1:62" s="8" customFormat="1" ht="20.25">
      <c r="A222" s="62" t="s">
        <v>61</v>
      </c>
      <c r="B222" s="63" t="s">
        <v>136</v>
      </c>
      <c r="C222" s="63" t="s">
        <v>127</v>
      </c>
      <c r="D222" s="64" t="s">
        <v>62</v>
      </c>
      <c r="E222" s="63"/>
      <c r="F222" s="65">
        <f aca="true" t="shared" si="136" ref="F222:AB222">F223</f>
        <v>1038669</v>
      </c>
      <c r="G222" s="65">
        <f t="shared" si="136"/>
        <v>9346</v>
      </c>
      <c r="H222" s="65">
        <f t="shared" si="136"/>
        <v>1048015</v>
      </c>
      <c r="I222" s="65">
        <f t="shared" si="136"/>
        <v>0</v>
      </c>
      <c r="J222" s="65">
        <f t="shared" si="136"/>
        <v>1140471</v>
      </c>
      <c r="K222" s="65">
        <f t="shared" si="136"/>
        <v>-68781</v>
      </c>
      <c r="L222" s="65">
        <f t="shared" si="136"/>
        <v>-75065</v>
      </c>
      <c r="M222" s="65">
        <f t="shared" si="136"/>
        <v>1065406</v>
      </c>
      <c r="N222" s="65">
        <f t="shared" si="136"/>
        <v>-254432</v>
      </c>
      <c r="O222" s="65">
        <f t="shared" si="136"/>
        <v>810974</v>
      </c>
      <c r="P222" s="65">
        <f t="shared" si="136"/>
        <v>0</v>
      </c>
      <c r="Q222" s="65">
        <f t="shared" si="136"/>
        <v>829171</v>
      </c>
      <c r="R222" s="65">
        <f t="shared" si="136"/>
        <v>0</v>
      </c>
      <c r="S222" s="65">
        <f t="shared" si="136"/>
        <v>0</v>
      </c>
      <c r="T222" s="65">
        <f t="shared" si="136"/>
        <v>810974</v>
      </c>
      <c r="U222" s="65">
        <f t="shared" si="136"/>
        <v>829171</v>
      </c>
      <c r="V222" s="65">
        <f t="shared" si="136"/>
        <v>0</v>
      </c>
      <c r="W222" s="65">
        <f t="shared" si="136"/>
        <v>0</v>
      </c>
      <c r="X222" s="65">
        <f t="shared" si="136"/>
        <v>810974</v>
      </c>
      <c r="Y222" s="65">
        <f t="shared" si="136"/>
        <v>829171</v>
      </c>
      <c r="Z222" s="65">
        <f t="shared" si="136"/>
        <v>0</v>
      </c>
      <c r="AA222" s="65">
        <f t="shared" si="136"/>
        <v>810974</v>
      </c>
      <c r="AB222" s="65">
        <f t="shared" si="136"/>
        <v>829171</v>
      </c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</row>
    <row r="223" spans="1:62" s="8" customFormat="1" ht="39.75" customHeight="1">
      <c r="A223" s="62" t="s">
        <v>129</v>
      </c>
      <c r="B223" s="63" t="s">
        <v>136</v>
      </c>
      <c r="C223" s="63" t="s">
        <v>127</v>
      </c>
      <c r="D223" s="64" t="s">
        <v>62</v>
      </c>
      <c r="E223" s="63" t="s">
        <v>130</v>
      </c>
      <c r="F223" s="55">
        <v>1038669</v>
      </c>
      <c r="G223" s="55">
        <f>H223-F223</f>
        <v>9346</v>
      </c>
      <c r="H223" s="66">
        <v>1048015</v>
      </c>
      <c r="I223" s="66"/>
      <c r="J223" s="66">
        <v>1140471</v>
      </c>
      <c r="K223" s="66">
        <v>-68781</v>
      </c>
      <c r="L223" s="66">
        <v>-75065</v>
      </c>
      <c r="M223" s="55">
        <v>1065406</v>
      </c>
      <c r="N223" s="55">
        <f>O223-M223</f>
        <v>-254432</v>
      </c>
      <c r="O223" s="55">
        <v>810974</v>
      </c>
      <c r="P223" s="55"/>
      <c r="Q223" s="55">
        <v>829171</v>
      </c>
      <c r="R223" s="109"/>
      <c r="S223" s="109"/>
      <c r="T223" s="55">
        <f>O223+R223</f>
        <v>810974</v>
      </c>
      <c r="U223" s="55">
        <f>Q223+S223</f>
        <v>829171</v>
      </c>
      <c r="V223" s="109"/>
      <c r="W223" s="109"/>
      <c r="X223" s="55">
        <f>T223+V223</f>
        <v>810974</v>
      </c>
      <c r="Y223" s="55">
        <f>U223+W223</f>
        <v>829171</v>
      </c>
      <c r="Z223" s="109"/>
      <c r="AA223" s="55">
        <f>X223+Z223</f>
        <v>810974</v>
      </c>
      <c r="AB223" s="55">
        <f>Y223</f>
        <v>829171</v>
      </c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</row>
    <row r="224" spans="1:28" ht="15">
      <c r="A224" s="78"/>
      <c r="B224" s="79"/>
      <c r="C224" s="79"/>
      <c r="D224" s="80"/>
      <c r="E224" s="79"/>
      <c r="F224" s="86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</row>
    <row r="225" spans="1:62" s="12" customFormat="1" ht="18.75">
      <c r="A225" s="49" t="s">
        <v>63</v>
      </c>
      <c r="B225" s="50" t="s">
        <v>136</v>
      </c>
      <c r="C225" s="50" t="s">
        <v>128</v>
      </c>
      <c r="D225" s="60"/>
      <c r="E225" s="50"/>
      <c r="F225" s="61">
        <f aca="true" t="shared" si="137" ref="F225:O225">F230+F228+F226</f>
        <v>1107938</v>
      </c>
      <c r="G225" s="61">
        <f t="shared" si="137"/>
        <v>205798</v>
      </c>
      <c r="H225" s="61">
        <f t="shared" si="137"/>
        <v>1313736</v>
      </c>
      <c r="I225" s="61">
        <f t="shared" si="137"/>
        <v>0</v>
      </c>
      <c r="J225" s="61">
        <f t="shared" si="137"/>
        <v>1475986</v>
      </c>
      <c r="K225" s="61">
        <f t="shared" si="137"/>
        <v>-144415</v>
      </c>
      <c r="L225" s="61">
        <f t="shared" si="137"/>
        <v>-157319</v>
      </c>
      <c r="M225" s="61">
        <f t="shared" si="137"/>
        <v>1318667</v>
      </c>
      <c r="N225" s="61">
        <f t="shared" si="137"/>
        <v>-416991</v>
      </c>
      <c r="O225" s="61">
        <f t="shared" si="137"/>
        <v>901676</v>
      </c>
      <c r="P225" s="61">
        <f aca="true" t="shared" si="138" ref="P225:Y225">P230+P228+P226</f>
        <v>0</v>
      </c>
      <c r="Q225" s="61">
        <f t="shared" si="138"/>
        <v>919873</v>
      </c>
      <c r="R225" s="61">
        <f t="shared" si="138"/>
        <v>6490</v>
      </c>
      <c r="S225" s="61">
        <f t="shared" si="138"/>
        <v>6490</v>
      </c>
      <c r="T225" s="61">
        <f t="shared" si="138"/>
        <v>908166</v>
      </c>
      <c r="U225" s="61">
        <f t="shared" si="138"/>
        <v>926363</v>
      </c>
      <c r="V225" s="61">
        <f t="shared" si="138"/>
        <v>2622</v>
      </c>
      <c r="W225" s="61">
        <f t="shared" si="138"/>
        <v>2622</v>
      </c>
      <c r="X225" s="61">
        <f t="shared" si="138"/>
        <v>910788</v>
      </c>
      <c r="Y225" s="61">
        <f t="shared" si="138"/>
        <v>928985</v>
      </c>
      <c r="Z225" s="61">
        <f>Z230+Z228+Z226</f>
        <v>0</v>
      </c>
      <c r="AA225" s="61">
        <f>AA230+AA228+AA226</f>
        <v>910788</v>
      </c>
      <c r="AB225" s="61">
        <f>AB230+AB228+AB226</f>
        <v>928985</v>
      </c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1"/>
      <c r="AY225" s="11"/>
      <c r="AZ225" s="11"/>
      <c r="BA225" s="11"/>
      <c r="BB225" s="11"/>
      <c r="BC225" s="11"/>
      <c r="BD225" s="11"/>
      <c r="BE225" s="11"/>
      <c r="BF225" s="11"/>
      <c r="BG225" s="11"/>
      <c r="BH225" s="11"/>
      <c r="BI225" s="11"/>
      <c r="BJ225" s="11"/>
    </row>
    <row r="226" spans="1:62" s="12" customFormat="1" ht="55.5" customHeight="1">
      <c r="A226" s="62" t="s">
        <v>150</v>
      </c>
      <c r="B226" s="63" t="s">
        <v>136</v>
      </c>
      <c r="C226" s="63" t="s">
        <v>128</v>
      </c>
      <c r="D226" s="64" t="s">
        <v>38</v>
      </c>
      <c r="E226" s="111"/>
      <c r="F226" s="65">
        <f aca="true" t="shared" si="139" ref="F226:AB226">F227</f>
        <v>67263</v>
      </c>
      <c r="G226" s="65">
        <f t="shared" si="139"/>
        <v>13412</v>
      </c>
      <c r="H226" s="65">
        <f t="shared" si="139"/>
        <v>80675</v>
      </c>
      <c r="I226" s="65">
        <f t="shared" si="139"/>
        <v>0</v>
      </c>
      <c r="J226" s="65">
        <f t="shared" si="139"/>
        <v>110207</v>
      </c>
      <c r="K226" s="65">
        <f t="shared" si="139"/>
        <v>0</v>
      </c>
      <c r="L226" s="65">
        <f t="shared" si="139"/>
        <v>0</v>
      </c>
      <c r="M226" s="65">
        <f t="shared" si="139"/>
        <v>110207</v>
      </c>
      <c r="N226" s="65">
        <f t="shared" si="139"/>
        <v>-109607</v>
      </c>
      <c r="O226" s="65">
        <f t="shared" si="139"/>
        <v>600</v>
      </c>
      <c r="P226" s="65">
        <f t="shared" si="139"/>
        <v>0</v>
      </c>
      <c r="Q226" s="65">
        <f t="shared" si="139"/>
        <v>600</v>
      </c>
      <c r="R226" s="65">
        <f t="shared" si="139"/>
        <v>0</v>
      </c>
      <c r="S226" s="65">
        <f t="shared" si="139"/>
        <v>0</v>
      </c>
      <c r="T226" s="65">
        <f t="shared" si="139"/>
        <v>600</v>
      </c>
      <c r="U226" s="65">
        <f t="shared" si="139"/>
        <v>600</v>
      </c>
      <c r="V226" s="65">
        <f t="shared" si="139"/>
        <v>0</v>
      </c>
      <c r="W226" s="65">
        <f t="shared" si="139"/>
        <v>0</v>
      </c>
      <c r="X226" s="65">
        <f t="shared" si="139"/>
        <v>600</v>
      </c>
      <c r="Y226" s="65">
        <f t="shared" si="139"/>
        <v>600</v>
      </c>
      <c r="Z226" s="65">
        <f t="shared" si="139"/>
        <v>0</v>
      </c>
      <c r="AA226" s="65">
        <f t="shared" si="139"/>
        <v>600</v>
      </c>
      <c r="AB226" s="65">
        <f t="shared" si="139"/>
        <v>600</v>
      </c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1"/>
      <c r="AY226" s="11"/>
      <c r="AZ226" s="11"/>
      <c r="BA226" s="11"/>
      <c r="BB226" s="11"/>
      <c r="BC226" s="11"/>
      <c r="BD226" s="11"/>
      <c r="BE226" s="11"/>
      <c r="BF226" s="11"/>
      <c r="BG226" s="11"/>
      <c r="BH226" s="11"/>
      <c r="BI226" s="11"/>
      <c r="BJ226" s="11"/>
    </row>
    <row r="227" spans="1:62" s="12" customFormat="1" ht="86.25" customHeight="1">
      <c r="A227" s="62" t="s">
        <v>255</v>
      </c>
      <c r="B227" s="63" t="s">
        <v>136</v>
      </c>
      <c r="C227" s="63" t="s">
        <v>128</v>
      </c>
      <c r="D227" s="64" t="s">
        <v>38</v>
      </c>
      <c r="E227" s="63" t="s">
        <v>151</v>
      </c>
      <c r="F227" s="55">
        <v>67263</v>
      </c>
      <c r="G227" s="55">
        <f>H227-F227</f>
        <v>13412</v>
      </c>
      <c r="H227" s="70">
        <v>80675</v>
      </c>
      <c r="I227" s="70"/>
      <c r="J227" s="70">
        <v>110207</v>
      </c>
      <c r="K227" s="113"/>
      <c r="L227" s="113"/>
      <c r="M227" s="55">
        <v>110207</v>
      </c>
      <c r="N227" s="55">
        <f>O227-M227</f>
        <v>-109607</v>
      </c>
      <c r="O227" s="55">
        <v>600</v>
      </c>
      <c r="P227" s="55"/>
      <c r="Q227" s="55">
        <v>600</v>
      </c>
      <c r="R227" s="77"/>
      <c r="S227" s="77"/>
      <c r="T227" s="55">
        <f>O227+R227</f>
        <v>600</v>
      </c>
      <c r="U227" s="55">
        <f>Q227+S227</f>
        <v>600</v>
      </c>
      <c r="V227" s="77"/>
      <c r="W227" s="77"/>
      <c r="X227" s="55">
        <f>T227+V227</f>
        <v>600</v>
      </c>
      <c r="Y227" s="55">
        <f>U227+W227</f>
        <v>600</v>
      </c>
      <c r="Z227" s="77"/>
      <c r="AA227" s="55">
        <f>X227+Z227</f>
        <v>600</v>
      </c>
      <c r="AB227" s="55">
        <f>Y227</f>
        <v>600</v>
      </c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1"/>
      <c r="AY227" s="11"/>
      <c r="AZ227" s="11"/>
      <c r="BA227" s="11"/>
      <c r="BB227" s="11"/>
      <c r="BC227" s="11"/>
      <c r="BD227" s="11"/>
      <c r="BE227" s="11"/>
      <c r="BF227" s="11"/>
      <c r="BG227" s="11"/>
      <c r="BH227" s="11"/>
      <c r="BI227" s="11"/>
      <c r="BJ227" s="11"/>
    </row>
    <row r="228" spans="1:62" s="12" customFormat="1" ht="39.75" customHeight="1">
      <c r="A228" s="62" t="s">
        <v>258</v>
      </c>
      <c r="B228" s="63" t="s">
        <v>136</v>
      </c>
      <c r="C228" s="63" t="s">
        <v>128</v>
      </c>
      <c r="D228" s="64" t="s">
        <v>64</v>
      </c>
      <c r="E228" s="63"/>
      <c r="F228" s="65">
        <f aca="true" t="shared" si="140" ref="F228:AB228">F229</f>
        <v>573526</v>
      </c>
      <c r="G228" s="65">
        <f t="shared" si="140"/>
        <v>82674</v>
      </c>
      <c r="H228" s="65">
        <f t="shared" si="140"/>
        <v>656200</v>
      </c>
      <c r="I228" s="65">
        <f t="shared" si="140"/>
        <v>0</v>
      </c>
      <c r="J228" s="65">
        <f t="shared" si="140"/>
        <v>739716</v>
      </c>
      <c r="K228" s="65">
        <f t="shared" si="140"/>
        <v>-119300</v>
      </c>
      <c r="L228" s="65">
        <f t="shared" si="140"/>
        <v>-130548</v>
      </c>
      <c r="M228" s="65">
        <f t="shared" si="140"/>
        <v>609168</v>
      </c>
      <c r="N228" s="65">
        <f t="shared" si="140"/>
        <v>-146181</v>
      </c>
      <c r="O228" s="65">
        <f t="shared" si="140"/>
        <v>462987</v>
      </c>
      <c r="P228" s="65">
        <f t="shared" si="140"/>
        <v>0</v>
      </c>
      <c r="Q228" s="65">
        <f t="shared" si="140"/>
        <v>481184</v>
      </c>
      <c r="R228" s="65">
        <f t="shared" si="140"/>
        <v>0</v>
      </c>
      <c r="S228" s="65">
        <f t="shared" si="140"/>
        <v>0</v>
      </c>
      <c r="T228" s="65">
        <f t="shared" si="140"/>
        <v>462987</v>
      </c>
      <c r="U228" s="65">
        <f t="shared" si="140"/>
        <v>481184</v>
      </c>
      <c r="V228" s="65">
        <f t="shared" si="140"/>
        <v>2622</v>
      </c>
      <c r="W228" s="65">
        <f t="shared" si="140"/>
        <v>2622</v>
      </c>
      <c r="X228" s="65">
        <f t="shared" si="140"/>
        <v>465609</v>
      </c>
      <c r="Y228" s="65">
        <f t="shared" si="140"/>
        <v>483806</v>
      </c>
      <c r="Z228" s="65">
        <f t="shared" si="140"/>
        <v>0</v>
      </c>
      <c r="AA228" s="65">
        <f t="shared" si="140"/>
        <v>465609</v>
      </c>
      <c r="AB228" s="65">
        <f t="shared" si="140"/>
        <v>483806</v>
      </c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1"/>
      <c r="AY228" s="11"/>
      <c r="AZ228" s="11"/>
      <c r="BA228" s="11"/>
      <c r="BB228" s="11"/>
      <c r="BC228" s="11"/>
      <c r="BD228" s="11"/>
      <c r="BE228" s="11"/>
      <c r="BF228" s="11"/>
      <c r="BG228" s="11"/>
      <c r="BH228" s="11"/>
      <c r="BI228" s="11"/>
      <c r="BJ228" s="11"/>
    </row>
    <row r="229" spans="1:62" s="12" customFormat="1" ht="33.75">
      <c r="A229" s="62" t="s">
        <v>129</v>
      </c>
      <c r="B229" s="63" t="s">
        <v>136</v>
      </c>
      <c r="C229" s="63" t="s">
        <v>128</v>
      </c>
      <c r="D229" s="64" t="s">
        <v>64</v>
      </c>
      <c r="E229" s="63" t="s">
        <v>130</v>
      </c>
      <c r="F229" s="55">
        <v>573526</v>
      </c>
      <c r="G229" s="55">
        <f>H229-F229</f>
        <v>82674</v>
      </c>
      <c r="H229" s="70">
        <f>12408+646284-2492</f>
        <v>656200</v>
      </c>
      <c r="I229" s="70"/>
      <c r="J229" s="70">
        <f>13753+728818-2855</f>
        <v>739716</v>
      </c>
      <c r="K229" s="70">
        <v>-119300</v>
      </c>
      <c r="L229" s="70">
        <v>-130548</v>
      </c>
      <c r="M229" s="55">
        <v>609168</v>
      </c>
      <c r="N229" s="55">
        <f>O229-M229</f>
        <v>-146181</v>
      </c>
      <c r="O229" s="55">
        <f>8854+454133</f>
        <v>462987</v>
      </c>
      <c r="P229" s="55"/>
      <c r="Q229" s="55">
        <f>8854+472330</f>
        <v>481184</v>
      </c>
      <c r="R229" s="77"/>
      <c r="S229" s="77"/>
      <c r="T229" s="55">
        <f>O229+R229</f>
        <v>462987</v>
      </c>
      <c r="U229" s="55">
        <f>Q229+S229</f>
        <v>481184</v>
      </c>
      <c r="V229" s="55">
        <v>2622</v>
      </c>
      <c r="W229" s="55">
        <v>2622</v>
      </c>
      <c r="X229" s="55">
        <f>T229+V229</f>
        <v>465609</v>
      </c>
      <c r="Y229" s="55">
        <f>U229+W229</f>
        <v>483806</v>
      </c>
      <c r="Z229" s="77"/>
      <c r="AA229" s="55">
        <f>X229+Z229</f>
        <v>465609</v>
      </c>
      <c r="AB229" s="55">
        <f>Y229</f>
        <v>483806</v>
      </c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1"/>
      <c r="AY229" s="11"/>
      <c r="AZ229" s="11"/>
      <c r="BA229" s="11"/>
      <c r="BB229" s="11"/>
      <c r="BC229" s="11"/>
      <c r="BD229" s="11"/>
      <c r="BE229" s="11"/>
      <c r="BF229" s="11"/>
      <c r="BG229" s="11"/>
      <c r="BH229" s="11"/>
      <c r="BI229" s="11"/>
      <c r="BJ229" s="11"/>
    </row>
    <row r="230" spans="1:62" s="12" customFormat="1" ht="21.75" customHeight="1">
      <c r="A230" s="62" t="s">
        <v>65</v>
      </c>
      <c r="B230" s="63" t="s">
        <v>136</v>
      </c>
      <c r="C230" s="63" t="s">
        <v>128</v>
      </c>
      <c r="D230" s="64" t="s">
        <v>66</v>
      </c>
      <c r="E230" s="63"/>
      <c r="F230" s="65">
        <f aca="true" t="shared" si="141" ref="F230:AB230">F231</f>
        <v>467149</v>
      </c>
      <c r="G230" s="65">
        <f t="shared" si="141"/>
        <v>109712</v>
      </c>
      <c r="H230" s="65">
        <f t="shared" si="141"/>
        <v>576861</v>
      </c>
      <c r="I230" s="65">
        <f t="shared" si="141"/>
        <v>0</v>
      </c>
      <c r="J230" s="65">
        <f t="shared" si="141"/>
        <v>626063</v>
      </c>
      <c r="K230" s="65">
        <f t="shared" si="141"/>
        <v>-25115</v>
      </c>
      <c r="L230" s="65">
        <f t="shared" si="141"/>
        <v>-26771</v>
      </c>
      <c r="M230" s="65">
        <f t="shared" si="141"/>
        <v>599292</v>
      </c>
      <c r="N230" s="65">
        <f t="shared" si="141"/>
        <v>-161203</v>
      </c>
      <c r="O230" s="65">
        <f t="shared" si="141"/>
        <v>438089</v>
      </c>
      <c r="P230" s="65">
        <f t="shared" si="141"/>
        <v>0</v>
      </c>
      <c r="Q230" s="65">
        <f t="shared" si="141"/>
        <v>438089</v>
      </c>
      <c r="R230" s="65">
        <f t="shared" si="141"/>
        <v>6490</v>
      </c>
      <c r="S230" s="65">
        <f t="shared" si="141"/>
        <v>6490</v>
      </c>
      <c r="T230" s="65">
        <f t="shared" si="141"/>
        <v>444579</v>
      </c>
      <c r="U230" s="65">
        <f t="shared" si="141"/>
        <v>444579</v>
      </c>
      <c r="V230" s="65">
        <f t="shared" si="141"/>
        <v>0</v>
      </c>
      <c r="W230" s="65">
        <f t="shared" si="141"/>
        <v>0</v>
      </c>
      <c r="X230" s="65">
        <f t="shared" si="141"/>
        <v>444579</v>
      </c>
      <c r="Y230" s="65">
        <f t="shared" si="141"/>
        <v>444579</v>
      </c>
      <c r="Z230" s="65">
        <f t="shared" si="141"/>
        <v>0</v>
      </c>
      <c r="AA230" s="65">
        <f t="shared" si="141"/>
        <v>444579</v>
      </c>
      <c r="AB230" s="65">
        <f t="shared" si="141"/>
        <v>444579</v>
      </c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1"/>
      <c r="AY230" s="11"/>
      <c r="AZ230" s="11"/>
      <c r="BA230" s="11"/>
      <c r="BB230" s="11"/>
      <c r="BC230" s="11"/>
      <c r="BD230" s="11"/>
      <c r="BE230" s="11"/>
      <c r="BF230" s="11"/>
      <c r="BG230" s="11"/>
      <c r="BH230" s="11"/>
      <c r="BI230" s="11"/>
      <c r="BJ230" s="11"/>
    </row>
    <row r="231" spans="1:62" s="14" customFormat="1" ht="33">
      <c r="A231" s="62" t="s">
        <v>129</v>
      </c>
      <c r="B231" s="63" t="s">
        <v>136</v>
      </c>
      <c r="C231" s="63" t="s">
        <v>128</v>
      </c>
      <c r="D231" s="64" t="s">
        <v>66</v>
      </c>
      <c r="E231" s="63" t="s">
        <v>130</v>
      </c>
      <c r="F231" s="55">
        <v>467149</v>
      </c>
      <c r="G231" s="55">
        <f>H231-F231</f>
        <v>109712</v>
      </c>
      <c r="H231" s="70">
        <f>159786+117293+300978-1196</f>
        <v>576861</v>
      </c>
      <c r="I231" s="70"/>
      <c r="J231" s="70">
        <f>172674+129187+325385-1183</f>
        <v>626063</v>
      </c>
      <c r="K231" s="70">
        <v>-25115</v>
      </c>
      <c r="L231" s="70">
        <v>-26771</v>
      </c>
      <c r="M231" s="55">
        <v>599292</v>
      </c>
      <c r="N231" s="55">
        <f>O231-M231</f>
        <v>-161203</v>
      </c>
      <c r="O231" s="55">
        <f>92234+213685+132170</f>
        <v>438089</v>
      </c>
      <c r="P231" s="55"/>
      <c r="Q231" s="55">
        <f>92234+213685+132170</f>
        <v>438089</v>
      </c>
      <c r="R231" s="55">
        <v>6490</v>
      </c>
      <c r="S231" s="55">
        <v>6490</v>
      </c>
      <c r="T231" s="55">
        <f>O231+R231</f>
        <v>444579</v>
      </c>
      <c r="U231" s="55">
        <f>Q231+S231</f>
        <v>444579</v>
      </c>
      <c r="V231" s="74"/>
      <c r="W231" s="74"/>
      <c r="X231" s="55">
        <f>T231+V231</f>
        <v>444579</v>
      </c>
      <c r="Y231" s="55">
        <f>U231+W231</f>
        <v>444579</v>
      </c>
      <c r="Z231" s="74"/>
      <c r="AA231" s="55">
        <f>X231+Z231</f>
        <v>444579</v>
      </c>
      <c r="AB231" s="55">
        <f>Y231</f>
        <v>444579</v>
      </c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</row>
    <row r="232" spans="1:62" s="16" customFormat="1" ht="16.5">
      <c r="A232" s="62"/>
      <c r="B232" s="63"/>
      <c r="C232" s="63"/>
      <c r="D232" s="97"/>
      <c r="E232" s="63"/>
      <c r="F232" s="114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57"/>
      <c r="S232" s="57"/>
      <c r="T232" s="57"/>
      <c r="U232" s="57"/>
      <c r="V232" s="57"/>
      <c r="W232" s="57"/>
      <c r="X232" s="57"/>
      <c r="Y232" s="57"/>
      <c r="Z232" s="57"/>
      <c r="AA232" s="57"/>
      <c r="AB232" s="57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</row>
    <row r="233" spans="1:62" s="16" customFormat="1" ht="56.25">
      <c r="A233" s="49" t="s">
        <v>166</v>
      </c>
      <c r="B233" s="50" t="s">
        <v>136</v>
      </c>
      <c r="C233" s="50" t="s">
        <v>158</v>
      </c>
      <c r="D233" s="60"/>
      <c r="E233" s="50"/>
      <c r="F233" s="52">
        <f aca="true" t="shared" si="142" ref="F233:V234">F234</f>
        <v>4930</v>
      </c>
      <c r="G233" s="52">
        <f t="shared" si="142"/>
        <v>417</v>
      </c>
      <c r="H233" s="52">
        <f t="shared" si="142"/>
        <v>5347</v>
      </c>
      <c r="I233" s="52">
        <f t="shared" si="142"/>
        <v>0</v>
      </c>
      <c r="J233" s="52">
        <f t="shared" si="142"/>
        <v>5745</v>
      </c>
      <c r="K233" s="52">
        <f t="shared" si="142"/>
        <v>0</v>
      </c>
      <c r="L233" s="52">
        <f t="shared" si="142"/>
        <v>0</v>
      </c>
      <c r="M233" s="52">
        <f t="shared" si="142"/>
        <v>5745</v>
      </c>
      <c r="N233" s="52">
        <f t="shared" si="142"/>
        <v>-1209</v>
      </c>
      <c r="O233" s="52">
        <f t="shared" si="142"/>
        <v>4536</v>
      </c>
      <c r="P233" s="52">
        <f t="shared" si="142"/>
        <v>0</v>
      </c>
      <c r="Q233" s="52">
        <f t="shared" si="142"/>
        <v>4536</v>
      </c>
      <c r="R233" s="52">
        <f t="shared" si="142"/>
        <v>0</v>
      </c>
      <c r="S233" s="52">
        <f t="shared" si="142"/>
        <v>0</v>
      </c>
      <c r="T233" s="52">
        <f t="shared" si="142"/>
        <v>4536</v>
      </c>
      <c r="U233" s="52">
        <f t="shared" si="142"/>
        <v>4536</v>
      </c>
      <c r="V233" s="52">
        <f t="shared" si="142"/>
        <v>0</v>
      </c>
      <c r="W233" s="52">
        <f aca="true" t="shared" si="143" ref="W233:AB234">W234</f>
        <v>0</v>
      </c>
      <c r="X233" s="52">
        <f t="shared" si="143"/>
        <v>4536</v>
      </c>
      <c r="Y233" s="52">
        <f t="shared" si="143"/>
        <v>4536</v>
      </c>
      <c r="Z233" s="52">
        <f t="shared" si="143"/>
        <v>0</v>
      </c>
      <c r="AA233" s="52">
        <f t="shared" si="143"/>
        <v>4536</v>
      </c>
      <c r="AB233" s="52">
        <f t="shared" si="143"/>
        <v>4536</v>
      </c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</row>
    <row r="234" spans="1:62" s="10" customFormat="1" ht="33">
      <c r="A234" s="62" t="s">
        <v>67</v>
      </c>
      <c r="B234" s="63" t="s">
        <v>136</v>
      </c>
      <c r="C234" s="63" t="s">
        <v>158</v>
      </c>
      <c r="D234" s="64" t="s">
        <v>68</v>
      </c>
      <c r="E234" s="63"/>
      <c r="F234" s="55">
        <f t="shared" si="142"/>
        <v>4930</v>
      </c>
      <c r="G234" s="55">
        <f t="shared" si="142"/>
        <v>417</v>
      </c>
      <c r="H234" s="55">
        <f t="shared" si="142"/>
        <v>5347</v>
      </c>
      <c r="I234" s="55">
        <f t="shared" si="142"/>
        <v>0</v>
      </c>
      <c r="J234" s="55">
        <f t="shared" si="142"/>
        <v>5745</v>
      </c>
      <c r="K234" s="55">
        <f t="shared" si="142"/>
        <v>0</v>
      </c>
      <c r="L234" s="55">
        <f t="shared" si="142"/>
        <v>0</v>
      </c>
      <c r="M234" s="55">
        <f t="shared" si="142"/>
        <v>5745</v>
      </c>
      <c r="N234" s="55">
        <f t="shared" si="142"/>
        <v>-1209</v>
      </c>
      <c r="O234" s="55">
        <f t="shared" si="142"/>
        <v>4536</v>
      </c>
      <c r="P234" s="55">
        <f t="shared" si="142"/>
        <v>0</v>
      </c>
      <c r="Q234" s="55">
        <f t="shared" si="142"/>
        <v>4536</v>
      </c>
      <c r="R234" s="55">
        <f t="shared" si="142"/>
        <v>0</v>
      </c>
      <c r="S234" s="55">
        <f t="shared" si="142"/>
        <v>0</v>
      </c>
      <c r="T234" s="55">
        <f t="shared" si="142"/>
        <v>4536</v>
      </c>
      <c r="U234" s="55">
        <f t="shared" si="142"/>
        <v>4536</v>
      </c>
      <c r="V234" s="55">
        <f t="shared" si="142"/>
        <v>0</v>
      </c>
      <c r="W234" s="55">
        <f t="shared" si="143"/>
        <v>0</v>
      </c>
      <c r="X234" s="55">
        <f t="shared" si="143"/>
        <v>4536</v>
      </c>
      <c r="Y234" s="55">
        <f t="shared" si="143"/>
        <v>4536</v>
      </c>
      <c r="Z234" s="55">
        <f t="shared" si="143"/>
        <v>0</v>
      </c>
      <c r="AA234" s="55">
        <f t="shared" si="143"/>
        <v>4536</v>
      </c>
      <c r="AB234" s="55">
        <f t="shared" si="143"/>
        <v>4536</v>
      </c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</row>
    <row r="235" spans="1:62" s="26" customFormat="1" ht="33">
      <c r="A235" s="62" t="s">
        <v>129</v>
      </c>
      <c r="B235" s="63" t="s">
        <v>136</v>
      </c>
      <c r="C235" s="63" t="s">
        <v>158</v>
      </c>
      <c r="D235" s="64" t="s">
        <v>68</v>
      </c>
      <c r="E235" s="63" t="s">
        <v>130</v>
      </c>
      <c r="F235" s="55">
        <v>4930</v>
      </c>
      <c r="G235" s="55">
        <f>H235-F235</f>
        <v>417</v>
      </c>
      <c r="H235" s="70">
        <f>2681+2666</f>
        <v>5347</v>
      </c>
      <c r="I235" s="70"/>
      <c r="J235" s="70">
        <f>2890+2855</f>
        <v>5745</v>
      </c>
      <c r="K235" s="115"/>
      <c r="L235" s="115"/>
      <c r="M235" s="55">
        <v>5745</v>
      </c>
      <c r="N235" s="55">
        <f>O235-M235</f>
        <v>-1209</v>
      </c>
      <c r="O235" s="55">
        <f>2350+2186</f>
        <v>4536</v>
      </c>
      <c r="P235" s="55"/>
      <c r="Q235" s="55">
        <f>2350+2186</f>
        <v>4536</v>
      </c>
      <c r="R235" s="93"/>
      <c r="S235" s="93"/>
      <c r="T235" s="55">
        <f>O235+R235</f>
        <v>4536</v>
      </c>
      <c r="U235" s="55">
        <f>Q235+S235</f>
        <v>4536</v>
      </c>
      <c r="V235" s="93"/>
      <c r="W235" s="93"/>
      <c r="X235" s="55">
        <f>T235+V235</f>
        <v>4536</v>
      </c>
      <c r="Y235" s="55">
        <f>U235+W235</f>
        <v>4536</v>
      </c>
      <c r="Z235" s="93"/>
      <c r="AA235" s="55">
        <f>X235+Z235</f>
        <v>4536</v>
      </c>
      <c r="AB235" s="55">
        <f>Y235</f>
        <v>4536</v>
      </c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5"/>
      <c r="BI235" s="25"/>
      <c r="BJ235" s="25"/>
    </row>
    <row r="236" spans="1:62" s="26" customFormat="1" ht="16.5">
      <c r="A236" s="62"/>
      <c r="B236" s="63"/>
      <c r="C236" s="63"/>
      <c r="D236" s="64"/>
      <c r="E236" s="63"/>
      <c r="F236" s="116"/>
      <c r="G236" s="115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93"/>
      <c r="S236" s="93"/>
      <c r="T236" s="93"/>
      <c r="U236" s="93"/>
      <c r="V236" s="93"/>
      <c r="W236" s="93"/>
      <c r="X236" s="93"/>
      <c r="Y236" s="93"/>
      <c r="Z236" s="93"/>
      <c r="AA236" s="93"/>
      <c r="AB236" s="93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  <c r="BB236" s="25"/>
      <c r="BC236" s="25"/>
      <c r="BD236" s="25"/>
      <c r="BE236" s="25"/>
      <c r="BF236" s="25"/>
      <c r="BG236" s="25"/>
      <c r="BH236" s="25"/>
      <c r="BI236" s="25"/>
      <c r="BJ236" s="25"/>
    </row>
    <row r="237" spans="1:62" s="26" customFormat="1" ht="37.5">
      <c r="A237" s="49" t="s">
        <v>168</v>
      </c>
      <c r="B237" s="50" t="s">
        <v>136</v>
      </c>
      <c r="C237" s="50" t="s">
        <v>149</v>
      </c>
      <c r="D237" s="60"/>
      <c r="E237" s="50"/>
      <c r="F237" s="61">
        <f aca="true" t="shared" si="144" ref="F237:V238">F238</f>
        <v>43777</v>
      </c>
      <c r="G237" s="61">
        <f t="shared" si="144"/>
        <v>674</v>
      </c>
      <c r="H237" s="61">
        <f t="shared" si="144"/>
        <v>44451</v>
      </c>
      <c r="I237" s="61">
        <f t="shared" si="144"/>
        <v>0</v>
      </c>
      <c r="J237" s="61">
        <f t="shared" si="144"/>
        <v>50448</v>
      </c>
      <c r="K237" s="61">
        <f t="shared" si="144"/>
        <v>0</v>
      </c>
      <c r="L237" s="61">
        <f t="shared" si="144"/>
        <v>0</v>
      </c>
      <c r="M237" s="61">
        <f t="shared" si="144"/>
        <v>50448</v>
      </c>
      <c r="N237" s="61">
        <f t="shared" si="144"/>
        <v>-13658</v>
      </c>
      <c r="O237" s="61">
        <f t="shared" si="144"/>
        <v>36790</v>
      </c>
      <c r="P237" s="61">
        <f t="shared" si="144"/>
        <v>0</v>
      </c>
      <c r="Q237" s="61">
        <f t="shared" si="144"/>
        <v>36790</v>
      </c>
      <c r="R237" s="61">
        <f t="shared" si="144"/>
        <v>0</v>
      </c>
      <c r="S237" s="61">
        <f t="shared" si="144"/>
        <v>0</v>
      </c>
      <c r="T237" s="61">
        <f t="shared" si="144"/>
        <v>36790</v>
      </c>
      <c r="U237" s="61">
        <f t="shared" si="144"/>
        <v>36790</v>
      </c>
      <c r="V237" s="61">
        <f t="shared" si="144"/>
        <v>0</v>
      </c>
      <c r="W237" s="61">
        <f aca="true" t="shared" si="145" ref="W237:AB238">W238</f>
        <v>0</v>
      </c>
      <c r="X237" s="61">
        <f t="shared" si="145"/>
        <v>36790</v>
      </c>
      <c r="Y237" s="61">
        <f t="shared" si="145"/>
        <v>36790</v>
      </c>
      <c r="Z237" s="61">
        <f t="shared" si="145"/>
        <v>0</v>
      </c>
      <c r="AA237" s="61">
        <f t="shared" si="145"/>
        <v>36790</v>
      </c>
      <c r="AB237" s="61">
        <f t="shared" si="145"/>
        <v>36790</v>
      </c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  <c r="BB237" s="25"/>
      <c r="BC237" s="25"/>
      <c r="BD237" s="25"/>
      <c r="BE237" s="25"/>
      <c r="BF237" s="25"/>
      <c r="BG237" s="25"/>
      <c r="BH237" s="25"/>
      <c r="BI237" s="25"/>
      <c r="BJ237" s="25"/>
    </row>
    <row r="238" spans="1:62" s="26" customFormat="1" ht="16.5">
      <c r="A238" s="62" t="s">
        <v>69</v>
      </c>
      <c r="B238" s="63" t="s">
        <v>136</v>
      </c>
      <c r="C238" s="63" t="s">
        <v>149</v>
      </c>
      <c r="D238" s="64" t="s">
        <v>70</v>
      </c>
      <c r="E238" s="63"/>
      <c r="F238" s="65">
        <f t="shared" si="144"/>
        <v>43777</v>
      </c>
      <c r="G238" s="65">
        <f t="shared" si="144"/>
        <v>674</v>
      </c>
      <c r="H238" s="65">
        <f t="shared" si="144"/>
        <v>44451</v>
      </c>
      <c r="I238" s="65">
        <f t="shared" si="144"/>
        <v>0</v>
      </c>
      <c r="J238" s="65">
        <f t="shared" si="144"/>
        <v>50448</v>
      </c>
      <c r="K238" s="65">
        <f t="shared" si="144"/>
        <v>0</v>
      </c>
      <c r="L238" s="65">
        <f t="shared" si="144"/>
        <v>0</v>
      </c>
      <c r="M238" s="65">
        <f t="shared" si="144"/>
        <v>50448</v>
      </c>
      <c r="N238" s="65">
        <f t="shared" si="144"/>
        <v>-13658</v>
      </c>
      <c r="O238" s="65">
        <f t="shared" si="144"/>
        <v>36790</v>
      </c>
      <c r="P238" s="65">
        <f t="shared" si="144"/>
        <v>0</v>
      </c>
      <c r="Q238" s="65">
        <f t="shared" si="144"/>
        <v>36790</v>
      </c>
      <c r="R238" s="65">
        <f t="shared" si="144"/>
        <v>0</v>
      </c>
      <c r="S238" s="65">
        <f t="shared" si="144"/>
        <v>0</v>
      </c>
      <c r="T238" s="65">
        <f t="shared" si="144"/>
        <v>36790</v>
      </c>
      <c r="U238" s="65">
        <f t="shared" si="144"/>
        <v>36790</v>
      </c>
      <c r="V238" s="65">
        <f t="shared" si="144"/>
        <v>0</v>
      </c>
      <c r="W238" s="65">
        <f t="shared" si="145"/>
        <v>0</v>
      </c>
      <c r="X238" s="65">
        <f t="shared" si="145"/>
        <v>36790</v>
      </c>
      <c r="Y238" s="65">
        <f t="shared" si="145"/>
        <v>36790</v>
      </c>
      <c r="Z238" s="65">
        <f t="shared" si="145"/>
        <v>0</v>
      </c>
      <c r="AA238" s="65">
        <f t="shared" si="145"/>
        <v>36790</v>
      </c>
      <c r="AB238" s="65">
        <f t="shared" si="145"/>
        <v>36790</v>
      </c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  <c r="BB238" s="25"/>
      <c r="BC238" s="25"/>
      <c r="BD238" s="25"/>
      <c r="BE238" s="25"/>
      <c r="BF238" s="25"/>
      <c r="BG238" s="25"/>
      <c r="BH238" s="25"/>
      <c r="BI238" s="25"/>
      <c r="BJ238" s="25"/>
    </row>
    <row r="239" spans="1:62" s="26" customFormat="1" ht="33">
      <c r="A239" s="62" t="s">
        <v>129</v>
      </c>
      <c r="B239" s="63" t="s">
        <v>136</v>
      </c>
      <c r="C239" s="63" t="s">
        <v>149</v>
      </c>
      <c r="D239" s="64" t="s">
        <v>70</v>
      </c>
      <c r="E239" s="63" t="s">
        <v>130</v>
      </c>
      <c r="F239" s="55">
        <v>43777</v>
      </c>
      <c r="G239" s="55">
        <f>H239-F239</f>
        <v>674</v>
      </c>
      <c r="H239" s="70">
        <v>44451</v>
      </c>
      <c r="I239" s="70"/>
      <c r="J239" s="70">
        <v>50448</v>
      </c>
      <c r="K239" s="115"/>
      <c r="L239" s="115"/>
      <c r="M239" s="55">
        <v>50448</v>
      </c>
      <c r="N239" s="55">
        <f>O239-M239</f>
        <v>-13658</v>
      </c>
      <c r="O239" s="55">
        <v>36790</v>
      </c>
      <c r="P239" s="55"/>
      <c r="Q239" s="55">
        <v>36790</v>
      </c>
      <c r="R239" s="93"/>
      <c r="S239" s="93"/>
      <c r="T239" s="55">
        <f>O239+R239</f>
        <v>36790</v>
      </c>
      <c r="U239" s="55">
        <f>Q239+S239</f>
        <v>36790</v>
      </c>
      <c r="V239" s="93"/>
      <c r="W239" s="93"/>
      <c r="X239" s="55">
        <f>T239+V239</f>
        <v>36790</v>
      </c>
      <c r="Y239" s="55">
        <f>U239+W239</f>
        <v>36790</v>
      </c>
      <c r="Z239" s="93"/>
      <c r="AA239" s="55">
        <f>X239+Z239</f>
        <v>36790</v>
      </c>
      <c r="AB239" s="55">
        <f>Y239</f>
        <v>36790</v>
      </c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  <c r="BB239" s="25"/>
      <c r="BC239" s="25"/>
      <c r="BD239" s="25"/>
      <c r="BE239" s="25"/>
      <c r="BF239" s="25"/>
      <c r="BG239" s="25"/>
      <c r="BH239" s="25"/>
      <c r="BI239" s="25"/>
      <c r="BJ239" s="25"/>
    </row>
    <row r="240" spans="1:62" s="26" customFormat="1" ht="16.5">
      <c r="A240" s="62"/>
      <c r="B240" s="63"/>
      <c r="C240" s="63"/>
      <c r="D240" s="64"/>
      <c r="E240" s="63"/>
      <c r="F240" s="116"/>
      <c r="G240" s="115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93"/>
      <c r="S240" s="93"/>
      <c r="T240" s="93"/>
      <c r="U240" s="93"/>
      <c r="V240" s="93"/>
      <c r="W240" s="93"/>
      <c r="X240" s="93"/>
      <c r="Y240" s="93"/>
      <c r="Z240" s="93"/>
      <c r="AA240" s="93"/>
      <c r="AB240" s="93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  <c r="BB240" s="25"/>
      <c r="BC240" s="25"/>
      <c r="BD240" s="25"/>
      <c r="BE240" s="25"/>
      <c r="BF240" s="25"/>
      <c r="BG240" s="25"/>
      <c r="BH240" s="25"/>
      <c r="BI240" s="25"/>
      <c r="BJ240" s="25"/>
    </row>
    <row r="241" spans="1:62" s="26" customFormat="1" ht="37.5">
      <c r="A241" s="49" t="s">
        <v>71</v>
      </c>
      <c r="B241" s="50" t="s">
        <v>136</v>
      </c>
      <c r="C241" s="50" t="s">
        <v>136</v>
      </c>
      <c r="D241" s="60"/>
      <c r="E241" s="50"/>
      <c r="F241" s="61">
        <f aca="true" t="shared" si="146" ref="F241:O241">F246+F242+F248</f>
        <v>44527</v>
      </c>
      <c r="G241" s="61">
        <f t="shared" si="146"/>
        <v>21442</v>
      </c>
      <c r="H241" s="61">
        <f t="shared" si="146"/>
        <v>65969</v>
      </c>
      <c r="I241" s="61">
        <f t="shared" si="146"/>
        <v>0</v>
      </c>
      <c r="J241" s="61">
        <f t="shared" si="146"/>
        <v>70787</v>
      </c>
      <c r="K241" s="61">
        <f t="shared" si="146"/>
        <v>0</v>
      </c>
      <c r="L241" s="61">
        <f t="shared" si="146"/>
        <v>0</v>
      </c>
      <c r="M241" s="61">
        <f t="shared" si="146"/>
        <v>70787</v>
      </c>
      <c r="N241" s="61">
        <f t="shared" si="146"/>
        <v>-35039</v>
      </c>
      <c r="O241" s="61">
        <f t="shared" si="146"/>
        <v>35748</v>
      </c>
      <c r="P241" s="61">
        <f aca="true" t="shared" si="147" ref="P241:U241">P246+P242+P248</f>
        <v>4971</v>
      </c>
      <c r="Q241" s="61">
        <f t="shared" si="147"/>
        <v>35748</v>
      </c>
      <c r="R241" s="61">
        <f t="shared" si="147"/>
        <v>0</v>
      </c>
      <c r="S241" s="61">
        <f t="shared" si="147"/>
        <v>0</v>
      </c>
      <c r="T241" s="61">
        <f t="shared" si="147"/>
        <v>35748</v>
      </c>
      <c r="U241" s="61">
        <f t="shared" si="147"/>
        <v>35748</v>
      </c>
      <c r="V241" s="61">
        <f aca="true" t="shared" si="148" ref="V241:AB241">V246+V242+V248</f>
        <v>0</v>
      </c>
      <c r="W241" s="61">
        <f t="shared" si="148"/>
        <v>0</v>
      </c>
      <c r="X241" s="61">
        <f t="shared" si="148"/>
        <v>35748</v>
      </c>
      <c r="Y241" s="61">
        <f t="shared" si="148"/>
        <v>35748</v>
      </c>
      <c r="Z241" s="61">
        <f t="shared" si="148"/>
        <v>0</v>
      </c>
      <c r="AA241" s="61">
        <f t="shared" si="148"/>
        <v>35748</v>
      </c>
      <c r="AB241" s="61">
        <f t="shared" si="148"/>
        <v>35748</v>
      </c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  <c r="BB241" s="25"/>
      <c r="BC241" s="25"/>
      <c r="BD241" s="25"/>
      <c r="BE241" s="25"/>
      <c r="BF241" s="25"/>
      <c r="BG241" s="25"/>
      <c r="BH241" s="25"/>
      <c r="BI241" s="25"/>
      <c r="BJ241" s="25"/>
    </row>
    <row r="242" spans="1:62" s="26" customFormat="1" ht="33">
      <c r="A242" s="62" t="s">
        <v>72</v>
      </c>
      <c r="B242" s="63" t="s">
        <v>136</v>
      </c>
      <c r="C242" s="63" t="s">
        <v>136</v>
      </c>
      <c r="D242" s="64" t="s">
        <v>73</v>
      </c>
      <c r="E242" s="63"/>
      <c r="F242" s="55">
        <f>F243+F245</f>
        <v>26550</v>
      </c>
      <c r="G242" s="55">
        <f aca="true" t="shared" si="149" ref="G242:O242">G243+G244</f>
        <v>4147</v>
      </c>
      <c r="H242" s="55">
        <f t="shared" si="149"/>
        <v>30697</v>
      </c>
      <c r="I242" s="55">
        <f t="shared" si="149"/>
        <v>0</v>
      </c>
      <c r="J242" s="55">
        <f t="shared" si="149"/>
        <v>33007</v>
      </c>
      <c r="K242" s="55">
        <f t="shared" si="149"/>
        <v>-489</v>
      </c>
      <c r="L242" s="55">
        <f t="shared" si="149"/>
        <v>-524</v>
      </c>
      <c r="M242" s="55">
        <f t="shared" si="149"/>
        <v>32483</v>
      </c>
      <c r="N242" s="55">
        <f t="shared" si="149"/>
        <v>-10003</v>
      </c>
      <c r="O242" s="55">
        <f t="shared" si="149"/>
        <v>22480</v>
      </c>
      <c r="P242" s="55">
        <f aca="true" t="shared" si="150" ref="P242:U242">P243+P244</f>
        <v>0</v>
      </c>
      <c r="Q242" s="55">
        <f t="shared" si="150"/>
        <v>23114</v>
      </c>
      <c r="R242" s="55">
        <f t="shared" si="150"/>
        <v>0</v>
      </c>
      <c r="S242" s="55">
        <f t="shared" si="150"/>
        <v>0</v>
      </c>
      <c r="T242" s="55">
        <f t="shared" si="150"/>
        <v>22480</v>
      </c>
      <c r="U242" s="55">
        <f t="shared" si="150"/>
        <v>23114</v>
      </c>
      <c r="V242" s="55">
        <f aca="true" t="shared" si="151" ref="V242:AB242">V243+V244</f>
        <v>0</v>
      </c>
      <c r="W242" s="55">
        <f t="shared" si="151"/>
        <v>0</v>
      </c>
      <c r="X242" s="55">
        <f t="shared" si="151"/>
        <v>22480</v>
      </c>
      <c r="Y242" s="55">
        <f t="shared" si="151"/>
        <v>23114</v>
      </c>
      <c r="Z242" s="55">
        <f t="shared" si="151"/>
        <v>0</v>
      </c>
      <c r="AA242" s="55">
        <f t="shared" si="151"/>
        <v>22480</v>
      </c>
      <c r="AB242" s="55">
        <f t="shared" si="151"/>
        <v>23114</v>
      </c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  <c r="BB242" s="25"/>
      <c r="BC242" s="25"/>
      <c r="BD242" s="25"/>
      <c r="BE242" s="25"/>
      <c r="BF242" s="25"/>
      <c r="BG242" s="25"/>
      <c r="BH242" s="25"/>
      <c r="BI242" s="25"/>
      <c r="BJ242" s="25"/>
    </row>
    <row r="243" spans="1:62" s="26" customFormat="1" ht="33">
      <c r="A243" s="62" t="s">
        <v>129</v>
      </c>
      <c r="B243" s="63" t="s">
        <v>136</v>
      </c>
      <c r="C243" s="63" t="s">
        <v>136</v>
      </c>
      <c r="D243" s="64" t="s">
        <v>73</v>
      </c>
      <c r="E243" s="63" t="s">
        <v>130</v>
      </c>
      <c r="F243" s="55">
        <v>26550</v>
      </c>
      <c r="G243" s="55">
        <f>H243-F243</f>
        <v>4147</v>
      </c>
      <c r="H243" s="70">
        <f>30697</f>
        <v>30697</v>
      </c>
      <c r="I243" s="70"/>
      <c r="J243" s="70">
        <f>33007</f>
        <v>33007</v>
      </c>
      <c r="K243" s="70">
        <v>-489</v>
      </c>
      <c r="L243" s="70">
        <v>-524</v>
      </c>
      <c r="M243" s="55">
        <v>32483</v>
      </c>
      <c r="N243" s="55">
        <f>O243-M243</f>
        <v>-10003</v>
      </c>
      <c r="O243" s="55">
        <v>22480</v>
      </c>
      <c r="P243" s="55"/>
      <c r="Q243" s="55">
        <v>23114</v>
      </c>
      <c r="R243" s="93"/>
      <c r="S243" s="93"/>
      <c r="T243" s="55">
        <f>O243+R243</f>
        <v>22480</v>
      </c>
      <c r="U243" s="55">
        <f>Q243+S243</f>
        <v>23114</v>
      </c>
      <c r="V243" s="93"/>
      <c r="W243" s="93"/>
      <c r="X243" s="55">
        <f>T243+V243</f>
        <v>22480</v>
      </c>
      <c r="Y243" s="55">
        <f>U243+W243</f>
        <v>23114</v>
      </c>
      <c r="Z243" s="93"/>
      <c r="AA243" s="55">
        <f>X243+Z243</f>
        <v>22480</v>
      </c>
      <c r="AB243" s="55">
        <f>Y243</f>
        <v>23114</v>
      </c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  <c r="BB243" s="25"/>
      <c r="BC243" s="25"/>
      <c r="BD243" s="25"/>
      <c r="BE243" s="25"/>
      <c r="BF243" s="25"/>
      <c r="BG243" s="25"/>
      <c r="BH243" s="25"/>
      <c r="BI243" s="25"/>
      <c r="BJ243" s="25"/>
    </row>
    <row r="244" spans="1:62" s="26" customFormat="1" ht="66" hidden="1">
      <c r="A244" s="62" t="s">
        <v>237</v>
      </c>
      <c r="B244" s="63" t="s">
        <v>136</v>
      </c>
      <c r="C244" s="63" t="s">
        <v>136</v>
      </c>
      <c r="D244" s="64" t="s">
        <v>236</v>
      </c>
      <c r="E244" s="63"/>
      <c r="F244" s="55"/>
      <c r="G244" s="55">
        <f>G245</f>
        <v>0</v>
      </c>
      <c r="H244" s="55">
        <f>H245</f>
        <v>0</v>
      </c>
      <c r="I244" s="55">
        <f>I245</f>
        <v>0</v>
      </c>
      <c r="J244" s="55">
        <f>J245</f>
        <v>0</v>
      </c>
      <c r="K244" s="115"/>
      <c r="L244" s="115"/>
      <c r="M244" s="115"/>
      <c r="N244" s="115"/>
      <c r="O244" s="115"/>
      <c r="P244" s="115"/>
      <c r="Q244" s="115"/>
      <c r="R244" s="93"/>
      <c r="S244" s="93"/>
      <c r="T244" s="93"/>
      <c r="U244" s="93"/>
      <c r="V244" s="93"/>
      <c r="W244" s="93"/>
      <c r="X244" s="93"/>
      <c r="Y244" s="93"/>
      <c r="Z244" s="93"/>
      <c r="AA244" s="93"/>
      <c r="AB244" s="93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  <c r="BB244" s="25"/>
      <c r="BC244" s="25"/>
      <c r="BD244" s="25"/>
      <c r="BE244" s="25"/>
      <c r="BF244" s="25"/>
      <c r="BG244" s="25"/>
      <c r="BH244" s="25"/>
      <c r="BI244" s="25"/>
      <c r="BJ244" s="25"/>
    </row>
    <row r="245" spans="1:62" s="26" customFormat="1" ht="87" customHeight="1" hidden="1">
      <c r="A245" s="81" t="s">
        <v>238</v>
      </c>
      <c r="B245" s="63" t="s">
        <v>136</v>
      </c>
      <c r="C245" s="63" t="s">
        <v>136</v>
      </c>
      <c r="D245" s="64" t="s">
        <v>236</v>
      </c>
      <c r="E245" s="63" t="s">
        <v>241</v>
      </c>
      <c r="F245" s="55"/>
      <c r="G245" s="55">
        <f>H245-F245</f>
        <v>0</v>
      </c>
      <c r="H245" s="70">
        <f>5989-5989</f>
        <v>0</v>
      </c>
      <c r="I245" s="70"/>
      <c r="J245" s="70">
        <f>6414-6414</f>
        <v>0</v>
      </c>
      <c r="K245" s="115"/>
      <c r="L245" s="115"/>
      <c r="M245" s="115"/>
      <c r="N245" s="115"/>
      <c r="O245" s="115"/>
      <c r="P245" s="115"/>
      <c r="Q245" s="115"/>
      <c r="R245" s="93"/>
      <c r="S245" s="93"/>
      <c r="T245" s="93"/>
      <c r="U245" s="93"/>
      <c r="V245" s="93"/>
      <c r="W245" s="93"/>
      <c r="X245" s="93"/>
      <c r="Y245" s="93"/>
      <c r="Z245" s="93"/>
      <c r="AA245" s="93"/>
      <c r="AB245" s="93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  <c r="BB245" s="25"/>
      <c r="BC245" s="25"/>
      <c r="BD245" s="25"/>
      <c r="BE245" s="25"/>
      <c r="BF245" s="25"/>
      <c r="BG245" s="25"/>
      <c r="BH245" s="25"/>
      <c r="BI245" s="25"/>
      <c r="BJ245" s="25"/>
    </row>
    <row r="246" spans="1:62" s="26" customFormat="1" ht="36" customHeight="1">
      <c r="A246" s="62" t="s">
        <v>74</v>
      </c>
      <c r="B246" s="63" t="s">
        <v>136</v>
      </c>
      <c r="C246" s="63" t="s">
        <v>136</v>
      </c>
      <c r="D246" s="64" t="s">
        <v>75</v>
      </c>
      <c r="E246" s="63"/>
      <c r="F246" s="65">
        <f aca="true" t="shared" si="152" ref="F246:AB246">F247</f>
        <v>5192</v>
      </c>
      <c r="G246" s="65">
        <f t="shared" si="152"/>
        <v>8701</v>
      </c>
      <c r="H246" s="65">
        <f t="shared" si="152"/>
        <v>13893</v>
      </c>
      <c r="I246" s="65">
        <f t="shared" si="152"/>
        <v>0</v>
      </c>
      <c r="J246" s="65">
        <f t="shared" si="152"/>
        <v>14880</v>
      </c>
      <c r="K246" s="65">
        <f t="shared" si="152"/>
        <v>0</v>
      </c>
      <c r="L246" s="65">
        <f t="shared" si="152"/>
        <v>0</v>
      </c>
      <c r="M246" s="65">
        <f t="shared" si="152"/>
        <v>14880</v>
      </c>
      <c r="N246" s="65">
        <f t="shared" si="152"/>
        <v>-9909</v>
      </c>
      <c r="O246" s="65">
        <f t="shared" si="152"/>
        <v>4971</v>
      </c>
      <c r="P246" s="65">
        <f t="shared" si="152"/>
        <v>4971</v>
      </c>
      <c r="Q246" s="65">
        <f t="shared" si="152"/>
        <v>4971</v>
      </c>
      <c r="R246" s="65">
        <f t="shared" si="152"/>
        <v>0</v>
      </c>
      <c r="S246" s="65">
        <f t="shared" si="152"/>
        <v>0</v>
      </c>
      <c r="T246" s="65">
        <f t="shared" si="152"/>
        <v>4971</v>
      </c>
      <c r="U246" s="65">
        <f t="shared" si="152"/>
        <v>4971</v>
      </c>
      <c r="V246" s="65">
        <f t="shared" si="152"/>
        <v>0</v>
      </c>
      <c r="W246" s="65">
        <f t="shared" si="152"/>
        <v>0</v>
      </c>
      <c r="X246" s="65">
        <f t="shared" si="152"/>
        <v>4971</v>
      </c>
      <c r="Y246" s="65">
        <f t="shared" si="152"/>
        <v>4971</v>
      </c>
      <c r="Z246" s="65">
        <f t="shared" si="152"/>
        <v>0</v>
      </c>
      <c r="AA246" s="65">
        <f t="shared" si="152"/>
        <v>4971</v>
      </c>
      <c r="AB246" s="65">
        <f t="shared" si="152"/>
        <v>4971</v>
      </c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  <c r="BB246" s="25"/>
      <c r="BC246" s="25"/>
      <c r="BD246" s="25"/>
      <c r="BE246" s="25"/>
      <c r="BF246" s="25"/>
      <c r="BG246" s="25"/>
      <c r="BH246" s="25"/>
      <c r="BI246" s="25"/>
      <c r="BJ246" s="25"/>
    </row>
    <row r="247" spans="1:62" s="26" customFormat="1" ht="51" customHeight="1">
      <c r="A247" s="62" t="s">
        <v>137</v>
      </c>
      <c r="B247" s="63" t="s">
        <v>136</v>
      </c>
      <c r="C247" s="63" t="s">
        <v>136</v>
      </c>
      <c r="D247" s="64" t="s">
        <v>75</v>
      </c>
      <c r="E247" s="63" t="s">
        <v>138</v>
      </c>
      <c r="F247" s="55">
        <v>5192</v>
      </c>
      <c r="G247" s="55">
        <f>H247-F247</f>
        <v>8701</v>
      </c>
      <c r="H247" s="70">
        <v>13893</v>
      </c>
      <c r="I247" s="70"/>
      <c r="J247" s="70">
        <v>14880</v>
      </c>
      <c r="K247" s="115"/>
      <c r="L247" s="115"/>
      <c r="M247" s="55">
        <v>14880</v>
      </c>
      <c r="N247" s="55">
        <f>O247-M247</f>
        <v>-9909</v>
      </c>
      <c r="O247" s="55">
        <v>4971</v>
      </c>
      <c r="P247" s="55">
        <v>4971</v>
      </c>
      <c r="Q247" s="55">
        <v>4971</v>
      </c>
      <c r="R247" s="93"/>
      <c r="S247" s="93"/>
      <c r="T247" s="55">
        <f>O247+R247</f>
        <v>4971</v>
      </c>
      <c r="U247" s="55">
        <f>Q247+S247</f>
        <v>4971</v>
      </c>
      <c r="V247" s="93"/>
      <c r="W247" s="93"/>
      <c r="X247" s="55">
        <f>T247+V247</f>
        <v>4971</v>
      </c>
      <c r="Y247" s="55">
        <f>U247+W247</f>
        <v>4971</v>
      </c>
      <c r="Z247" s="93"/>
      <c r="AA247" s="55">
        <f>X247+Z247</f>
        <v>4971</v>
      </c>
      <c r="AB247" s="55">
        <f>Y247</f>
        <v>4971</v>
      </c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  <c r="BB247" s="25"/>
      <c r="BC247" s="25"/>
      <c r="BD247" s="25"/>
      <c r="BE247" s="25"/>
      <c r="BF247" s="25"/>
      <c r="BG247" s="25"/>
      <c r="BH247" s="25"/>
      <c r="BI247" s="25"/>
      <c r="BJ247" s="25"/>
    </row>
    <row r="248" spans="1:62" s="26" customFormat="1" ht="21" customHeight="1">
      <c r="A248" s="62" t="s">
        <v>121</v>
      </c>
      <c r="B248" s="63" t="s">
        <v>136</v>
      </c>
      <c r="C248" s="63" t="s">
        <v>136</v>
      </c>
      <c r="D248" s="64" t="s">
        <v>122</v>
      </c>
      <c r="E248" s="63"/>
      <c r="F248" s="55">
        <f>F249</f>
        <v>12785</v>
      </c>
      <c r="G248" s="55">
        <f aca="true" t="shared" si="153" ref="G248:M248">G249+G250</f>
        <v>8594</v>
      </c>
      <c r="H248" s="55">
        <f t="shared" si="153"/>
        <v>21379</v>
      </c>
      <c r="I248" s="55">
        <f t="shared" si="153"/>
        <v>0</v>
      </c>
      <c r="J248" s="55">
        <f t="shared" si="153"/>
        <v>22900</v>
      </c>
      <c r="K248" s="55">
        <f t="shared" si="153"/>
        <v>489</v>
      </c>
      <c r="L248" s="55">
        <f t="shared" si="153"/>
        <v>524</v>
      </c>
      <c r="M248" s="55">
        <f t="shared" si="153"/>
        <v>23424</v>
      </c>
      <c r="N248" s="55">
        <f aca="true" t="shared" si="154" ref="N248:Y248">N249+N250+N252+N259+N257</f>
        <v>-15127</v>
      </c>
      <c r="O248" s="55">
        <f t="shared" si="154"/>
        <v>8297</v>
      </c>
      <c r="P248" s="55">
        <f t="shared" si="154"/>
        <v>0</v>
      </c>
      <c r="Q248" s="55">
        <f t="shared" si="154"/>
        <v>7663</v>
      </c>
      <c r="R248" s="55">
        <f t="shared" si="154"/>
        <v>0</v>
      </c>
      <c r="S248" s="55">
        <f t="shared" si="154"/>
        <v>0</v>
      </c>
      <c r="T248" s="55">
        <f t="shared" si="154"/>
        <v>8297</v>
      </c>
      <c r="U248" s="55">
        <f t="shared" si="154"/>
        <v>7663</v>
      </c>
      <c r="V248" s="55">
        <f t="shared" si="154"/>
        <v>0</v>
      </c>
      <c r="W248" s="55">
        <f t="shared" si="154"/>
        <v>0</v>
      </c>
      <c r="X248" s="55">
        <f t="shared" si="154"/>
        <v>8297</v>
      </c>
      <c r="Y248" s="55">
        <f t="shared" si="154"/>
        <v>7663</v>
      </c>
      <c r="Z248" s="55">
        <f>Z249+Z250+Z252+Z259+Z257</f>
        <v>0</v>
      </c>
      <c r="AA248" s="55">
        <f>AA249+AA250+AA252+AA259+AA257</f>
        <v>8297</v>
      </c>
      <c r="AB248" s="55">
        <f>AB249+AB250+AB252+AB259+AB257</f>
        <v>7663</v>
      </c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  <c r="BB248" s="25"/>
      <c r="BC248" s="25"/>
      <c r="BD248" s="25"/>
      <c r="BE248" s="25"/>
      <c r="BF248" s="25"/>
      <c r="BG248" s="25"/>
      <c r="BH248" s="25"/>
      <c r="BI248" s="25"/>
      <c r="BJ248" s="25"/>
    </row>
    <row r="249" spans="1:62" s="26" customFormat="1" ht="60" customHeight="1" hidden="1">
      <c r="A249" s="62" t="s">
        <v>137</v>
      </c>
      <c r="B249" s="63" t="s">
        <v>136</v>
      </c>
      <c r="C249" s="63" t="s">
        <v>136</v>
      </c>
      <c r="D249" s="64" t="s">
        <v>122</v>
      </c>
      <c r="E249" s="63" t="s">
        <v>138</v>
      </c>
      <c r="F249" s="55">
        <v>12785</v>
      </c>
      <c r="G249" s="55">
        <f>H249-F249</f>
        <v>3461</v>
      </c>
      <c r="H249" s="70">
        <f>10599+5647</f>
        <v>16246</v>
      </c>
      <c r="I249" s="70"/>
      <c r="J249" s="70">
        <f>11352+6051</f>
        <v>17403</v>
      </c>
      <c r="K249" s="70">
        <v>489</v>
      </c>
      <c r="L249" s="70">
        <v>524</v>
      </c>
      <c r="M249" s="55">
        <v>17927</v>
      </c>
      <c r="N249" s="55">
        <f>O249-M249</f>
        <v>-17927</v>
      </c>
      <c r="O249" s="55"/>
      <c r="P249" s="55"/>
      <c r="Q249" s="55"/>
      <c r="R249" s="55"/>
      <c r="S249" s="55"/>
      <c r="T249" s="55"/>
      <c r="U249" s="55"/>
      <c r="V249" s="93"/>
      <c r="W249" s="93"/>
      <c r="X249" s="93"/>
      <c r="Y249" s="93"/>
      <c r="Z249" s="93"/>
      <c r="AA249" s="93"/>
      <c r="AB249" s="93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  <c r="BB249" s="25"/>
      <c r="BC249" s="25"/>
      <c r="BD249" s="25"/>
      <c r="BE249" s="25"/>
      <c r="BF249" s="25"/>
      <c r="BG249" s="25"/>
      <c r="BH249" s="25"/>
      <c r="BI249" s="25"/>
      <c r="BJ249" s="25"/>
    </row>
    <row r="250" spans="1:62" s="26" customFormat="1" ht="72" customHeight="1" hidden="1">
      <c r="A250" s="62" t="s">
        <v>237</v>
      </c>
      <c r="B250" s="63" t="s">
        <v>136</v>
      </c>
      <c r="C250" s="63" t="s">
        <v>136</v>
      </c>
      <c r="D250" s="64" t="s">
        <v>248</v>
      </c>
      <c r="E250" s="63"/>
      <c r="F250" s="55"/>
      <c r="G250" s="55">
        <f aca="true" t="shared" si="155" ref="G250:U250">G251</f>
        <v>5133</v>
      </c>
      <c r="H250" s="55">
        <f t="shared" si="155"/>
        <v>5133</v>
      </c>
      <c r="I250" s="55">
        <f t="shared" si="155"/>
        <v>0</v>
      </c>
      <c r="J250" s="55">
        <f t="shared" si="155"/>
        <v>5497</v>
      </c>
      <c r="K250" s="55">
        <f t="shared" si="155"/>
        <v>0</v>
      </c>
      <c r="L250" s="55">
        <f t="shared" si="155"/>
        <v>0</v>
      </c>
      <c r="M250" s="55">
        <f t="shared" si="155"/>
        <v>5497</v>
      </c>
      <c r="N250" s="55">
        <f t="shared" si="155"/>
        <v>-5497</v>
      </c>
      <c r="O250" s="55">
        <f t="shared" si="155"/>
        <v>0</v>
      </c>
      <c r="P250" s="55">
        <f t="shared" si="155"/>
        <v>0</v>
      </c>
      <c r="Q250" s="55">
        <f t="shared" si="155"/>
        <v>0</v>
      </c>
      <c r="R250" s="55">
        <f t="shared" si="155"/>
        <v>0</v>
      </c>
      <c r="S250" s="55">
        <f t="shared" si="155"/>
        <v>0</v>
      </c>
      <c r="T250" s="55">
        <f t="shared" si="155"/>
        <v>0</v>
      </c>
      <c r="U250" s="55">
        <f t="shared" si="155"/>
        <v>0</v>
      </c>
      <c r="V250" s="93"/>
      <c r="W250" s="93"/>
      <c r="X250" s="93"/>
      <c r="Y250" s="93"/>
      <c r="Z250" s="93"/>
      <c r="AA250" s="93"/>
      <c r="AB250" s="93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  <c r="BB250" s="25"/>
      <c r="BC250" s="25"/>
      <c r="BD250" s="25"/>
      <c r="BE250" s="25"/>
      <c r="BF250" s="25"/>
      <c r="BG250" s="25"/>
      <c r="BH250" s="25"/>
      <c r="BI250" s="25"/>
      <c r="BJ250" s="25"/>
    </row>
    <row r="251" spans="1:62" s="26" customFormat="1" ht="87" customHeight="1" hidden="1">
      <c r="A251" s="62" t="s">
        <v>303</v>
      </c>
      <c r="B251" s="63" t="s">
        <v>136</v>
      </c>
      <c r="C251" s="63" t="s">
        <v>136</v>
      </c>
      <c r="D251" s="64" t="s">
        <v>248</v>
      </c>
      <c r="E251" s="63" t="s">
        <v>241</v>
      </c>
      <c r="F251" s="55"/>
      <c r="G251" s="55">
        <f>H251-F251</f>
        <v>5133</v>
      </c>
      <c r="H251" s="70">
        <v>5133</v>
      </c>
      <c r="I251" s="70"/>
      <c r="J251" s="70">
        <v>5497</v>
      </c>
      <c r="K251" s="115"/>
      <c r="L251" s="115"/>
      <c r="M251" s="55">
        <v>5497</v>
      </c>
      <c r="N251" s="55">
        <f>O251-M251</f>
        <v>-5497</v>
      </c>
      <c r="O251" s="55"/>
      <c r="P251" s="55"/>
      <c r="Q251" s="55"/>
      <c r="R251" s="55"/>
      <c r="S251" s="55"/>
      <c r="T251" s="55"/>
      <c r="U251" s="55"/>
      <c r="V251" s="93"/>
      <c r="W251" s="93"/>
      <c r="X251" s="93"/>
      <c r="Y251" s="93"/>
      <c r="Z251" s="93"/>
      <c r="AA251" s="93"/>
      <c r="AB251" s="93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  <c r="BB251" s="25"/>
      <c r="BC251" s="25"/>
      <c r="BD251" s="25"/>
      <c r="BE251" s="25"/>
      <c r="BF251" s="25"/>
      <c r="BG251" s="25"/>
      <c r="BH251" s="25"/>
      <c r="BI251" s="25"/>
      <c r="BJ251" s="25"/>
    </row>
    <row r="252" spans="1:62" s="26" customFormat="1" ht="67.5" customHeight="1">
      <c r="A252" s="81" t="s">
        <v>306</v>
      </c>
      <c r="B252" s="63" t="s">
        <v>136</v>
      </c>
      <c r="C252" s="63" t="s">
        <v>136</v>
      </c>
      <c r="D252" s="64" t="s">
        <v>289</v>
      </c>
      <c r="E252" s="63"/>
      <c r="F252" s="55"/>
      <c r="G252" s="55"/>
      <c r="H252" s="70"/>
      <c r="I252" s="70"/>
      <c r="J252" s="70"/>
      <c r="K252" s="115"/>
      <c r="L252" s="115"/>
      <c r="M252" s="55"/>
      <c r="N252" s="55">
        <f aca="true" t="shared" si="156" ref="N252:U252">N253+N255</f>
        <v>3728</v>
      </c>
      <c r="O252" s="55">
        <f t="shared" si="156"/>
        <v>3728</v>
      </c>
      <c r="P252" s="55">
        <f t="shared" si="156"/>
        <v>0</v>
      </c>
      <c r="Q252" s="55">
        <f t="shared" si="156"/>
        <v>3583</v>
      </c>
      <c r="R252" s="55">
        <f t="shared" si="156"/>
        <v>0</v>
      </c>
      <c r="S252" s="55">
        <f t="shared" si="156"/>
        <v>0</v>
      </c>
      <c r="T252" s="55">
        <f t="shared" si="156"/>
        <v>3728</v>
      </c>
      <c r="U252" s="55">
        <f t="shared" si="156"/>
        <v>3583</v>
      </c>
      <c r="V252" s="55">
        <f aca="true" t="shared" si="157" ref="V252:AB252">V253+V255</f>
        <v>0</v>
      </c>
      <c r="W252" s="55">
        <f t="shared" si="157"/>
        <v>0</v>
      </c>
      <c r="X252" s="55">
        <f t="shared" si="157"/>
        <v>3728</v>
      </c>
      <c r="Y252" s="55">
        <f t="shared" si="157"/>
        <v>3583</v>
      </c>
      <c r="Z252" s="55">
        <f t="shared" si="157"/>
        <v>0</v>
      </c>
      <c r="AA252" s="55">
        <f t="shared" si="157"/>
        <v>3728</v>
      </c>
      <c r="AB252" s="55">
        <f t="shared" si="157"/>
        <v>3583</v>
      </c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  <c r="BB252" s="25"/>
      <c r="BC252" s="25"/>
      <c r="BD252" s="25"/>
      <c r="BE252" s="25"/>
      <c r="BF252" s="25"/>
      <c r="BG252" s="25"/>
      <c r="BH252" s="25"/>
      <c r="BI252" s="25"/>
      <c r="BJ252" s="25"/>
    </row>
    <row r="253" spans="1:62" s="26" customFormat="1" ht="107.25" customHeight="1">
      <c r="A253" s="81" t="s">
        <v>312</v>
      </c>
      <c r="B253" s="63" t="s">
        <v>136</v>
      </c>
      <c r="C253" s="63" t="s">
        <v>136</v>
      </c>
      <c r="D253" s="64" t="s">
        <v>291</v>
      </c>
      <c r="E253" s="63"/>
      <c r="F253" s="55"/>
      <c r="G253" s="55"/>
      <c r="H253" s="70"/>
      <c r="I253" s="70"/>
      <c r="J253" s="70"/>
      <c r="K253" s="115"/>
      <c r="L253" s="115"/>
      <c r="M253" s="55"/>
      <c r="N253" s="55">
        <f aca="true" t="shared" si="158" ref="N253:AB253">N254</f>
        <v>1383</v>
      </c>
      <c r="O253" s="55">
        <f t="shared" si="158"/>
        <v>1383</v>
      </c>
      <c r="P253" s="55">
        <f t="shared" si="158"/>
        <v>0</v>
      </c>
      <c r="Q253" s="55">
        <f t="shared" si="158"/>
        <v>1383</v>
      </c>
      <c r="R253" s="55">
        <f t="shared" si="158"/>
        <v>0</v>
      </c>
      <c r="S253" s="55">
        <f t="shared" si="158"/>
        <v>0</v>
      </c>
      <c r="T253" s="55">
        <f t="shared" si="158"/>
        <v>1383</v>
      </c>
      <c r="U253" s="55">
        <f t="shared" si="158"/>
        <v>1383</v>
      </c>
      <c r="V253" s="55">
        <f t="shared" si="158"/>
        <v>0</v>
      </c>
      <c r="W253" s="55">
        <f t="shared" si="158"/>
        <v>0</v>
      </c>
      <c r="X253" s="55">
        <f t="shared" si="158"/>
        <v>1383</v>
      </c>
      <c r="Y253" s="55">
        <f t="shared" si="158"/>
        <v>1383</v>
      </c>
      <c r="Z253" s="55">
        <f t="shared" si="158"/>
        <v>0</v>
      </c>
      <c r="AA253" s="55">
        <f t="shared" si="158"/>
        <v>1383</v>
      </c>
      <c r="AB253" s="55">
        <f t="shared" si="158"/>
        <v>1383</v>
      </c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  <c r="BB253" s="25"/>
      <c r="BC253" s="25"/>
      <c r="BD253" s="25"/>
      <c r="BE253" s="25"/>
      <c r="BF253" s="25"/>
      <c r="BG253" s="25"/>
      <c r="BH253" s="25"/>
      <c r="BI253" s="25"/>
      <c r="BJ253" s="25"/>
    </row>
    <row r="254" spans="1:62" s="26" customFormat="1" ht="99" customHeight="1">
      <c r="A254" s="62" t="s">
        <v>303</v>
      </c>
      <c r="B254" s="63" t="s">
        <v>136</v>
      </c>
      <c r="C254" s="63" t="s">
        <v>136</v>
      </c>
      <c r="D254" s="64" t="s">
        <v>291</v>
      </c>
      <c r="E254" s="63" t="s">
        <v>241</v>
      </c>
      <c r="F254" s="55"/>
      <c r="G254" s="55"/>
      <c r="H254" s="70"/>
      <c r="I254" s="70"/>
      <c r="J254" s="70"/>
      <c r="K254" s="115"/>
      <c r="L254" s="115"/>
      <c r="M254" s="55"/>
      <c r="N254" s="55">
        <f>O254-M254</f>
        <v>1383</v>
      </c>
      <c r="O254" s="55">
        <v>1383</v>
      </c>
      <c r="P254" s="55"/>
      <c r="Q254" s="55">
        <v>1383</v>
      </c>
      <c r="R254" s="93"/>
      <c r="S254" s="93"/>
      <c r="T254" s="55">
        <f>O254+R254</f>
        <v>1383</v>
      </c>
      <c r="U254" s="55">
        <f>Q254+S254</f>
        <v>1383</v>
      </c>
      <c r="V254" s="93"/>
      <c r="W254" s="93"/>
      <c r="X254" s="55">
        <f>T254+V254</f>
        <v>1383</v>
      </c>
      <c r="Y254" s="55">
        <f>U254+W254</f>
        <v>1383</v>
      </c>
      <c r="Z254" s="93"/>
      <c r="AA254" s="55">
        <f>X254+Z254</f>
        <v>1383</v>
      </c>
      <c r="AB254" s="55">
        <f>Y254</f>
        <v>1383</v>
      </c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  <c r="BB254" s="25"/>
      <c r="BC254" s="25"/>
      <c r="BD254" s="25"/>
      <c r="BE254" s="25"/>
      <c r="BF254" s="25"/>
      <c r="BG254" s="25"/>
      <c r="BH254" s="25"/>
      <c r="BI254" s="25"/>
      <c r="BJ254" s="25"/>
    </row>
    <row r="255" spans="1:62" s="26" customFormat="1" ht="84" customHeight="1">
      <c r="A255" s="81" t="s">
        <v>307</v>
      </c>
      <c r="B255" s="63" t="s">
        <v>136</v>
      </c>
      <c r="C255" s="63" t="s">
        <v>136</v>
      </c>
      <c r="D255" s="64" t="s">
        <v>290</v>
      </c>
      <c r="E255" s="63"/>
      <c r="F255" s="55"/>
      <c r="G255" s="55"/>
      <c r="H255" s="70"/>
      <c r="I255" s="70"/>
      <c r="J255" s="70"/>
      <c r="K255" s="115"/>
      <c r="L255" s="115"/>
      <c r="M255" s="55"/>
      <c r="N255" s="55">
        <f aca="true" t="shared" si="159" ref="N255:AB255">N256</f>
        <v>2345</v>
      </c>
      <c r="O255" s="55">
        <f t="shared" si="159"/>
        <v>2345</v>
      </c>
      <c r="P255" s="55">
        <f t="shared" si="159"/>
        <v>0</v>
      </c>
      <c r="Q255" s="55">
        <f t="shared" si="159"/>
        <v>2200</v>
      </c>
      <c r="R255" s="55">
        <f t="shared" si="159"/>
        <v>0</v>
      </c>
      <c r="S255" s="55">
        <f t="shared" si="159"/>
        <v>0</v>
      </c>
      <c r="T255" s="55">
        <f t="shared" si="159"/>
        <v>2345</v>
      </c>
      <c r="U255" s="55">
        <f t="shared" si="159"/>
        <v>2200</v>
      </c>
      <c r="V255" s="55">
        <f t="shared" si="159"/>
        <v>0</v>
      </c>
      <c r="W255" s="55">
        <f t="shared" si="159"/>
        <v>0</v>
      </c>
      <c r="X255" s="55">
        <f t="shared" si="159"/>
        <v>2345</v>
      </c>
      <c r="Y255" s="55">
        <f t="shared" si="159"/>
        <v>2200</v>
      </c>
      <c r="Z255" s="55">
        <f t="shared" si="159"/>
        <v>0</v>
      </c>
      <c r="AA255" s="55">
        <f t="shared" si="159"/>
        <v>2345</v>
      </c>
      <c r="AB255" s="55">
        <f t="shared" si="159"/>
        <v>2200</v>
      </c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  <c r="BB255" s="25"/>
      <c r="BC255" s="25"/>
      <c r="BD255" s="25"/>
      <c r="BE255" s="25"/>
      <c r="BF255" s="25"/>
      <c r="BG255" s="25"/>
      <c r="BH255" s="25"/>
      <c r="BI255" s="25"/>
      <c r="BJ255" s="25"/>
    </row>
    <row r="256" spans="1:62" s="26" customFormat="1" ht="59.25" customHeight="1">
      <c r="A256" s="62" t="s">
        <v>137</v>
      </c>
      <c r="B256" s="63" t="s">
        <v>136</v>
      </c>
      <c r="C256" s="63" t="s">
        <v>136</v>
      </c>
      <c r="D256" s="64" t="s">
        <v>290</v>
      </c>
      <c r="E256" s="63" t="s">
        <v>138</v>
      </c>
      <c r="F256" s="55"/>
      <c r="G256" s="55"/>
      <c r="H256" s="70"/>
      <c r="I256" s="70"/>
      <c r="J256" s="70"/>
      <c r="K256" s="115"/>
      <c r="L256" s="115"/>
      <c r="M256" s="55"/>
      <c r="N256" s="55">
        <f>O256-M256</f>
        <v>2345</v>
      </c>
      <c r="O256" s="55">
        <v>2345</v>
      </c>
      <c r="P256" s="55"/>
      <c r="Q256" s="55">
        <v>2200</v>
      </c>
      <c r="R256" s="93"/>
      <c r="S256" s="93"/>
      <c r="T256" s="55">
        <f>O256+R256</f>
        <v>2345</v>
      </c>
      <c r="U256" s="55">
        <f>Q256+S256</f>
        <v>2200</v>
      </c>
      <c r="V256" s="93"/>
      <c r="W256" s="93"/>
      <c r="X256" s="55">
        <f>T256+V256</f>
        <v>2345</v>
      </c>
      <c r="Y256" s="55">
        <f>U256+W256</f>
        <v>2200</v>
      </c>
      <c r="Z256" s="93"/>
      <c r="AA256" s="55">
        <f>X256+Z256</f>
        <v>2345</v>
      </c>
      <c r="AB256" s="55">
        <f>Y256</f>
        <v>2200</v>
      </c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  <c r="BB256" s="25"/>
      <c r="BC256" s="25"/>
      <c r="BD256" s="25"/>
      <c r="BE256" s="25"/>
      <c r="BF256" s="25"/>
      <c r="BG256" s="25"/>
      <c r="BH256" s="25"/>
      <c r="BI256" s="25"/>
      <c r="BJ256" s="25"/>
    </row>
    <row r="257" spans="1:62" s="26" customFormat="1" ht="42.75" customHeight="1">
      <c r="A257" s="62" t="s">
        <v>313</v>
      </c>
      <c r="B257" s="63" t="s">
        <v>136</v>
      </c>
      <c r="C257" s="63" t="s">
        <v>136</v>
      </c>
      <c r="D257" s="64" t="s">
        <v>300</v>
      </c>
      <c r="E257" s="63"/>
      <c r="F257" s="55"/>
      <c r="G257" s="55"/>
      <c r="H257" s="70"/>
      <c r="I257" s="70"/>
      <c r="J257" s="70"/>
      <c r="K257" s="115"/>
      <c r="L257" s="115"/>
      <c r="M257" s="55"/>
      <c r="N257" s="55">
        <f aca="true" t="shared" si="160" ref="N257:AB257">N258</f>
        <v>4080</v>
      </c>
      <c r="O257" s="55">
        <f t="shared" si="160"/>
        <v>4080</v>
      </c>
      <c r="P257" s="55">
        <f t="shared" si="160"/>
        <v>0</v>
      </c>
      <c r="Q257" s="55">
        <f t="shared" si="160"/>
        <v>4080</v>
      </c>
      <c r="R257" s="55">
        <f t="shared" si="160"/>
        <v>0</v>
      </c>
      <c r="S257" s="55">
        <f t="shared" si="160"/>
        <v>0</v>
      </c>
      <c r="T257" s="55">
        <f t="shared" si="160"/>
        <v>4080</v>
      </c>
      <c r="U257" s="55">
        <f t="shared" si="160"/>
        <v>4080</v>
      </c>
      <c r="V257" s="55">
        <f t="shared" si="160"/>
        <v>0</v>
      </c>
      <c r="W257" s="55">
        <f t="shared" si="160"/>
        <v>0</v>
      </c>
      <c r="X257" s="55">
        <f t="shared" si="160"/>
        <v>4080</v>
      </c>
      <c r="Y257" s="55">
        <f t="shared" si="160"/>
        <v>4080</v>
      </c>
      <c r="Z257" s="55">
        <f t="shared" si="160"/>
        <v>0</v>
      </c>
      <c r="AA257" s="55">
        <f t="shared" si="160"/>
        <v>4080</v>
      </c>
      <c r="AB257" s="55">
        <f t="shared" si="160"/>
        <v>4080</v>
      </c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  <c r="BB257" s="25"/>
      <c r="BC257" s="25"/>
      <c r="BD257" s="25"/>
      <c r="BE257" s="25"/>
      <c r="BF257" s="25"/>
      <c r="BG257" s="25"/>
      <c r="BH257" s="25"/>
      <c r="BI257" s="25"/>
      <c r="BJ257" s="25"/>
    </row>
    <row r="258" spans="1:62" s="26" customFormat="1" ht="59.25" customHeight="1">
      <c r="A258" s="62" t="s">
        <v>137</v>
      </c>
      <c r="B258" s="63" t="s">
        <v>136</v>
      </c>
      <c r="C258" s="63" t="s">
        <v>136</v>
      </c>
      <c r="D258" s="64" t="s">
        <v>300</v>
      </c>
      <c r="E258" s="63" t="s">
        <v>138</v>
      </c>
      <c r="F258" s="55"/>
      <c r="G258" s="55"/>
      <c r="H258" s="70"/>
      <c r="I258" s="70"/>
      <c r="J258" s="70"/>
      <c r="K258" s="115"/>
      <c r="L258" s="115"/>
      <c r="M258" s="55"/>
      <c r="N258" s="55">
        <f>O258-M258</f>
        <v>4080</v>
      </c>
      <c r="O258" s="55">
        <v>4080</v>
      </c>
      <c r="P258" s="55"/>
      <c r="Q258" s="55">
        <v>4080</v>
      </c>
      <c r="R258" s="93"/>
      <c r="S258" s="93"/>
      <c r="T258" s="55">
        <f>O258+R258</f>
        <v>4080</v>
      </c>
      <c r="U258" s="55">
        <f>Q258+S258</f>
        <v>4080</v>
      </c>
      <c r="V258" s="93"/>
      <c r="W258" s="93"/>
      <c r="X258" s="55">
        <f>T258+V258</f>
        <v>4080</v>
      </c>
      <c r="Y258" s="55">
        <f>U258+W258</f>
        <v>4080</v>
      </c>
      <c r="Z258" s="93"/>
      <c r="AA258" s="55">
        <f>X258+Z258</f>
        <v>4080</v>
      </c>
      <c r="AB258" s="55">
        <f>Y258</f>
        <v>4080</v>
      </c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  <c r="BB258" s="25"/>
      <c r="BC258" s="25"/>
      <c r="BD258" s="25"/>
      <c r="BE258" s="25"/>
      <c r="BF258" s="25"/>
      <c r="BG258" s="25"/>
      <c r="BH258" s="25"/>
      <c r="BI258" s="25"/>
      <c r="BJ258" s="25"/>
    </row>
    <row r="259" spans="1:62" s="26" customFormat="1" ht="39.75" customHeight="1">
      <c r="A259" s="62" t="s">
        <v>308</v>
      </c>
      <c r="B259" s="63" t="s">
        <v>136</v>
      </c>
      <c r="C259" s="63" t="s">
        <v>136</v>
      </c>
      <c r="D259" s="64" t="s">
        <v>287</v>
      </c>
      <c r="E259" s="63"/>
      <c r="F259" s="55"/>
      <c r="G259" s="55"/>
      <c r="H259" s="70"/>
      <c r="I259" s="70"/>
      <c r="J259" s="70"/>
      <c r="K259" s="115"/>
      <c r="L259" s="115"/>
      <c r="M259" s="55"/>
      <c r="N259" s="55">
        <f aca="true" t="shared" si="161" ref="N259:AB260">N260</f>
        <v>489</v>
      </c>
      <c r="O259" s="55">
        <f t="shared" si="161"/>
        <v>489</v>
      </c>
      <c r="P259" s="55">
        <f t="shared" si="161"/>
        <v>0</v>
      </c>
      <c r="Q259" s="55">
        <f t="shared" si="161"/>
        <v>0</v>
      </c>
      <c r="R259" s="55">
        <f t="shared" si="161"/>
        <v>0</v>
      </c>
      <c r="S259" s="55">
        <f t="shared" si="161"/>
        <v>0</v>
      </c>
      <c r="T259" s="55">
        <f t="shared" si="161"/>
        <v>489</v>
      </c>
      <c r="U259" s="55">
        <f t="shared" si="161"/>
        <v>0</v>
      </c>
      <c r="V259" s="55">
        <f t="shared" si="161"/>
        <v>0</v>
      </c>
      <c r="W259" s="55">
        <f t="shared" si="161"/>
        <v>0</v>
      </c>
      <c r="X259" s="55">
        <f t="shared" si="161"/>
        <v>489</v>
      </c>
      <c r="Y259" s="55">
        <f t="shared" si="161"/>
        <v>0</v>
      </c>
      <c r="Z259" s="55">
        <f t="shared" si="161"/>
        <v>0</v>
      </c>
      <c r="AA259" s="55">
        <f t="shared" si="161"/>
        <v>489</v>
      </c>
      <c r="AB259" s="55">
        <f t="shared" si="161"/>
        <v>0</v>
      </c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  <c r="BB259" s="25"/>
      <c r="BC259" s="25"/>
      <c r="BD259" s="25"/>
      <c r="BE259" s="25"/>
      <c r="BF259" s="25"/>
      <c r="BG259" s="25"/>
      <c r="BH259" s="25"/>
      <c r="BI259" s="25"/>
      <c r="BJ259" s="25"/>
    </row>
    <row r="260" spans="1:62" s="26" customFormat="1" ht="58.5" customHeight="1">
      <c r="A260" s="62" t="s">
        <v>309</v>
      </c>
      <c r="B260" s="63" t="s">
        <v>136</v>
      </c>
      <c r="C260" s="63" t="s">
        <v>136</v>
      </c>
      <c r="D260" s="64" t="s">
        <v>288</v>
      </c>
      <c r="E260" s="63"/>
      <c r="F260" s="55"/>
      <c r="G260" s="55"/>
      <c r="H260" s="70"/>
      <c r="I260" s="70"/>
      <c r="J260" s="70"/>
      <c r="K260" s="115"/>
      <c r="L260" s="115"/>
      <c r="M260" s="55"/>
      <c r="N260" s="55">
        <f t="shared" si="161"/>
        <v>489</v>
      </c>
      <c r="O260" s="55">
        <f t="shared" si="161"/>
        <v>489</v>
      </c>
      <c r="P260" s="55">
        <f t="shared" si="161"/>
        <v>0</v>
      </c>
      <c r="Q260" s="55">
        <f t="shared" si="161"/>
        <v>0</v>
      </c>
      <c r="R260" s="55">
        <f t="shared" si="161"/>
        <v>0</v>
      </c>
      <c r="S260" s="55">
        <f t="shared" si="161"/>
        <v>0</v>
      </c>
      <c r="T260" s="55">
        <f t="shared" si="161"/>
        <v>489</v>
      </c>
      <c r="U260" s="55">
        <f t="shared" si="161"/>
        <v>0</v>
      </c>
      <c r="V260" s="55">
        <f t="shared" si="161"/>
        <v>0</v>
      </c>
      <c r="W260" s="55">
        <f t="shared" si="161"/>
        <v>0</v>
      </c>
      <c r="X260" s="55">
        <f t="shared" si="161"/>
        <v>489</v>
      </c>
      <c r="Y260" s="55">
        <f t="shared" si="161"/>
        <v>0</v>
      </c>
      <c r="Z260" s="55">
        <f t="shared" si="161"/>
        <v>0</v>
      </c>
      <c r="AA260" s="55">
        <f t="shared" si="161"/>
        <v>489</v>
      </c>
      <c r="AB260" s="55">
        <f t="shared" si="161"/>
        <v>0</v>
      </c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  <c r="BB260" s="25"/>
      <c r="BC260" s="25"/>
      <c r="BD260" s="25"/>
      <c r="BE260" s="25"/>
      <c r="BF260" s="25"/>
      <c r="BG260" s="25"/>
      <c r="BH260" s="25"/>
      <c r="BI260" s="25"/>
      <c r="BJ260" s="25"/>
    </row>
    <row r="261" spans="1:62" s="26" customFormat="1" ht="63.75" customHeight="1">
      <c r="A261" s="62" t="s">
        <v>137</v>
      </c>
      <c r="B261" s="63" t="s">
        <v>136</v>
      </c>
      <c r="C261" s="63" t="s">
        <v>136</v>
      </c>
      <c r="D261" s="64" t="s">
        <v>288</v>
      </c>
      <c r="E261" s="63" t="s">
        <v>138</v>
      </c>
      <c r="F261" s="55"/>
      <c r="G261" s="55"/>
      <c r="H261" s="70"/>
      <c r="I261" s="70"/>
      <c r="J261" s="70"/>
      <c r="K261" s="115"/>
      <c r="L261" s="115"/>
      <c r="M261" s="55"/>
      <c r="N261" s="55">
        <f>O261-M261</f>
        <v>489</v>
      </c>
      <c r="O261" s="55">
        <v>489</v>
      </c>
      <c r="P261" s="55"/>
      <c r="Q261" s="55"/>
      <c r="R261" s="93"/>
      <c r="S261" s="93"/>
      <c r="T261" s="55">
        <f>O261+R261</f>
        <v>489</v>
      </c>
      <c r="U261" s="55">
        <f>Q261+S261</f>
        <v>0</v>
      </c>
      <c r="V261" s="93"/>
      <c r="W261" s="93"/>
      <c r="X261" s="55">
        <f>T261+V261</f>
        <v>489</v>
      </c>
      <c r="Y261" s="55">
        <f>U261+W261</f>
        <v>0</v>
      </c>
      <c r="Z261" s="93"/>
      <c r="AA261" s="55">
        <f>X261+Z261</f>
        <v>489</v>
      </c>
      <c r="AB261" s="55">
        <f>Y261</f>
        <v>0</v>
      </c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  <c r="BB261" s="25"/>
      <c r="BC261" s="25"/>
      <c r="BD261" s="25"/>
      <c r="BE261" s="25"/>
      <c r="BF261" s="25"/>
      <c r="BG261" s="25"/>
      <c r="BH261" s="25"/>
      <c r="BI261" s="25"/>
      <c r="BJ261" s="25"/>
    </row>
    <row r="262" spans="1:62" s="26" customFormat="1" ht="16.5">
      <c r="A262" s="62"/>
      <c r="B262" s="63"/>
      <c r="C262" s="63"/>
      <c r="D262" s="64"/>
      <c r="E262" s="63"/>
      <c r="F262" s="116"/>
      <c r="G262" s="115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93"/>
      <c r="S262" s="93"/>
      <c r="T262" s="93"/>
      <c r="U262" s="93"/>
      <c r="V262" s="93"/>
      <c r="W262" s="93"/>
      <c r="X262" s="93"/>
      <c r="Y262" s="93"/>
      <c r="Z262" s="93"/>
      <c r="AA262" s="93"/>
      <c r="AB262" s="93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  <c r="BB262" s="25"/>
      <c r="BC262" s="25"/>
      <c r="BD262" s="25"/>
      <c r="BE262" s="25"/>
      <c r="BF262" s="25"/>
      <c r="BG262" s="25"/>
      <c r="BH262" s="25"/>
      <c r="BI262" s="25"/>
      <c r="BJ262" s="25"/>
    </row>
    <row r="263" spans="1:62" s="26" customFormat="1" ht="32.25" customHeight="1">
      <c r="A263" s="49" t="s">
        <v>76</v>
      </c>
      <c r="B263" s="50" t="s">
        <v>136</v>
      </c>
      <c r="C263" s="50" t="s">
        <v>146</v>
      </c>
      <c r="D263" s="117"/>
      <c r="E263" s="98"/>
      <c r="F263" s="52">
        <f>F266+F264+F271</f>
        <v>218976</v>
      </c>
      <c r="G263" s="52">
        <f aca="true" t="shared" si="162" ref="G263:O263">G266+G264+G271+G273</f>
        <v>15357</v>
      </c>
      <c r="H263" s="52">
        <f t="shared" si="162"/>
        <v>234333</v>
      </c>
      <c r="I263" s="52">
        <f t="shared" si="162"/>
        <v>0</v>
      </c>
      <c r="J263" s="52">
        <f t="shared" si="162"/>
        <v>123187</v>
      </c>
      <c r="K263" s="52">
        <f t="shared" si="162"/>
        <v>213196</v>
      </c>
      <c r="L263" s="52">
        <f t="shared" si="162"/>
        <v>232384</v>
      </c>
      <c r="M263" s="52">
        <f t="shared" si="162"/>
        <v>355571</v>
      </c>
      <c r="N263" s="52">
        <f t="shared" si="162"/>
        <v>-208894</v>
      </c>
      <c r="O263" s="52">
        <f t="shared" si="162"/>
        <v>146677</v>
      </c>
      <c r="P263" s="52">
        <f aca="true" t="shared" si="163" ref="P263:U263">P266+P264+P271+P273</f>
        <v>63764</v>
      </c>
      <c r="Q263" s="52">
        <f t="shared" si="163"/>
        <v>110283</v>
      </c>
      <c r="R263" s="52">
        <f t="shared" si="163"/>
        <v>-6490</v>
      </c>
      <c r="S263" s="52">
        <f t="shared" si="163"/>
        <v>-6490</v>
      </c>
      <c r="T263" s="52">
        <f t="shared" si="163"/>
        <v>140187</v>
      </c>
      <c r="U263" s="52">
        <f t="shared" si="163"/>
        <v>103793</v>
      </c>
      <c r="V263" s="52">
        <f aca="true" t="shared" si="164" ref="V263:AB263">V266+V264+V271+V273</f>
        <v>-2622</v>
      </c>
      <c r="W263" s="52">
        <f t="shared" si="164"/>
        <v>-2622</v>
      </c>
      <c r="X263" s="52">
        <f t="shared" si="164"/>
        <v>137565</v>
      </c>
      <c r="Y263" s="52">
        <f t="shared" si="164"/>
        <v>101171</v>
      </c>
      <c r="Z263" s="52">
        <f t="shared" si="164"/>
        <v>0</v>
      </c>
      <c r="AA263" s="52">
        <f t="shared" si="164"/>
        <v>137565</v>
      </c>
      <c r="AB263" s="52">
        <f t="shared" si="164"/>
        <v>101171</v>
      </c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  <c r="BB263" s="25"/>
      <c r="BC263" s="25"/>
      <c r="BD263" s="25"/>
      <c r="BE263" s="25"/>
      <c r="BF263" s="25"/>
      <c r="BG263" s="25"/>
      <c r="BH263" s="25"/>
      <c r="BI263" s="25"/>
      <c r="BJ263" s="25"/>
    </row>
    <row r="264" spans="1:62" s="26" customFormat="1" ht="45.75" customHeight="1">
      <c r="A264" s="62" t="s">
        <v>77</v>
      </c>
      <c r="B264" s="63" t="s">
        <v>136</v>
      </c>
      <c r="C264" s="63" t="s">
        <v>146</v>
      </c>
      <c r="D264" s="64" t="s">
        <v>78</v>
      </c>
      <c r="E264" s="63"/>
      <c r="F264" s="65">
        <f aca="true" t="shared" si="165" ref="F264:AB264">F265</f>
        <v>85147</v>
      </c>
      <c r="G264" s="65">
        <f t="shared" si="165"/>
        <v>4235</v>
      </c>
      <c r="H264" s="65">
        <f t="shared" si="165"/>
        <v>89382</v>
      </c>
      <c r="I264" s="65">
        <f t="shared" si="165"/>
        <v>0</v>
      </c>
      <c r="J264" s="65">
        <f t="shared" si="165"/>
        <v>95852</v>
      </c>
      <c r="K264" s="65">
        <f t="shared" si="165"/>
        <v>-4021</v>
      </c>
      <c r="L264" s="65">
        <f t="shared" si="165"/>
        <v>-4305</v>
      </c>
      <c r="M264" s="65">
        <f t="shared" si="165"/>
        <v>91547</v>
      </c>
      <c r="N264" s="65">
        <f t="shared" si="165"/>
        <v>-45028</v>
      </c>
      <c r="O264" s="65">
        <f t="shared" si="165"/>
        <v>46519</v>
      </c>
      <c r="P264" s="65">
        <f t="shared" si="165"/>
        <v>0</v>
      </c>
      <c r="Q264" s="65">
        <f t="shared" si="165"/>
        <v>46519</v>
      </c>
      <c r="R264" s="65">
        <f t="shared" si="165"/>
        <v>-6490</v>
      </c>
      <c r="S264" s="65">
        <f t="shared" si="165"/>
        <v>-6490</v>
      </c>
      <c r="T264" s="65">
        <f t="shared" si="165"/>
        <v>40029</v>
      </c>
      <c r="U264" s="65">
        <f t="shared" si="165"/>
        <v>40029</v>
      </c>
      <c r="V264" s="65">
        <f t="shared" si="165"/>
        <v>0</v>
      </c>
      <c r="W264" s="65">
        <f t="shared" si="165"/>
        <v>0</v>
      </c>
      <c r="X264" s="65">
        <f t="shared" si="165"/>
        <v>40029</v>
      </c>
      <c r="Y264" s="65">
        <f t="shared" si="165"/>
        <v>40029</v>
      </c>
      <c r="Z264" s="65">
        <f t="shared" si="165"/>
        <v>0</v>
      </c>
      <c r="AA264" s="65">
        <f t="shared" si="165"/>
        <v>40029</v>
      </c>
      <c r="AB264" s="65">
        <f t="shared" si="165"/>
        <v>40029</v>
      </c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  <c r="BB264" s="25"/>
      <c r="BC264" s="25"/>
      <c r="BD264" s="25"/>
      <c r="BE264" s="25"/>
      <c r="BF264" s="25"/>
      <c r="BG264" s="25"/>
      <c r="BH264" s="25"/>
      <c r="BI264" s="25"/>
      <c r="BJ264" s="25"/>
    </row>
    <row r="265" spans="1:62" s="26" customFormat="1" ht="45.75" customHeight="1">
      <c r="A265" s="62" t="s">
        <v>129</v>
      </c>
      <c r="B265" s="63" t="s">
        <v>136</v>
      </c>
      <c r="C265" s="63" t="s">
        <v>146</v>
      </c>
      <c r="D265" s="64" t="s">
        <v>78</v>
      </c>
      <c r="E265" s="63" t="s">
        <v>130</v>
      </c>
      <c r="F265" s="55">
        <v>85147</v>
      </c>
      <c r="G265" s="55">
        <f>H265-F265</f>
        <v>4235</v>
      </c>
      <c r="H265" s="70">
        <f>20302+69227-147</f>
        <v>89382</v>
      </c>
      <c r="I265" s="70"/>
      <c r="J265" s="70">
        <f>21827+74186-161</f>
        <v>95852</v>
      </c>
      <c r="K265" s="70">
        <v>-4021</v>
      </c>
      <c r="L265" s="70">
        <v>-4305</v>
      </c>
      <c r="M265" s="55">
        <v>91547</v>
      </c>
      <c r="N265" s="55">
        <f>O265-M265</f>
        <v>-45028</v>
      </c>
      <c r="O265" s="55">
        <f>6490+40029</f>
        <v>46519</v>
      </c>
      <c r="P265" s="55"/>
      <c r="Q265" s="55">
        <f>6490+40029</f>
        <v>46519</v>
      </c>
      <c r="R265" s="55">
        <v>-6490</v>
      </c>
      <c r="S265" s="55">
        <v>-6490</v>
      </c>
      <c r="T265" s="55">
        <f>O265+R265</f>
        <v>40029</v>
      </c>
      <c r="U265" s="55">
        <f>Q265+S265</f>
        <v>40029</v>
      </c>
      <c r="V265" s="93"/>
      <c r="W265" s="93"/>
      <c r="X265" s="55">
        <f>T265+V265</f>
        <v>40029</v>
      </c>
      <c r="Y265" s="55">
        <f>U265+W265</f>
        <v>40029</v>
      </c>
      <c r="Z265" s="93"/>
      <c r="AA265" s="55">
        <f>X265+Z265</f>
        <v>40029</v>
      </c>
      <c r="AB265" s="55">
        <f>Y265</f>
        <v>40029</v>
      </c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  <c r="BB265" s="25"/>
      <c r="BC265" s="25"/>
      <c r="BD265" s="25"/>
      <c r="BE265" s="25"/>
      <c r="BF265" s="25"/>
      <c r="BG265" s="25"/>
      <c r="BH265" s="25"/>
      <c r="BI265" s="25"/>
      <c r="BJ265" s="25"/>
    </row>
    <row r="266" spans="1:62" s="10" customFormat="1" ht="20.25" customHeight="1">
      <c r="A266" s="62" t="s">
        <v>247</v>
      </c>
      <c r="B266" s="63" t="s">
        <v>136</v>
      </c>
      <c r="C266" s="63" t="s">
        <v>146</v>
      </c>
      <c r="D266" s="64" t="s">
        <v>167</v>
      </c>
      <c r="E266" s="63"/>
      <c r="F266" s="55">
        <f aca="true" t="shared" si="166" ref="F266:O266">F267+F269</f>
        <v>122551</v>
      </c>
      <c r="G266" s="55">
        <f t="shared" si="166"/>
        <v>0</v>
      </c>
      <c r="H266" s="55">
        <f t="shared" si="166"/>
        <v>122551</v>
      </c>
      <c r="I266" s="55">
        <f t="shared" si="166"/>
        <v>0</v>
      </c>
      <c r="J266" s="55">
        <f t="shared" si="166"/>
        <v>2732</v>
      </c>
      <c r="K266" s="55">
        <f t="shared" si="166"/>
        <v>-2551</v>
      </c>
      <c r="L266" s="55">
        <f t="shared" si="166"/>
        <v>-2732</v>
      </c>
      <c r="M266" s="55">
        <f t="shared" si="166"/>
        <v>0</v>
      </c>
      <c r="N266" s="55">
        <f t="shared" si="166"/>
        <v>55792</v>
      </c>
      <c r="O266" s="55">
        <f t="shared" si="166"/>
        <v>55792</v>
      </c>
      <c r="P266" s="55">
        <f aca="true" t="shared" si="167" ref="P266:Y266">P267+P269</f>
        <v>55792</v>
      </c>
      <c r="Q266" s="55">
        <f t="shared" si="167"/>
        <v>55792</v>
      </c>
      <c r="R266" s="55">
        <f t="shared" si="167"/>
        <v>0</v>
      </c>
      <c r="S266" s="55">
        <f t="shared" si="167"/>
        <v>0</v>
      </c>
      <c r="T266" s="55">
        <f t="shared" si="167"/>
        <v>55792</v>
      </c>
      <c r="U266" s="55">
        <f t="shared" si="167"/>
        <v>55792</v>
      </c>
      <c r="V266" s="55">
        <f t="shared" si="167"/>
        <v>0</v>
      </c>
      <c r="W266" s="55">
        <f t="shared" si="167"/>
        <v>0</v>
      </c>
      <c r="X266" s="55">
        <f t="shared" si="167"/>
        <v>55792</v>
      </c>
      <c r="Y266" s="55">
        <f t="shared" si="167"/>
        <v>55792</v>
      </c>
      <c r="Z266" s="55">
        <f>Z267+Z269</f>
        <v>0</v>
      </c>
      <c r="AA266" s="55">
        <f>AA267+AA269</f>
        <v>55792</v>
      </c>
      <c r="AB266" s="55">
        <f>AB267+AB269</f>
        <v>55792</v>
      </c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</row>
    <row r="267" spans="1:62" s="14" customFormat="1" ht="84.75" customHeight="1" hidden="1">
      <c r="A267" s="62" t="s">
        <v>221</v>
      </c>
      <c r="B267" s="63" t="s">
        <v>136</v>
      </c>
      <c r="C267" s="63" t="s">
        <v>146</v>
      </c>
      <c r="D267" s="64" t="s">
        <v>180</v>
      </c>
      <c r="E267" s="63"/>
      <c r="F267" s="55">
        <f aca="true" t="shared" si="168" ref="F267:U267">F268</f>
        <v>2551</v>
      </c>
      <c r="G267" s="55">
        <f t="shared" si="168"/>
        <v>0</v>
      </c>
      <c r="H267" s="55">
        <f t="shared" si="168"/>
        <v>2551</v>
      </c>
      <c r="I267" s="55">
        <f t="shared" si="168"/>
        <v>0</v>
      </c>
      <c r="J267" s="55">
        <f t="shared" si="168"/>
        <v>2732</v>
      </c>
      <c r="K267" s="55">
        <f t="shared" si="168"/>
        <v>-2551</v>
      </c>
      <c r="L267" s="55">
        <f t="shared" si="168"/>
        <v>-2732</v>
      </c>
      <c r="M267" s="55">
        <f t="shared" si="168"/>
        <v>0</v>
      </c>
      <c r="N267" s="55">
        <f t="shared" si="168"/>
        <v>0</v>
      </c>
      <c r="O267" s="55">
        <f t="shared" si="168"/>
        <v>0</v>
      </c>
      <c r="P267" s="55">
        <f t="shared" si="168"/>
        <v>0</v>
      </c>
      <c r="Q267" s="55">
        <f t="shared" si="168"/>
        <v>0</v>
      </c>
      <c r="R267" s="55">
        <f t="shared" si="168"/>
        <v>0</v>
      </c>
      <c r="S267" s="55">
        <f t="shared" si="168"/>
        <v>0</v>
      </c>
      <c r="T267" s="55">
        <f t="shared" si="168"/>
        <v>0</v>
      </c>
      <c r="U267" s="55">
        <f t="shared" si="168"/>
        <v>0</v>
      </c>
      <c r="V267" s="74"/>
      <c r="W267" s="74"/>
      <c r="X267" s="74"/>
      <c r="Y267" s="74"/>
      <c r="Z267" s="74"/>
      <c r="AA267" s="74"/>
      <c r="AB267" s="74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</row>
    <row r="268" spans="1:62" s="14" customFormat="1" ht="102.75" customHeight="1" hidden="1">
      <c r="A268" s="62" t="s">
        <v>326</v>
      </c>
      <c r="B268" s="63" t="s">
        <v>136</v>
      </c>
      <c r="C268" s="63" t="s">
        <v>146</v>
      </c>
      <c r="D268" s="64" t="s">
        <v>180</v>
      </c>
      <c r="E268" s="63" t="s">
        <v>143</v>
      </c>
      <c r="F268" s="55">
        <v>2551</v>
      </c>
      <c r="G268" s="55">
        <f>H268-F268</f>
        <v>0</v>
      </c>
      <c r="H268" s="70">
        <v>2551</v>
      </c>
      <c r="I268" s="70"/>
      <c r="J268" s="70">
        <v>2732</v>
      </c>
      <c r="K268" s="70">
        <v>-2551</v>
      </c>
      <c r="L268" s="70">
        <v>-2732</v>
      </c>
      <c r="M268" s="55"/>
      <c r="N268" s="56"/>
      <c r="O268" s="55"/>
      <c r="P268" s="55"/>
      <c r="Q268" s="55"/>
      <c r="R268" s="55"/>
      <c r="S268" s="55"/>
      <c r="T268" s="55"/>
      <c r="U268" s="55"/>
      <c r="V268" s="74"/>
      <c r="W268" s="74"/>
      <c r="X268" s="74"/>
      <c r="Y268" s="74"/>
      <c r="Z268" s="74"/>
      <c r="AA268" s="74"/>
      <c r="AB268" s="74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</row>
    <row r="269" spans="1:62" s="16" customFormat="1" ht="81" customHeight="1">
      <c r="A269" s="62" t="s">
        <v>285</v>
      </c>
      <c r="B269" s="63" t="s">
        <v>136</v>
      </c>
      <c r="C269" s="63" t="s">
        <v>146</v>
      </c>
      <c r="D269" s="64" t="s">
        <v>181</v>
      </c>
      <c r="E269" s="63"/>
      <c r="F269" s="55">
        <f aca="true" t="shared" si="169" ref="F269:AB269">F270</f>
        <v>120000</v>
      </c>
      <c r="G269" s="55">
        <f t="shared" si="169"/>
        <v>0</v>
      </c>
      <c r="H269" s="55">
        <f t="shared" si="169"/>
        <v>120000</v>
      </c>
      <c r="I269" s="55">
        <f t="shared" si="169"/>
        <v>0</v>
      </c>
      <c r="J269" s="55">
        <f t="shared" si="169"/>
        <v>0</v>
      </c>
      <c r="K269" s="55">
        <f t="shared" si="169"/>
        <v>0</v>
      </c>
      <c r="L269" s="55">
        <f t="shared" si="169"/>
        <v>0</v>
      </c>
      <c r="M269" s="55">
        <f t="shared" si="169"/>
        <v>0</v>
      </c>
      <c r="N269" s="55">
        <f t="shared" si="169"/>
        <v>55792</v>
      </c>
      <c r="O269" s="55">
        <f t="shared" si="169"/>
        <v>55792</v>
      </c>
      <c r="P269" s="55">
        <f t="shared" si="169"/>
        <v>55792</v>
      </c>
      <c r="Q269" s="55">
        <f t="shared" si="169"/>
        <v>55792</v>
      </c>
      <c r="R269" s="55">
        <f t="shared" si="169"/>
        <v>0</v>
      </c>
      <c r="S269" s="55">
        <f t="shared" si="169"/>
        <v>0</v>
      </c>
      <c r="T269" s="55">
        <f t="shared" si="169"/>
        <v>55792</v>
      </c>
      <c r="U269" s="55">
        <f t="shared" si="169"/>
        <v>55792</v>
      </c>
      <c r="V269" s="55">
        <f t="shared" si="169"/>
        <v>0</v>
      </c>
      <c r="W269" s="55">
        <f t="shared" si="169"/>
        <v>0</v>
      </c>
      <c r="X269" s="55">
        <f t="shared" si="169"/>
        <v>55792</v>
      </c>
      <c r="Y269" s="55">
        <f t="shared" si="169"/>
        <v>55792</v>
      </c>
      <c r="Z269" s="55">
        <f t="shared" si="169"/>
        <v>0</v>
      </c>
      <c r="AA269" s="55">
        <f t="shared" si="169"/>
        <v>55792</v>
      </c>
      <c r="AB269" s="55">
        <f t="shared" si="169"/>
        <v>55792</v>
      </c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</row>
    <row r="270" spans="1:62" s="16" customFormat="1" ht="104.25" customHeight="1">
      <c r="A270" s="62" t="s">
        <v>256</v>
      </c>
      <c r="B270" s="63" t="s">
        <v>136</v>
      </c>
      <c r="C270" s="63" t="s">
        <v>146</v>
      </c>
      <c r="D270" s="64" t="s">
        <v>181</v>
      </c>
      <c r="E270" s="63" t="s">
        <v>143</v>
      </c>
      <c r="F270" s="55">
        <v>120000</v>
      </c>
      <c r="G270" s="55">
        <f>H270-F270</f>
        <v>0</v>
      </c>
      <c r="H270" s="70">
        <v>120000</v>
      </c>
      <c r="I270" s="70"/>
      <c r="J270" s="70"/>
      <c r="K270" s="71"/>
      <c r="L270" s="71"/>
      <c r="M270" s="55"/>
      <c r="N270" s="55">
        <f>O270-M270</f>
        <v>55792</v>
      </c>
      <c r="O270" s="55">
        <v>55792</v>
      </c>
      <c r="P270" s="55">
        <v>55792</v>
      </c>
      <c r="Q270" s="55">
        <v>55792</v>
      </c>
      <c r="R270" s="57"/>
      <c r="S270" s="57"/>
      <c r="T270" s="55">
        <f>O270+R270</f>
        <v>55792</v>
      </c>
      <c r="U270" s="55">
        <f>Q270+S270</f>
        <v>55792</v>
      </c>
      <c r="V270" s="57"/>
      <c r="W270" s="57"/>
      <c r="X270" s="55">
        <f>T270+V270</f>
        <v>55792</v>
      </c>
      <c r="Y270" s="55">
        <f>U270+W270</f>
        <v>55792</v>
      </c>
      <c r="Z270" s="57"/>
      <c r="AA270" s="55">
        <f>X270+Z270</f>
        <v>55792</v>
      </c>
      <c r="AB270" s="55">
        <f>Y270</f>
        <v>55792</v>
      </c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</row>
    <row r="271" spans="1:62" s="26" customFormat="1" ht="115.5" customHeight="1">
      <c r="A271" s="62" t="s">
        <v>79</v>
      </c>
      <c r="B271" s="63" t="s">
        <v>136</v>
      </c>
      <c r="C271" s="63" t="s">
        <v>146</v>
      </c>
      <c r="D271" s="64" t="s">
        <v>80</v>
      </c>
      <c r="E271" s="63"/>
      <c r="F271" s="65">
        <f aca="true" t="shared" si="170" ref="F271:AB271">F272</f>
        <v>11278</v>
      </c>
      <c r="G271" s="65">
        <f t="shared" si="170"/>
        <v>1062</v>
      </c>
      <c r="H271" s="65">
        <f t="shared" si="170"/>
        <v>12340</v>
      </c>
      <c r="I271" s="65">
        <f t="shared" si="170"/>
        <v>0</v>
      </c>
      <c r="J271" s="65">
        <f t="shared" si="170"/>
        <v>13287</v>
      </c>
      <c r="K271" s="65">
        <f t="shared" si="170"/>
        <v>-646</v>
      </c>
      <c r="L271" s="65">
        <f t="shared" si="170"/>
        <v>-692</v>
      </c>
      <c r="M271" s="65">
        <f t="shared" si="170"/>
        <v>12595</v>
      </c>
      <c r="N271" s="65">
        <f t="shared" si="170"/>
        <v>-4623</v>
      </c>
      <c r="O271" s="65">
        <f t="shared" si="170"/>
        <v>7972</v>
      </c>
      <c r="P271" s="65">
        <f t="shared" si="170"/>
        <v>7972</v>
      </c>
      <c r="Q271" s="65">
        <f t="shared" si="170"/>
        <v>7972</v>
      </c>
      <c r="R271" s="65">
        <f t="shared" si="170"/>
        <v>0</v>
      </c>
      <c r="S271" s="65">
        <f t="shared" si="170"/>
        <v>0</v>
      </c>
      <c r="T271" s="65">
        <f t="shared" si="170"/>
        <v>7972</v>
      </c>
      <c r="U271" s="65">
        <f t="shared" si="170"/>
        <v>7972</v>
      </c>
      <c r="V271" s="65">
        <f t="shared" si="170"/>
        <v>-2622</v>
      </c>
      <c r="W271" s="65">
        <f t="shared" si="170"/>
        <v>-2622</v>
      </c>
      <c r="X271" s="65">
        <f t="shared" si="170"/>
        <v>5350</v>
      </c>
      <c r="Y271" s="65">
        <f t="shared" si="170"/>
        <v>5350</v>
      </c>
      <c r="Z271" s="65">
        <f t="shared" si="170"/>
        <v>0</v>
      </c>
      <c r="AA271" s="65">
        <f t="shared" si="170"/>
        <v>5350</v>
      </c>
      <c r="AB271" s="65">
        <f t="shared" si="170"/>
        <v>5350</v>
      </c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  <c r="BB271" s="25"/>
      <c r="BC271" s="25"/>
      <c r="BD271" s="25"/>
      <c r="BE271" s="25"/>
      <c r="BF271" s="25"/>
      <c r="BG271" s="25"/>
      <c r="BH271" s="25"/>
      <c r="BI271" s="25"/>
      <c r="BJ271" s="25"/>
    </row>
    <row r="272" spans="1:62" s="26" customFormat="1" ht="33.75" customHeight="1">
      <c r="A272" s="62" t="s">
        <v>129</v>
      </c>
      <c r="B272" s="63" t="s">
        <v>136</v>
      </c>
      <c r="C272" s="63" t="s">
        <v>146</v>
      </c>
      <c r="D272" s="64" t="s">
        <v>80</v>
      </c>
      <c r="E272" s="63" t="s">
        <v>130</v>
      </c>
      <c r="F272" s="55">
        <v>11278</v>
      </c>
      <c r="G272" s="55">
        <f>H272-F272</f>
        <v>1062</v>
      </c>
      <c r="H272" s="70">
        <f>12383-43</f>
        <v>12340</v>
      </c>
      <c r="I272" s="70"/>
      <c r="J272" s="70">
        <f>13341-54</f>
        <v>13287</v>
      </c>
      <c r="K272" s="70">
        <v>-646</v>
      </c>
      <c r="L272" s="70">
        <v>-692</v>
      </c>
      <c r="M272" s="55">
        <v>12595</v>
      </c>
      <c r="N272" s="55">
        <f>O272-M272</f>
        <v>-4623</v>
      </c>
      <c r="O272" s="55">
        <v>7972</v>
      </c>
      <c r="P272" s="55">
        <v>7972</v>
      </c>
      <c r="Q272" s="55">
        <v>7972</v>
      </c>
      <c r="R272" s="93"/>
      <c r="S272" s="93"/>
      <c r="T272" s="55">
        <f>O272+R272</f>
        <v>7972</v>
      </c>
      <c r="U272" s="55">
        <f>Q272+S272</f>
        <v>7972</v>
      </c>
      <c r="V272" s="55">
        <v>-2622</v>
      </c>
      <c r="W272" s="55">
        <v>-2622</v>
      </c>
      <c r="X272" s="55">
        <f>T272+V272</f>
        <v>5350</v>
      </c>
      <c r="Y272" s="55">
        <f>U272+W272</f>
        <v>5350</v>
      </c>
      <c r="Z272" s="93"/>
      <c r="AA272" s="55">
        <f>X272+Z272</f>
        <v>5350</v>
      </c>
      <c r="AB272" s="55">
        <f>Y272</f>
        <v>5350</v>
      </c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  <c r="BB272" s="25"/>
      <c r="BC272" s="25"/>
      <c r="BD272" s="25"/>
      <c r="BE272" s="25"/>
      <c r="BF272" s="25"/>
      <c r="BG272" s="25"/>
      <c r="BH272" s="25"/>
      <c r="BI272" s="25"/>
      <c r="BJ272" s="25"/>
    </row>
    <row r="273" spans="1:62" s="26" customFormat="1" ht="21" customHeight="1">
      <c r="A273" s="62" t="s">
        <v>121</v>
      </c>
      <c r="B273" s="63" t="s">
        <v>136</v>
      </c>
      <c r="C273" s="63" t="s">
        <v>146</v>
      </c>
      <c r="D273" s="64" t="s">
        <v>122</v>
      </c>
      <c r="E273" s="63"/>
      <c r="F273" s="55"/>
      <c r="G273" s="55">
        <f>G274</f>
        <v>10060</v>
      </c>
      <c r="H273" s="55">
        <f>H274</f>
        <v>10060</v>
      </c>
      <c r="I273" s="55">
        <f>I274</f>
        <v>0</v>
      </c>
      <c r="J273" s="55">
        <f>J274</f>
        <v>11316</v>
      </c>
      <c r="K273" s="55">
        <f>K274+K275</f>
        <v>220414</v>
      </c>
      <c r="L273" s="55">
        <f>L274+L275</f>
        <v>240113</v>
      </c>
      <c r="M273" s="55">
        <f>M274+M275</f>
        <v>251429</v>
      </c>
      <c r="N273" s="55">
        <f>N274+N275+N277</f>
        <v>-215035</v>
      </c>
      <c r="O273" s="55">
        <f>O274+O275+O277</f>
        <v>36394</v>
      </c>
      <c r="P273" s="55">
        <f aca="true" t="shared" si="171" ref="P273:Y273">P274+P275+P277</f>
        <v>0</v>
      </c>
      <c r="Q273" s="55">
        <f t="shared" si="171"/>
        <v>0</v>
      </c>
      <c r="R273" s="55">
        <f t="shared" si="171"/>
        <v>0</v>
      </c>
      <c r="S273" s="55">
        <f t="shared" si="171"/>
        <v>0</v>
      </c>
      <c r="T273" s="55">
        <f t="shared" si="171"/>
        <v>36394</v>
      </c>
      <c r="U273" s="55">
        <f t="shared" si="171"/>
        <v>0</v>
      </c>
      <c r="V273" s="55">
        <f t="shared" si="171"/>
        <v>0</v>
      </c>
      <c r="W273" s="55">
        <f t="shared" si="171"/>
        <v>0</v>
      </c>
      <c r="X273" s="55">
        <f t="shared" si="171"/>
        <v>36394</v>
      </c>
      <c r="Y273" s="55">
        <f t="shared" si="171"/>
        <v>0</v>
      </c>
      <c r="Z273" s="55">
        <f>Z274+Z275+Z277</f>
        <v>0</v>
      </c>
      <c r="AA273" s="55">
        <f>AA274+AA275+AA277</f>
        <v>36394</v>
      </c>
      <c r="AB273" s="55">
        <f>AB274+AB275+AB277</f>
        <v>0</v>
      </c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  <c r="BB273" s="25"/>
      <c r="BC273" s="25"/>
      <c r="BD273" s="25"/>
      <c r="BE273" s="25"/>
      <c r="BF273" s="25"/>
      <c r="BG273" s="25"/>
      <c r="BH273" s="25"/>
      <c r="BI273" s="25"/>
      <c r="BJ273" s="25"/>
    </row>
    <row r="274" spans="1:62" s="26" customFormat="1" ht="51.75" customHeight="1" hidden="1">
      <c r="A274" s="62" t="s">
        <v>137</v>
      </c>
      <c r="B274" s="63" t="s">
        <v>136</v>
      </c>
      <c r="C274" s="63" t="s">
        <v>146</v>
      </c>
      <c r="D274" s="64" t="s">
        <v>122</v>
      </c>
      <c r="E274" s="63" t="s">
        <v>138</v>
      </c>
      <c r="F274" s="55"/>
      <c r="G274" s="55">
        <f>H274-F274</f>
        <v>10060</v>
      </c>
      <c r="H274" s="70">
        <f>6512+769+2779</f>
        <v>10060</v>
      </c>
      <c r="I274" s="70"/>
      <c r="J274" s="70">
        <f>7146+822+3348</f>
        <v>11316</v>
      </c>
      <c r="K274" s="70">
        <f>220414-2551</f>
        <v>217863</v>
      </c>
      <c r="L274" s="70">
        <f>240113-2732</f>
        <v>237381</v>
      </c>
      <c r="M274" s="55">
        <v>248697</v>
      </c>
      <c r="N274" s="55">
        <f>O274-M274</f>
        <v>-248697</v>
      </c>
      <c r="O274" s="55"/>
      <c r="P274" s="55"/>
      <c r="Q274" s="55"/>
      <c r="R274" s="55"/>
      <c r="S274" s="55"/>
      <c r="T274" s="55"/>
      <c r="U274" s="55"/>
      <c r="V274" s="93"/>
      <c r="W274" s="93"/>
      <c r="X274" s="93"/>
      <c r="Y274" s="93"/>
      <c r="Z274" s="93"/>
      <c r="AA274" s="93"/>
      <c r="AB274" s="93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  <c r="BB274" s="25"/>
      <c r="BC274" s="25"/>
      <c r="BD274" s="25"/>
      <c r="BE274" s="25"/>
      <c r="BF274" s="25"/>
      <c r="BG274" s="25"/>
      <c r="BH274" s="25"/>
      <c r="BI274" s="25"/>
      <c r="BJ274" s="25"/>
    </row>
    <row r="275" spans="1:62" s="26" customFormat="1" ht="66" customHeight="1" hidden="1">
      <c r="A275" s="62" t="s">
        <v>221</v>
      </c>
      <c r="B275" s="63" t="s">
        <v>136</v>
      </c>
      <c r="C275" s="63" t="s">
        <v>146</v>
      </c>
      <c r="D275" s="64" t="s">
        <v>249</v>
      </c>
      <c r="E275" s="63"/>
      <c r="F275" s="55"/>
      <c r="G275" s="55"/>
      <c r="H275" s="70"/>
      <c r="I275" s="70"/>
      <c r="J275" s="70"/>
      <c r="K275" s="70">
        <f aca="true" t="shared" si="172" ref="K275:U275">K276</f>
        <v>2551</v>
      </c>
      <c r="L275" s="70">
        <f t="shared" si="172"/>
        <v>2732</v>
      </c>
      <c r="M275" s="55">
        <f t="shared" si="172"/>
        <v>2732</v>
      </c>
      <c r="N275" s="55">
        <f t="shared" si="172"/>
        <v>-2732</v>
      </c>
      <c r="O275" s="55">
        <f t="shared" si="172"/>
        <v>0</v>
      </c>
      <c r="P275" s="55">
        <f t="shared" si="172"/>
        <v>0</v>
      </c>
      <c r="Q275" s="55">
        <f t="shared" si="172"/>
        <v>0</v>
      </c>
      <c r="R275" s="55">
        <f t="shared" si="172"/>
        <v>0</v>
      </c>
      <c r="S275" s="55">
        <f t="shared" si="172"/>
        <v>0</v>
      </c>
      <c r="T275" s="55">
        <f t="shared" si="172"/>
        <v>0</v>
      </c>
      <c r="U275" s="55">
        <f t="shared" si="172"/>
        <v>0</v>
      </c>
      <c r="V275" s="93"/>
      <c r="W275" s="93"/>
      <c r="X275" s="93"/>
      <c r="Y275" s="93"/>
      <c r="Z275" s="93"/>
      <c r="AA275" s="93"/>
      <c r="AB275" s="93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  <c r="BB275" s="25"/>
      <c r="BC275" s="25"/>
      <c r="BD275" s="25"/>
      <c r="BE275" s="25"/>
      <c r="BF275" s="25"/>
      <c r="BG275" s="25"/>
      <c r="BH275" s="25"/>
      <c r="BI275" s="25"/>
      <c r="BJ275" s="25"/>
    </row>
    <row r="276" spans="1:62" s="26" customFormat="1" ht="84" customHeight="1" hidden="1">
      <c r="A276" s="62" t="s">
        <v>256</v>
      </c>
      <c r="B276" s="63" t="s">
        <v>136</v>
      </c>
      <c r="C276" s="63" t="s">
        <v>146</v>
      </c>
      <c r="D276" s="64" t="s">
        <v>249</v>
      </c>
      <c r="E276" s="63" t="s">
        <v>143</v>
      </c>
      <c r="F276" s="55"/>
      <c r="G276" s="55"/>
      <c r="H276" s="70"/>
      <c r="I276" s="70"/>
      <c r="J276" s="70"/>
      <c r="K276" s="70">
        <v>2551</v>
      </c>
      <c r="L276" s="70">
        <v>2732</v>
      </c>
      <c r="M276" s="55">
        <v>2732</v>
      </c>
      <c r="N276" s="55">
        <f>O276-M276</f>
        <v>-2732</v>
      </c>
      <c r="O276" s="55"/>
      <c r="P276" s="55"/>
      <c r="Q276" s="55"/>
      <c r="R276" s="55"/>
      <c r="S276" s="55"/>
      <c r="T276" s="55"/>
      <c r="U276" s="55"/>
      <c r="V276" s="93"/>
      <c r="W276" s="93"/>
      <c r="X276" s="93"/>
      <c r="Y276" s="93"/>
      <c r="Z276" s="93"/>
      <c r="AA276" s="93"/>
      <c r="AB276" s="93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  <c r="BB276" s="25"/>
      <c r="BC276" s="25"/>
      <c r="BD276" s="25"/>
      <c r="BE276" s="25"/>
      <c r="BF276" s="25"/>
      <c r="BG276" s="25"/>
      <c r="BH276" s="25"/>
      <c r="BI276" s="25"/>
      <c r="BJ276" s="25"/>
    </row>
    <row r="277" spans="1:62" s="26" customFormat="1" ht="74.25" customHeight="1">
      <c r="A277" s="62" t="s">
        <v>305</v>
      </c>
      <c r="B277" s="63" t="s">
        <v>136</v>
      </c>
      <c r="C277" s="63" t="s">
        <v>146</v>
      </c>
      <c r="D277" s="64" t="s">
        <v>286</v>
      </c>
      <c r="E277" s="63"/>
      <c r="F277" s="55"/>
      <c r="G277" s="55"/>
      <c r="H277" s="70"/>
      <c r="I277" s="70"/>
      <c r="J277" s="70"/>
      <c r="K277" s="70"/>
      <c r="L277" s="70"/>
      <c r="M277" s="55"/>
      <c r="N277" s="55">
        <f>N278</f>
        <v>36394</v>
      </c>
      <c r="O277" s="55">
        <f>O278</f>
        <v>36394</v>
      </c>
      <c r="P277" s="55">
        <f aca="true" t="shared" si="173" ref="P277:AB277">P278</f>
        <v>0</v>
      </c>
      <c r="Q277" s="55">
        <f t="shared" si="173"/>
        <v>0</v>
      </c>
      <c r="R277" s="55">
        <f t="shared" si="173"/>
        <v>0</v>
      </c>
      <c r="S277" s="55">
        <f t="shared" si="173"/>
        <v>0</v>
      </c>
      <c r="T277" s="55">
        <f t="shared" si="173"/>
        <v>36394</v>
      </c>
      <c r="U277" s="55">
        <f t="shared" si="173"/>
        <v>0</v>
      </c>
      <c r="V277" s="55">
        <f t="shared" si="173"/>
        <v>0</v>
      </c>
      <c r="W277" s="55">
        <f t="shared" si="173"/>
        <v>0</v>
      </c>
      <c r="X277" s="55">
        <f t="shared" si="173"/>
        <v>36394</v>
      </c>
      <c r="Y277" s="55">
        <f t="shared" si="173"/>
        <v>0</v>
      </c>
      <c r="Z277" s="55">
        <f t="shared" si="173"/>
        <v>0</v>
      </c>
      <c r="AA277" s="55">
        <f t="shared" si="173"/>
        <v>36394</v>
      </c>
      <c r="AB277" s="55">
        <f t="shared" si="173"/>
        <v>0</v>
      </c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  <c r="BB277" s="25"/>
      <c r="BC277" s="25"/>
      <c r="BD277" s="25"/>
      <c r="BE277" s="25"/>
      <c r="BF277" s="25"/>
      <c r="BG277" s="25"/>
      <c r="BH277" s="25"/>
      <c r="BI277" s="25"/>
      <c r="BJ277" s="25"/>
    </row>
    <row r="278" spans="1:62" s="26" customFormat="1" ht="77.25" customHeight="1">
      <c r="A278" s="62" t="s">
        <v>137</v>
      </c>
      <c r="B278" s="63" t="s">
        <v>136</v>
      </c>
      <c r="C278" s="63" t="s">
        <v>146</v>
      </c>
      <c r="D278" s="64" t="s">
        <v>286</v>
      </c>
      <c r="E278" s="63" t="s">
        <v>138</v>
      </c>
      <c r="F278" s="55"/>
      <c r="G278" s="55"/>
      <c r="H278" s="70"/>
      <c r="I278" s="70"/>
      <c r="J278" s="70"/>
      <c r="K278" s="70"/>
      <c r="L278" s="70"/>
      <c r="M278" s="55"/>
      <c r="N278" s="55">
        <f>O278-M278</f>
        <v>36394</v>
      </c>
      <c r="O278" s="55">
        <v>36394</v>
      </c>
      <c r="P278" s="55"/>
      <c r="Q278" s="55"/>
      <c r="R278" s="93"/>
      <c r="S278" s="93"/>
      <c r="T278" s="55">
        <f>O278+R278</f>
        <v>36394</v>
      </c>
      <c r="U278" s="55">
        <f>Q278+S278</f>
        <v>0</v>
      </c>
      <c r="V278" s="93"/>
      <c r="W278" s="93"/>
      <c r="X278" s="55">
        <f>T278+V278</f>
        <v>36394</v>
      </c>
      <c r="Y278" s="55">
        <f>U278+W278</f>
        <v>0</v>
      </c>
      <c r="Z278" s="93"/>
      <c r="AA278" s="55">
        <f>X278+Z278</f>
        <v>36394</v>
      </c>
      <c r="AB278" s="55">
        <f>Y278</f>
        <v>0</v>
      </c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  <c r="BB278" s="25"/>
      <c r="BC278" s="25"/>
      <c r="BD278" s="25"/>
      <c r="BE278" s="25"/>
      <c r="BF278" s="25"/>
      <c r="BG278" s="25"/>
      <c r="BH278" s="25"/>
      <c r="BI278" s="25"/>
      <c r="BJ278" s="25"/>
    </row>
    <row r="279" spans="1:28" ht="20.25" customHeight="1">
      <c r="A279" s="78"/>
      <c r="B279" s="79"/>
      <c r="C279" s="79"/>
      <c r="D279" s="80"/>
      <c r="E279" s="79"/>
      <c r="F279" s="40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</row>
    <row r="280" spans="1:62" s="8" customFormat="1" ht="92.25" customHeight="1">
      <c r="A280" s="43" t="s">
        <v>174</v>
      </c>
      <c r="B280" s="44" t="s">
        <v>81</v>
      </c>
      <c r="C280" s="44"/>
      <c r="D280" s="45"/>
      <c r="E280" s="44"/>
      <c r="F280" s="46">
        <f aca="true" t="shared" si="174" ref="F280:O280">F282+F304+F308</f>
        <v>224517</v>
      </c>
      <c r="G280" s="46">
        <f t="shared" si="174"/>
        <v>14721</v>
      </c>
      <c r="H280" s="46">
        <f t="shared" si="174"/>
        <v>239238</v>
      </c>
      <c r="I280" s="46">
        <f t="shared" si="174"/>
        <v>0</v>
      </c>
      <c r="J280" s="46">
        <f t="shared" si="174"/>
        <v>257511</v>
      </c>
      <c r="K280" s="46">
        <f t="shared" si="174"/>
        <v>0</v>
      </c>
      <c r="L280" s="46">
        <f t="shared" si="174"/>
        <v>0</v>
      </c>
      <c r="M280" s="46">
        <f t="shared" si="174"/>
        <v>257511</v>
      </c>
      <c r="N280" s="46">
        <f t="shared" si="174"/>
        <v>-103618</v>
      </c>
      <c r="O280" s="46">
        <f t="shared" si="174"/>
        <v>153893</v>
      </c>
      <c r="P280" s="46">
        <f aca="true" t="shared" si="175" ref="P280:U280">P282+P304+P308</f>
        <v>0</v>
      </c>
      <c r="Q280" s="46">
        <f t="shared" si="175"/>
        <v>150699</v>
      </c>
      <c r="R280" s="46">
        <f t="shared" si="175"/>
        <v>0</v>
      </c>
      <c r="S280" s="46">
        <f t="shared" si="175"/>
        <v>0</v>
      </c>
      <c r="T280" s="46">
        <f t="shared" si="175"/>
        <v>153893</v>
      </c>
      <c r="U280" s="46">
        <f t="shared" si="175"/>
        <v>150699</v>
      </c>
      <c r="V280" s="46">
        <f aca="true" t="shared" si="176" ref="V280:AB280">V282+V304+V308</f>
        <v>0</v>
      </c>
      <c r="W280" s="46">
        <f t="shared" si="176"/>
        <v>0</v>
      </c>
      <c r="X280" s="46">
        <f t="shared" si="176"/>
        <v>153893</v>
      </c>
      <c r="Y280" s="46">
        <f t="shared" si="176"/>
        <v>150699</v>
      </c>
      <c r="Z280" s="46">
        <f t="shared" si="176"/>
        <v>0</v>
      </c>
      <c r="AA280" s="46">
        <f t="shared" si="176"/>
        <v>153893</v>
      </c>
      <c r="AB280" s="46">
        <f t="shared" si="176"/>
        <v>150699</v>
      </c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</row>
    <row r="281" spans="1:62" s="8" customFormat="1" ht="20.25">
      <c r="A281" s="43"/>
      <c r="B281" s="44"/>
      <c r="C281" s="44"/>
      <c r="D281" s="45"/>
      <c r="E281" s="44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</row>
    <row r="282" spans="1:62" s="8" customFormat="1" ht="20.25">
      <c r="A282" s="49" t="s">
        <v>82</v>
      </c>
      <c r="B282" s="50" t="s">
        <v>153</v>
      </c>
      <c r="C282" s="50" t="s">
        <v>127</v>
      </c>
      <c r="D282" s="60"/>
      <c r="E282" s="50"/>
      <c r="F282" s="61">
        <f aca="true" t="shared" si="177" ref="F282:O282">F283+F285+F287+F289+F291+F293+F301</f>
        <v>218881</v>
      </c>
      <c r="G282" s="61">
        <f t="shared" si="177"/>
        <v>14525</v>
      </c>
      <c r="H282" s="61">
        <f t="shared" si="177"/>
        <v>233406</v>
      </c>
      <c r="I282" s="61">
        <f t="shared" si="177"/>
        <v>0</v>
      </c>
      <c r="J282" s="61">
        <f t="shared" si="177"/>
        <v>251244</v>
      </c>
      <c r="K282" s="61">
        <f t="shared" si="177"/>
        <v>0</v>
      </c>
      <c r="L282" s="61">
        <f t="shared" si="177"/>
        <v>0</v>
      </c>
      <c r="M282" s="61">
        <f t="shared" si="177"/>
        <v>251244</v>
      </c>
      <c r="N282" s="61">
        <f t="shared" si="177"/>
        <v>-101838</v>
      </c>
      <c r="O282" s="61">
        <f t="shared" si="177"/>
        <v>149406</v>
      </c>
      <c r="P282" s="61">
        <f aca="true" t="shared" si="178" ref="P282:U282">P283+P285+P287+P289+P291+P293+P301</f>
        <v>0</v>
      </c>
      <c r="Q282" s="61">
        <f t="shared" si="178"/>
        <v>146212</v>
      </c>
      <c r="R282" s="61">
        <f t="shared" si="178"/>
        <v>0</v>
      </c>
      <c r="S282" s="61">
        <f t="shared" si="178"/>
        <v>0</v>
      </c>
      <c r="T282" s="61">
        <f t="shared" si="178"/>
        <v>149406</v>
      </c>
      <c r="U282" s="61">
        <f t="shared" si="178"/>
        <v>146212</v>
      </c>
      <c r="V282" s="61">
        <f aca="true" t="shared" si="179" ref="V282:AB282">V283+V285+V287+V289+V291+V293+V301</f>
        <v>0</v>
      </c>
      <c r="W282" s="61">
        <f t="shared" si="179"/>
        <v>0</v>
      </c>
      <c r="X282" s="61">
        <f t="shared" si="179"/>
        <v>149406</v>
      </c>
      <c r="Y282" s="61">
        <f t="shared" si="179"/>
        <v>146212</v>
      </c>
      <c r="Z282" s="61">
        <f t="shared" si="179"/>
        <v>0</v>
      </c>
      <c r="AA282" s="61">
        <f t="shared" si="179"/>
        <v>149406</v>
      </c>
      <c r="AB282" s="61">
        <f t="shared" si="179"/>
        <v>146212</v>
      </c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</row>
    <row r="283" spans="1:62" s="8" customFormat="1" ht="64.5" customHeight="1">
      <c r="A283" s="62" t="s">
        <v>150</v>
      </c>
      <c r="B283" s="63" t="s">
        <v>153</v>
      </c>
      <c r="C283" s="63" t="s">
        <v>127</v>
      </c>
      <c r="D283" s="64" t="s">
        <v>38</v>
      </c>
      <c r="E283" s="63"/>
      <c r="F283" s="65">
        <f aca="true" t="shared" si="180" ref="F283:AB283">F284</f>
        <v>19370</v>
      </c>
      <c r="G283" s="65">
        <f t="shared" si="180"/>
        <v>-16627</v>
      </c>
      <c r="H283" s="65">
        <f t="shared" si="180"/>
        <v>2743</v>
      </c>
      <c r="I283" s="65">
        <f t="shared" si="180"/>
        <v>0</v>
      </c>
      <c r="J283" s="65">
        <f t="shared" si="180"/>
        <v>2984</v>
      </c>
      <c r="K283" s="65">
        <f t="shared" si="180"/>
        <v>0</v>
      </c>
      <c r="L283" s="65">
        <f t="shared" si="180"/>
        <v>0</v>
      </c>
      <c r="M283" s="65">
        <f t="shared" si="180"/>
        <v>2984</v>
      </c>
      <c r="N283" s="65">
        <f t="shared" si="180"/>
        <v>210</v>
      </c>
      <c r="O283" s="65">
        <f t="shared" si="180"/>
        <v>3194</v>
      </c>
      <c r="P283" s="65">
        <f t="shared" si="180"/>
        <v>0</v>
      </c>
      <c r="Q283" s="65">
        <f t="shared" si="180"/>
        <v>0</v>
      </c>
      <c r="R283" s="65">
        <f t="shared" si="180"/>
        <v>0</v>
      </c>
      <c r="S283" s="65">
        <f t="shared" si="180"/>
        <v>0</v>
      </c>
      <c r="T283" s="65">
        <f t="shared" si="180"/>
        <v>3194</v>
      </c>
      <c r="U283" s="65">
        <f t="shared" si="180"/>
        <v>0</v>
      </c>
      <c r="V283" s="65">
        <f t="shared" si="180"/>
        <v>0</v>
      </c>
      <c r="W283" s="65">
        <f t="shared" si="180"/>
        <v>0</v>
      </c>
      <c r="X283" s="65">
        <f t="shared" si="180"/>
        <v>3194</v>
      </c>
      <c r="Y283" s="65">
        <f t="shared" si="180"/>
        <v>0</v>
      </c>
      <c r="Z283" s="65">
        <f t="shared" si="180"/>
        <v>0</v>
      </c>
      <c r="AA283" s="65">
        <f t="shared" si="180"/>
        <v>3194</v>
      </c>
      <c r="AB283" s="65">
        <f t="shared" si="180"/>
        <v>0</v>
      </c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</row>
    <row r="284" spans="1:62" s="8" customFormat="1" ht="101.25" customHeight="1">
      <c r="A284" s="62" t="s">
        <v>255</v>
      </c>
      <c r="B284" s="63" t="s">
        <v>153</v>
      </c>
      <c r="C284" s="63" t="s">
        <v>127</v>
      </c>
      <c r="D284" s="64" t="s">
        <v>38</v>
      </c>
      <c r="E284" s="63" t="s">
        <v>151</v>
      </c>
      <c r="F284" s="55">
        <v>19370</v>
      </c>
      <c r="G284" s="55">
        <f>H284-F284</f>
        <v>-16627</v>
      </c>
      <c r="H284" s="70">
        <v>2743</v>
      </c>
      <c r="I284" s="70"/>
      <c r="J284" s="70">
        <v>2984</v>
      </c>
      <c r="K284" s="118"/>
      <c r="L284" s="118"/>
      <c r="M284" s="55">
        <v>2984</v>
      </c>
      <c r="N284" s="55">
        <f>O284-M284</f>
        <v>210</v>
      </c>
      <c r="O284" s="55">
        <v>3194</v>
      </c>
      <c r="P284" s="55"/>
      <c r="Q284" s="55"/>
      <c r="R284" s="109"/>
      <c r="S284" s="109"/>
      <c r="T284" s="55">
        <f>O284+R284</f>
        <v>3194</v>
      </c>
      <c r="U284" s="55">
        <f>Q284+S284</f>
        <v>0</v>
      </c>
      <c r="V284" s="109"/>
      <c r="W284" s="109"/>
      <c r="X284" s="55">
        <f>T284+V284</f>
        <v>3194</v>
      </c>
      <c r="Y284" s="55">
        <f>U284+W284</f>
        <v>0</v>
      </c>
      <c r="Z284" s="109"/>
      <c r="AA284" s="55">
        <f>X284+Z284</f>
        <v>3194</v>
      </c>
      <c r="AB284" s="55">
        <f>Y284</f>
        <v>0</v>
      </c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</row>
    <row r="285" spans="1:62" s="8" customFormat="1" ht="36.75" customHeight="1">
      <c r="A285" s="62" t="s">
        <v>83</v>
      </c>
      <c r="B285" s="63" t="s">
        <v>153</v>
      </c>
      <c r="C285" s="63" t="s">
        <v>127</v>
      </c>
      <c r="D285" s="64" t="s">
        <v>84</v>
      </c>
      <c r="E285" s="63"/>
      <c r="F285" s="65">
        <f aca="true" t="shared" si="181" ref="F285:AB285">F286</f>
        <v>15131</v>
      </c>
      <c r="G285" s="65">
        <f t="shared" si="181"/>
        <v>4562</v>
      </c>
      <c r="H285" s="65">
        <f t="shared" si="181"/>
        <v>19693</v>
      </c>
      <c r="I285" s="65">
        <f t="shared" si="181"/>
        <v>0</v>
      </c>
      <c r="J285" s="65">
        <f t="shared" si="181"/>
        <v>22702</v>
      </c>
      <c r="K285" s="65">
        <f t="shared" si="181"/>
        <v>0</v>
      </c>
      <c r="L285" s="65">
        <f t="shared" si="181"/>
        <v>0</v>
      </c>
      <c r="M285" s="65">
        <f t="shared" si="181"/>
        <v>22702</v>
      </c>
      <c r="N285" s="65">
        <f t="shared" si="181"/>
        <v>-15193</v>
      </c>
      <c r="O285" s="65">
        <f t="shared" si="181"/>
        <v>7509</v>
      </c>
      <c r="P285" s="65">
        <f t="shared" si="181"/>
        <v>0</v>
      </c>
      <c r="Q285" s="65">
        <f t="shared" si="181"/>
        <v>7509</v>
      </c>
      <c r="R285" s="65">
        <f t="shared" si="181"/>
        <v>0</v>
      </c>
      <c r="S285" s="65">
        <f t="shared" si="181"/>
        <v>0</v>
      </c>
      <c r="T285" s="65">
        <f t="shared" si="181"/>
        <v>7509</v>
      </c>
      <c r="U285" s="65">
        <f t="shared" si="181"/>
        <v>7509</v>
      </c>
      <c r="V285" s="65">
        <f t="shared" si="181"/>
        <v>0</v>
      </c>
      <c r="W285" s="65">
        <f t="shared" si="181"/>
        <v>0</v>
      </c>
      <c r="X285" s="65">
        <f t="shared" si="181"/>
        <v>7509</v>
      </c>
      <c r="Y285" s="65">
        <f t="shared" si="181"/>
        <v>7509</v>
      </c>
      <c r="Z285" s="65">
        <f t="shared" si="181"/>
        <v>0</v>
      </c>
      <c r="AA285" s="65">
        <f t="shared" si="181"/>
        <v>7509</v>
      </c>
      <c r="AB285" s="65">
        <f t="shared" si="181"/>
        <v>7509</v>
      </c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</row>
    <row r="286" spans="1:62" s="8" customFormat="1" ht="37.5" customHeight="1">
      <c r="A286" s="62" t="s">
        <v>129</v>
      </c>
      <c r="B286" s="63" t="s">
        <v>153</v>
      </c>
      <c r="C286" s="63" t="s">
        <v>127</v>
      </c>
      <c r="D286" s="64" t="s">
        <v>84</v>
      </c>
      <c r="E286" s="63" t="s">
        <v>130</v>
      </c>
      <c r="F286" s="55">
        <v>15131</v>
      </c>
      <c r="G286" s="55">
        <f>H286-F286</f>
        <v>4562</v>
      </c>
      <c r="H286" s="70">
        <v>19693</v>
      </c>
      <c r="I286" s="70"/>
      <c r="J286" s="70">
        <v>22702</v>
      </c>
      <c r="K286" s="118"/>
      <c r="L286" s="118"/>
      <c r="M286" s="55">
        <v>22702</v>
      </c>
      <c r="N286" s="55">
        <f>O286-M286</f>
        <v>-15193</v>
      </c>
      <c r="O286" s="55">
        <v>7509</v>
      </c>
      <c r="P286" s="55"/>
      <c r="Q286" s="55">
        <v>7509</v>
      </c>
      <c r="R286" s="109"/>
      <c r="S286" s="109"/>
      <c r="T286" s="55">
        <f>O286+R286</f>
        <v>7509</v>
      </c>
      <c r="U286" s="55">
        <f>Q286+S286</f>
        <v>7509</v>
      </c>
      <c r="V286" s="109"/>
      <c r="W286" s="109"/>
      <c r="X286" s="55">
        <f>T286+V286</f>
        <v>7509</v>
      </c>
      <c r="Y286" s="55">
        <f>U286+W286</f>
        <v>7509</v>
      </c>
      <c r="Z286" s="109"/>
      <c r="AA286" s="55">
        <f>X286+Z286</f>
        <v>7509</v>
      </c>
      <c r="AB286" s="55">
        <f>Y286</f>
        <v>7509</v>
      </c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</row>
    <row r="287" spans="1:62" s="8" customFormat="1" ht="18.75" customHeight="1">
      <c r="A287" s="62" t="s">
        <v>85</v>
      </c>
      <c r="B287" s="63" t="s">
        <v>153</v>
      </c>
      <c r="C287" s="63" t="s">
        <v>127</v>
      </c>
      <c r="D287" s="64" t="s">
        <v>86</v>
      </c>
      <c r="E287" s="63"/>
      <c r="F287" s="65">
        <f aca="true" t="shared" si="182" ref="F287:AB287">F288</f>
        <v>16772</v>
      </c>
      <c r="G287" s="65">
        <f t="shared" si="182"/>
        <v>4187</v>
      </c>
      <c r="H287" s="65">
        <f t="shared" si="182"/>
        <v>20959</v>
      </c>
      <c r="I287" s="65">
        <f t="shared" si="182"/>
        <v>0</v>
      </c>
      <c r="J287" s="65">
        <f t="shared" si="182"/>
        <v>22756</v>
      </c>
      <c r="K287" s="65">
        <f t="shared" si="182"/>
        <v>0</v>
      </c>
      <c r="L287" s="65">
        <f t="shared" si="182"/>
        <v>0</v>
      </c>
      <c r="M287" s="65">
        <f t="shared" si="182"/>
        <v>22756</v>
      </c>
      <c r="N287" s="65">
        <f t="shared" si="182"/>
        <v>-7836</v>
      </c>
      <c r="O287" s="65">
        <f t="shared" si="182"/>
        <v>14920</v>
      </c>
      <c r="P287" s="65">
        <f t="shared" si="182"/>
        <v>0</v>
      </c>
      <c r="Q287" s="65">
        <f t="shared" si="182"/>
        <v>14920</v>
      </c>
      <c r="R287" s="65">
        <f t="shared" si="182"/>
        <v>0</v>
      </c>
      <c r="S287" s="65">
        <f t="shared" si="182"/>
        <v>0</v>
      </c>
      <c r="T287" s="65">
        <f t="shared" si="182"/>
        <v>14920</v>
      </c>
      <c r="U287" s="65">
        <f t="shared" si="182"/>
        <v>14920</v>
      </c>
      <c r="V287" s="65">
        <f t="shared" si="182"/>
        <v>0</v>
      </c>
      <c r="W287" s="65">
        <f t="shared" si="182"/>
        <v>0</v>
      </c>
      <c r="X287" s="65">
        <f t="shared" si="182"/>
        <v>14920</v>
      </c>
      <c r="Y287" s="65">
        <f t="shared" si="182"/>
        <v>14920</v>
      </c>
      <c r="Z287" s="65">
        <f t="shared" si="182"/>
        <v>0</v>
      </c>
      <c r="AA287" s="65">
        <f t="shared" si="182"/>
        <v>14920</v>
      </c>
      <c r="AB287" s="65">
        <f t="shared" si="182"/>
        <v>14920</v>
      </c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</row>
    <row r="288" spans="1:62" s="8" customFormat="1" ht="51.75" customHeight="1">
      <c r="A288" s="62" t="s">
        <v>129</v>
      </c>
      <c r="B288" s="63" t="s">
        <v>153</v>
      </c>
      <c r="C288" s="63" t="s">
        <v>127</v>
      </c>
      <c r="D288" s="64" t="s">
        <v>86</v>
      </c>
      <c r="E288" s="63" t="s">
        <v>130</v>
      </c>
      <c r="F288" s="55">
        <v>16772</v>
      </c>
      <c r="G288" s="55">
        <f>H288-F288</f>
        <v>4187</v>
      </c>
      <c r="H288" s="70">
        <v>20959</v>
      </c>
      <c r="I288" s="70"/>
      <c r="J288" s="70">
        <v>22756</v>
      </c>
      <c r="K288" s="118"/>
      <c r="L288" s="118"/>
      <c r="M288" s="55">
        <v>22756</v>
      </c>
      <c r="N288" s="55">
        <f>O288-M288</f>
        <v>-7836</v>
      </c>
      <c r="O288" s="55">
        <v>14920</v>
      </c>
      <c r="P288" s="55"/>
      <c r="Q288" s="55">
        <v>14920</v>
      </c>
      <c r="R288" s="109"/>
      <c r="S288" s="109"/>
      <c r="T288" s="55">
        <f>O288+R288</f>
        <v>14920</v>
      </c>
      <c r="U288" s="55">
        <f>Q288+S288</f>
        <v>14920</v>
      </c>
      <c r="V288" s="109"/>
      <c r="W288" s="109"/>
      <c r="X288" s="55">
        <f>T288+V288</f>
        <v>14920</v>
      </c>
      <c r="Y288" s="55">
        <f>U288+W288</f>
        <v>14920</v>
      </c>
      <c r="Z288" s="109"/>
      <c r="AA288" s="55">
        <f>X288+Z288</f>
        <v>14920</v>
      </c>
      <c r="AB288" s="55">
        <f>Y288</f>
        <v>14920</v>
      </c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</row>
    <row r="289" spans="1:62" s="8" customFormat="1" ht="20.25" customHeight="1">
      <c r="A289" s="62" t="s">
        <v>87</v>
      </c>
      <c r="B289" s="63" t="s">
        <v>153</v>
      </c>
      <c r="C289" s="63" t="s">
        <v>127</v>
      </c>
      <c r="D289" s="64" t="s">
        <v>88</v>
      </c>
      <c r="E289" s="63"/>
      <c r="F289" s="65">
        <f aca="true" t="shared" si="183" ref="F289:AB289">F290</f>
        <v>69934</v>
      </c>
      <c r="G289" s="65">
        <f t="shared" si="183"/>
        <v>3968</v>
      </c>
      <c r="H289" s="65">
        <f t="shared" si="183"/>
        <v>73902</v>
      </c>
      <c r="I289" s="65">
        <f t="shared" si="183"/>
        <v>0</v>
      </c>
      <c r="J289" s="65">
        <f t="shared" si="183"/>
        <v>80038</v>
      </c>
      <c r="K289" s="65">
        <f t="shared" si="183"/>
        <v>0</v>
      </c>
      <c r="L289" s="65">
        <f t="shared" si="183"/>
        <v>0</v>
      </c>
      <c r="M289" s="65">
        <f t="shared" si="183"/>
        <v>80038</v>
      </c>
      <c r="N289" s="65">
        <f t="shared" si="183"/>
        <v>-23596</v>
      </c>
      <c r="O289" s="65">
        <f t="shared" si="183"/>
        <v>56442</v>
      </c>
      <c r="P289" s="65">
        <f t="shared" si="183"/>
        <v>0</v>
      </c>
      <c r="Q289" s="65">
        <f t="shared" si="183"/>
        <v>56442</v>
      </c>
      <c r="R289" s="65">
        <f t="shared" si="183"/>
        <v>0</v>
      </c>
      <c r="S289" s="65">
        <f t="shared" si="183"/>
        <v>0</v>
      </c>
      <c r="T289" s="65">
        <f t="shared" si="183"/>
        <v>56442</v>
      </c>
      <c r="U289" s="65">
        <f t="shared" si="183"/>
        <v>56442</v>
      </c>
      <c r="V289" s="65">
        <f t="shared" si="183"/>
        <v>0</v>
      </c>
      <c r="W289" s="65">
        <f t="shared" si="183"/>
        <v>0</v>
      </c>
      <c r="X289" s="65">
        <f t="shared" si="183"/>
        <v>56442</v>
      </c>
      <c r="Y289" s="65">
        <f t="shared" si="183"/>
        <v>56442</v>
      </c>
      <c r="Z289" s="65">
        <f t="shared" si="183"/>
        <v>0</v>
      </c>
      <c r="AA289" s="65">
        <f t="shared" si="183"/>
        <v>56442</v>
      </c>
      <c r="AB289" s="65">
        <f t="shared" si="183"/>
        <v>56442</v>
      </c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</row>
    <row r="290" spans="1:62" s="8" customFormat="1" ht="48.75" customHeight="1">
      <c r="A290" s="62" t="s">
        <v>129</v>
      </c>
      <c r="B290" s="63" t="s">
        <v>153</v>
      </c>
      <c r="C290" s="63" t="s">
        <v>127</v>
      </c>
      <c r="D290" s="64" t="s">
        <v>88</v>
      </c>
      <c r="E290" s="63" t="s">
        <v>130</v>
      </c>
      <c r="F290" s="55">
        <v>69934</v>
      </c>
      <c r="G290" s="55">
        <f>H290-F290</f>
        <v>3968</v>
      </c>
      <c r="H290" s="70">
        <v>73902</v>
      </c>
      <c r="I290" s="70"/>
      <c r="J290" s="70">
        <v>80038</v>
      </c>
      <c r="K290" s="118"/>
      <c r="L290" s="118"/>
      <c r="M290" s="55">
        <v>80038</v>
      </c>
      <c r="N290" s="55">
        <f>O290-M290</f>
        <v>-23596</v>
      </c>
      <c r="O290" s="55">
        <v>56442</v>
      </c>
      <c r="P290" s="55"/>
      <c r="Q290" s="55">
        <v>56442</v>
      </c>
      <c r="R290" s="109"/>
      <c r="S290" s="109"/>
      <c r="T290" s="55">
        <f>O290+R290</f>
        <v>56442</v>
      </c>
      <c r="U290" s="55">
        <f>Q290+S290</f>
        <v>56442</v>
      </c>
      <c r="V290" s="109"/>
      <c r="W290" s="109"/>
      <c r="X290" s="55">
        <f>T290+V290</f>
        <v>56442</v>
      </c>
      <c r="Y290" s="55">
        <f>U290+W290</f>
        <v>56442</v>
      </c>
      <c r="Z290" s="109"/>
      <c r="AA290" s="55">
        <f>X290+Z290</f>
        <v>56442</v>
      </c>
      <c r="AB290" s="55">
        <f>Y290</f>
        <v>56442</v>
      </c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</row>
    <row r="291" spans="1:62" s="8" customFormat="1" ht="48.75" customHeight="1">
      <c r="A291" s="62" t="s">
        <v>89</v>
      </c>
      <c r="B291" s="63" t="s">
        <v>153</v>
      </c>
      <c r="C291" s="63" t="s">
        <v>127</v>
      </c>
      <c r="D291" s="64" t="s">
        <v>90</v>
      </c>
      <c r="E291" s="63"/>
      <c r="F291" s="65">
        <f aca="true" t="shared" si="184" ref="F291:AB291">F292</f>
        <v>75174</v>
      </c>
      <c r="G291" s="65">
        <f t="shared" si="184"/>
        <v>16533</v>
      </c>
      <c r="H291" s="65">
        <f t="shared" si="184"/>
        <v>91707</v>
      </c>
      <c r="I291" s="65">
        <f t="shared" si="184"/>
        <v>0</v>
      </c>
      <c r="J291" s="65">
        <f t="shared" si="184"/>
        <v>97311</v>
      </c>
      <c r="K291" s="65">
        <f t="shared" si="184"/>
        <v>0</v>
      </c>
      <c r="L291" s="65">
        <f t="shared" si="184"/>
        <v>0</v>
      </c>
      <c r="M291" s="65">
        <f t="shared" si="184"/>
        <v>97311</v>
      </c>
      <c r="N291" s="65">
        <f t="shared" si="184"/>
        <v>-33046</v>
      </c>
      <c r="O291" s="65">
        <f t="shared" si="184"/>
        <v>64265</v>
      </c>
      <c r="P291" s="65">
        <f t="shared" si="184"/>
        <v>0</v>
      </c>
      <c r="Q291" s="65">
        <f t="shared" si="184"/>
        <v>64265</v>
      </c>
      <c r="R291" s="65">
        <f t="shared" si="184"/>
        <v>0</v>
      </c>
      <c r="S291" s="65">
        <f t="shared" si="184"/>
        <v>0</v>
      </c>
      <c r="T291" s="65">
        <f t="shared" si="184"/>
        <v>64265</v>
      </c>
      <c r="U291" s="65">
        <f t="shared" si="184"/>
        <v>64265</v>
      </c>
      <c r="V291" s="65">
        <f t="shared" si="184"/>
        <v>0</v>
      </c>
      <c r="W291" s="65">
        <f t="shared" si="184"/>
        <v>0</v>
      </c>
      <c r="X291" s="65">
        <f t="shared" si="184"/>
        <v>64265</v>
      </c>
      <c r="Y291" s="65">
        <f t="shared" si="184"/>
        <v>64265</v>
      </c>
      <c r="Z291" s="65">
        <f t="shared" si="184"/>
        <v>0</v>
      </c>
      <c r="AA291" s="65">
        <f t="shared" si="184"/>
        <v>64265</v>
      </c>
      <c r="AB291" s="65">
        <f t="shared" si="184"/>
        <v>64265</v>
      </c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</row>
    <row r="292" spans="1:62" s="8" customFormat="1" ht="35.25" customHeight="1">
      <c r="A292" s="62" t="s">
        <v>129</v>
      </c>
      <c r="B292" s="63" t="s">
        <v>153</v>
      </c>
      <c r="C292" s="63" t="s">
        <v>127</v>
      </c>
      <c r="D292" s="64" t="s">
        <v>90</v>
      </c>
      <c r="E292" s="63" t="s">
        <v>130</v>
      </c>
      <c r="F292" s="55">
        <v>75174</v>
      </c>
      <c r="G292" s="55">
        <f>H292-F292</f>
        <v>16533</v>
      </c>
      <c r="H292" s="70">
        <v>91707</v>
      </c>
      <c r="I292" s="70"/>
      <c r="J292" s="70">
        <v>97311</v>
      </c>
      <c r="K292" s="118"/>
      <c r="L292" s="118"/>
      <c r="M292" s="55">
        <v>97311</v>
      </c>
      <c r="N292" s="55">
        <f>O292-M292</f>
        <v>-33046</v>
      </c>
      <c r="O292" s="55">
        <v>64265</v>
      </c>
      <c r="P292" s="55"/>
      <c r="Q292" s="55">
        <v>64265</v>
      </c>
      <c r="R292" s="109"/>
      <c r="S292" s="109"/>
      <c r="T292" s="55">
        <f>O292+R292</f>
        <v>64265</v>
      </c>
      <c r="U292" s="55">
        <f>Q292+S292</f>
        <v>64265</v>
      </c>
      <c r="V292" s="109"/>
      <c r="W292" s="109"/>
      <c r="X292" s="55">
        <f>T292+V292</f>
        <v>64265</v>
      </c>
      <c r="Y292" s="55">
        <f>U292+W292</f>
        <v>64265</v>
      </c>
      <c r="Z292" s="109"/>
      <c r="AA292" s="55">
        <f>X292+Z292</f>
        <v>64265</v>
      </c>
      <c r="AB292" s="55">
        <f>Y292</f>
        <v>64265</v>
      </c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</row>
    <row r="293" spans="1:62" s="8" customFormat="1" ht="33.75">
      <c r="A293" s="62" t="s">
        <v>91</v>
      </c>
      <c r="B293" s="63" t="s">
        <v>153</v>
      </c>
      <c r="C293" s="63" t="s">
        <v>127</v>
      </c>
      <c r="D293" s="64" t="s">
        <v>92</v>
      </c>
      <c r="E293" s="63"/>
      <c r="F293" s="65">
        <f aca="true" t="shared" si="185" ref="F293:O293">F294+F295+F297+F299</f>
        <v>22500</v>
      </c>
      <c r="G293" s="65">
        <f t="shared" si="185"/>
        <v>-5735</v>
      </c>
      <c r="H293" s="65">
        <f t="shared" si="185"/>
        <v>16765</v>
      </c>
      <c r="I293" s="65">
        <f t="shared" si="185"/>
        <v>0</v>
      </c>
      <c r="J293" s="65">
        <f t="shared" si="185"/>
        <v>17951</v>
      </c>
      <c r="K293" s="65">
        <f t="shared" si="185"/>
        <v>0</v>
      </c>
      <c r="L293" s="65">
        <f t="shared" si="185"/>
        <v>0</v>
      </c>
      <c r="M293" s="65">
        <f t="shared" si="185"/>
        <v>17951</v>
      </c>
      <c r="N293" s="65">
        <f t="shared" si="185"/>
        <v>-14875</v>
      </c>
      <c r="O293" s="65">
        <f t="shared" si="185"/>
        <v>3076</v>
      </c>
      <c r="P293" s="65">
        <f aca="true" t="shared" si="186" ref="P293:Z293">P294+P295+P297+P299</f>
        <v>0</v>
      </c>
      <c r="Q293" s="65">
        <f t="shared" si="186"/>
        <v>3076</v>
      </c>
      <c r="R293" s="65">
        <f t="shared" si="186"/>
        <v>0</v>
      </c>
      <c r="S293" s="65">
        <f t="shared" si="186"/>
        <v>0</v>
      </c>
      <c r="T293" s="65">
        <f t="shared" si="186"/>
        <v>3076</v>
      </c>
      <c r="U293" s="65">
        <f t="shared" si="186"/>
        <v>3076</v>
      </c>
      <c r="V293" s="65">
        <f t="shared" si="186"/>
        <v>0</v>
      </c>
      <c r="W293" s="65">
        <f t="shared" si="186"/>
        <v>0</v>
      </c>
      <c r="X293" s="65">
        <f t="shared" si="186"/>
        <v>3076</v>
      </c>
      <c r="Y293" s="65">
        <f t="shared" si="186"/>
        <v>3076</v>
      </c>
      <c r="Z293" s="65">
        <f t="shared" si="186"/>
        <v>0</v>
      </c>
      <c r="AA293" s="65">
        <f>AA294+AA295+AA297+AA299</f>
        <v>3076</v>
      </c>
      <c r="AB293" s="65">
        <f>AB294+AB295+AB297+AB299</f>
        <v>3076</v>
      </c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</row>
    <row r="294" spans="1:62" s="8" customFormat="1" ht="66.75">
      <c r="A294" s="62" t="s">
        <v>137</v>
      </c>
      <c r="B294" s="63" t="s">
        <v>153</v>
      </c>
      <c r="C294" s="63" t="s">
        <v>127</v>
      </c>
      <c r="D294" s="64" t="s">
        <v>92</v>
      </c>
      <c r="E294" s="63" t="s">
        <v>138</v>
      </c>
      <c r="F294" s="55">
        <v>20205</v>
      </c>
      <c r="G294" s="55">
        <f>H294-F294</f>
        <v>-3774</v>
      </c>
      <c r="H294" s="70">
        <v>16431</v>
      </c>
      <c r="I294" s="70"/>
      <c r="J294" s="70">
        <v>17593</v>
      </c>
      <c r="K294" s="118"/>
      <c r="L294" s="118"/>
      <c r="M294" s="55">
        <v>17593</v>
      </c>
      <c r="N294" s="55">
        <f>O294-M294</f>
        <v>-14517</v>
      </c>
      <c r="O294" s="55">
        <v>3076</v>
      </c>
      <c r="P294" s="55"/>
      <c r="Q294" s="55">
        <v>3076</v>
      </c>
      <c r="R294" s="109"/>
      <c r="S294" s="109"/>
      <c r="T294" s="55">
        <f>O294+R294</f>
        <v>3076</v>
      </c>
      <c r="U294" s="55">
        <f>Q294+S294</f>
        <v>3076</v>
      </c>
      <c r="V294" s="109"/>
      <c r="W294" s="109"/>
      <c r="X294" s="55">
        <f>T294+V294</f>
        <v>3076</v>
      </c>
      <c r="Y294" s="55">
        <f>U294+W294</f>
        <v>3076</v>
      </c>
      <c r="Z294" s="109"/>
      <c r="AA294" s="55">
        <f>X294+Z294</f>
        <v>3076</v>
      </c>
      <c r="AB294" s="55">
        <f>Y294</f>
        <v>3076</v>
      </c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</row>
    <row r="295" spans="1:62" s="8" customFormat="1" ht="107.25" customHeight="1" hidden="1">
      <c r="A295" s="62" t="s">
        <v>222</v>
      </c>
      <c r="B295" s="63" t="s">
        <v>153</v>
      </c>
      <c r="C295" s="63" t="s">
        <v>127</v>
      </c>
      <c r="D295" s="64" t="s">
        <v>182</v>
      </c>
      <c r="E295" s="63"/>
      <c r="F295" s="65">
        <f aca="true" t="shared" si="187" ref="F295:Q295">F296</f>
        <v>390</v>
      </c>
      <c r="G295" s="65">
        <f t="shared" si="187"/>
        <v>-390</v>
      </c>
      <c r="H295" s="65">
        <f t="shared" si="187"/>
        <v>0</v>
      </c>
      <c r="I295" s="65">
        <f t="shared" si="187"/>
        <v>0</v>
      </c>
      <c r="J295" s="65">
        <f t="shared" si="187"/>
        <v>0</v>
      </c>
      <c r="K295" s="65">
        <f t="shared" si="187"/>
        <v>0</v>
      </c>
      <c r="L295" s="65">
        <f t="shared" si="187"/>
        <v>0</v>
      </c>
      <c r="M295" s="65">
        <f t="shared" si="187"/>
        <v>0</v>
      </c>
      <c r="N295" s="65">
        <f t="shared" si="187"/>
        <v>0</v>
      </c>
      <c r="O295" s="65">
        <f t="shared" si="187"/>
        <v>0</v>
      </c>
      <c r="P295" s="65">
        <f t="shared" si="187"/>
        <v>0</v>
      </c>
      <c r="Q295" s="65">
        <f t="shared" si="187"/>
        <v>0</v>
      </c>
      <c r="R295" s="109"/>
      <c r="S295" s="109"/>
      <c r="T295" s="109"/>
      <c r="U295" s="109"/>
      <c r="V295" s="109"/>
      <c r="W295" s="109"/>
      <c r="X295" s="109"/>
      <c r="Y295" s="109"/>
      <c r="Z295" s="109"/>
      <c r="AA295" s="109"/>
      <c r="AB295" s="109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</row>
    <row r="296" spans="1:62" s="8" customFormat="1" ht="105" customHeight="1" hidden="1">
      <c r="A296" s="62" t="s">
        <v>326</v>
      </c>
      <c r="B296" s="63" t="s">
        <v>153</v>
      </c>
      <c r="C296" s="63" t="s">
        <v>127</v>
      </c>
      <c r="D296" s="64" t="s">
        <v>182</v>
      </c>
      <c r="E296" s="63" t="s">
        <v>143</v>
      </c>
      <c r="F296" s="55">
        <v>390</v>
      </c>
      <c r="G296" s="55">
        <f>H296-F296</f>
        <v>-390</v>
      </c>
      <c r="H296" s="118"/>
      <c r="I296" s="118"/>
      <c r="J296" s="118"/>
      <c r="K296" s="118"/>
      <c r="L296" s="118"/>
      <c r="M296" s="55"/>
      <c r="N296" s="56"/>
      <c r="O296" s="55"/>
      <c r="P296" s="55"/>
      <c r="Q296" s="55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</row>
    <row r="297" spans="1:62" s="8" customFormat="1" ht="54" customHeight="1" hidden="1">
      <c r="A297" s="62" t="s">
        <v>179</v>
      </c>
      <c r="B297" s="63" t="s">
        <v>153</v>
      </c>
      <c r="C297" s="63" t="s">
        <v>127</v>
      </c>
      <c r="D297" s="64" t="s">
        <v>183</v>
      </c>
      <c r="E297" s="63"/>
      <c r="F297" s="65">
        <f aca="true" t="shared" si="188" ref="F297:Q297">F298</f>
        <v>1580</v>
      </c>
      <c r="G297" s="65">
        <f t="shared" si="188"/>
        <v>-1580</v>
      </c>
      <c r="H297" s="65">
        <f t="shared" si="188"/>
        <v>0</v>
      </c>
      <c r="I297" s="65">
        <f t="shared" si="188"/>
        <v>0</v>
      </c>
      <c r="J297" s="65">
        <f t="shared" si="188"/>
        <v>0</v>
      </c>
      <c r="K297" s="65">
        <f t="shared" si="188"/>
        <v>0</v>
      </c>
      <c r="L297" s="65">
        <f t="shared" si="188"/>
        <v>0</v>
      </c>
      <c r="M297" s="65">
        <f t="shared" si="188"/>
        <v>0</v>
      </c>
      <c r="N297" s="65">
        <f t="shared" si="188"/>
        <v>0</v>
      </c>
      <c r="O297" s="65">
        <f t="shared" si="188"/>
        <v>0</v>
      </c>
      <c r="P297" s="65">
        <f t="shared" si="188"/>
        <v>0</v>
      </c>
      <c r="Q297" s="65">
        <f t="shared" si="188"/>
        <v>0</v>
      </c>
      <c r="R297" s="109"/>
      <c r="S297" s="109"/>
      <c r="T297" s="109"/>
      <c r="U297" s="109"/>
      <c r="V297" s="109"/>
      <c r="W297" s="109"/>
      <c r="X297" s="109"/>
      <c r="Y297" s="109"/>
      <c r="Z297" s="109"/>
      <c r="AA297" s="109"/>
      <c r="AB297" s="109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</row>
    <row r="298" spans="1:62" s="8" customFormat="1" ht="107.25" customHeight="1" hidden="1">
      <c r="A298" s="62" t="s">
        <v>326</v>
      </c>
      <c r="B298" s="63" t="s">
        <v>153</v>
      </c>
      <c r="C298" s="63" t="s">
        <v>127</v>
      </c>
      <c r="D298" s="64" t="s">
        <v>183</v>
      </c>
      <c r="E298" s="63" t="s">
        <v>143</v>
      </c>
      <c r="F298" s="55">
        <v>1580</v>
      </c>
      <c r="G298" s="55">
        <f>H298-F298</f>
        <v>-1580</v>
      </c>
      <c r="H298" s="118"/>
      <c r="I298" s="118"/>
      <c r="J298" s="118"/>
      <c r="K298" s="118"/>
      <c r="L298" s="118"/>
      <c r="M298" s="55"/>
      <c r="N298" s="56"/>
      <c r="O298" s="55"/>
      <c r="P298" s="55"/>
      <c r="Q298" s="55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</row>
    <row r="299" spans="1:62" s="8" customFormat="1" ht="54.75" customHeight="1" hidden="1">
      <c r="A299" s="62" t="s">
        <v>223</v>
      </c>
      <c r="B299" s="63" t="s">
        <v>153</v>
      </c>
      <c r="C299" s="63" t="s">
        <v>127</v>
      </c>
      <c r="D299" s="64" t="s">
        <v>184</v>
      </c>
      <c r="E299" s="63"/>
      <c r="F299" s="65">
        <f aca="true" t="shared" si="189" ref="F299:Q299">F300</f>
        <v>325</v>
      </c>
      <c r="G299" s="65">
        <f t="shared" si="189"/>
        <v>9</v>
      </c>
      <c r="H299" s="65">
        <f t="shared" si="189"/>
        <v>334</v>
      </c>
      <c r="I299" s="65">
        <f t="shared" si="189"/>
        <v>0</v>
      </c>
      <c r="J299" s="65">
        <f t="shared" si="189"/>
        <v>358</v>
      </c>
      <c r="K299" s="65">
        <f t="shared" si="189"/>
        <v>0</v>
      </c>
      <c r="L299" s="65">
        <f t="shared" si="189"/>
        <v>0</v>
      </c>
      <c r="M299" s="65">
        <f t="shared" si="189"/>
        <v>358</v>
      </c>
      <c r="N299" s="65">
        <f t="shared" si="189"/>
        <v>-358</v>
      </c>
      <c r="O299" s="65">
        <f t="shared" si="189"/>
        <v>0</v>
      </c>
      <c r="P299" s="65">
        <f t="shared" si="189"/>
        <v>0</v>
      </c>
      <c r="Q299" s="65">
        <f t="shared" si="189"/>
        <v>0</v>
      </c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</row>
    <row r="300" spans="1:62" s="8" customFormat="1" ht="86.25" customHeight="1" hidden="1">
      <c r="A300" s="62" t="s">
        <v>256</v>
      </c>
      <c r="B300" s="63" t="s">
        <v>153</v>
      </c>
      <c r="C300" s="63" t="s">
        <v>127</v>
      </c>
      <c r="D300" s="64" t="s">
        <v>184</v>
      </c>
      <c r="E300" s="63" t="s">
        <v>143</v>
      </c>
      <c r="F300" s="55">
        <v>325</v>
      </c>
      <c r="G300" s="55">
        <f>H300-F300</f>
        <v>9</v>
      </c>
      <c r="H300" s="70">
        <v>334</v>
      </c>
      <c r="I300" s="70"/>
      <c r="J300" s="70">
        <v>358</v>
      </c>
      <c r="K300" s="118"/>
      <c r="L300" s="118"/>
      <c r="M300" s="55">
        <v>358</v>
      </c>
      <c r="N300" s="55">
        <f>O300-M300</f>
        <v>-358</v>
      </c>
      <c r="O300" s="55"/>
      <c r="P300" s="55"/>
      <c r="Q300" s="55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</row>
    <row r="301" spans="1:62" s="8" customFormat="1" ht="19.5" customHeight="1" hidden="1">
      <c r="A301" s="62" t="s">
        <v>121</v>
      </c>
      <c r="B301" s="63" t="s">
        <v>153</v>
      </c>
      <c r="C301" s="63" t="s">
        <v>127</v>
      </c>
      <c r="D301" s="64" t="s">
        <v>122</v>
      </c>
      <c r="E301" s="63"/>
      <c r="F301" s="55">
        <f aca="true" t="shared" si="190" ref="F301:Q301">F302</f>
        <v>0</v>
      </c>
      <c r="G301" s="55">
        <f t="shared" si="190"/>
        <v>7637</v>
      </c>
      <c r="H301" s="55">
        <f t="shared" si="190"/>
        <v>7637</v>
      </c>
      <c r="I301" s="55">
        <f t="shared" si="190"/>
        <v>0</v>
      </c>
      <c r="J301" s="55">
        <f t="shared" si="190"/>
        <v>7502</v>
      </c>
      <c r="K301" s="55">
        <f t="shared" si="190"/>
        <v>0</v>
      </c>
      <c r="L301" s="55">
        <f t="shared" si="190"/>
        <v>0</v>
      </c>
      <c r="M301" s="55">
        <f t="shared" si="190"/>
        <v>7502</v>
      </c>
      <c r="N301" s="55">
        <f t="shared" si="190"/>
        <v>-7502</v>
      </c>
      <c r="O301" s="55">
        <f t="shared" si="190"/>
        <v>0</v>
      </c>
      <c r="P301" s="55">
        <f t="shared" si="190"/>
        <v>0</v>
      </c>
      <c r="Q301" s="55">
        <f t="shared" si="190"/>
        <v>0</v>
      </c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</row>
    <row r="302" spans="1:62" s="8" customFormat="1" ht="30.75" customHeight="1" hidden="1">
      <c r="A302" s="62" t="s">
        <v>137</v>
      </c>
      <c r="B302" s="63" t="s">
        <v>153</v>
      </c>
      <c r="C302" s="63" t="s">
        <v>127</v>
      </c>
      <c r="D302" s="64" t="s">
        <v>122</v>
      </c>
      <c r="E302" s="63" t="s">
        <v>138</v>
      </c>
      <c r="F302" s="55"/>
      <c r="G302" s="55">
        <f>H302-F302</f>
        <v>7637</v>
      </c>
      <c r="H302" s="70">
        <v>7637</v>
      </c>
      <c r="I302" s="70"/>
      <c r="J302" s="70">
        <v>7502</v>
      </c>
      <c r="K302" s="118"/>
      <c r="L302" s="118"/>
      <c r="M302" s="55">
        <v>7502</v>
      </c>
      <c r="N302" s="55">
        <f>O302-M302</f>
        <v>-7502</v>
      </c>
      <c r="O302" s="55"/>
      <c r="P302" s="55"/>
      <c r="Q302" s="55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</row>
    <row r="303" spans="1:62" s="8" customFormat="1" ht="20.25">
      <c r="A303" s="62"/>
      <c r="B303" s="63"/>
      <c r="C303" s="63"/>
      <c r="D303" s="64"/>
      <c r="E303" s="63"/>
      <c r="F303" s="55"/>
      <c r="G303" s="118"/>
      <c r="H303" s="118"/>
      <c r="I303" s="118"/>
      <c r="J303" s="118"/>
      <c r="K303" s="118"/>
      <c r="L303" s="118"/>
      <c r="M303" s="118"/>
      <c r="N303" s="118"/>
      <c r="O303" s="118"/>
      <c r="P303" s="118"/>
      <c r="Q303" s="118"/>
      <c r="R303" s="109"/>
      <c r="S303" s="109"/>
      <c r="T303" s="109"/>
      <c r="U303" s="109"/>
      <c r="V303" s="109"/>
      <c r="W303" s="109"/>
      <c r="X303" s="109"/>
      <c r="Y303" s="109"/>
      <c r="Z303" s="109"/>
      <c r="AA303" s="109"/>
      <c r="AB303" s="109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</row>
    <row r="304" spans="1:62" s="16" customFormat="1" ht="18.75">
      <c r="A304" s="49" t="s">
        <v>93</v>
      </c>
      <c r="B304" s="50" t="s">
        <v>153</v>
      </c>
      <c r="C304" s="50" t="s">
        <v>132</v>
      </c>
      <c r="D304" s="60"/>
      <c r="E304" s="50"/>
      <c r="F304" s="52">
        <f aca="true" t="shared" si="191" ref="F304:V305">F305</f>
        <v>4856</v>
      </c>
      <c r="G304" s="52">
        <f t="shared" si="191"/>
        <v>309</v>
      </c>
      <c r="H304" s="52">
        <f t="shared" si="191"/>
        <v>5165</v>
      </c>
      <c r="I304" s="52">
        <f t="shared" si="191"/>
        <v>0</v>
      </c>
      <c r="J304" s="52">
        <f t="shared" si="191"/>
        <v>5552</v>
      </c>
      <c r="K304" s="52">
        <f t="shared" si="191"/>
        <v>0</v>
      </c>
      <c r="L304" s="52">
        <f t="shared" si="191"/>
        <v>0</v>
      </c>
      <c r="M304" s="52">
        <f t="shared" si="191"/>
        <v>5552</v>
      </c>
      <c r="N304" s="52">
        <f t="shared" si="191"/>
        <v>-1461</v>
      </c>
      <c r="O304" s="52">
        <f t="shared" si="191"/>
        <v>4091</v>
      </c>
      <c r="P304" s="52">
        <f t="shared" si="191"/>
        <v>0</v>
      </c>
      <c r="Q304" s="52">
        <f t="shared" si="191"/>
        <v>4091</v>
      </c>
      <c r="R304" s="52">
        <f t="shared" si="191"/>
        <v>0</v>
      </c>
      <c r="S304" s="52">
        <f t="shared" si="191"/>
        <v>0</v>
      </c>
      <c r="T304" s="52">
        <f t="shared" si="191"/>
        <v>4091</v>
      </c>
      <c r="U304" s="52">
        <f t="shared" si="191"/>
        <v>4091</v>
      </c>
      <c r="V304" s="52">
        <f t="shared" si="191"/>
        <v>0</v>
      </c>
      <c r="W304" s="52">
        <f aca="true" t="shared" si="192" ref="V304:AB305">W305</f>
        <v>0</v>
      </c>
      <c r="X304" s="52">
        <f t="shared" si="192"/>
        <v>4091</v>
      </c>
      <c r="Y304" s="52">
        <f t="shared" si="192"/>
        <v>4091</v>
      </c>
      <c r="Z304" s="52">
        <f t="shared" si="192"/>
        <v>0</v>
      </c>
      <c r="AA304" s="52">
        <f t="shared" si="192"/>
        <v>4091</v>
      </c>
      <c r="AB304" s="52">
        <f t="shared" si="192"/>
        <v>4091</v>
      </c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</row>
    <row r="305" spans="1:62" s="16" customFormat="1" ht="21.75" customHeight="1">
      <c r="A305" s="62" t="s">
        <v>169</v>
      </c>
      <c r="B305" s="63" t="s">
        <v>153</v>
      </c>
      <c r="C305" s="63" t="s">
        <v>132</v>
      </c>
      <c r="D305" s="64" t="s">
        <v>94</v>
      </c>
      <c r="E305" s="63"/>
      <c r="F305" s="55">
        <f t="shared" si="191"/>
        <v>4856</v>
      </c>
      <c r="G305" s="55">
        <f t="shared" si="191"/>
        <v>309</v>
      </c>
      <c r="H305" s="55">
        <f t="shared" si="191"/>
        <v>5165</v>
      </c>
      <c r="I305" s="55">
        <f t="shared" si="191"/>
        <v>0</v>
      </c>
      <c r="J305" s="55">
        <f t="shared" si="191"/>
        <v>5552</v>
      </c>
      <c r="K305" s="55">
        <f t="shared" si="191"/>
        <v>0</v>
      </c>
      <c r="L305" s="55">
        <f t="shared" si="191"/>
        <v>0</v>
      </c>
      <c r="M305" s="55">
        <f t="shared" si="191"/>
        <v>5552</v>
      </c>
      <c r="N305" s="55">
        <f t="shared" si="191"/>
        <v>-1461</v>
      </c>
      <c r="O305" s="55">
        <f t="shared" si="191"/>
        <v>4091</v>
      </c>
      <c r="P305" s="55">
        <f t="shared" si="191"/>
        <v>0</v>
      </c>
      <c r="Q305" s="55">
        <f t="shared" si="191"/>
        <v>4091</v>
      </c>
      <c r="R305" s="55">
        <f t="shared" si="191"/>
        <v>0</v>
      </c>
      <c r="S305" s="55">
        <f t="shared" si="191"/>
        <v>0</v>
      </c>
      <c r="T305" s="55">
        <f t="shared" si="191"/>
        <v>4091</v>
      </c>
      <c r="U305" s="55">
        <f t="shared" si="191"/>
        <v>4091</v>
      </c>
      <c r="V305" s="55">
        <f t="shared" si="192"/>
        <v>0</v>
      </c>
      <c r="W305" s="55">
        <f t="shared" si="192"/>
        <v>0</v>
      </c>
      <c r="X305" s="55">
        <f t="shared" si="192"/>
        <v>4091</v>
      </c>
      <c r="Y305" s="55">
        <f t="shared" si="192"/>
        <v>4091</v>
      </c>
      <c r="Z305" s="55">
        <f t="shared" si="192"/>
        <v>0</v>
      </c>
      <c r="AA305" s="55">
        <f t="shared" si="192"/>
        <v>4091</v>
      </c>
      <c r="AB305" s="55">
        <f t="shared" si="192"/>
        <v>4091</v>
      </c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</row>
    <row r="306" spans="1:62" s="16" customFormat="1" ht="36.75" customHeight="1">
      <c r="A306" s="62" t="s">
        <v>129</v>
      </c>
      <c r="B306" s="63" t="s">
        <v>153</v>
      </c>
      <c r="C306" s="63" t="s">
        <v>132</v>
      </c>
      <c r="D306" s="64" t="s">
        <v>94</v>
      </c>
      <c r="E306" s="63" t="s">
        <v>130</v>
      </c>
      <c r="F306" s="55">
        <v>4856</v>
      </c>
      <c r="G306" s="55">
        <f>H306-F306</f>
        <v>309</v>
      </c>
      <c r="H306" s="66">
        <v>5165</v>
      </c>
      <c r="I306" s="66"/>
      <c r="J306" s="66">
        <v>5552</v>
      </c>
      <c r="K306" s="67"/>
      <c r="L306" s="67"/>
      <c r="M306" s="55">
        <v>5552</v>
      </c>
      <c r="N306" s="55">
        <f>O306-M306</f>
        <v>-1461</v>
      </c>
      <c r="O306" s="55">
        <v>4091</v>
      </c>
      <c r="P306" s="55"/>
      <c r="Q306" s="55">
        <v>4091</v>
      </c>
      <c r="R306" s="57"/>
      <c r="S306" s="57"/>
      <c r="T306" s="55">
        <f>O306+R306</f>
        <v>4091</v>
      </c>
      <c r="U306" s="55">
        <f>Q306+S306</f>
        <v>4091</v>
      </c>
      <c r="V306" s="57"/>
      <c r="W306" s="57"/>
      <c r="X306" s="55">
        <f>T306+V306</f>
        <v>4091</v>
      </c>
      <c r="Y306" s="55">
        <f>U306+W306</f>
        <v>4091</v>
      </c>
      <c r="Z306" s="57"/>
      <c r="AA306" s="55">
        <f>X306+Z306</f>
        <v>4091</v>
      </c>
      <c r="AB306" s="55">
        <f>Y306</f>
        <v>4091</v>
      </c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</row>
    <row r="307" spans="1:62" s="16" customFormat="1" ht="16.5">
      <c r="A307" s="62"/>
      <c r="B307" s="63"/>
      <c r="C307" s="63"/>
      <c r="D307" s="64"/>
      <c r="E307" s="63"/>
      <c r="F307" s="119"/>
      <c r="G307" s="67"/>
      <c r="H307" s="67"/>
      <c r="I307" s="67"/>
      <c r="J307" s="67"/>
      <c r="K307" s="67"/>
      <c r="L307" s="67"/>
      <c r="M307" s="67"/>
      <c r="N307" s="67"/>
      <c r="O307" s="67"/>
      <c r="P307" s="67"/>
      <c r="Q307" s="6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</row>
    <row r="308" spans="1:62" s="16" customFormat="1" ht="54.75" customHeight="1">
      <c r="A308" s="49" t="s">
        <v>178</v>
      </c>
      <c r="B308" s="50" t="s">
        <v>153</v>
      </c>
      <c r="C308" s="50" t="s">
        <v>149</v>
      </c>
      <c r="D308" s="60"/>
      <c r="E308" s="50"/>
      <c r="F308" s="52">
        <f aca="true" t="shared" si="193" ref="F308:V309">F309</f>
        <v>780</v>
      </c>
      <c r="G308" s="52">
        <f t="shared" si="193"/>
        <v>-113</v>
      </c>
      <c r="H308" s="52">
        <f t="shared" si="193"/>
        <v>667</v>
      </c>
      <c r="I308" s="52">
        <f t="shared" si="193"/>
        <v>0</v>
      </c>
      <c r="J308" s="52">
        <f t="shared" si="193"/>
        <v>715</v>
      </c>
      <c r="K308" s="52">
        <f t="shared" si="193"/>
        <v>0</v>
      </c>
      <c r="L308" s="52">
        <f t="shared" si="193"/>
        <v>0</v>
      </c>
      <c r="M308" s="52">
        <f t="shared" si="193"/>
        <v>715</v>
      </c>
      <c r="N308" s="52">
        <f t="shared" si="193"/>
        <v>-319</v>
      </c>
      <c r="O308" s="52">
        <f t="shared" si="193"/>
        <v>396</v>
      </c>
      <c r="P308" s="52">
        <f t="shared" si="193"/>
        <v>0</v>
      </c>
      <c r="Q308" s="52">
        <f t="shared" si="193"/>
        <v>396</v>
      </c>
      <c r="R308" s="52">
        <f t="shared" si="193"/>
        <v>0</v>
      </c>
      <c r="S308" s="52">
        <f t="shared" si="193"/>
        <v>0</v>
      </c>
      <c r="T308" s="52">
        <f t="shared" si="193"/>
        <v>396</v>
      </c>
      <c r="U308" s="52">
        <f t="shared" si="193"/>
        <v>396</v>
      </c>
      <c r="V308" s="52">
        <f t="shared" si="193"/>
        <v>0</v>
      </c>
      <c r="W308" s="52">
        <f aca="true" t="shared" si="194" ref="V308:AB309">W309</f>
        <v>0</v>
      </c>
      <c r="X308" s="52">
        <f t="shared" si="194"/>
        <v>396</v>
      </c>
      <c r="Y308" s="52">
        <f t="shared" si="194"/>
        <v>396</v>
      </c>
      <c r="Z308" s="52">
        <f t="shared" si="194"/>
        <v>0</v>
      </c>
      <c r="AA308" s="52">
        <f t="shared" si="194"/>
        <v>396</v>
      </c>
      <c r="AB308" s="52">
        <f t="shared" si="194"/>
        <v>396</v>
      </c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</row>
    <row r="309" spans="1:62" s="14" customFormat="1" ht="39" customHeight="1">
      <c r="A309" s="62" t="s">
        <v>91</v>
      </c>
      <c r="B309" s="63" t="s">
        <v>153</v>
      </c>
      <c r="C309" s="63" t="s">
        <v>149</v>
      </c>
      <c r="D309" s="64" t="s">
        <v>92</v>
      </c>
      <c r="E309" s="63"/>
      <c r="F309" s="55">
        <f t="shared" si="193"/>
        <v>780</v>
      </c>
      <c r="G309" s="55">
        <f t="shared" si="193"/>
        <v>-113</v>
      </c>
      <c r="H309" s="55">
        <f t="shared" si="193"/>
        <v>667</v>
      </c>
      <c r="I309" s="55">
        <f t="shared" si="193"/>
        <v>0</v>
      </c>
      <c r="J309" s="55">
        <f t="shared" si="193"/>
        <v>715</v>
      </c>
      <c r="K309" s="55">
        <f t="shared" si="193"/>
        <v>0</v>
      </c>
      <c r="L309" s="55">
        <f t="shared" si="193"/>
        <v>0</v>
      </c>
      <c r="M309" s="55">
        <f t="shared" si="193"/>
        <v>715</v>
      </c>
      <c r="N309" s="55">
        <f t="shared" si="193"/>
        <v>-319</v>
      </c>
      <c r="O309" s="55">
        <f t="shared" si="193"/>
        <v>396</v>
      </c>
      <c r="P309" s="55">
        <f t="shared" si="193"/>
        <v>0</v>
      </c>
      <c r="Q309" s="55">
        <f t="shared" si="193"/>
        <v>396</v>
      </c>
      <c r="R309" s="55">
        <f t="shared" si="193"/>
        <v>0</v>
      </c>
      <c r="S309" s="55">
        <f t="shared" si="193"/>
        <v>0</v>
      </c>
      <c r="T309" s="55">
        <f t="shared" si="193"/>
        <v>396</v>
      </c>
      <c r="U309" s="55">
        <f t="shared" si="193"/>
        <v>396</v>
      </c>
      <c r="V309" s="55">
        <f t="shared" si="194"/>
        <v>0</v>
      </c>
      <c r="W309" s="55">
        <f t="shared" si="194"/>
        <v>0</v>
      </c>
      <c r="X309" s="55">
        <f t="shared" si="194"/>
        <v>396</v>
      </c>
      <c r="Y309" s="55">
        <f t="shared" si="194"/>
        <v>396</v>
      </c>
      <c r="Z309" s="55">
        <f t="shared" si="194"/>
        <v>0</v>
      </c>
      <c r="AA309" s="55">
        <f t="shared" si="194"/>
        <v>396</v>
      </c>
      <c r="AB309" s="55">
        <f t="shared" si="194"/>
        <v>396</v>
      </c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</row>
    <row r="310" spans="1:62" s="16" customFormat="1" ht="53.25" customHeight="1">
      <c r="A310" s="62" t="s">
        <v>137</v>
      </c>
      <c r="B310" s="63" t="s">
        <v>153</v>
      </c>
      <c r="C310" s="63" t="s">
        <v>149</v>
      </c>
      <c r="D310" s="64" t="s">
        <v>92</v>
      </c>
      <c r="E310" s="63" t="s">
        <v>138</v>
      </c>
      <c r="F310" s="55">
        <v>780</v>
      </c>
      <c r="G310" s="55">
        <f>H310-F310</f>
        <v>-113</v>
      </c>
      <c r="H310" s="66">
        <v>667</v>
      </c>
      <c r="I310" s="66"/>
      <c r="J310" s="66">
        <v>715</v>
      </c>
      <c r="K310" s="67"/>
      <c r="L310" s="67"/>
      <c r="M310" s="55">
        <v>715</v>
      </c>
      <c r="N310" s="55">
        <f>O310-M310</f>
        <v>-319</v>
      </c>
      <c r="O310" s="55">
        <v>396</v>
      </c>
      <c r="P310" s="55"/>
      <c r="Q310" s="55">
        <v>396</v>
      </c>
      <c r="R310" s="57"/>
      <c r="S310" s="57"/>
      <c r="T310" s="55">
        <f>O310+R310</f>
        <v>396</v>
      </c>
      <c r="U310" s="55">
        <f>Q310+S310</f>
        <v>396</v>
      </c>
      <c r="V310" s="57"/>
      <c r="W310" s="57"/>
      <c r="X310" s="55">
        <f>T310+V310</f>
        <v>396</v>
      </c>
      <c r="Y310" s="55">
        <f>U310+W310</f>
        <v>396</v>
      </c>
      <c r="Z310" s="57"/>
      <c r="AA310" s="55">
        <f>X310+Z310</f>
        <v>396</v>
      </c>
      <c r="AB310" s="55">
        <f>Y310</f>
        <v>396</v>
      </c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</row>
    <row r="311" spans="1:28" ht="15">
      <c r="A311" s="78"/>
      <c r="B311" s="79"/>
      <c r="C311" s="79"/>
      <c r="D311" s="80"/>
      <c r="E311" s="79"/>
      <c r="F311" s="40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</row>
    <row r="312" spans="1:62" s="8" customFormat="1" ht="63" customHeight="1">
      <c r="A312" s="43" t="s">
        <v>175</v>
      </c>
      <c r="B312" s="44" t="s">
        <v>95</v>
      </c>
      <c r="C312" s="44"/>
      <c r="D312" s="45"/>
      <c r="E312" s="44"/>
      <c r="F312" s="110">
        <f aca="true" t="shared" si="195" ref="F312:Q312">F314+F320+F326+F330+F334+F348</f>
        <v>1239804</v>
      </c>
      <c r="G312" s="110">
        <f t="shared" si="195"/>
        <v>201718</v>
      </c>
      <c r="H312" s="110">
        <f t="shared" si="195"/>
        <v>1441522</v>
      </c>
      <c r="I312" s="110">
        <f t="shared" si="195"/>
        <v>0</v>
      </c>
      <c r="J312" s="110">
        <f t="shared" si="195"/>
        <v>1558009</v>
      </c>
      <c r="K312" s="110">
        <f t="shared" si="195"/>
        <v>0</v>
      </c>
      <c r="L312" s="110">
        <f t="shared" si="195"/>
        <v>0</v>
      </c>
      <c r="M312" s="110">
        <f t="shared" si="195"/>
        <v>1558009</v>
      </c>
      <c r="N312" s="110">
        <f t="shared" si="195"/>
        <v>-654295</v>
      </c>
      <c r="O312" s="110">
        <f t="shared" si="195"/>
        <v>903714</v>
      </c>
      <c r="P312" s="110">
        <f t="shared" si="195"/>
        <v>0</v>
      </c>
      <c r="Q312" s="110">
        <f t="shared" si="195"/>
        <v>903399</v>
      </c>
      <c r="R312" s="110">
        <f aca="true" t="shared" si="196" ref="R312:Y312">R314+R320+R326+R330+R334+R348</f>
        <v>1200</v>
      </c>
      <c r="S312" s="110">
        <f t="shared" si="196"/>
        <v>0</v>
      </c>
      <c r="T312" s="110">
        <f t="shared" si="196"/>
        <v>904914</v>
      </c>
      <c r="U312" s="110">
        <f t="shared" si="196"/>
        <v>903399</v>
      </c>
      <c r="V312" s="110">
        <f t="shared" si="196"/>
        <v>0</v>
      </c>
      <c r="W312" s="110">
        <f t="shared" si="196"/>
        <v>0</v>
      </c>
      <c r="X312" s="110">
        <f t="shared" si="196"/>
        <v>904914</v>
      </c>
      <c r="Y312" s="110">
        <f t="shared" si="196"/>
        <v>903399</v>
      </c>
      <c r="Z312" s="110">
        <f>Z314+Z320+Z326+Z330+Z334+Z348</f>
        <v>0</v>
      </c>
      <c r="AA312" s="110">
        <f>AA314+AA320+AA326+AA330+AA334+AA348</f>
        <v>904914</v>
      </c>
      <c r="AB312" s="110">
        <f>AB314+AB320+AB326+AB330+AB334+AB348</f>
        <v>903399</v>
      </c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</row>
    <row r="313" spans="1:28" ht="19.5" customHeight="1">
      <c r="A313" s="78"/>
      <c r="B313" s="79"/>
      <c r="C313" s="79"/>
      <c r="D313" s="80"/>
      <c r="E313" s="79"/>
      <c r="F313" s="55"/>
      <c r="G313" s="55"/>
      <c r="H313" s="55"/>
      <c r="I313" s="55"/>
      <c r="J313" s="55"/>
      <c r="K313" s="55"/>
      <c r="L313" s="55"/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  <c r="AB313" s="55"/>
    </row>
    <row r="314" spans="1:62" s="12" customFormat="1" ht="27.75" customHeight="1">
      <c r="A314" s="49" t="s">
        <v>170</v>
      </c>
      <c r="B314" s="50" t="s">
        <v>146</v>
      </c>
      <c r="C314" s="50" t="s">
        <v>127</v>
      </c>
      <c r="D314" s="60"/>
      <c r="E314" s="50"/>
      <c r="F314" s="61">
        <f aca="true" t="shared" si="197" ref="F314:O314">F315+F317</f>
        <v>456040</v>
      </c>
      <c r="G314" s="61">
        <f t="shared" si="197"/>
        <v>183629</v>
      </c>
      <c r="H314" s="61">
        <f t="shared" si="197"/>
        <v>639669</v>
      </c>
      <c r="I314" s="61">
        <f t="shared" si="197"/>
        <v>0</v>
      </c>
      <c r="J314" s="61">
        <f t="shared" si="197"/>
        <v>710554</v>
      </c>
      <c r="K314" s="61">
        <f t="shared" si="197"/>
        <v>0</v>
      </c>
      <c r="L314" s="61">
        <f t="shared" si="197"/>
        <v>0</v>
      </c>
      <c r="M314" s="61">
        <f t="shared" si="197"/>
        <v>710554</v>
      </c>
      <c r="N314" s="61">
        <f t="shared" si="197"/>
        <v>-352038</v>
      </c>
      <c r="O314" s="61">
        <f t="shared" si="197"/>
        <v>358516</v>
      </c>
      <c r="P314" s="61">
        <f aca="true" t="shared" si="198" ref="P314:U314">P315+P317</f>
        <v>0</v>
      </c>
      <c r="Q314" s="61">
        <f t="shared" si="198"/>
        <v>383048</v>
      </c>
      <c r="R314" s="61">
        <f t="shared" si="198"/>
        <v>0</v>
      </c>
      <c r="S314" s="61">
        <f t="shared" si="198"/>
        <v>0</v>
      </c>
      <c r="T314" s="61">
        <f t="shared" si="198"/>
        <v>358516</v>
      </c>
      <c r="U314" s="61">
        <f t="shared" si="198"/>
        <v>383048</v>
      </c>
      <c r="V314" s="61">
        <f aca="true" t="shared" si="199" ref="V314:AB314">V315+V317</f>
        <v>0</v>
      </c>
      <c r="W314" s="61">
        <f t="shared" si="199"/>
        <v>0</v>
      </c>
      <c r="X314" s="61">
        <f t="shared" si="199"/>
        <v>358516</v>
      </c>
      <c r="Y314" s="61">
        <f t="shared" si="199"/>
        <v>383048</v>
      </c>
      <c r="Z314" s="61">
        <f t="shared" si="199"/>
        <v>0</v>
      </c>
      <c r="AA314" s="61">
        <f t="shared" si="199"/>
        <v>358516</v>
      </c>
      <c r="AB314" s="61">
        <f t="shared" si="199"/>
        <v>383048</v>
      </c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1"/>
      <c r="AY314" s="11"/>
      <c r="AZ314" s="11"/>
      <c r="BA314" s="11"/>
      <c r="BB314" s="11"/>
      <c r="BC314" s="11"/>
      <c r="BD314" s="11"/>
      <c r="BE314" s="11"/>
      <c r="BF314" s="11"/>
      <c r="BG314" s="11"/>
      <c r="BH314" s="11"/>
      <c r="BI314" s="11"/>
      <c r="BJ314" s="11"/>
    </row>
    <row r="315" spans="1:62" s="12" customFormat="1" ht="54" customHeight="1" hidden="1">
      <c r="A315" s="62" t="s">
        <v>150</v>
      </c>
      <c r="B315" s="63" t="s">
        <v>146</v>
      </c>
      <c r="C315" s="63" t="s">
        <v>127</v>
      </c>
      <c r="D315" s="64" t="s">
        <v>38</v>
      </c>
      <c r="E315" s="63"/>
      <c r="F315" s="65">
        <f aca="true" t="shared" si="200" ref="F315:AB315">F316</f>
        <v>10425</v>
      </c>
      <c r="G315" s="65">
        <f t="shared" si="200"/>
        <v>5711</v>
      </c>
      <c r="H315" s="65">
        <f t="shared" si="200"/>
        <v>16136</v>
      </c>
      <c r="I315" s="65">
        <f t="shared" si="200"/>
        <v>0</v>
      </c>
      <c r="J315" s="65">
        <f t="shared" si="200"/>
        <v>14288</v>
      </c>
      <c r="K315" s="65">
        <f t="shared" si="200"/>
        <v>0</v>
      </c>
      <c r="L315" s="65">
        <f t="shared" si="200"/>
        <v>0</v>
      </c>
      <c r="M315" s="65">
        <f t="shared" si="200"/>
        <v>14288</v>
      </c>
      <c r="N315" s="65">
        <f t="shared" si="200"/>
        <v>-14288</v>
      </c>
      <c r="O315" s="65">
        <f t="shared" si="200"/>
        <v>0</v>
      </c>
      <c r="P315" s="65">
        <f t="shared" si="200"/>
        <v>0</v>
      </c>
      <c r="Q315" s="65">
        <f t="shared" si="200"/>
        <v>0</v>
      </c>
      <c r="R315" s="65">
        <f t="shared" si="200"/>
        <v>0</v>
      </c>
      <c r="S315" s="65">
        <f t="shared" si="200"/>
        <v>0</v>
      </c>
      <c r="T315" s="65">
        <f t="shared" si="200"/>
        <v>0</v>
      </c>
      <c r="U315" s="65">
        <f t="shared" si="200"/>
        <v>0</v>
      </c>
      <c r="V315" s="65">
        <f t="shared" si="200"/>
        <v>0</v>
      </c>
      <c r="W315" s="65">
        <f t="shared" si="200"/>
        <v>0</v>
      </c>
      <c r="X315" s="65">
        <f t="shared" si="200"/>
        <v>0</v>
      </c>
      <c r="Y315" s="65">
        <f t="shared" si="200"/>
        <v>0</v>
      </c>
      <c r="Z315" s="65">
        <f t="shared" si="200"/>
        <v>0</v>
      </c>
      <c r="AA315" s="65">
        <f t="shared" si="200"/>
        <v>0</v>
      </c>
      <c r="AB315" s="65">
        <f t="shared" si="200"/>
        <v>0</v>
      </c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1"/>
      <c r="AY315" s="11"/>
      <c r="AZ315" s="11"/>
      <c r="BA315" s="11"/>
      <c r="BB315" s="11"/>
      <c r="BC315" s="11"/>
      <c r="BD315" s="11"/>
      <c r="BE315" s="11"/>
      <c r="BF315" s="11"/>
      <c r="BG315" s="11"/>
      <c r="BH315" s="11"/>
      <c r="BI315" s="11"/>
      <c r="BJ315" s="11"/>
    </row>
    <row r="316" spans="1:62" s="12" customFormat="1" ht="83.25" customHeight="1" hidden="1">
      <c r="A316" s="62" t="s">
        <v>255</v>
      </c>
      <c r="B316" s="63" t="s">
        <v>146</v>
      </c>
      <c r="C316" s="63" t="s">
        <v>127</v>
      </c>
      <c r="D316" s="64" t="s">
        <v>38</v>
      </c>
      <c r="E316" s="63" t="s">
        <v>151</v>
      </c>
      <c r="F316" s="55">
        <v>10425</v>
      </c>
      <c r="G316" s="55">
        <f>H316-F316</f>
        <v>5711</v>
      </c>
      <c r="H316" s="55">
        <v>16136</v>
      </c>
      <c r="I316" s="55"/>
      <c r="J316" s="55">
        <v>14288</v>
      </c>
      <c r="K316" s="120"/>
      <c r="L316" s="120"/>
      <c r="M316" s="55">
        <v>14288</v>
      </c>
      <c r="N316" s="55">
        <f>O316-M316</f>
        <v>-14288</v>
      </c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  <c r="AB316" s="55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1"/>
      <c r="AY316" s="11"/>
      <c r="AZ316" s="11"/>
      <c r="BA316" s="11"/>
      <c r="BB316" s="11"/>
      <c r="BC316" s="11"/>
      <c r="BD316" s="11"/>
      <c r="BE316" s="11"/>
      <c r="BF316" s="11"/>
      <c r="BG316" s="11"/>
      <c r="BH316" s="11"/>
      <c r="BI316" s="11"/>
      <c r="BJ316" s="11"/>
    </row>
    <row r="317" spans="1:62" s="14" customFormat="1" ht="36.75" customHeight="1">
      <c r="A317" s="62" t="s">
        <v>328</v>
      </c>
      <c r="B317" s="63" t="s">
        <v>146</v>
      </c>
      <c r="C317" s="63" t="s">
        <v>127</v>
      </c>
      <c r="D317" s="64" t="s">
        <v>98</v>
      </c>
      <c r="E317" s="63"/>
      <c r="F317" s="65">
        <f aca="true" t="shared" si="201" ref="F317:AB317">F318</f>
        <v>445615</v>
      </c>
      <c r="G317" s="65">
        <f t="shared" si="201"/>
        <v>177918</v>
      </c>
      <c r="H317" s="65">
        <f t="shared" si="201"/>
        <v>623533</v>
      </c>
      <c r="I317" s="65">
        <f t="shared" si="201"/>
        <v>0</v>
      </c>
      <c r="J317" s="65">
        <f t="shared" si="201"/>
        <v>696266</v>
      </c>
      <c r="K317" s="65">
        <f t="shared" si="201"/>
        <v>0</v>
      </c>
      <c r="L317" s="65">
        <f t="shared" si="201"/>
        <v>0</v>
      </c>
      <c r="M317" s="65">
        <f t="shared" si="201"/>
        <v>696266</v>
      </c>
      <c r="N317" s="65">
        <f t="shared" si="201"/>
        <v>-337750</v>
      </c>
      <c r="O317" s="65">
        <f t="shared" si="201"/>
        <v>358516</v>
      </c>
      <c r="P317" s="65">
        <f t="shared" si="201"/>
        <v>0</v>
      </c>
      <c r="Q317" s="65">
        <f t="shared" si="201"/>
        <v>383048</v>
      </c>
      <c r="R317" s="65">
        <f t="shared" si="201"/>
        <v>0</v>
      </c>
      <c r="S317" s="65">
        <f t="shared" si="201"/>
        <v>0</v>
      </c>
      <c r="T317" s="65">
        <f t="shared" si="201"/>
        <v>358516</v>
      </c>
      <c r="U317" s="65">
        <f t="shared" si="201"/>
        <v>383048</v>
      </c>
      <c r="V317" s="65">
        <f t="shared" si="201"/>
        <v>0</v>
      </c>
      <c r="W317" s="65">
        <f t="shared" si="201"/>
        <v>0</v>
      </c>
      <c r="X317" s="65">
        <f t="shared" si="201"/>
        <v>358516</v>
      </c>
      <c r="Y317" s="65">
        <f t="shared" si="201"/>
        <v>383048</v>
      </c>
      <c r="Z317" s="65">
        <f t="shared" si="201"/>
        <v>0</v>
      </c>
      <c r="AA317" s="65">
        <f t="shared" si="201"/>
        <v>358516</v>
      </c>
      <c r="AB317" s="65">
        <f t="shared" si="201"/>
        <v>383048</v>
      </c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</row>
    <row r="318" spans="1:62" s="16" customFormat="1" ht="36.75" customHeight="1">
      <c r="A318" s="62" t="s">
        <v>129</v>
      </c>
      <c r="B318" s="63" t="s">
        <v>146</v>
      </c>
      <c r="C318" s="63" t="s">
        <v>127</v>
      </c>
      <c r="D318" s="64" t="s">
        <v>98</v>
      </c>
      <c r="E318" s="63" t="s">
        <v>130</v>
      </c>
      <c r="F318" s="55">
        <v>445615</v>
      </c>
      <c r="G318" s="55">
        <f>H318-F318</f>
        <v>177918</v>
      </c>
      <c r="H318" s="55">
        <v>623533</v>
      </c>
      <c r="I318" s="56"/>
      <c r="J318" s="55">
        <v>696266</v>
      </c>
      <c r="K318" s="56"/>
      <c r="L318" s="56"/>
      <c r="M318" s="55">
        <v>696266</v>
      </c>
      <c r="N318" s="55">
        <f>O318-M318</f>
        <v>-337750</v>
      </c>
      <c r="O318" s="55">
        <v>358516</v>
      </c>
      <c r="P318" s="55"/>
      <c r="Q318" s="55">
        <v>383048</v>
      </c>
      <c r="R318" s="57"/>
      <c r="S318" s="57"/>
      <c r="T318" s="55">
        <f>O318+R318</f>
        <v>358516</v>
      </c>
      <c r="U318" s="55">
        <f>Q318+S318</f>
        <v>383048</v>
      </c>
      <c r="V318" s="57"/>
      <c r="W318" s="57"/>
      <c r="X318" s="55">
        <f>T318+V318</f>
        <v>358516</v>
      </c>
      <c r="Y318" s="55">
        <f>U318+W318</f>
        <v>383048</v>
      </c>
      <c r="Z318" s="57"/>
      <c r="AA318" s="55">
        <f>X318+Z318</f>
        <v>358516</v>
      </c>
      <c r="AB318" s="55">
        <f>Y318</f>
        <v>383048</v>
      </c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</row>
    <row r="319" spans="1:62" s="16" customFormat="1" ht="21.75" customHeight="1">
      <c r="A319" s="62"/>
      <c r="B319" s="63"/>
      <c r="C319" s="63"/>
      <c r="D319" s="64"/>
      <c r="E319" s="63"/>
      <c r="F319" s="55"/>
      <c r="G319" s="56"/>
      <c r="H319" s="56"/>
      <c r="I319" s="56"/>
      <c r="J319" s="56"/>
      <c r="K319" s="56"/>
      <c r="L319" s="56"/>
      <c r="M319" s="56"/>
      <c r="N319" s="56"/>
      <c r="O319" s="56"/>
      <c r="P319" s="56"/>
      <c r="Q319" s="56"/>
      <c r="R319" s="57"/>
      <c r="S319" s="57"/>
      <c r="T319" s="57"/>
      <c r="U319" s="57"/>
      <c r="V319" s="57"/>
      <c r="W319" s="57"/>
      <c r="X319" s="57"/>
      <c r="Y319" s="57"/>
      <c r="Z319" s="57"/>
      <c r="AA319" s="57"/>
      <c r="AB319" s="57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</row>
    <row r="320" spans="1:62" s="10" customFormat="1" ht="18.75">
      <c r="A320" s="49" t="s">
        <v>171</v>
      </c>
      <c r="B320" s="50" t="s">
        <v>146</v>
      </c>
      <c r="C320" s="50" t="s">
        <v>128</v>
      </c>
      <c r="D320" s="60"/>
      <c r="E320" s="50"/>
      <c r="F320" s="61">
        <f aca="true" t="shared" si="202" ref="F320:O320">F323+F321</f>
        <v>176479</v>
      </c>
      <c r="G320" s="61">
        <f t="shared" si="202"/>
        <v>81172</v>
      </c>
      <c r="H320" s="61">
        <f t="shared" si="202"/>
        <v>257651</v>
      </c>
      <c r="I320" s="61">
        <f t="shared" si="202"/>
        <v>0</v>
      </c>
      <c r="J320" s="61">
        <f t="shared" si="202"/>
        <v>275294</v>
      </c>
      <c r="K320" s="61">
        <f t="shared" si="202"/>
        <v>0</v>
      </c>
      <c r="L320" s="61">
        <f t="shared" si="202"/>
        <v>0</v>
      </c>
      <c r="M320" s="61">
        <f t="shared" si="202"/>
        <v>275294</v>
      </c>
      <c r="N320" s="61">
        <f t="shared" si="202"/>
        <v>-151829</v>
      </c>
      <c r="O320" s="61">
        <f t="shared" si="202"/>
        <v>123465</v>
      </c>
      <c r="P320" s="61">
        <f aca="true" t="shared" si="203" ref="P320:U320">P323+P321</f>
        <v>0</v>
      </c>
      <c r="Q320" s="61">
        <f t="shared" si="203"/>
        <v>121078</v>
      </c>
      <c r="R320" s="61">
        <f t="shared" si="203"/>
        <v>-669</v>
      </c>
      <c r="S320" s="61">
        <f t="shared" si="203"/>
        <v>0</v>
      </c>
      <c r="T320" s="61">
        <f t="shared" si="203"/>
        <v>122796</v>
      </c>
      <c r="U320" s="61">
        <f t="shared" si="203"/>
        <v>121078</v>
      </c>
      <c r="V320" s="61">
        <f aca="true" t="shared" si="204" ref="V320:AB320">V323+V321</f>
        <v>0</v>
      </c>
      <c r="W320" s="61">
        <f t="shared" si="204"/>
        <v>0</v>
      </c>
      <c r="X320" s="61">
        <f t="shared" si="204"/>
        <v>122796</v>
      </c>
      <c r="Y320" s="61">
        <f t="shared" si="204"/>
        <v>121078</v>
      </c>
      <c r="Z320" s="61">
        <f t="shared" si="204"/>
        <v>0</v>
      </c>
      <c r="AA320" s="61">
        <f t="shared" si="204"/>
        <v>122796</v>
      </c>
      <c r="AB320" s="61">
        <f t="shared" si="204"/>
        <v>121078</v>
      </c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</row>
    <row r="321" spans="1:62" s="10" customFormat="1" ht="54" customHeight="1">
      <c r="A321" s="62" t="s">
        <v>150</v>
      </c>
      <c r="B321" s="63" t="s">
        <v>146</v>
      </c>
      <c r="C321" s="63" t="s">
        <v>128</v>
      </c>
      <c r="D321" s="64" t="s">
        <v>38</v>
      </c>
      <c r="E321" s="63"/>
      <c r="F321" s="65">
        <f aca="true" t="shared" si="205" ref="F321:AB321">F322</f>
        <v>0</v>
      </c>
      <c r="G321" s="65">
        <f t="shared" si="205"/>
        <v>7008</v>
      </c>
      <c r="H321" s="65">
        <f t="shared" si="205"/>
        <v>7008</v>
      </c>
      <c r="I321" s="65">
        <f t="shared" si="205"/>
        <v>0</v>
      </c>
      <c r="J321" s="65">
        <f t="shared" si="205"/>
        <v>0</v>
      </c>
      <c r="K321" s="65">
        <f t="shared" si="205"/>
        <v>0</v>
      </c>
      <c r="L321" s="65">
        <f t="shared" si="205"/>
        <v>0</v>
      </c>
      <c r="M321" s="65">
        <f t="shared" si="205"/>
        <v>0</v>
      </c>
      <c r="N321" s="65">
        <f t="shared" si="205"/>
        <v>3000</v>
      </c>
      <c r="O321" s="65">
        <f t="shared" si="205"/>
        <v>3000</v>
      </c>
      <c r="P321" s="65">
        <f t="shared" si="205"/>
        <v>0</v>
      </c>
      <c r="Q321" s="65">
        <f t="shared" si="205"/>
        <v>2500</v>
      </c>
      <c r="R321" s="65">
        <f t="shared" si="205"/>
        <v>-669</v>
      </c>
      <c r="S321" s="65">
        <f t="shared" si="205"/>
        <v>0</v>
      </c>
      <c r="T321" s="65">
        <f t="shared" si="205"/>
        <v>2331</v>
      </c>
      <c r="U321" s="65">
        <f t="shared" si="205"/>
        <v>2500</v>
      </c>
      <c r="V321" s="65">
        <f t="shared" si="205"/>
        <v>0</v>
      </c>
      <c r="W321" s="65">
        <f t="shared" si="205"/>
        <v>0</v>
      </c>
      <c r="X321" s="65">
        <f t="shared" si="205"/>
        <v>2331</v>
      </c>
      <c r="Y321" s="65">
        <f t="shared" si="205"/>
        <v>2500</v>
      </c>
      <c r="Z321" s="65">
        <f t="shared" si="205"/>
        <v>0</v>
      </c>
      <c r="AA321" s="65">
        <f t="shared" si="205"/>
        <v>2331</v>
      </c>
      <c r="AB321" s="65">
        <f t="shared" si="205"/>
        <v>2500</v>
      </c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</row>
    <row r="322" spans="1:62" s="10" customFormat="1" ht="84" customHeight="1">
      <c r="A322" s="62" t="s">
        <v>255</v>
      </c>
      <c r="B322" s="63" t="s">
        <v>146</v>
      </c>
      <c r="C322" s="63" t="s">
        <v>128</v>
      </c>
      <c r="D322" s="64" t="s">
        <v>38</v>
      </c>
      <c r="E322" s="63" t="s">
        <v>151</v>
      </c>
      <c r="F322" s="55"/>
      <c r="G322" s="55">
        <f>H322-F322</f>
        <v>7008</v>
      </c>
      <c r="H322" s="55">
        <v>7008</v>
      </c>
      <c r="I322" s="59"/>
      <c r="J322" s="59"/>
      <c r="K322" s="59"/>
      <c r="L322" s="59"/>
      <c r="M322" s="55"/>
      <c r="N322" s="55">
        <f>O322-M322</f>
        <v>3000</v>
      </c>
      <c r="O322" s="55">
        <v>3000</v>
      </c>
      <c r="P322" s="55"/>
      <c r="Q322" s="55">
        <v>2500</v>
      </c>
      <c r="R322" s="56">
        <v>-669</v>
      </c>
      <c r="S322" s="48"/>
      <c r="T322" s="55">
        <f>O322+R322</f>
        <v>2331</v>
      </c>
      <c r="U322" s="55">
        <f>Q322+S322</f>
        <v>2500</v>
      </c>
      <c r="V322" s="48"/>
      <c r="W322" s="48"/>
      <c r="X322" s="55">
        <f>T322+V322</f>
        <v>2331</v>
      </c>
      <c r="Y322" s="55">
        <f>U322+W322</f>
        <v>2500</v>
      </c>
      <c r="Z322" s="48"/>
      <c r="AA322" s="55">
        <f>X322+Z322</f>
        <v>2331</v>
      </c>
      <c r="AB322" s="55">
        <f>Y322</f>
        <v>2500</v>
      </c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</row>
    <row r="323" spans="1:62" s="14" customFormat="1" ht="32.25" customHeight="1">
      <c r="A323" s="62" t="s">
        <v>99</v>
      </c>
      <c r="B323" s="63" t="s">
        <v>146</v>
      </c>
      <c r="C323" s="63" t="s">
        <v>128</v>
      </c>
      <c r="D323" s="64" t="s">
        <v>100</v>
      </c>
      <c r="E323" s="63"/>
      <c r="F323" s="65">
        <f aca="true" t="shared" si="206" ref="F323:AB323">F324</f>
        <v>176479</v>
      </c>
      <c r="G323" s="65">
        <f t="shared" si="206"/>
        <v>74164</v>
      </c>
      <c r="H323" s="65">
        <f t="shared" si="206"/>
        <v>250643</v>
      </c>
      <c r="I323" s="65">
        <f t="shared" si="206"/>
        <v>0</v>
      </c>
      <c r="J323" s="65">
        <f t="shared" si="206"/>
        <v>275294</v>
      </c>
      <c r="K323" s="65">
        <f t="shared" si="206"/>
        <v>0</v>
      </c>
      <c r="L323" s="65">
        <f t="shared" si="206"/>
        <v>0</v>
      </c>
      <c r="M323" s="65">
        <f t="shared" si="206"/>
        <v>275294</v>
      </c>
      <c r="N323" s="65">
        <f t="shared" si="206"/>
        <v>-154829</v>
      </c>
      <c r="O323" s="65">
        <f t="shared" si="206"/>
        <v>120465</v>
      </c>
      <c r="P323" s="65">
        <f t="shared" si="206"/>
        <v>0</v>
      </c>
      <c r="Q323" s="65">
        <f t="shared" si="206"/>
        <v>118578</v>
      </c>
      <c r="R323" s="65">
        <f t="shared" si="206"/>
        <v>0</v>
      </c>
      <c r="S323" s="65">
        <f t="shared" si="206"/>
        <v>0</v>
      </c>
      <c r="T323" s="65">
        <f t="shared" si="206"/>
        <v>120465</v>
      </c>
      <c r="U323" s="65">
        <f t="shared" si="206"/>
        <v>118578</v>
      </c>
      <c r="V323" s="65">
        <f t="shared" si="206"/>
        <v>0</v>
      </c>
      <c r="W323" s="65">
        <f t="shared" si="206"/>
        <v>0</v>
      </c>
      <c r="X323" s="65">
        <f t="shared" si="206"/>
        <v>120465</v>
      </c>
      <c r="Y323" s="65">
        <f t="shared" si="206"/>
        <v>118578</v>
      </c>
      <c r="Z323" s="65">
        <f t="shared" si="206"/>
        <v>0</v>
      </c>
      <c r="AA323" s="65">
        <f t="shared" si="206"/>
        <v>120465</v>
      </c>
      <c r="AB323" s="65">
        <f t="shared" si="206"/>
        <v>118578</v>
      </c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</row>
    <row r="324" spans="1:62" s="16" customFormat="1" ht="35.25" customHeight="1">
      <c r="A324" s="62" t="s">
        <v>129</v>
      </c>
      <c r="B324" s="63" t="s">
        <v>146</v>
      </c>
      <c r="C324" s="63" t="s">
        <v>128</v>
      </c>
      <c r="D324" s="64" t="s">
        <v>100</v>
      </c>
      <c r="E324" s="63" t="s">
        <v>130</v>
      </c>
      <c r="F324" s="55">
        <v>176479</v>
      </c>
      <c r="G324" s="55">
        <f>H324-F324</f>
        <v>74164</v>
      </c>
      <c r="H324" s="55">
        <v>250643</v>
      </c>
      <c r="I324" s="55"/>
      <c r="J324" s="55">
        <v>275294</v>
      </c>
      <c r="K324" s="56"/>
      <c r="L324" s="56"/>
      <c r="M324" s="55">
        <v>275294</v>
      </c>
      <c r="N324" s="55">
        <f>O324-M324</f>
        <v>-154829</v>
      </c>
      <c r="O324" s="55">
        <v>120465</v>
      </c>
      <c r="P324" s="55"/>
      <c r="Q324" s="55">
        <v>118578</v>
      </c>
      <c r="R324" s="57"/>
      <c r="S324" s="57"/>
      <c r="T324" s="55">
        <f>O324+R324</f>
        <v>120465</v>
      </c>
      <c r="U324" s="55">
        <f>Q324+S324</f>
        <v>118578</v>
      </c>
      <c r="V324" s="57"/>
      <c r="W324" s="57"/>
      <c r="X324" s="55">
        <f>T324+V324</f>
        <v>120465</v>
      </c>
      <c r="Y324" s="55">
        <f>U324+W324</f>
        <v>118578</v>
      </c>
      <c r="Z324" s="57"/>
      <c r="AA324" s="55">
        <f>X324+Z324</f>
        <v>120465</v>
      </c>
      <c r="AB324" s="55">
        <f>Y324</f>
        <v>118578</v>
      </c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</row>
    <row r="325" spans="1:62" s="16" customFormat="1" ht="16.5">
      <c r="A325" s="62"/>
      <c r="B325" s="63"/>
      <c r="C325" s="63"/>
      <c r="D325" s="64"/>
      <c r="E325" s="63"/>
      <c r="F325" s="55"/>
      <c r="G325" s="56"/>
      <c r="H325" s="56"/>
      <c r="I325" s="56"/>
      <c r="J325" s="56"/>
      <c r="K325" s="56"/>
      <c r="L325" s="56"/>
      <c r="M325" s="56"/>
      <c r="N325" s="56"/>
      <c r="O325" s="56"/>
      <c r="P325" s="56"/>
      <c r="Q325" s="56"/>
      <c r="R325" s="57"/>
      <c r="S325" s="57"/>
      <c r="T325" s="57"/>
      <c r="U325" s="57"/>
      <c r="V325" s="57"/>
      <c r="W325" s="57"/>
      <c r="X325" s="57"/>
      <c r="Y325" s="57"/>
      <c r="Z325" s="57"/>
      <c r="AA325" s="57"/>
      <c r="AB325" s="57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</row>
    <row r="326" spans="1:62" s="16" customFormat="1" ht="24.75" customHeight="1">
      <c r="A326" s="49" t="s">
        <v>0</v>
      </c>
      <c r="B326" s="50" t="s">
        <v>146</v>
      </c>
      <c r="C326" s="50" t="s">
        <v>135</v>
      </c>
      <c r="D326" s="60"/>
      <c r="E326" s="50"/>
      <c r="F326" s="61">
        <f aca="true" t="shared" si="207" ref="F326:V327">F327</f>
        <v>229141</v>
      </c>
      <c r="G326" s="61">
        <f t="shared" si="207"/>
        <v>28032</v>
      </c>
      <c r="H326" s="61">
        <f t="shared" si="207"/>
        <v>257173</v>
      </c>
      <c r="I326" s="61">
        <f t="shared" si="207"/>
        <v>0</v>
      </c>
      <c r="J326" s="61">
        <f t="shared" si="207"/>
        <v>275614</v>
      </c>
      <c r="K326" s="61">
        <f t="shared" si="207"/>
        <v>0</v>
      </c>
      <c r="L326" s="61">
        <f t="shared" si="207"/>
        <v>0</v>
      </c>
      <c r="M326" s="61">
        <f t="shared" si="207"/>
        <v>275614</v>
      </c>
      <c r="N326" s="61">
        <f t="shared" si="207"/>
        <v>-60549</v>
      </c>
      <c r="O326" s="61">
        <f t="shared" si="207"/>
        <v>215065</v>
      </c>
      <c r="P326" s="61">
        <f t="shared" si="207"/>
        <v>0</v>
      </c>
      <c r="Q326" s="61">
        <f t="shared" si="207"/>
        <v>200287</v>
      </c>
      <c r="R326" s="61">
        <f t="shared" si="207"/>
        <v>0</v>
      </c>
      <c r="S326" s="61">
        <f t="shared" si="207"/>
        <v>0</v>
      </c>
      <c r="T326" s="61">
        <f t="shared" si="207"/>
        <v>215065</v>
      </c>
      <c r="U326" s="61">
        <f t="shared" si="207"/>
        <v>200287</v>
      </c>
      <c r="V326" s="61">
        <f t="shared" si="207"/>
        <v>0</v>
      </c>
      <c r="W326" s="61">
        <f aca="true" t="shared" si="208" ref="V326:AB327">W327</f>
        <v>0</v>
      </c>
      <c r="X326" s="61">
        <f t="shared" si="208"/>
        <v>215065</v>
      </c>
      <c r="Y326" s="61">
        <f t="shared" si="208"/>
        <v>200287</v>
      </c>
      <c r="Z326" s="61">
        <f t="shared" si="208"/>
        <v>0</v>
      </c>
      <c r="AA326" s="61">
        <f t="shared" si="208"/>
        <v>215065</v>
      </c>
      <c r="AB326" s="61">
        <f t="shared" si="208"/>
        <v>200287</v>
      </c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</row>
    <row r="327" spans="1:62" s="16" customFormat="1" ht="22.5" customHeight="1">
      <c r="A327" s="62" t="s">
        <v>103</v>
      </c>
      <c r="B327" s="63" t="s">
        <v>146</v>
      </c>
      <c r="C327" s="63" t="s">
        <v>135</v>
      </c>
      <c r="D327" s="64" t="s">
        <v>104</v>
      </c>
      <c r="E327" s="63"/>
      <c r="F327" s="65">
        <f t="shared" si="207"/>
        <v>229141</v>
      </c>
      <c r="G327" s="65">
        <f t="shared" si="207"/>
        <v>28032</v>
      </c>
      <c r="H327" s="65">
        <f t="shared" si="207"/>
        <v>257173</v>
      </c>
      <c r="I327" s="65">
        <f t="shared" si="207"/>
        <v>0</v>
      </c>
      <c r="J327" s="65">
        <f t="shared" si="207"/>
        <v>275614</v>
      </c>
      <c r="K327" s="65">
        <f t="shared" si="207"/>
        <v>0</v>
      </c>
      <c r="L327" s="65">
        <f t="shared" si="207"/>
        <v>0</v>
      </c>
      <c r="M327" s="65">
        <f t="shared" si="207"/>
        <v>275614</v>
      </c>
      <c r="N327" s="65">
        <f t="shared" si="207"/>
        <v>-60549</v>
      </c>
      <c r="O327" s="65">
        <f t="shared" si="207"/>
        <v>215065</v>
      </c>
      <c r="P327" s="65">
        <f t="shared" si="207"/>
        <v>0</v>
      </c>
      <c r="Q327" s="65">
        <f t="shared" si="207"/>
        <v>200287</v>
      </c>
      <c r="R327" s="65">
        <f t="shared" si="207"/>
        <v>0</v>
      </c>
      <c r="S327" s="65">
        <f t="shared" si="207"/>
        <v>0</v>
      </c>
      <c r="T327" s="65">
        <f t="shared" si="207"/>
        <v>215065</v>
      </c>
      <c r="U327" s="65">
        <f t="shared" si="207"/>
        <v>200287</v>
      </c>
      <c r="V327" s="65">
        <f t="shared" si="208"/>
        <v>0</v>
      </c>
      <c r="W327" s="65">
        <f t="shared" si="208"/>
        <v>0</v>
      </c>
      <c r="X327" s="65">
        <f t="shared" si="208"/>
        <v>215065</v>
      </c>
      <c r="Y327" s="65">
        <f t="shared" si="208"/>
        <v>200287</v>
      </c>
      <c r="Z327" s="65">
        <f t="shared" si="208"/>
        <v>0</v>
      </c>
      <c r="AA327" s="65">
        <f t="shared" si="208"/>
        <v>215065</v>
      </c>
      <c r="AB327" s="65">
        <f t="shared" si="208"/>
        <v>200287</v>
      </c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</row>
    <row r="328" spans="1:62" s="16" customFormat="1" ht="36" customHeight="1">
      <c r="A328" s="62" t="s">
        <v>129</v>
      </c>
      <c r="B328" s="63" t="s">
        <v>146</v>
      </c>
      <c r="C328" s="63" t="s">
        <v>135</v>
      </c>
      <c r="D328" s="64" t="s">
        <v>104</v>
      </c>
      <c r="E328" s="63" t="s">
        <v>130</v>
      </c>
      <c r="F328" s="55">
        <v>229141</v>
      </c>
      <c r="G328" s="55">
        <f>H328-F328</f>
        <v>28032</v>
      </c>
      <c r="H328" s="55">
        <v>257173</v>
      </c>
      <c r="I328" s="55"/>
      <c r="J328" s="55">
        <v>275614</v>
      </c>
      <c r="K328" s="56"/>
      <c r="L328" s="56"/>
      <c r="M328" s="55">
        <v>275614</v>
      </c>
      <c r="N328" s="55">
        <f>O328-M328</f>
        <v>-60549</v>
      </c>
      <c r="O328" s="55">
        <v>215065</v>
      </c>
      <c r="P328" s="55"/>
      <c r="Q328" s="55">
        <v>200287</v>
      </c>
      <c r="R328" s="57"/>
      <c r="S328" s="57"/>
      <c r="T328" s="55">
        <f>O328+R328</f>
        <v>215065</v>
      </c>
      <c r="U328" s="55">
        <f>Q328+S328</f>
        <v>200287</v>
      </c>
      <c r="V328" s="57"/>
      <c r="W328" s="57"/>
      <c r="X328" s="55">
        <f>T328+V328</f>
        <v>215065</v>
      </c>
      <c r="Y328" s="55">
        <f>U328+W328</f>
        <v>200287</v>
      </c>
      <c r="Z328" s="57"/>
      <c r="AA328" s="55">
        <f>X328+Z328</f>
        <v>215065</v>
      </c>
      <c r="AB328" s="55">
        <f>Y328</f>
        <v>200287</v>
      </c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</row>
    <row r="329" spans="1:62" s="16" customFormat="1" ht="23.25" customHeight="1">
      <c r="A329" s="62"/>
      <c r="B329" s="63"/>
      <c r="C329" s="63"/>
      <c r="D329" s="64"/>
      <c r="E329" s="63"/>
      <c r="F329" s="55"/>
      <c r="G329" s="56"/>
      <c r="H329" s="56"/>
      <c r="I329" s="56"/>
      <c r="J329" s="56"/>
      <c r="K329" s="56"/>
      <c r="L329" s="56"/>
      <c r="M329" s="56"/>
      <c r="N329" s="56"/>
      <c r="O329" s="56"/>
      <c r="P329" s="56"/>
      <c r="Q329" s="56"/>
      <c r="R329" s="57"/>
      <c r="S329" s="57"/>
      <c r="T329" s="57"/>
      <c r="U329" s="57"/>
      <c r="V329" s="57"/>
      <c r="W329" s="57"/>
      <c r="X329" s="57"/>
      <c r="Y329" s="57"/>
      <c r="Z329" s="57"/>
      <c r="AA329" s="57"/>
      <c r="AB329" s="57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</row>
    <row r="330" spans="1:62" s="10" customFormat="1" ht="36" customHeight="1">
      <c r="A330" s="49" t="s">
        <v>1</v>
      </c>
      <c r="B330" s="50" t="s">
        <v>146</v>
      </c>
      <c r="C330" s="50" t="s">
        <v>158</v>
      </c>
      <c r="D330" s="60"/>
      <c r="E330" s="50"/>
      <c r="F330" s="61">
        <f aca="true" t="shared" si="209" ref="F330:V331">F331</f>
        <v>90724</v>
      </c>
      <c r="G330" s="61">
        <f t="shared" si="209"/>
        <v>20756</v>
      </c>
      <c r="H330" s="61">
        <f t="shared" si="209"/>
        <v>111480</v>
      </c>
      <c r="I330" s="61">
        <f t="shared" si="209"/>
        <v>0</v>
      </c>
      <c r="J330" s="61">
        <f t="shared" si="209"/>
        <v>120990</v>
      </c>
      <c r="K330" s="61">
        <f t="shared" si="209"/>
        <v>0</v>
      </c>
      <c r="L330" s="61">
        <f t="shared" si="209"/>
        <v>0</v>
      </c>
      <c r="M330" s="61">
        <f t="shared" si="209"/>
        <v>120990</v>
      </c>
      <c r="N330" s="61">
        <f t="shared" si="209"/>
        <v>-44708</v>
      </c>
      <c r="O330" s="61">
        <f t="shared" si="209"/>
        <v>76282</v>
      </c>
      <c r="P330" s="61">
        <f t="shared" si="209"/>
        <v>0</v>
      </c>
      <c r="Q330" s="61">
        <f t="shared" si="209"/>
        <v>73821</v>
      </c>
      <c r="R330" s="61">
        <f t="shared" si="209"/>
        <v>0</v>
      </c>
      <c r="S330" s="61">
        <f t="shared" si="209"/>
        <v>0</v>
      </c>
      <c r="T330" s="61">
        <f t="shared" si="209"/>
        <v>76282</v>
      </c>
      <c r="U330" s="61">
        <f t="shared" si="209"/>
        <v>73821</v>
      </c>
      <c r="V330" s="61">
        <f t="shared" si="209"/>
        <v>0</v>
      </c>
      <c r="W330" s="61">
        <f aca="true" t="shared" si="210" ref="V330:AB331">W331</f>
        <v>0</v>
      </c>
      <c r="X330" s="61">
        <f t="shared" si="210"/>
        <v>76282</v>
      </c>
      <c r="Y330" s="61">
        <f t="shared" si="210"/>
        <v>73821</v>
      </c>
      <c r="Z330" s="61">
        <f t="shared" si="210"/>
        <v>0</v>
      </c>
      <c r="AA330" s="61">
        <f t="shared" si="210"/>
        <v>76282</v>
      </c>
      <c r="AB330" s="61">
        <f t="shared" si="210"/>
        <v>73821</v>
      </c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</row>
    <row r="331" spans="1:62" s="26" customFormat="1" ht="22.5" customHeight="1">
      <c r="A331" s="62" t="s">
        <v>101</v>
      </c>
      <c r="B331" s="63" t="s">
        <v>146</v>
      </c>
      <c r="C331" s="63" t="s">
        <v>158</v>
      </c>
      <c r="D331" s="64" t="s">
        <v>102</v>
      </c>
      <c r="E331" s="63"/>
      <c r="F331" s="65">
        <f t="shared" si="209"/>
        <v>90724</v>
      </c>
      <c r="G331" s="65">
        <f t="shared" si="209"/>
        <v>20756</v>
      </c>
      <c r="H331" s="65">
        <f t="shared" si="209"/>
        <v>111480</v>
      </c>
      <c r="I331" s="65">
        <f t="shared" si="209"/>
        <v>0</v>
      </c>
      <c r="J331" s="65">
        <f t="shared" si="209"/>
        <v>120990</v>
      </c>
      <c r="K331" s="65">
        <f t="shared" si="209"/>
        <v>0</v>
      </c>
      <c r="L331" s="65">
        <f t="shared" si="209"/>
        <v>0</v>
      </c>
      <c r="M331" s="65">
        <f t="shared" si="209"/>
        <v>120990</v>
      </c>
      <c r="N331" s="65">
        <f t="shared" si="209"/>
        <v>-44708</v>
      </c>
      <c r="O331" s="65">
        <f t="shared" si="209"/>
        <v>76282</v>
      </c>
      <c r="P331" s="65">
        <f t="shared" si="209"/>
        <v>0</v>
      </c>
      <c r="Q331" s="65">
        <f t="shared" si="209"/>
        <v>73821</v>
      </c>
      <c r="R331" s="65">
        <f t="shared" si="209"/>
        <v>0</v>
      </c>
      <c r="S331" s="65">
        <f t="shared" si="209"/>
        <v>0</v>
      </c>
      <c r="T331" s="65">
        <f t="shared" si="209"/>
        <v>76282</v>
      </c>
      <c r="U331" s="65">
        <f t="shared" si="209"/>
        <v>73821</v>
      </c>
      <c r="V331" s="65">
        <f t="shared" si="210"/>
        <v>0</v>
      </c>
      <c r="W331" s="65">
        <f t="shared" si="210"/>
        <v>0</v>
      </c>
      <c r="X331" s="65">
        <f t="shared" si="210"/>
        <v>76282</v>
      </c>
      <c r="Y331" s="65">
        <f t="shared" si="210"/>
        <v>73821</v>
      </c>
      <c r="Z331" s="65">
        <f t="shared" si="210"/>
        <v>0</v>
      </c>
      <c r="AA331" s="65">
        <f t="shared" si="210"/>
        <v>76282</v>
      </c>
      <c r="AB331" s="65">
        <f t="shared" si="210"/>
        <v>73821</v>
      </c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  <c r="BB331" s="25"/>
      <c r="BC331" s="25"/>
      <c r="BD331" s="25"/>
      <c r="BE331" s="25"/>
      <c r="BF331" s="25"/>
      <c r="BG331" s="25"/>
      <c r="BH331" s="25"/>
      <c r="BI331" s="25"/>
      <c r="BJ331" s="25"/>
    </row>
    <row r="332" spans="1:62" s="10" customFormat="1" ht="33">
      <c r="A332" s="62" t="s">
        <v>129</v>
      </c>
      <c r="B332" s="63" t="s">
        <v>146</v>
      </c>
      <c r="C332" s="63" t="s">
        <v>158</v>
      </c>
      <c r="D332" s="64" t="s">
        <v>102</v>
      </c>
      <c r="E332" s="63" t="s">
        <v>130</v>
      </c>
      <c r="F332" s="55">
        <v>90724</v>
      </c>
      <c r="G332" s="55">
        <f>H332-F332</f>
        <v>20756</v>
      </c>
      <c r="H332" s="55">
        <v>111480</v>
      </c>
      <c r="I332" s="55"/>
      <c r="J332" s="55">
        <v>120990</v>
      </c>
      <c r="K332" s="59"/>
      <c r="L332" s="59"/>
      <c r="M332" s="55">
        <v>120990</v>
      </c>
      <c r="N332" s="55">
        <f>O332-M332</f>
        <v>-44708</v>
      </c>
      <c r="O332" s="55">
        <v>76282</v>
      </c>
      <c r="P332" s="55"/>
      <c r="Q332" s="55">
        <v>73821</v>
      </c>
      <c r="R332" s="48"/>
      <c r="S332" s="48"/>
      <c r="T332" s="55">
        <f>O332+R332</f>
        <v>76282</v>
      </c>
      <c r="U332" s="55">
        <f>Q332+S332</f>
        <v>73821</v>
      </c>
      <c r="V332" s="48"/>
      <c r="W332" s="48"/>
      <c r="X332" s="55">
        <f>T332+V332</f>
        <v>76282</v>
      </c>
      <c r="Y332" s="55">
        <f>U332+W332</f>
        <v>73821</v>
      </c>
      <c r="Z332" s="48"/>
      <c r="AA332" s="55">
        <f>X332+Z332</f>
        <v>76282</v>
      </c>
      <c r="AB332" s="55">
        <f>Y332</f>
        <v>73821</v>
      </c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</row>
    <row r="333" spans="1:62" s="10" customFormat="1" ht="16.5">
      <c r="A333" s="62"/>
      <c r="B333" s="63"/>
      <c r="C333" s="63"/>
      <c r="D333" s="64"/>
      <c r="E333" s="63"/>
      <c r="F333" s="47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48"/>
      <c r="S333" s="48"/>
      <c r="T333" s="48"/>
      <c r="U333" s="48"/>
      <c r="V333" s="48"/>
      <c r="W333" s="48"/>
      <c r="X333" s="48"/>
      <c r="Y333" s="48"/>
      <c r="Z333" s="48"/>
      <c r="AA333" s="48"/>
      <c r="AB333" s="48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</row>
    <row r="334" spans="1:62" s="10" customFormat="1" ht="18" customHeight="1">
      <c r="A334" s="49" t="s">
        <v>4</v>
      </c>
      <c r="B334" s="50" t="s">
        <v>146</v>
      </c>
      <c r="C334" s="50" t="s">
        <v>153</v>
      </c>
      <c r="D334" s="60"/>
      <c r="E334" s="50"/>
      <c r="F334" s="61">
        <f aca="true" t="shared" si="211" ref="F334:O334">F335+F337+F339+F341</f>
        <v>57972</v>
      </c>
      <c r="G334" s="61">
        <f t="shared" si="211"/>
        <v>2346</v>
      </c>
      <c r="H334" s="61">
        <f t="shared" si="211"/>
        <v>60318</v>
      </c>
      <c r="I334" s="61">
        <f t="shared" si="211"/>
        <v>0</v>
      </c>
      <c r="J334" s="61">
        <f t="shared" si="211"/>
        <v>51691</v>
      </c>
      <c r="K334" s="61">
        <f t="shared" si="211"/>
        <v>0</v>
      </c>
      <c r="L334" s="61">
        <f t="shared" si="211"/>
        <v>0</v>
      </c>
      <c r="M334" s="61">
        <f t="shared" si="211"/>
        <v>51691</v>
      </c>
      <c r="N334" s="61">
        <f t="shared" si="211"/>
        <v>5559</v>
      </c>
      <c r="O334" s="61">
        <f t="shared" si="211"/>
        <v>57250</v>
      </c>
      <c r="P334" s="61">
        <f aca="true" t="shared" si="212" ref="P334:Y334">P335+P337+P339+P341</f>
        <v>0</v>
      </c>
      <c r="Q334" s="61">
        <f t="shared" si="212"/>
        <v>57250</v>
      </c>
      <c r="R334" s="61">
        <f t="shared" si="212"/>
        <v>1869</v>
      </c>
      <c r="S334" s="61">
        <f t="shared" si="212"/>
        <v>0</v>
      </c>
      <c r="T334" s="61">
        <f t="shared" si="212"/>
        <v>59119</v>
      </c>
      <c r="U334" s="61">
        <f t="shared" si="212"/>
        <v>57250</v>
      </c>
      <c r="V334" s="61">
        <f t="shared" si="212"/>
        <v>0</v>
      </c>
      <c r="W334" s="61">
        <f t="shared" si="212"/>
        <v>0</v>
      </c>
      <c r="X334" s="61">
        <f t="shared" si="212"/>
        <v>59119</v>
      </c>
      <c r="Y334" s="61">
        <f t="shared" si="212"/>
        <v>57250</v>
      </c>
      <c r="Z334" s="61">
        <f>Z335+Z337+Z339+Z341</f>
        <v>0</v>
      </c>
      <c r="AA334" s="61">
        <f>AA335+AA337+AA339+AA341</f>
        <v>59119</v>
      </c>
      <c r="AB334" s="61">
        <f>AB335+AB337+AB339+AB341</f>
        <v>57250</v>
      </c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</row>
    <row r="335" spans="1:62" s="10" customFormat="1" ht="53.25" customHeight="1">
      <c r="A335" s="62" t="s">
        <v>150</v>
      </c>
      <c r="B335" s="63" t="s">
        <v>146</v>
      </c>
      <c r="C335" s="63" t="s">
        <v>153</v>
      </c>
      <c r="D335" s="64" t="s">
        <v>5</v>
      </c>
      <c r="E335" s="63"/>
      <c r="F335" s="65">
        <f aca="true" t="shared" si="213" ref="F335:AB335">F336</f>
        <v>6269</v>
      </c>
      <c r="G335" s="65">
        <f t="shared" si="213"/>
        <v>6880</v>
      </c>
      <c r="H335" s="65">
        <f t="shared" si="213"/>
        <v>13149</v>
      </c>
      <c r="I335" s="65">
        <f t="shared" si="213"/>
        <v>0</v>
      </c>
      <c r="J335" s="65">
        <f t="shared" si="213"/>
        <v>0</v>
      </c>
      <c r="K335" s="65">
        <f t="shared" si="213"/>
        <v>0</v>
      </c>
      <c r="L335" s="65">
        <f t="shared" si="213"/>
        <v>0</v>
      </c>
      <c r="M335" s="65">
        <f t="shared" si="213"/>
        <v>0</v>
      </c>
      <c r="N335" s="65">
        <f t="shared" si="213"/>
        <v>0</v>
      </c>
      <c r="O335" s="65">
        <f t="shared" si="213"/>
        <v>0</v>
      </c>
      <c r="P335" s="65">
        <f t="shared" si="213"/>
        <v>0</v>
      </c>
      <c r="Q335" s="65">
        <f t="shared" si="213"/>
        <v>0</v>
      </c>
      <c r="R335" s="65">
        <f t="shared" si="213"/>
        <v>1869</v>
      </c>
      <c r="S335" s="65">
        <f t="shared" si="213"/>
        <v>0</v>
      </c>
      <c r="T335" s="65">
        <f t="shared" si="213"/>
        <v>1869</v>
      </c>
      <c r="U335" s="65">
        <f t="shared" si="213"/>
        <v>0</v>
      </c>
      <c r="V335" s="65">
        <f t="shared" si="213"/>
        <v>0</v>
      </c>
      <c r="W335" s="65">
        <f t="shared" si="213"/>
        <v>0</v>
      </c>
      <c r="X335" s="65">
        <f t="shared" si="213"/>
        <v>1869</v>
      </c>
      <c r="Y335" s="65">
        <f t="shared" si="213"/>
        <v>0</v>
      </c>
      <c r="Z335" s="65">
        <f t="shared" si="213"/>
        <v>0</v>
      </c>
      <c r="AA335" s="65">
        <f t="shared" si="213"/>
        <v>1869</v>
      </c>
      <c r="AB335" s="65">
        <f t="shared" si="213"/>
        <v>0</v>
      </c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</row>
    <row r="336" spans="1:62" s="10" customFormat="1" ht="83.25" customHeight="1">
      <c r="A336" s="62" t="s">
        <v>255</v>
      </c>
      <c r="B336" s="63" t="s">
        <v>146</v>
      </c>
      <c r="C336" s="63" t="s">
        <v>153</v>
      </c>
      <c r="D336" s="64" t="s">
        <v>38</v>
      </c>
      <c r="E336" s="63" t="s">
        <v>151</v>
      </c>
      <c r="F336" s="55">
        <v>6269</v>
      </c>
      <c r="G336" s="55">
        <f>H336-F336</f>
        <v>6880</v>
      </c>
      <c r="H336" s="55">
        <v>13149</v>
      </c>
      <c r="I336" s="59"/>
      <c r="J336" s="59"/>
      <c r="K336" s="59"/>
      <c r="L336" s="59"/>
      <c r="M336" s="55"/>
      <c r="N336" s="55">
        <f>O336-M336</f>
        <v>0</v>
      </c>
      <c r="O336" s="55"/>
      <c r="P336" s="55"/>
      <c r="Q336" s="55"/>
      <c r="R336" s="55">
        <v>1869</v>
      </c>
      <c r="S336" s="55"/>
      <c r="T336" s="55">
        <f>O336+R336</f>
        <v>1869</v>
      </c>
      <c r="U336" s="55">
        <f>Q336+S336</f>
        <v>0</v>
      </c>
      <c r="V336" s="48"/>
      <c r="W336" s="48"/>
      <c r="X336" s="55">
        <f>T336+V336</f>
        <v>1869</v>
      </c>
      <c r="Y336" s="55">
        <f>U336+W336</f>
        <v>0</v>
      </c>
      <c r="Z336" s="48"/>
      <c r="AA336" s="55">
        <f>X336+Z336</f>
        <v>1869</v>
      </c>
      <c r="AB336" s="55">
        <f>Y336</f>
        <v>0</v>
      </c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</row>
    <row r="337" spans="1:62" s="10" customFormat="1" ht="33">
      <c r="A337" s="62" t="s">
        <v>107</v>
      </c>
      <c r="B337" s="63" t="s">
        <v>146</v>
      </c>
      <c r="C337" s="63" t="s">
        <v>153</v>
      </c>
      <c r="D337" s="64" t="s">
        <v>108</v>
      </c>
      <c r="E337" s="63"/>
      <c r="F337" s="65">
        <f aca="true" t="shared" si="214" ref="F337:AB337">F338</f>
        <v>26085</v>
      </c>
      <c r="G337" s="65">
        <f t="shared" si="214"/>
        <v>1792</v>
      </c>
      <c r="H337" s="65">
        <f t="shared" si="214"/>
        <v>27877</v>
      </c>
      <c r="I337" s="65">
        <f t="shared" si="214"/>
        <v>0</v>
      </c>
      <c r="J337" s="65">
        <f t="shared" si="214"/>
        <v>31107</v>
      </c>
      <c r="K337" s="65">
        <f t="shared" si="214"/>
        <v>0</v>
      </c>
      <c r="L337" s="65">
        <f t="shared" si="214"/>
        <v>0</v>
      </c>
      <c r="M337" s="65">
        <f t="shared" si="214"/>
        <v>31107</v>
      </c>
      <c r="N337" s="65">
        <f t="shared" si="214"/>
        <v>25537</v>
      </c>
      <c r="O337" s="65">
        <f t="shared" si="214"/>
        <v>56644</v>
      </c>
      <c r="P337" s="65">
        <f t="shared" si="214"/>
        <v>0</v>
      </c>
      <c r="Q337" s="65">
        <f t="shared" si="214"/>
        <v>56644</v>
      </c>
      <c r="R337" s="65">
        <f t="shared" si="214"/>
        <v>0</v>
      </c>
      <c r="S337" s="65">
        <f t="shared" si="214"/>
        <v>0</v>
      </c>
      <c r="T337" s="65">
        <f t="shared" si="214"/>
        <v>56644</v>
      </c>
      <c r="U337" s="65">
        <f t="shared" si="214"/>
        <v>56644</v>
      </c>
      <c r="V337" s="65">
        <f t="shared" si="214"/>
        <v>0</v>
      </c>
      <c r="W337" s="65">
        <f t="shared" si="214"/>
        <v>0</v>
      </c>
      <c r="X337" s="65">
        <f t="shared" si="214"/>
        <v>56644</v>
      </c>
      <c r="Y337" s="65">
        <f t="shared" si="214"/>
        <v>56644</v>
      </c>
      <c r="Z337" s="65">
        <f t="shared" si="214"/>
        <v>0</v>
      </c>
      <c r="AA337" s="65">
        <f t="shared" si="214"/>
        <v>56644</v>
      </c>
      <c r="AB337" s="65">
        <f t="shared" si="214"/>
        <v>56644</v>
      </c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</row>
    <row r="338" spans="1:62" s="10" customFormat="1" ht="33">
      <c r="A338" s="62" t="s">
        <v>129</v>
      </c>
      <c r="B338" s="63" t="s">
        <v>146</v>
      </c>
      <c r="C338" s="63" t="s">
        <v>153</v>
      </c>
      <c r="D338" s="64" t="s">
        <v>108</v>
      </c>
      <c r="E338" s="63" t="s">
        <v>130</v>
      </c>
      <c r="F338" s="55">
        <v>26085</v>
      </c>
      <c r="G338" s="55">
        <f>H338-F338</f>
        <v>1792</v>
      </c>
      <c r="H338" s="55">
        <v>27877</v>
      </c>
      <c r="I338" s="55"/>
      <c r="J338" s="55">
        <v>31107</v>
      </c>
      <c r="K338" s="59"/>
      <c r="L338" s="59"/>
      <c r="M338" s="55">
        <v>31107</v>
      </c>
      <c r="N338" s="55">
        <f>O338-M338</f>
        <v>25537</v>
      </c>
      <c r="O338" s="55">
        <v>56644</v>
      </c>
      <c r="P338" s="55"/>
      <c r="Q338" s="55">
        <v>56644</v>
      </c>
      <c r="R338" s="48"/>
      <c r="S338" s="48"/>
      <c r="T338" s="55">
        <f>O338+R338</f>
        <v>56644</v>
      </c>
      <c r="U338" s="55">
        <f>Q338+S338</f>
        <v>56644</v>
      </c>
      <c r="V338" s="48"/>
      <c r="W338" s="48"/>
      <c r="X338" s="55">
        <f>T338+V338</f>
        <v>56644</v>
      </c>
      <c r="Y338" s="55">
        <f>U338+W338</f>
        <v>56644</v>
      </c>
      <c r="Z338" s="48"/>
      <c r="AA338" s="55">
        <f>X338+Z338</f>
        <v>56644</v>
      </c>
      <c r="AB338" s="55">
        <f>Y338</f>
        <v>56644</v>
      </c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</row>
    <row r="339" spans="1:62" s="10" customFormat="1" ht="33" hidden="1">
      <c r="A339" s="62" t="s">
        <v>109</v>
      </c>
      <c r="B339" s="63" t="s">
        <v>146</v>
      </c>
      <c r="C339" s="63" t="s">
        <v>153</v>
      </c>
      <c r="D339" s="64" t="s">
        <v>110</v>
      </c>
      <c r="E339" s="63"/>
      <c r="F339" s="65">
        <f aca="true" t="shared" si="215" ref="F339:Q339">F340</f>
        <v>23949</v>
      </c>
      <c r="G339" s="65">
        <f t="shared" si="215"/>
        <v>-6765</v>
      </c>
      <c r="H339" s="65">
        <f t="shared" si="215"/>
        <v>17184</v>
      </c>
      <c r="I339" s="65">
        <f t="shared" si="215"/>
        <v>0</v>
      </c>
      <c r="J339" s="65">
        <f t="shared" si="215"/>
        <v>18327</v>
      </c>
      <c r="K339" s="65">
        <f t="shared" si="215"/>
        <v>0</v>
      </c>
      <c r="L339" s="65">
        <f t="shared" si="215"/>
        <v>0</v>
      </c>
      <c r="M339" s="65">
        <f t="shared" si="215"/>
        <v>18327</v>
      </c>
      <c r="N339" s="65">
        <f t="shared" si="215"/>
        <v>-18327</v>
      </c>
      <c r="O339" s="65">
        <f t="shared" si="215"/>
        <v>0</v>
      </c>
      <c r="P339" s="65">
        <f t="shared" si="215"/>
        <v>0</v>
      </c>
      <c r="Q339" s="65">
        <f t="shared" si="215"/>
        <v>0</v>
      </c>
      <c r="R339" s="48"/>
      <c r="S339" s="48"/>
      <c r="T339" s="48"/>
      <c r="U339" s="48"/>
      <c r="V339" s="48"/>
      <c r="W339" s="48"/>
      <c r="X339" s="48"/>
      <c r="Y339" s="48"/>
      <c r="Z339" s="48"/>
      <c r="AA339" s="48"/>
      <c r="AB339" s="48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</row>
    <row r="340" spans="1:62" s="10" customFormat="1" ht="51" customHeight="1" hidden="1">
      <c r="A340" s="62" t="s">
        <v>137</v>
      </c>
      <c r="B340" s="63" t="s">
        <v>146</v>
      </c>
      <c r="C340" s="63" t="s">
        <v>153</v>
      </c>
      <c r="D340" s="64" t="s">
        <v>6</v>
      </c>
      <c r="E340" s="63" t="s">
        <v>138</v>
      </c>
      <c r="F340" s="55">
        <v>23949</v>
      </c>
      <c r="G340" s="55">
        <f>H340-F340</f>
        <v>-6765</v>
      </c>
      <c r="H340" s="55">
        <v>17184</v>
      </c>
      <c r="I340" s="55"/>
      <c r="J340" s="55">
        <v>18327</v>
      </c>
      <c r="K340" s="59"/>
      <c r="L340" s="59"/>
      <c r="M340" s="55">
        <v>18327</v>
      </c>
      <c r="N340" s="55">
        <f>O340-M340</f>
        <v>-18327</v>
      </c>
      <c r="O340" s="55"/>
      <c r="P340" s="55"/>
      <c r="Q340" s="55"/>
      <c r="R340" s="48"/>
      <c r="S340" s="48"/>
      <c r="T340" s="48"/>
      <c r="U340" s="48"/>
      <c r="V340" s="48"/>
      <c r="W340" s="48"/>
      <c r="X340" s="48"/>
      <c r="Y340" s="48"/>
      <c r="Z340" s="48"/>
      <c r="AA340" s="48"/>
      <c r="AB340" s="48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</row>
    <row r="341" spans="1:62" s="10" customFormat="1" ht="23.25" customHeight="1">
      <c r="A341" s="62" t="s">
        <v>121</v>
      </c>
      <c r="B341" s="63" t="s">
        <v>146</v>
      </c>
      <c r="C341" s="63" t="s">
        <v>153</v>
      </c>
      <c r="D341" s="64" t="s">
        <v>123</v>
      </c>
      <c r="E341" s="63"/>
      <c r="F341" s="65">
        <f aca="true" t="shared" si="216" ref="F341:M341">F342+F343</f>
        <v>1669</v>
      </c>
      <c r="G341" s="65">
        <f t="shared" si="216"/>
        <v>439</v>
      </c>
      <c r="H341" s="65">
        <f t="shared" si="216"/>
        <v>2108</v>
      </c>
      <c r="I341" s="65">
        <f t="shared" si="216"/>
        <v>0</v>
      </c>
      <c r="J341" s="65">
        <f t="shared" si="216"/>
        <v>2257</v>
      </c>
      <c r="K341" s="65">
        <f t="shared" si="216"/>
        <v>0</v>
      </c>
      <c r="L341" s="65">
        <f t="shared" si="216"/>
        <v>0</v>
      </c>
      <c r="M341" s="65">
        <f t="shared" si="216"/>
        <v>2257</v>
      </c>
      <c r="N341" s="65">
        <f aca="true" t="shared" si="217" ref="N341:U341">N342+N343+N344</f>
        <v>-1651</v>
      </c>
      <c r="O341" s="65">
        <f t="shared" si="217"/>
        <v>606</v>
      </c>
      <c r="P341" s="65">
        <f t="shared" si="217"/>
        <v>0</v>
      </c>
      <c r="Q341" s="65">
        <f t="shared" si="217"/>
        <v>606</v>
      </c>
      <c r="R341" s="65">
        <f t="shared" si="217"/>
        <v>0</v>
      </c>
      <c r="S341" s="65">
        <f t="shared" si="217"/>
        <v>0</v>
      </c>
      <c r="T341" s="65">
        <f t="shared" si="217"/>
        <v>606</v>
      </c>
      <c r="U341" s="65">
        <f t="shared" si="217"/>
        <v>606</v>
      </c>
      <c r="V341" s="65">
        <f aca="true" t="shared" si="218" ref="V341:AB341">V342+V343+V344</f>
        <v>0</v>
      </c>
      <c r="W341" s="65">
        <f t="shared" si="218"/>
        <v>0</v>
      </c>
      <c r="X341" s="65">
        <f t="shared" si="218"/>
        <v>606</v>
      </c>
      <c r="Y341" s="65">
        <f t="shared" si="218"/>
        <v>606</v>
      </c>
      <c r="Z341" s="65">
        <f t="shared" si="218"/>
        <v>0</v>
      </c>
      <c r="AA341" s="65">
        <f t="shared" si="218"/>
        <v>606</v>
      </c>
      <c r="AB341" s="65">
        <f t="shared" si="218"/>
        <v>606</v>
      </c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</row>
    <row r="342" spans="1:62" s="10" customFormat="1" ht="51.75" customHeight="1" hidden="1">
      <c r="A342" s="62" t="s">
        <v>137</v>
      </c>
      <c r="B342" s="63" t="s">
        <v>146</v>
      </c>
      <c r="C342" s="63" t="s">
        <v>153</v>
      </c>
      <c r="D342" s="64" t="s">
        <v>122</v>
      </c>
      <c r="E342" s="63" t="s">
        <v>138</v>
      </c>
      <c r="F342" s="55">
        <v>214</v>
      </c>
      <c r="G342" s="55">
        <f>H342-F342</f>
        <v>225</v>
      </c>
      <c r="H342" s="56">
        <v>439</v>
      </c>
      <c r="I342" s="56"/>
      <c r="J342" s="56">
        <v>470</v>
      </c>
      <c r="K342" s="59"/>
      <c r="L342" s="59"/>
      <c r="M342" s="55">
        <v>470</v>
      </c>
      <c r="N342" s="55">
        <f>O342-M342</f>
        <v>-470</v>
      </c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  <c r="AB342" s="55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</row>
    <row r="343" spans="1:62" s="10" customFormat="1" ht="16.5" hidden="1">
      <c r="A343" s="62" t="s">
        <v>10</v>
      </c>
      <c r="B343" s="63" t="s">
        <v>146</v>
      </c>
      <c r="C343" s="63" t="s">
        <v>153</v>
      </c>
      <c r="D343" s="64" t="s">
        <v>122</v>
      </c>
      <c r="E343" s="63" t="s">
        <v>17</v>
      </c>
      <c r="F343" s="55">
        <v>1455</v>
      </c>
      <c r="G343" s="55">
        <f>H343-F343</f>
        <v>214</v>
      </c>
      <c r="H343" s="55">
        <v>1669</v>
      </c>
      <c r="I343" s="55"/>
      <c r="J343" s="55">
        <v>1787</v>
      </c>
      <c r="K343" s="59"/>
      <c r="L343" s="59"/>
      <c r="M343" s="55">
        <v>1787</v>
      </c>
      <c r="N343" s="55">
        <f>O343-M343</f>
        <v>-1787</v>
      </c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  <c r="AB343" s="55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</row>
    <row r="344" spans="1:62" s="10" customFormat="1" ht="82.5">
      <c r="A344" s="62" t="s">
        <v>283</v>
      </c>
      <c r="B344" s="63" t="s">
        <v>146</v>
      </c>
      <c r="C344" s="63" t="s">
        <v>153</v>
      </c>
      <c r="D344" s="64" t="s">
        <v>281</v>
      </c>
      <c r="E344" s="63"/>
      <c r="F344" s="55"/>
      <c r="G344" s="55"/>
      <c r="H344" s="55"/>
      <c r="I344" s="55"/>
      <c r="J344" s="55"/>
      <c r="K344" s="59"/>
      <c r="L344" s="59"/>
      <c r="M344" s="55"/>
      <c r="N344" s="55">
        <f>N345</f>
        <v>606</v>
      </c>
      <c r="O344" s="55">
        <f aca="true" t="shared" si="219" ref="O344:AB345">O345</f>
        <v>606</v>
      </c>
      <c r="P344" s="55">
        <f t="shared" si="219"/>
        <v>0</v>
      </c>
      <c r="Q344" s="55">
        <f t="shared" si="219"/>
        <v>606</v>
      </c>
      <c r="R344" s="55">
        <f t="shared" si="219"/>
        <v>0</v>
      </c>
      <c r="S344" s="55">
        <f t="shared" si="219"/>
        <v>0</v>
      </c>
      <c r="T344" s="55">
        <f t="shared" si="219"/>
        <v>606</v>
      </c>
      <c r="U344" s="55">
        <f t="shared" si="219"/>
        <v>606</v>
      </c>
      <c r="V344" s="55">
        <f t="shared" si="219"/>
        <v>0</v>
      </c>
      <c r="W344" s="55">
        <f t="shared" si="219"/>
        <v>0</v>
      </c>
      <c r="X344" s="55">
        <f t="shared" si="219"/>
        <v>606</v>
      </c>
      <c r="Y344" s="55">
        <f t="shared" si="219"/>
        <v>606</v>
      </c>
      <c r="Z344" s="55">
        <f t="shared" si="219"/>
        <v>0</v>
      </c>
      <c r="AA344" s="55">
        <f t="shared" si="219"/>
        <v>606</v>
      </c>
      <c r="AB344" s="55">
        <f t="shared" si="219"/>
        <v>606</v>
      </c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</row>
    <row r="345" spans="1:62" s="10" customFormat="1" ht="51.75" customHeight="1">
      <c r="A345" s="62" t="s">
        <v>284</v>
      </c>
      <c r="B345" s="63" t="s">
        <v>146</v>
      </c>
      <c r="C345" s="63" t="s">
        <v>153</v>
      </c>
      <c r="D345" s="64" t="s">
        <v>282</v>
      </c>
      <c r="E345" s="63"/>
      <c r="F345" s="55"/>
      <c r="G345" s="55"/>
      <c r="H345" s="55"/>
      <c r="I345" s="55"/>
      <c r="J345" s="55"/>
      <c r="K345" s="59"/>
      <c r="L345" s="59"/>
      <c r="M345" s="55"/>
      <c r="N345" s="55">
        <f>N346</f>
        <v>606</v>
      </c>
      <c r="O345" s="55">
        <f t="shared" si="219"/>
        <v>606</v>
      </c>
      <c r="P345" s="55">
        <f t="shared" si="219"/>
        <v>0</v>
      </c>
      <c r="Q345" s="55">
        <f t="shared" si="219"/>
        <v>606</v>
      </c>
      <c r="R345" s="55">
        <f t="shared" si="219"/>
        <v>0</v>
      </c>
      <c r="S345" s="55">
        <f t="shared" si="219"/>
        <v>0</v>
      </c>
      <c r="T345" s="55">
        <f t="shared" si="219"/>
        <v>606</v>
      </c>
      <c r="U345" s="55">
        <f t="shared" si="219"/>
        <v>606</v>
      </c>
      <c r="V345" s="55">
        <f t="shared" si="219"/>
        <v>0</v>
      </c>
      <c r="W345" s="55">
        <f t="shared" si="219"/>
        <v>0</v>
      </c>
      <c r="X345" s="55">
        <f t="shared" si="219"/>
        <v>606</v>
      </c>
      <c r="Y345" s="55">
        <f t="shared" si="219"/>
        <v>606</v>
      </c>
      <c r="Z345" s="55">
        <f t="shared" si="219"/>
        <v>0</v>
      </c>
      <c r="AA345" s="55">
        <f t="shared" si="219"/>
        <v>606</v>
      </c>
      <c r="AB345" s="55">
        <f t="shared" si="219"/>
        <v>606</v>
      </c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</row>
    <row r="346" spans="1:62" s="10" customFormat="1" ht="16.5">
      <c r="A346" s="62" t="s">
        <v>10</v>
      </c>
      <c r="B346" s="63" t="s">
        <v>146</v>
      </c>
      <c r="C346" s="63" t="s">
        <v>153</v>
      </c>
      <c r="D346" s="64" t="s">
        <v>282</v>
      </c>
      <c r="E346" s="63" t="s">
        <v>17</v>
      </c>
      <c r="F346" s="55"/>
      <c r="G346" s="55"/>
      <c r="H346" s="55"/>
      <c r="I346" s="55"/>
      <c r="J346" s="55"/>
      <c r="K346" s="59"/>
      <c r="L346" s="59"/>
      <c r="M346" s="55"/>
      <c r="N346" s="55">
        <f>O346-M346</f>
        <v>606</v>
      </c>
      <c r="O346" s="55">
        <v>606</v>
      </c>
      <c r="P346" s="55"/>
      <c r="Q346" s="55">
        <v>606</v>
      </c>
      <c r="R346" s="48"/>
      <c r="S346" s="48"/>
      <c r="T346" s="55">
        <f>O346+R346</f>
        <v>606</v>
      </c>
      <c r="U346" s="55">
        <f>Q346+S346</f>
        <v>606</v>
      </c>
      <c r="V346" s="48"/>
      <c r="W346" s="48"/>
      <c r="X346" s="55">
        <f>T346+V346</f>
        <v>606</v>
      </c>
      <c r="Y346" s="55">
        <f>U346+W346</f>
        <v>606</v>
      </c>
      <c r="Z346" s="48"/>
      <c r="AA346" s="55">
        <f>X346+Z346</f>
        <v>606</v>
      </c>
      <c r="AB346" s="55">
        <f>Y346</f>
        <v>606</v>
      </c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</row>
    <row r="347" spans="1:62" s="10" customFormat="1" ht="16.5">
      <c r="A347" s="62"/>
      <c r="B347" s="63"/>
      <c r="C347" s="63"/>
      <c r="D347" s="64"/>
      <c r="E347" s="63"/>
      <c r="F347" s="47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48"/>
      <c r="S347" s="48"/>
      <c r="T347" s="48"/>
      <c r="U347" s="48"/>
      <c r="V347" s="48"/>
      <c r="W347" s="48"/>
      <c r="X347" s="48"/>
      <c r="Y347" s="48"/>
      <c r="Z347" s="48"/>
      <c r="AA347" s="48"/>
      <c r="AB347" s="48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</row>
    <row r="348" spans="1:62" s="16" customFormat="1" ht="56.25">
      <c r="A348" s="49" t="s">
        <v>2</v>
      </c>
      <c r="B348" s="50" t="s">
        <v>146</v>
      </c>
      <c r="C348" s="50" t="s">
        <v>3</v>
      </c>
      <c r="D348" s="60"/>
      <c r="E348" s="50"/>
      <c r="F348" s="61">
        <f>F349+F351</f>
        <v>229448</v>
      </c>
      <c r="G348" s="61">
        <f aca="true" t="shared" si="220" ref="G348:O348">G349+G351+G353</f>
        <v>-114217</v>
      </c>
      <c r="H348" s="61">
        <f t="shared" si="220"/>
        <v>115231</v>
      </c>
      <c r="I348" s="61">
        <f t="shared" si="220"/>
        <v>0</v>
      </c>
      <c r="J348" s="61">
        <f t="shared" si="220"/>
        <v>123866</v>
      </c>
      <c r="K348" s="61">
        <f t="shared" si="220"/>
        <v>0</v>
      </c>
      <c r="L348" s="61">
        <f t="shared" si="220"/>
        <v>0</v>
      </c>
      <c r="M348" s="61">
        <f t="shared" si="220"/>
        <v>123866</v>
      </c>
      <c r="N348" s="61">
        <f t="shared" si="220"/>
        <v>-50730</v>
      </c>
      <c r="O348" s="61">
        <f t="shared" si="220"/>
        <v>73136</v>
      </c>
      <c r="P348" s="61">
        <f aca="true" t="shared" si="221" ref="P348:U348">P349+P351+P353</f>
        <v>0</v>
      </c>
      <c r="Q348" s="61">
        <f t="shared" si="221"/>
        <v>67915</v>
      </c>
      <c r="R348" s="61">
        <f t="shared" si="221"/>
        <v>0</v>
      </c>
      <c r="S348" s="61">
        <f t="shared" si="221"/>
        <v>0</v>
      </c>
      <c r="T348" s="61">
        <f t="shared" si="221"/>
        <v>73136</v>
      </c>
      <c r="U348" s="61">
        <f t="shared" si="221"/>
        <v>67915</v>
      </c>
      <c r="V348" s="61">
        <f aca="true" t="shared" si="222" ref="V348:AB348">V349+V351+V353</f>
        <v>0</v>
      </c>
      <c r="W348" s="61">
        <f t="shared" si="222"/>
        <v>0</v>
      </c>
      <c r="X348" s="61">
        <f t="shared" si="222"/>
        <v>73136</v>
      </c>
      <c r="Y348" s="61">
        <f t="shared" si="222"/>
        <v>67915</v>
      </c>
      <c r="Z348" s="61">
        <f t="shared" si="222"/>
        <v>0</v>
      </c>
      <c r="AA348" s="61">
        <f t="shared" si="222"/>
        <v>73136</v>
      </c>
      <c r="AB348" s="61">
        <f t="shared" si="222"/>
        <v>67915</v>
      </c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</row>
    <row r="349" spans="1:62" s="24" customFormat="1" ht="35.25" customHeight="1">
      <c r="A349" s="62" t="s">
        <v>96</v>
      </c>
      <c r="B349" s="63" t="s">
        <v>146</v>
      </c>
      <c r="C349" s="63" t="s">
        <v>3</v>
      </c>
      <c r="D349" s="64" t="s">
        <v>97</v>
      </c>
      <c r="E349" s="63"/>
      <c r="F349" s="65">
        <f aca="true" t="shared" si="223" ref="F349:AB349">F350</f>
        <v>187028</v>
      </c>
      <c r="G349" s="65">
        <f t="shared" si="223"/>
        <v>-135458</v>
      </c>
      <c r="H349" s="65">
        <f t="shared" si="223"/>
        <v>51570</v>
      </c>
      <c r="I349" s="65">
        <f t="shared" si="223"/>
        <v>0</v>
      </c>
      <c r="J349" s="65">
        <f t="shared" si="223"/>
        <v>55314</v>
      </c>
      <c r="K349" s="65">
        <f t="shared" si="223"/>
        <v>0</v>
      </c>
      <c r="L349" s="65">
        <f t="shared" si="223"/>
        <v>0</v>
      </c>
      <c r="M349" s="65">
        <f t="shared" si="223"/>
        <v>55314</v>
      </c>
      <c r="N349" s="65">
        <f t="shared" si="223"/>
        <v>-23136</v>
      </c>
      <c r="O349" s="65">
        <f t="shared" si="223"/>
        <v>32178</v>
      </c>
      <c r="P349" s="65">
        <f t="shared" si="223"/>
        <v>0</v>
      </c>
      <c r="Q349" s="65">
        <f t="shared" si="223"/>
        <v>27969</v>
      </c>
      <c r="R349" s="65">
        <f t="shared" si="223"/>
        <v>0</v>
      </c>
      <c r="S349" s="65">
        <f t="shared" si="223"/>
        <v>0</v>
      </c>
      <c r="T349" s="65">
        <f t="shared" si="223"/>
        <v>32178</v>
      </c>
      <c r="U349" s="65">
        <f t="shared" si="223"/>
        <v>27969</v>
      </c>
      <c r="V349" s="65">
        <f t="shared" si="223"/>
        <v>0</v>
      </c>
      <c r="W349" s="65">
        <f t="shared" si="223"/>
        <v>0</v>
      </c>
      <c r="X349" s="65">
        <f t="shared" si="223"/>
        <v>32178</v>
      </c>
      <c r="Y349" s="65">
        <f t="shared" si="223"/>
        <v>27969</v>
      </c>
      <c r="Z349" s="65">
        <f t="shared" si="223"/>
        <v>0</v>
      </c>
      <c r="AA349" s="65">
        <f t="shared" si="223"/>
        <v>32178</v>
      </c>
      <c r="AB349" s="65">
        <f t="shared" si="223"/>
        <v>27969</v>
      </c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</row>
    <row r="350" spans="1:62" s="16" customFormat="1" ht="36.75" customHeight="1">
      <c r="A350" s="62" t="s">
        <v>129</v>
      </c>
      <c r="B350" s="63" t="s">
        <v>146</v>
      </c>
      <c r="C350" s="63" t="s">
        <v>3</v>
      </c>
      <c r="D350" s="64" t="s">
        <v>97</v>
      </c>
      <c r="E350" s="63" t="s">
        <v>130</v>
      </c>
      <c r="F350" s="55">
        <v>187028</v>
      </c>
      <c r="G350" s="55">
        <f>H350-F350</f>
        <v>-135458</v>
      </c>
      <c r="H350" s="55">
        <v>51570</v>
      </c>
      <c r="I350" s="55"/>
      <c r="J350" s="55">
        <v>55314</v>
      </c>
      <c r="K350" s="56"/>
      <c r="L350" s="56"/>
      <c r="M350" s="55">
        <v>55314</v>
      </c>
      <c r="N350" s="55">
        <f>O350-M350</f>
        <v>-23136</v>
      </c>
      <c r="O350" s="55">
        <v>32178</v>
      </c>
      <c r="P350" s="55"/>
      <c r="Q350" s="55">
        <v>27969</v>
      </c>
      <c r="R350" s="57"/>
      <c r="S350" s="57"/>
      <c r="T350" s="55">
        <f>O350+R350</f>
        <v>32178</v>
      </c>
      <c r="U350" s="55">
        <f>Q350+S350</f>
        <v>27969</v>
      </c>
      <c r="V350" s="57"/>
      <c r="W350" s="57"/>
      <c r="X350" s="55">
        <f>T350+V350</f>
        <v>32178</v>
      </c>
      <c r="Y350" s="55">
        <f>U350+W350</f>
        <v>27969</v>
      </c>
      <c r="Z350" s="57"/>
      <c r="AA350" s="55">
        <f>X350+Z350</f>
        <v>32178</v>
      </c>
      <c r="AB350" s="55">
        <f>Y350</f>
        <v>27969</v>
      </c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</row>
    <row r="351" spans="1:62" s="10" customFormat="1" ht="21.75" customHeight="1">
      <c r="A351" s="62" t="s">
        <v>105</v>
      </c>
      <c r="B351" s="63" t="s">
        <v>146</v>
      </c>
      <c r="C351" s="63" t="s">
        <v>3</v>
      </c>
      <c r="D351" s="64" t="s">
        <v>106</v>
      </c>
      <c r="E351" s="63"/>
      <c r="F351" s="65">
        <f aca="true" t="shared" si="224" ref="F351:AB351">F352</f>
        <v>42420</v>
      </c>
      <c r="G351" s="65">
        <f t="shared" si="224"/>
        <v>8013</v>
      </c>
      <c r="H351" s="65">
        <f t="shared" si="224"/>
        <v>50433</v>
      </c>
      <c r="I351" s="65">
        <f t="shared" si="224"/>
        <v>0</v>
      </c>
      <c r="J351" s="65">
        <f t="shared" si="224"/>
        <v>54197</v>
      </c>
      <c r="K351" s="65">
        <f t="shared" si="224"/>
        <v>0</v>
      </c>
      <c r="L351" s="65">
        <f t="shared" si="224"/>
        <v>0</v>
      </c>
      <c r="M351" s="65">
        <f t="shared" si="224"/>
        <v>54197</v>
      </c>
      <c r="N351" s="65">
        <f t="shared" si="224"/>
        <v>-13239</v>
      </c>
      <c r="O351" s="65">
        <f t="shared" si="224"/>
        <v>40958</v>
      </c>
      <c r="P351" s="65">
        <f t="shared" si="224"/>
        <v>0</v>
      </c>
      <c r="Q351" s="65">
        <f t="shared" si="224"/>
        <v>39946</v>
      </c>
      <c r="R351" s="65">
        <f t="shared" si="224"/>
        <v>0</v>
      </c>
      <c r="S351" s="65">
        <f t="shared" si="224"/>
        <v>0</v>
      </c>
      <c r="T351" s="65">
        <f t="shared" si="224"/>
        <v>40958</v>
      </c>
      <c r="U351" s="65">
        <f t="shared" si="224"/>
        <v>39946</v>
      </c>
      <c r="V351" s="65">
        <f t="shared" si="224"/>
        <v>0</v>
      </c>
      <c r="W351" s="65">
        <f t="shared" si="224"/>
        <v>0</v>
      </c>
      <c r="X351" s="65">
        <f t="shared" si="224"/>
        <v>40958</v>
      </c>
      <c r="Y351" s="65">
        <f t="shared" si="224"/>
        <v>39946</v>
      </c>
      <c r="Z351" s="65">
        <f t="shared" si="224"/>
        <v>0</v>
      </c>
      <c r="AA351" s="65">
        <f t="shared" si="224"/>
        <v>40958</v>
      </c>
      <c r="AB351" s="65">
        <f t="shared" si="224"/>
        <v>39946</v>
      </c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</row>
    <row r="352" spans="1:62" s="16" customFormat="1" ht="36" customHeight="1">
      <c r="A352" s="62" t="s">
        <v>129</v>
      </c>
      <c r="B352" s="63" t="s">
        <v>146</v>
      </c>
      <c r="C352" s="63" t="s">
        <v>3</v>
      </c>
      <c r="D352" s="64" t="s">
        <v>106</v>
      </c>
      <c r="E352" s="63" t="s">
        <v>130</v>
      </c>
      <c r="F352" s="55">
        <v>42420</v>
      </c>
      <c r="G352" s="55">
        <f>H352-F352</f>
        <v>8013</v>
      </c>
      <c r="H352" s="55">
        <v>50433</v>
      </c>
      <c r="I352" s="55"/>
      <c r="J352" s="55">
        <v>54197</v>
      </c>
      <c r="K352" s="56"/>
      <c r="L352" s="56"/>
      <c r="M352" s="55">
        <v>54197</v>
      </c>
      <c r="N352" s="55">
        <f>O352-M352</f>
        <v>-13239</v>
      </c>
      <c r="O352" s="55">
        <v>40958</v>
      </c>
      <c r="P352" s="55"/>
      <c r="Q352" s="55">
        <v>39946</v>
      </c>
      <c r="R352" s="57"/>
      <c r="S352" s="57"/>
      <c r="T352" s="55">
        <f>O352+R352</f>
        <v>40958</v>
      </c>
      <c r="U352" s="55">
        <f>Q352+S352</f>
        <v>39946</v>
      </c>
      <c r="V352" s="57"/>
      <c r="W352" s="57"/>
      <c r="X352" s="55">
        <f>T352+V352</f>
        <v>40958</v>
      </c>
      <c r="Y352" s="55">
        <f>U352+W352</f>
        <v>39946</v>
      </c>
      <c r="Z352" s="57"/>
      <c r="AA352" s="55">
        <f>X352+Z352</f>
        <v>40958</v>
      </c>
      <c r="AB352" s="55">
        <f>Y352</f>
        <v>39946</v>
      </c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</row>
    <row r="353" spans="1:62" s="16" customFormat="1" ht="17.25" customHeight="1" hidden="1">
      <c r="A353" s="62" t="s">
        <v>121</v>
      </c>
      <c r="B353" s="63" t="s">
        <v>146</v>
      </c>
      <c r="C353" s="63" t="s">
        <v>3</v>
      </c>
      <c r="D353" s="64" t="s">
        <v>123</v>
      </c>
      <c r="E353" s="63"/>
      <c r="F353" s="55"/>
      <c r="G353" s="55">
        <f aca="true" t="shared" si="225" ref="G353:Q353">G354</f>
        <v>13228</v>
      </c>
      <c r="H353" s="55">
        <f t="shared" si="225"/>
        <v>13228</v>
      </c>
      <c r="I353" s="55">
        <f t="shared" si="225"/>
        <v>0</v>
      </c>
      <c r="J353" s="55">
        <f t="shared" si="225"/>
        <v>14355</v>
      </c>
      <c r="K353" s="55">
        <f t="shared" si="225"/>
        <v>0</v>
      </c>
      <c r="L353" s="55">
        <f t="shared" si="225"/>
        <v>0</v>
      </c>
      <c r="M353" s="55">
        <f t="shared" si="225"/>
        <v>14355</v>
      </c>
      <c r="N353" s="55">
        <f t="shared" si="225"/>
        <v>-14355</v>
      </c>
      <c r="O353" s="55">
        <f t="shared" si="225"/>
        <v>0</v>
      </c>
      <c r="P353" s="55">
        <f t="shared" si="225"/>
        <v>0</v>
      </c>
      <c r="Q353" s="55">
        <f t="shared" si="225"/>
        <v>0</v>
      </c>
      <c r="R353" s="57"/>
      <c r="S353" s="57"/>
      <c r="T353" s="57"/>
      <c r="U353" s="57"/>
      <c r="V353" s="57"/>
      <c r="W353" s="57"/>
      <c r="X353" s="57"/>
      <c r="Y353" s="57"/>
      <c r="Z353" s="57"/>
      <c r="AA353" s="57"/>
      <c r="AB353" s="57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</row>
    <row r="354" spans="1:62" s="16" customFormat="1" ht="51.75" customHeight="1" hidden="1">
      <c r="A354" s="62" t="s">
        <v>137</v>
      </c>
      <c r="B354" s="63" t="s">
        <v>146</v>
      </c>
      <c r="C354" s="63" t="s">
        <v>3</v>
      </c>
      <c r="D354" s="64" t="s">
        <v>122</v>
      </c>
      <c r="E354" s="63" t="s">
        <v>138</v>
      </c>
      <c r="F354" s="55"/>
      <c r="G354" s="55">
        <f>H354-F354</f>
        <v>13228</v>
      </c>
      <c r="H354" s="55">
        <v>13228</v>
      </c>
      <c r="I354" s="55"/>
      <c r="J354" s="55">
        <v>14355</v>
      </c>
      <c r="K354" s="56"/>
      <c r="L354" s="56"/>
      <c r="M354" s="55">
        <v>14355</v>
      </c>
      <c r="N354" s="55">
        <f>O354-M354</f>
        <v>-14355</v>
      </c>
      <c r="O354" s="55"/>
      <c r="P354" s="55"/>
      <c r="Q354" s="55"/>
      <c r="R354" s="57"/>
      <c r="S354" s="57"/>
      <c r="T354" s="57"/>
      <c r="U354" s="57"/>
      <c r="V354" s="57"/>
      <c r="W354" s="57"/>
      <c r="X354" s="57"/>
      <c r="Y354" s="57"/>
      <c r="Z354" s="57"/>
      <c r="AA354" s="57"/>
      <c r="AB354" s="57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</row>
    <row r="355" spans="1:28" ht="15.75">
      <c r="A355" s="121"/>
      <c r="B355" s="79"/>
      <c r="C355" s="79"/>
      <c r="D355" s="80"/>
      <c r="E355" s="79"/>
      <c r="F355" s="40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</row>
    <row r="356" spans="1:62" s="8" customFormat="1" ht="20.25">
      <c r="A356" s="43" t="s">
        <v>111</v>
      </c>
      <c r="B356" s="44" t="s">
        <v>112</v>
      </c>
      <c r="C356" s="44"/>
      <c r="D356" s="45"/>
      <c r="E356" s="44"/>
      <c r="F356" s="82">
        <f aca="true" t="shared" si="226" ref="F356:O356">F358+F364+F370+F386</f>
        <v>261856</v>
      </c>
      <c r="G356" s="82">
        <f t="shared" si="226"/>
        <v>108248</v>
      </c>
      <c r="H356" s="82">
        <f t="shared" si="226"/>
        <v>370104</v>
      </c>
      <c r="I356" s="82">
        <f t="shared" si="226"/>
        <v>0</v>
      </c>
      <c r="J356" s="82">
        <f t="shared" si="226"/>
        <v>272117</v>
      </c>
      <c r="K356" s="82">
        <f t="shared" si="226"/>
        <v>0</v>
      </c>
      <c r="L356" s="82">
        <f t="shared" si="226"/>
        <v>0</v>
      </c>
      <c r="M356" s="82">
        <f t="shared" si="226"/>
        <v>272117</v>
      </c>
      <c r="N356" s="82">
        <f t="shared" si="226"/>
        <v>-136780</v>
      </c>
      <c r="O356" s="82">
        <f t="shared" si="226"/>
        <v>135337</v>
      </c>
      <c r="P356" s="82">
        <f aca="true" t="shared" si="227" ref="P356:U356">P358+P364+P370+P386</f>
        <v>0</v>
      </c>
      <c r="Q356" s="82">
        <f t="shared" si="227"/>
        <v>135152</v>
      </c>
      <c r="R356" s="82">
        <f t="shared" si="227"/>
        <v>0</v>
      </c>
      <c r="S356" s="82">
        <f t="shared" si="227"/>
        <v>0</v>
      </c>
      <c r="T356" s="82">
        <f t="shared" si="227"/>
        <v>135337</v>
      </c>
      <c r="U356" s="82">
        <f t="shared" si="227"/>
        <v>135152</v>
      </c>
      <c r="V356" s="82">
        <f aca="true" t="shared" si="228" ref="V356:AB356">V358+V364+V370+V386</f>
        <v>0</v>
      </c>
      <c r="W356" s="82">
        <f t="shared" si="228"/>
        <v>0</v>
      </c>
      <c r="X356" s="82">
        <f t="shared" si="228"/>
        <v>135337</v>
      </c>
      <c r="Y356" s="82">
        <f t="shared" si="228"/>
        <v>135152</v>
      </c>
      <c r="Z356" s="82">
        <f t="shared" si="228"/>
        <v>0</v>
      </c>
      <c r="AA356" s="82">
        <f t="shared" si="228"/>
        <v>135337</v>
      </c>
      <c r="AB356" s="82">
        <f t="shared" si="228"/>
        <v>135152</v>
      </c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</row>
    <row r="357" spans="1:62" s="8" customFormat="1" ht="20.25">
      <c r="A357" s="43"/>
      <c r="B357" s="44"/>
      <c r="C357" s="44"/>
      <c r="D357" s="45"/>
      <c r="E357" s="44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</row>
    <row r="358" spans="1:62" s="8" customFormat="1" ht="20.25">
      <c r="A358" s="49" t="s">
        <v>172</v>
      </c>
      <c r="B358" s="50" t="s">
        <v>3</v>
      </c>
      <c r="C358" s="50" t="s">
        <v>127</v>
      </c>
      <c r="D358" s="45"/>
      <c r="E358" s="44"/>
      <c r="F358" s="122">
        <f aca="true" t="shared" si="229" ref="F358:V359">F359</f>
        <v>19352</v>
      </c>
      <c r="G358" s="122">
        <f t="shared" si="229"/>
        <v>11045</v>
      </c>
      <c r="H358" s="122">
        <f t="shared" si="229"/>
        <v>30397</v>
      </c>
      <c r="I358" s="122">
        <f t="shared" si="229"/>
        <v>0</v>
      </c>
      <c r="J358" s="122">
        <f t="shared" si="229"/>
        <v>36394</v>
      </c>
      <c r="K358" s="122">
        <f t="shared" si="229"/>
        <v>0</v>
      </c>
      <c r="L358" s="122">
        <f t="shared" si="229"/>
        <v>0</v>
      </c>
      <c r="M358" s="122">
        <f aca="true" t="shared" si="230" ref="M358:U358">M359+M361</f>
        <v>36394</v>
      </c>
      <c r="N358" s="122">
        <f t="shared" si="230"/>
        <v>-8559</v>
      </c>
      <c r="O358" s="122">
        <f t="shared" si="230"/>
        <v>27835</v>
      </c>
      <c r="P358" s="122">
        <f t="shared" si="230"/>
        <v>0</v>
      </c>
      <c r="Q358" s="122">
        <f t="shared" si="230"/>
        <v>27835</v>
      </c>
      <c r="R358" s="122">
        <f t="shared" si="230"/>
        <v>0</v>
      </c>
      <c r="S358" s="122">
        <f t="shared" si="230"/>
        <v>0</v>
      </c>
      <c r="T358" s="122">
        <f t="shared" si="230"/>
        <v>27835</v>
      </c>
      <c r="U358" s="122">
        <f t="shared" si="230"/>
        <v>27835</v>
      </c>
      <c r="V358" s="122">
        <f aca="true" t="shared" si="231" ref="V358:AB358">V359+V361</f>
        <v>0</v>
      </c>
      <c r="W358" s="122">
        <f t="shared" si="231"/>
        <v>0</v>
      </c>
      <c r="X358" s="122">
        <f t="shared" si="231"/>
        <v>27835</v>
      </c>
      <c r="Y358" s="122">
        <f t="shared" si="231"/>
        <v>27835</v>
      </c>
      <c r="Z358" s="122">
        <f t="shared" si="231"/>
        <v>0</v>
      </c>
      <c r="AA358" s="122">
        <f t="shared" si="231"/>
        <v>27835</v>
      </c>
      <c r="AB358" s="122">
        <f t="shared" si="231"/>
        <v>27835</v>
      </c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</row>
    <row r="359" spans="1:62" s="8" customFormat="1" ht="40.5" customHeight="1" hidden="1">
      <c r="A359" s="62" t="s">
        <v>173</v>
      </c>
      <c r="B359" s="63" t="s">
        <v>3</v>
      </c>
      <c r="C359" s="63" t="s">
        <v>127</v>
      </c>
      <c r="D359" s="97" t="s">
        <v>197</v>
      </c>
      <c r="E359" s="44"/>
      <c r="F359" s="114">
        <f t="shared" si="229"/>
        <v>19352</v>
      </c>
      <c r="G359" s="114">
        <f t="shared" si="229"/>
        <v>11045</v>
      </c>
      <c r="H359" s="114">
        <f t="shared" si="229"/>
        <v>30397</v>
      </c>
      <c r="I359" s="114">
        <f t="shared" si="229"/>
        <v>0</v>
      </c>
      <c r="J359" s="114">
        <f t="shared" si="229"/>
        <v>36394</v>
      </c>
      <c r="K359" s="114">
        <f t="shared" si="229"/>
        <v>0</v>
      </c>
      <c r="L359" s="114">
        <f t="shared" si="229"/>
        <v>0</v>
      </c>
      <c r="M359" s="114">
        <f t="shared" si="229"/>
        <v>36394</v>
      </c>
      <c r="N359" s="114">
        <f t="shared" si="229"/>
        <v>-36394</v>
      </c>
      <c r="O359" s="114">
        <f t="shared" si="229"/>
        <v>0</v>
      </c>
      <c r="P359" s="114">
        <f t="shared" si="229"/>
        <v>0</v>
      </c>
      <c r="Q359" s="114">
        <f t="shared" si="229"/>
        <v>0</v>
      </c>
      <c r="R359" s="114">
        <f t="shared" si="229"/>
        <v>0</v>
      </c>
      <c r="S359" s="114">
        <f t="shared" si="229"/>
        <v>0</v>
      </c>
      <c r="T359" s="114">
        <f t="shared" si="229"/>
        <v>0</v>
      </c>
      <c r="U359" s="114">
        <f t="shared" si="229"/>
        <v>0</v>
      </c>
      <c r="V359" s="114">
        <f t="shared" si="229"/>
        <v>0</v>
      </c>
      <c r="W359" s="114">
        <f aca="true" t="shared" si="232" ref="W359:AB359">W360</f>
        <v>0</v>
      </c>
      <c r="X359" s="114">
        <f t="shared" si="232"/>
        <v>0</v>
      </c>
      <c r="Y359" s="114">
        <f t="shared" si="232"/>
        <v>0</v>
      </c>
      <c r="Z359" s="114">
        <f t="shared" si="232"/>
        <v>0</v>
      </c>
      <c r="AA359" s="114">
        <f t="shared" si="232"/>
        <v>0</v>
      </c>
      <c r="AB359" s="114">
        <f t="shared" si="232"/>
        <v>0</v>
      </c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</row>
    <row r="360" spans="1:62" s="8" customFormat="1" ht="20.25" hidden="1">
      <c r="A360" s="62" t="s">
        <v>10</v>
      </c>
      <c r="B360" s="63" t="s">
        <v>3</v>
      </c>
      <c r="C360" s="63" t="s">
        <v>127</v>
      </c>
      <c r="D360" s="97" t="s">
        <v>197</v>
      </c>
      <c r="E360" s="63" t="s">
        <v>17</v>
      </c>
      <c r="F360" s="55">
        <v>19352</v>
      </c>
      <c r="G360" s="55">
        <f>H360-F360</f>
        <v>11045</v>
      </c>
      <c r="H360" s="70">
        <v>30397</v>
      </c>
      <c r="I360" s="70"/>
      <c r="J360" s="70">
        <v>36394</v>
      </c>
      <c r="K360" s="118"/>
      <c r="L360" s="118"/>
      <c r="M360" s="55">
        <v>36394</v>
      </c>
      <c r="N360" s="55">
        <f>O360-M360</f>
        <v>-36394</v>
      </c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  <c r="AB360" s="55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</row>
    <row r="361" spans="1:62" s="8" customFormat="1" ht="33.75" customHeight="1">
      <c r="A361" s="62" t="s">
        <v>173</v>
      </c>
      <c r="B361" s="63" t="s">
        <v>3</v>
      </c>
      <c r="C361" s="63" t="s">
        <v>127</v>
      </c>
      <c r="D361" s="97" t="s">
        <v>264</v>
      </c>
      <c r="E361" s="63"/>
      <c r="F361" s="55"/>
      <c r="G361" s="55"/>
      <c r="H361" s="70"/>
      <c r="I361" s="70"/>
      <c r="J361" s="70"/>
      <c r="K361" s="118"/>
      <c r="L361" s="118"/>
      <c r="M361" s="55">
        <f aca="true" t="shared" si="233" ref="M361:AB361">M362</f>
        <v>0</v>
      </c>
      <c r="N361" s="55">
        <f t="shared" si="233"/>
        <v>27835</v>
      </c>
      <c r="O361" s="55">
        <f t="shared" si="233"/>
        <v>27835</v>
      </c>
      <c r="P361" s="55">
        <f t="shared" si="233"/>
        <v>0</v>
      </c>
      <c r="Q361" s="55">
        <f t="shared" si="233"/>
        <v>27835</v>
      </c>
      <c r="R361" s="55">
        <f t="shared" si="233"/>
        <v>0</v>
      </c>
      <c r="S361" s="55">
        <f t="shared" si="233"/>
        <v>0</v>
      </c>
      <c r="T361" s="55">
        <f t="shared" si="233"/>
        <v>27835</v>
      </c>
      <c r="U361" s="55">
        <f t="shared" si="233"/>
        <v>27835</v>
      </c>
      <c r="V361" s="55">
        <f t="shared" si="233"/>
        <v>0</v>
      </c>
      <c r="W361" s="55">
        <f t="shared" si="233"/>
        <v>0</v>
      </c>
      <c r="X361" s="55">
        <f t="shared" si="233"/>
        <v>27835</v>
      </c>
      <c r="Y361" s="55">
        <f t="shared" si="233"/>
        <v>27835</v>
      </c>
      <c r="Z361" s="55">
        <f t="shared" si="233"/>
        <v>0</v>
      </c>
      <c r="AA361" s="55">
        <f t="shared" si="233"/>
        <v>27835</v>
      </c>
      <c r="AB361" s="55">
        <f t="shared" si="233"/>
        <v>27835</v>
      </c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</row>
    <row r="362" spans="1:62" s="8" customFormat="1" ht="24" customHeight="1">
      <c r="A362" s="62" t="s">
        <v>10</v>
      </c>
      <c r="B362" s="63" t="s">
        <v>3</v>
      </c>
      <c r="C362" s="63" t="s">
        <v>127</v>
      </c>
      <c r="D362" s="97" t="s">
        <v>264</v>
      </c>
      <c r="E362" s="63" t="s">
        <v>17</v>
      </c>
      <c r="F362" s="55"/>
      <c r="G362" s="55"/>
      <c r="H362" s="70"/>
      <c r="I362" s="70"/>
      <c r="J362" s="70"/>
      <c r="K362" s="118"/>
      <c r="L362" s="118"/>
      <c r="M362" s="55"/>
      <c r="N362" s="55">
        <f>O362-M362</f>
        <v>27835</v>
      </c>
      <c r="O362" s="55">
        <v>27835</v>
      </c>
      <c r="P362" s="55"/>
      <c r="Q362" s="55">
        <v>27835</v>
      </c>
      <c r="R362" s="109"/>
      <c r="S362" s="109"/>
      <c r="T362" s="55">
        <f>O362+R362</f>
        <v>27835</v>
      </c>
      <c r="U362" s="55">
        <f>Q362+S362</f>
        <v>27835</v>
      </c>
      <c r="V362" s="109"/>
      <c r="W362" s="109"/>
      <c r="X362" s="55">
        <f>T362+V362</f>
        <v>27835</v>
      </c>
      <c r="Y362" s="55">
        <f>U362+W362</f>
        <v>27835</v>
      </c>
      <c r="Z362" s="109"/>
      <c r="AA362" s="55">
        <f>X362+Z362</f>
        <v>27835</v>
      </c>
      <c r="AB362" s="55">
        <f>Y362</f>
        <v>27835</v>
      </c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</row>
    <row r="363" spans="1:62" s="14" customFormat="1" ht="16.5">
      <c r="A363" s="123"/>
      <c r="B363" s="124"/>
      <c r="C363" s="124"/>
      <c r="D363" s="125"/>
      <c r="E363" s="124"/>
      <c r="F363" s="75"/>
      <c r="G363" s="126"/>
      <c r="H363" s="126"/>
      <c r="I363" s="126"/>
      <c r="J363" s="126"/>
      <c r="K363" s="126"/>
      <c r="L363" s="126"/>
      <c r="M363" s="126"/>
      <c r="N363" s="126"/>
      <c r="O363" s="126"/>
      <c r="P363" s="126"/>
      <c r="Q363" s="126"/>
      <c r="R363" s="74"/>
      <c r="S363" s="74"/>
      <c r="T363" s="74"/>
      <c r="U363" s="74"/>
      <c r="V363" s="74"/>
      <c r="W363" s="74"/>
      <c r="X363" s="74"/>
      <c r="Y363" s="74"/>
      <c r="Z363" s="74"/>
      <c r="AA363" s="74"/>
      <c r="AB363" s="74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</row>
    <row r="364" spans="1:62" s="16" customFormat="1" ht="18.75">
      <c r="A364" s="49" t="s">
        <v>113</v>
      </c>
      <c r="B364" s="50" t="s">
        <v>3</v>
      </c>
      <c r="C364" s="50" t="s">
        <v>128</v>
      </c>
      <c r="D364" s="60"/>
      <c r="E364" s="50"/>
      <c r="F364" s="61">
        <f aca="true" t="shared" si="234" ref="F364:V365">F365</f>
        <v>73125</v>
      </c>
      <c r="G364" s="61">
        <f t="shared" si="234"/>
        <v>10774</v>
      </c>
      <c r="H364" s="61">
        <f t="shared" si="234"/>
        <v>83899</v>
      </c>
      <c r="I364" s="61">
        <f t="shared" si="234"/>
        <v>0</v>
      </c>
      <c r="J364" s="61">
        <f t="shared" si="234"/>
        <v>88784</v>
      </c>
      <c r="K364" s="61">
        <f t="shared" si="234"/>
        <v>0</v>
      </c>
      <c r="L364" s="61">
        <f t="shared" si="234"/>
        <v>0</v>
      </c>
      <c r="M364" s="61">
        <f aca="true" t="shared" si="235" ref="M364:U364">M365+M367</f>
        <v>88784</v>
      </c>
      <c r="N364" s="61">
        <f t="shared" si="235"/>
        <v>-36519</v>
      </c>
      <c r="O364" s="61">
        <f t="shared" si="235"/>
        <v>52265</v>
      </c>
      <c r="P364" s="61">
        <f t="shared" si="235"/>
        <v>0</v>
      </c>
      <c r="Q364" s="61">
        <f t="shared" si="235"/>
        <v>52346</v>
      </c>
      <c r="R364" s="61">
        <f t="shared" si="235"/>
        <v>0</v>
      </c>
      <c r="S364" s="61">
        <f t="shared" si="235"/>
        <v>0</v>
      </c>
      <c r="T364" s="61">
        <f t="shared" si="235"/>
        <v>52265</v>
      </c>
      <c r="U364" s="61">
        <f t="shared" si="235"/>
        <v>52346</v>
      </c>
      <c r="V364" s="61">
        <f aca="true" t="shared" si="236" ref="V364:AB364">V365+V367</f>
        <v>0</v>
      </c>
      <c r="W364" s="61">
        <f t="shared" si="236"/>
        <v>0</v>
      </c>
      <c r="X364" s="61">
        <f t="shared" si="236"/>
        <v>52265</v>
      </c>
      <c r="Y364" s="61">
        <f t="shared" si="236"/>
        <v>52346</v>
      </c>
      <c r="Z364" s="61">
        <f t="shared" si="236"/>
        <v>0</v>
      </c>
      <c r="AA364" s="61">
        <f t="shared" si="236"/>
        <v>52265</v>
      </c>
      <c r="AB364" s="61">
        <f t="shared" si="236"/>
        <v>52346</v>
      </c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</row>
    <row r="365" spans="1:28" ht="24" customHeight="1" hidden="1">
      <c r="A365" s="62" t="s">
        <v>114</v>
      </c>
      <c r="B365" s="63" t="s">
        <v>3</v>
      </c>
      <c r="C365" s="63" t="s">
        <v>128</v>
      </c>
      <c r="D365" s="64" t="s">
        <v>7</v>
      </c>
      <c r="E365" s="63"/>
      <c r="F365" s="65">
        <f t="shared" si="234"/>
        <v>73125</v>
      </c>
      <c r="G365" s="65">
        <f t="shared" si="234"/>
        <v>10774</v>
      </c>
      <c r="H365" s="65">
        <f t="shared" si="234"/>
        <v>83899</v>
      </c>
      <c r="I365" s="65">
        <f t="shared" si="234"/>
        <v>0</v>
      </c>
      <c r="J365" s="65">
        <f t="shared" si="234"/>
        <v>88784</v>
      </c>
      <c r="K365" s="65">
        <f t="shared" si="234"/>
        <v>0</v>
      </c>
      <c r="L365" s="65">
        <f t="shared" si="234"/>
        <v>0</v>
      </c>
      <c r="M365" s="65">
        <f t="shared" si="234"/>
        <v>88784</v>
      </c>
      <c r="N365" s="65">
        <f t="shared" si="234"/>
        <v>-88784</v>
      </c>
      <c r="O365" s="65">
        <f t="shared" si="234"/>
        <v>0</v>
      </c>
      <c r="P365" s="65">
        <f t="shared" si="234"/>
        <v>0</v>
      </c>
      <c r="Q365" s="65">
        <f t="shared" si="234"/>
        <v>0</v>
      </c>
      <c r="R365" s="65">
        <f t="shared" si="234"/>
        <v>0</v>
      </c>
      <c r="S365" s="65">
        <f t="shared" si="234"/>
        <v>0</v>
      </c>
      <c r="T365" s="65">
        <f t="shared" si="234"/>
        <v>0</v>
      </c>
      <c r="U365" s="65">
        <f t="shared" si="234"/>
        <v>0</v>
      </c>
      <c r="V365" s="65">
        <f t="shared" si="234"/>
        <v>0</v>
      </c>
      <c r="W365" s="65">
        <f aca="true" t="shared" si="237" ref="W365:AB365">W366</f>
        <v>0</v>
      </c>
      <c r="X365" s="65">
        <f t="shared" si="237"/>
        <v>0</v>
      </c>
      <c r="Y365" s="65">
        <f t="shared" si="237"/>
        <v>0</v>
      </c>
      <c r="Z365" s="65">
        <f t="shared" si="237"/>
        <v>0</v>
      </c>
      <c r="AA365" s="65">
        <f t="shared" si="237"/>
        <v>0</v>
      </c>
      <c r="AB365" s="65">
        <f t="shared" si="237"/>
        <v>0</v>
      </c>
    </row>
    <row r="366" spans="1:62" s="12" customFormat="1" ht="39" customHeight="1" hidden="1">
      <c r="A366" s="62" t="s">
        <v>129</v>
      </c>
      <c r="B366" s="63" t="s">
        <v>3</v>
      </c>
      <c r="C366" s="63" t="s">
        <v>128</v>
      </c>
      <c r="D366" s="64" t="s">
        <v>7</v>
      </c>
      <c r="E366" s="63" t="s">
        <v>130</v>
      </c>
      <c r="F366" s="55">
        <v>73125</v>
      </c>
      <c r="G366" s="55">
        <f>H366-F366</f>
        <v>10774</v>
      </c>
      <c r="H366" s="55">
        <f>35145+21900+24226+2512+200-47-37</f>
        <v>83899</v>
      </c>
      <c r="I366" s="55"/>
      <c r="J366" s="55">
        <f>37712+24006+24226+2690+240-39-51</f>
        <v>88784</v>
      </c>
      <c r="K366" s="77"/>
      <c r="L366" s="77"/>
      <c r="M366" s="55">
        <v>88784</v>
      </c>
      <c r="N366" s="55">
        <f>O366-M366</f>
        <v>-88784</v>
      </c>
      <c r="O366" s="55"/>
      <c r="P366" s="55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1"/>
      <c r="AY366" s="11"/>
      <c r="AZ366" s="11"/>
      <c r="BA366" s="11"/>
      <c r="BB366" s="11"/>
      <c r="BC366" s="11"/>
      <c r="BD366" s="11"/>
      <c r="BE366" s="11"/>
      <c r="BF366" s="11"/>
      <c r="BG366" s="11"/>
      <c r="BH366" s="11"/>
      <c r="BI366" s="11"/>
      <c r="BJ366" s="11"/>
    </row>
    <row r="367" spans="1:62" s="12" customFormat="1" ht="25.5" customHeight="1">
      <c r="A367" s="62" t="s">
        <v>114</v>
      </c>
      <c r="B367" s="63" t="s">
        <v>3</v>
      </c>
      <c r="C367" s="63" t="s">
        <v>128</v>
      </c>
      <c r="D367" s="64" t="s">
        <v>261</v>
      </c>
      <c r="E367" s="63"/>
      <c r="F367" s="55"/>
      <c r="G367" s="55"/>
      <c r="H367" s="55"/>
      <c r="I367" s="55"/>
      <c r="J367" s="55"/>
      <c r="K367" s="77"/>
      <c r="L367" s="77"/>
      <c r="M367" s="55">
        <f aca="true" t="shared" si="238" ref="M367:AB367">M368</f>
        <v>0</v>
      </c>
      <c r="N367" s="55">
        <f t="shared" si="238"/>
        <v>52265</v>
      </c>
      <c r="O367" s="55">
        <f t="shared" si="238"/>
        <v>52265</v>
      </c>
      <c r="P367" s="55">
        <f t="shared" si="238"/>
        <v>0</v>
      </c>
      <c r="Q367" s="55">
        <f t="shared" si="238"/>
        <v>52346</v>
      </c>
      <c r="R367" s="55">
        <f t="shared" si="238"/>
        <v>0</v>
      </c>
      <c r="S367" s="55">
        <f t="shared" si="238"/>
        <v>0</v>
      </c>
      <c r="T367" s="55">
        <f t="shared" si="238"/>
        <v>52265</v>
      </c>
      <c r="U367" s="55">
        <f t="shared" si="238"/>
        <v>52346</v>
      </c>
      <c r="V367" s="55">
        <f t="shared" si="238"/>
        <v>0</v>
      </c>
      <c r="W367" s="55">
        <f t="shared" si="238"/>
        <v>0</v>
      </c>
      <c r="X367" s="55">
        <f t="shared" si="238"/>
        <v>52265</v>
      </c>
      <c r="Y367" s="55">
        <f t="shared" si="238"/>
        <v>52346</v>
      </c>
      <c r="Z367" s="55">
        <f t="shared" si="238"/>
        <v>0</v>
      </c>
      <c r="AA367" s="55">
        <f t="shared" si="238"/>
        <v>52265</v>
      </c>
      <c r="AB367" s="55">
        <f t="shared" si="238"/>
        <v>52346</v>
      </c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1"/>
      <c r="AY367" s="11"/>
      <c r="AZ367" s="11"/>
      <c r="BA367" s="11"/>
      <c r="BB367" s="11"/>
      <c r="BC367" s="11"/>
      <c r="BD367" s="11"/>
      <c r="BE367" s="11"/>
      <c r="BF367" s="11"/>
      <c r="BG367" s="11"/>
      <c r="BH367" s="11"/>
      <c r="BI367" s="11"/>
      <c r="BJ367" s="11"/>
    </row>
    <row r="368" spans="1:62" s="12" customFormat="1" ht="36.75" customHeight="1">
      <c r="A368" s="62" t="s">
        <v>129</v>
      </c>
      <c r="B368" s="63" t="s">
        <v>3</v>
      </c>
      <c r="C368" s="63" t="s">
        <v>128</v>
      </c>
      <c r="D368" s="64" t="s">
        <v>261</v>
      </c>
      <c r="E368" s="63" t="s">
        <v>130</v>
      </c>
      <c r="F368" s="55"/>
      <c r="G368" s="55"/>
      <c r="H368" s="55"/>
      <c r="I368" s="55"/>
      <c r="J368" s="55"/>
      <c r="K368" s="77"/>
      <c r="L368" s="77"/>
      <c r="M368" s="55"/>
      <c r="N368" s="55">
        <f>O368-M368</f>
        <v>52265</v>
      </c>
      <c r="O368" s="55">
        <f>10527+19774+21964</f>
        <v>52265</v>
      </c>
      <c r="P368" s="55"/>
      <c r="Q368" s="55">
        <f>10527+19813+22006</f>
        <v>52346</v>
      </c>
      <c r="R368" s="77"/>
      <c r="S368" s="77"/>
      <c r="T368" s="55">
        <f>O368+R368</f>
        <v>52265</v>
      </c>
      <c r="U368" s="55">
        <f>Q368+S368</f>
        <v>52346</v>
      </c>
      <c r="V368" s="77"/>
      <c r="W368" s="77"/>
      <c r="X368" s="55">
        <f>T368+V368</f>
        <v>52265</v>
      </c>
      <c r="Y368" s="55">
        <f>U368+W368</f>
        <v>52346</v>
      </c>
      <c r="Z368" s="77"/>
      <c r="AA368" s="55">
        <f>X368+Z368</f>
        <v>52265</v>
      </c>
      <c r="AB368" s="55">
        <f>Y368</f>
        <v>52346</v>
      </c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1"/>
      <c r="AY368" s="11"/>
      <c r="AZ368" s="11"/>
      <c r="BA368" s="11"/>
      <c r="BB368" s="11"/>
      <c r="BC368" s="11"/>
      <c r="BD368" s="11"/>
      <c r="BE368" s="11"/>
      <c r="BF368" s="11"/>
      <c r="BG368" s="11"/>
      <c r="BH368" s="11"/>
      <c r="BI368" s="11"/>
      <c r="BJ368" s="11"/>
    </row>
    <row r="369" spans="1:62" s="12" customFormat="1" ht="18.75">
      <c r="A369" s="49"/>
      <c r="B369" s="50"/>
      <c r="C369" s="50"/>
      <c r="D369" s="51"/>
      <c r="E369" s="50"/>
      <c r="F369" s="12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  <c r="AB369" s="77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1"/>
      <c r="AY369" s="11"/>
      <c r="AZ369" s="11"/>
      <c r="BA369" s="11"/>
      <c r="BB369" s="11"/>
      <c r="BC369" s="11"/>
      <c r="BD369" s="11"/>
      <c r="BE369" s="11"/>
      <c r="BF369" s="11"/>
      <c r="BG369" s="11"/>
      <c r="BH369" s="11"/>
      <c r="BI369" s="11"/>
      <c r="BJ369" s="11"/>
    </row>
    <row r="370" spans="1:62" s="12" customFormat="1" ht="18.75">
      <c r="A370" s="49" t="s">
        <v>115</v>
      </c>
      <c r="B370" s="50" t="s">
        <v>3</v>
      </c>
      <c r="C370" s="50" t="s">
        <v>132</v>
      </c>
      <c r="D370" s="60"/>
      <c r="E370" s="50"/>
      <c r="F370" s="61">
        <f aca="true" t="shared" si="239" ref="F370:O370">F371+F374</f>
        <v>113930</v>
      </c>
      <c r="G370" s="61">
        <f t="shared" si="239"/>
        <v>93452</v>
      </c>
      <c r="H370" s="61">
        <f t="shared" si="239"/>
        <v>207382</v>
      </c>
      <c r="I370" s="61">
        <f t="shared" si="239"/>
        <v>0</v>
      </c>
      <c r="J370" s="61">
        <f t="shared" si="239"/>
        <v>94467</v>
      </c>
      <c r="K370" s="61">
        <f t="shared" si="239"/>
        <v>0</v>
      </c>
      <c r="L370" s="61">
        <f t="shared" si="239"/>
        <v>0</v>
      </c>
      <c r="M370" s="61">
        <f t="shared" si="239"/>
        <v>94467</v>
      </c>
      <c r="N370" s="61">
        <f t="shared" si="239"/>
        <v>-60968</v>
      </c>
      <c r="O370" s="61">
        <f t="shared" si="239"/>
        <v>33499</v>
      </c>
      <c r="P370" s="61">
        <f aca="true" t="shared" si="240" ref="P370:U370">P371+P374</f>
        <v>0</v>
      </c>
      <c r="Q370" s="61">
        <f t="shared" si="240"/>
        <v>33314</v>
      </c>
      <c r="R370" s="61">
        <f t="shared" si="240"/>
        <v>0</v>
      </c>
      <c r="S370" s="61">
        <f t="shared" si="240"/>
        <v>0</v>
      </c>
      <c r="T370" s="61">
        <f t="shared" si="240"/>
        <v>33499</v>
      </c>
      <c r="U370" s="61">
        <f t="shared" si="240"/>
        <v>33314</v>
      </c>
      <c r="V370" s="61">
        <f aca="true" t="shared" si="241" ref="V370:AB370">V371+V374</f>
        <v>0</v>
      </c>
      <c r="W370" s="61">
        <f t="shared" si="241"/>
        <v>0</v>
      </c>
      <c r="X370" s="61">
        <f t="shared" si="241"/>
        <v>33499</v>
      </c>
      <c r="Y370" s="61">
        <f t="shared" si="241"/>
        <v>33314</v>
      </c>
      <c r="Z370" s="61">
        <f t="shared" si="241"/>
        <v>0</v>
      </c>
      <c r="AA370" s="61">
        <f t="shared" si="241"/>
        <v>33499</v>
      </c>
      <c r="AB370" s="61">
        <f t="shared" si="241"/>
        <v>33314</v>
      </c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1"/>
      <c r="AY370" s="11"/>
      <c r="AZ370" s="11"/>
      <c r="BA370" s="11"/>
      <c r="BB370" s="11"/>
      <c r="BC370" s="11"/>
      <c r="BD370" s="11"/>
      <c r="BE370" s="11"/>
      <c r="BF370" s="11"/>
      <c r="BG370" s="11"/>
      <c r="BH370" s="11"/>
      <c r="BI370" s="11"/>
      <c r="BJ370" s="11"/>
    </row>
    <row r="371" spans="1:62" s="12" customFormat="1" ht="20.25" customHeight="1">
      <c r="A371" s="62" t="s">
        <v>8</v>
      </c>
      <c r="B371" s="63" t="s">
        <v>3</v>
      </c>
      <c r="C371" s="63" t="s">
        <v>132</v>
      </c>
      <c r="D371" s="64" t="s">
        <v>116</v>
      </c>
      <c r="E371" s="63"/>
      <c r="F371" s="65">
        <f aca="true" t="shared" si="242" ref="F371:O371">F373+F372</f>
        <v>10133</v>
      </c>
      <c r="G371" s="65">
        <f t="shared" si="242"/>
        <v>17</v>
      </c>
      <c r="H371" s="65">
        <f t="shared" si="242"/>
        <v>10150</v>
      </c>
      <c r="I371" s="65">
        <f t="shared" si="242"/>
        <v>0</v>
      </c>
      <c r="J371" s="65">
        <f t="shared" si="242"/>
        <v>10150</v>
      </c>
      <c r="K371" s="65">
        <f t="shared" si="242"/>
        <v>0</v>
      </c>
      <c r="L371" s="65">
        <f t="shared" si="242"/>
        <v>0</v>
      </c>
      <c r="M371" s="65">
        <f t="shared" si="242"/>
        <v>10150</v>
      </c>
      <c r="N371" s="65">
        <f t="shared" si="242"/>
        <v>-600</v>
      </c>
      <c r="O371" s="65">
        <f t="shared" si="242"/>
        <v>9550</v>
      </c>
      <c r="P371" s="65">
        <f aca="true" t="shared" si="243" ref="P371:U371">P373+P372</f>
        <v>0</v>
      </c>
      <c r="Q371" s="65">
        <f t="shared" si="243"/>
        <v>9550</v>
      </c>
      <c r="R371" s="65">
        <f t="shared" si="243"/>
        <v>0</v>
      </c>
      <c r="S371" s="65">
        <f t="shared" si="243"/>
        <v>0</v>
      </c>
      <c r="T371" s="65">
        <f t="shared" si="243"/>
        <v>9550</v>
      </c>
      <c r="U371" s="65">
        <f t="shared" si="243"/>
        <v>9550</v>
      </c>
      <c r="V371" s="65">
        <f aca="true" t="shared" si="244" ref="V371:AB371">V373+V372</f>
        <v>0</v>
      </c>
      <c r="W371" s="65">
        <f t="shared" si="244"/>
        <v>0</v>
      </c>
      <c r="X371" s="65">
        <f t="shared" si="244"/>
        <v>9550</v>
      </c>
      <c r="Y371" s="65">
        <f t="shared" si="244"/>
        <v>9550</v>
      </c>
      <c r="Z371" s="65">
        <f t="shared" si="244"/>
        <v>0</v>
      </c>
      <c r="AA371" s="65">
        <f t="shared" si="244"/>
        <v>9550</v>
      </c>
      <c r="AB371" s="65">
        <f t="shared" si="244"/>
        <v>9550</v>
      </c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1"/>
      <c r="AY371" s="11"/>
      <c r="AZ371" s="11"/>
      <c r="BA371" s="11"/>
      <c r="BB371" s="11"/>
      <c r="BC371" s="11"/>
      <c r="BD371" s="11"/>
      <c r="BE371" s="11"/>
      <c r="BF371" s="11"/>
      <c r="BG371" s="11"/>
      <c r="BH371" s="11"/>
      <c r="BI371" s="11"/>
      <c r="BJ371" s="11"/>
    </row>
    <row r="372" spans="1:62" s="12" customFormat="1" ht="55.5" customHeight="1" hidden="1">
      <c r="A372" s="62" t="s">
        <v>137</v>
      </c>
      <c r="B372" s="63" t="s">
        <v>3</v>
      </c>
      <c r="C372" s="63" t="s">
        <v>132</v>
      </c>
      <c r="D372" s="64" t="s">
        <v>9</v>
      </c>
      <c r="E372" s="63" t="s">
        <v>138</v>
      </c>
      <c r="F372" s="55">
        <v>760</v>
      </c>
      <c r="G372" s="55">
        <f>H372-F372</f>
        <v>-160</v>
      </c>
      <c r="H372" s="55">
        <v>600</v>
      </c>
      <c r="I372" s="55"/>
      <c r="J372" s="55">
        <v>600</v>
      </c>
      <c r="K372" s="77"/>
      <c r="L372" s="77"/>
      <c r="M372" s="55">
        <v>600</v>
      </c>
      <c r="N372" s="55">
        <f>O372-M372</f>
        <v>-600</v>
      </c>
      <c r="O372" s="55"/>
      <c r="P372" s="55"/>
      <c r="Q372" s="55"/>
      <c r="R372" s="77"/>
      <c r="S372" s="77"/>
      <c r="T372" s="77"/>
      <c r="U372" s="77"/>
      <c r="V372" s="77"/>
      <c r="W372" s="77"/>
      <c r="X372" s="77"/>
      <c r="Y372" s="77"/>
      <c r="Z372" s="77"/>
      <c r="AA372" s="77"/>
      <c r="AB372" s="77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1"/>
      <c r="AY372" s="11"/>
      <c r="AZ372" s="11"/>
      <c r="BA372" s="11"/>
      <c r="BB372" s="11"/>
      <c r="BC372" s="11"/>
      <c r="BD372" s="11"/>
      <c r="BE372" s="11"/>
      <c r="BF372" s="11"/>
      <c r="BG372" s="11"/>
      <c r="BH372" s="11"/>
      <c r="BI372" s="11"/>
      <c r="BJ372" s="11"/>
    </row>
    <row r="373" spans="1:62" s="12" customFormat="1" ht="20.25" customHeight="1">
      <c r="A373" s="62" t="s">
        <v>10</v>
      </c>
      <c r="B373" s="63" t="s">
        <v>3</v>
      </c>
      <c r="C373" s="63" t="s">
        <v>132</v>
      </c>
      <c r="D373" s="64" t="s">
        <v>9</v>
      </c>
      <c r="E373" s="63" t="s">
        <v>17</v>
      </c>
      <c r="F373" s="55">
        <v>9373</v>
      </c>
      <c r="G373" s="55">
        <f>H373-F373</f>
        <v>177</v>
      </c>
      <c r="H373" s="55">
        <v>9550</v>
      </c>
      <c r="I373" s="55"/>
      <c r="J373" s="55">
        <v>9550</v>
      </c>
      <c r="K373" s="77"/>
      <c r="L373" s="77"/>
      <c r="M373" s="55">
        <v>9550</v>
      </c>
      <c r="N373" s="55">
        <f>O373-M373</f>
        <v>0</v>
      </c>
      <c r="O373" s="55">
        <v>9550</v>
      </c>
      <c r="P373" s="55"/>
      <c r="Q373" s="55">
        <v>9550</v>
      </c>
      <c r="R373" s="77"/>
      <c r="S373" s="77"/>
      <c r="T373" s="55">
        <f>O373+R373</f>
        <v>9550</v>
      </c>
      <c r="U373" s="55">
        <f>Q373+S373</f>
        <v>9550</v>
      </c>
      <c r="V373" s="77"/>
      <c r="W373" s="77"/>
      <c r="X373" s="55">
        <f>T373+V373</f>
        <v>9550</v>
      </c>
      <c r="Y373" s="55">
        <f>U373+W373</f>
        <v>9550</v>
      </c>
      <c r="Z373" s="77"/>
      <c r="AA373" s="55">
        <f>X373+Z373</f>
        <v>9550</v>
      </c>
      <c r="AB373" s="55">
        <f>Y373</f>
        <v>9550</v>
      </c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1"/>
      <c r="AY373" s="11"/>
      <c r="AZ373" s="11"/>
      <c r="BA373" s="11"/>
      <c r="BB373" s="11"/>
      <c r="BC373" s="11"/>
      <c r="BD373" s="11"/>
      <c r="BE373" s="11"/>
      <c r="BF373" s="11"/>
      <c r="BG373" s="11"/>
      <c r="BH373" s="11"/>
      <c r="BI373" s="11"/>
      <c r="BJ373" s="11"/>
    </row>
    <row r="374" spans="1:62" s="28" customFormat="1" ht="23.25" customHeight="1">
      <c r="A374" s="62" t="s">
        <v>121</v>
      </c>
      <c r="B374" s="63" t="s">
        <v>3</v>
      </c>
      <c r="C374" s="63" t="s">
        <v>132</v>
      </c>
      <c r="D374" s="64" t="s">
        <v>122</v>
      </c>
      <c r="E374" s="63"/>
      <c r="F374" s="65">
        <f aca="true" t="shared" si="245" ref="F374:M374">F375+F376</f>
        <v>103797</v>
      </c>
      <c r="G374" s="65">
        <f t="shared" si="245"/>
        <v>93435</v>
      </c>
      <c r="H374" s="65">
        <f t="shared" si="245"/>
        <v>197232</v>
      </c>
      <c r="I374" s="65">
        <f t="shared" si="245"/>
        <v>0</v>
      </c>
      <c r="J374" s="65">
        <f t="shared" si="245"/>
        <v>84317</v>
      </c>
      <c r="K374" s="65">
        <f t="shared" si="245"/>
        <v>0</v>
      </c>
      <c r="L374" s="65">
        <f t="shared" si="245"/>
        <v>0</v>
      </c>
      <c r="M374" s="65">
        <f t="shared" si="245"/>
        <v>84317</v>
      </c>
      <c r="N374" s="65">
        <f aca="true" t="shared" si="246" ref="N374:Y374">N375+N376+N377+N383+N381</f>
        <v>-60368</v>
      </c>
      <c r="O374" s="65">
        <f t="shared" si="246"/>
        <v>23949</v>
      </c>
      <c r="P374" s="65">
        <f t="shared" si="246"/>
        <v>0</v>
      </c>
      <c r="Q374" s="65">
        <f t="shared" si="246"/>
        <v>23764</v>
      </c>
      <c r="R374" s="65">
        <f t="shared" si="246"/>
        <v>0</v>
      </c>
      <c r="S374" s="65">
        <f t="shared" si="246"/>
        <v>0</v>
      </c>
      <c r="T374" s="65">
        <f t="shared" si="246"/>
        <v>23949</v>
      </c>
      <c r="U374" s="65">
        <f t="shared" si="246"/>
        <v>23764</v>
      </c>
      <c r="V374" s="65">
        <f t="shared" si="246"/>
        <v>0</v>
      </c>
      <c r="W374" s="65">
        <f t="shared" si="246"/>
        <v>0</v>
      </c>
      <c r="X374" s="65">
        <f t="shared" si="246"/>
        <v>23949</v>
      </c>
      <c r="Y374" s="65">
        <f t="shared" si="246"/>
        <v>23764</v>
      </c>
      <c r="Z374" s="65">
        <f>Z375+Z376+Z377+Z383+Z381</f>
        <v>0</v>
      </c>
      <c r="AA374" s="65">
        <f>AA375+AA376+AA377+AA383+AA381</f>
        <v>23949</v>
      </c>
      <c r="AB374" s="65">
        <f>AB375+AB376+AB377+AB383+AB381</f>
        <v>23764</v>
      </c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</row>
    <row r="375" spans="1:62" s="28" customFormat="1" ht="51.75" customHeight="1" hidden="1">
      <c r="A375" s="62" t="s">
        <v>137</v>
      </c>
      <c r="B375" s="63" t="s">
        <v>3</v>
      </c>
      <c r="C375" s="63" t="s">
        <v>132</v>
      </c>
      <c r="D375" s="64" t="s">
        <v>122</v>
      </c>
      <c r="E375" s="63" t="s">
        <v>138</v>
      </c>
      <c r="F375" s="55">
        <v>1432</v>
      </c>
      <c r="G375" s="55">
        <f>H375-F375</f>
        <v>0</v>
      </c>
      <c r="H375" s="55">
        <v>1432</v>
      </c>
      <c r="I375" s="55"/>
      <c r="J375" s="55">
        <v>1530</v>
      </c>
      <c r="K375" s="128"/>
      <c r="L375" s="128"/>
      <c r="M375" s="55">
        <v>1530</v>
      </c>
      <c r="N375" s="55">
        <f>O375-M375</f>
        <v>-1530</v>
      </c>
      <c r="O375" s="55"/>
      <c r="P375" s="55"/>
      <c r="Q375" s="55"/>
      <c r="R375" s="55"/>
      <c r="S375" s="55"/>
      <c r="T375" s="55"/>
      <c r="U375" s="55"/>
      <c r="V375" s="129"/>
      <c r="W375" s="129"/>
      <c r="X375" s="129"/>
      <c r="Y375" s="129"/>
      <c r="Z375" s="129"/>
      <c r="AA375" s="129"/>
      <c r="AB375" s="129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</row>
    <row r="376" spans="1:62" s="12" customFormat="1" ht="20.25" customHeight="1" hidden="1">
      <c r="A376" s="62" t="s">
        <v>10</v>
      </c>
      <c r="B376" s="63" t="s">
        <v>3</v>
      </c>
      <c r="C376" s="63" t="s">
        <v>132</v>
      </c>
      <c r="D376" s="64" t="s">
        <v>122</v>
      </c>
      <c r="E376" s="63" t="s">
        <v>17</v>
      </c>
      <c r="F376" s="55">
        <v>102365</v>
      </c>
      <c r="G376" s="55">
        <f>H376-F376</f>
        <v>93435</v>
      </c>
      <c r="H376" s="55">
        <f>45174+5666+144960</f>
        <v>195800</v>
      </c>
      <c r="I376" s="55"/>
      <c r="J376" s="55">
        <f>47872+6115+28800</f>
        <v>82787</v>
      </c>
      <c r="K376" s="77"/>
      <c r="L376" s="77"/>
      <c r="M376" s="55">
        <v>82787</v>
      </c>
      <c r="N376" s="55">
        <f>O376-M376</f>
        <v>-82787</v>
      </c>
      <c r="O376" s="55"/>
      <c r="P376" s="55"/>
      <c r="Q376" s="55"/>
      <c r="R376" s="55"/>
      <c r="S376" s="55"/>
      <c r="T376" s="55"/>
      <c r="U376" s="55"/>
      <c r="V376" s="77"/>
      <c r="W376" s="77"/>
      <c r="X376" s="77"/>
      <c r="Y376" s="77"/>
      <c r="Z376" s="77"/>
      <c r="AA376" s="77"/>
      <c r="AB376" s="77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1"/>
      <c r="AY376" s="11"/>
      <c r="AZ376" s="11"/>
      <c r="BA376" s="11"/>
      <c r="BB376" s="11"/>
      <c r="BC376" s="11"/>
      <c r="BD376" s="11"/>
      <c r="BE376" s="11"/>
      <c r="BF376" s="11"/>
      <c r="BG376" s="11"/>
      <c r="BH376" s="11"/>
      <c r="BI376" s="11"/>
      <c r="BJ376" s="11"/>
    </row>
    <row r="377" spans="1:62" s="12" customFormat="1" ht="87" customHeight="1">
      <c r="A377" s="62" t="s">
        <v>283</v>
      </c>
      <c r="B377" s="63" t="s">
        <v>3</v>
      </c>
      <c r="C377" s="63" t="s">
        <v>132</v>
      </c>
      <c r="D377" s="64" t="s">
        <v>281</v>
      </c>
      <c r="E377" s="63"/>
      <c r="F377" s="55"/>
      <c r="G377" s="55"/>
      <c r="H377" s="55"/>
      <c r="I377" s="55"/>
      <c r="J377" s="55"/>
      <c r="K377" s="77"/>
      <c r="L377" s="77"/>
      <c r="M377" s="55"/>
      <c r="N377" s="55">
        <f aca="true" t="shared" si="247" ref="N377:AB377">N378</f>
        <v>12073</v>
      </c>
      <c r="O377" s="55">
        <f t="shared" si="247"/>
        <v>12073</v>
      </c>
      <c r="P377" s="55">
        <f t="shared" si="247"/>
        <v>0</v>
      </c>
      <c r="Q377" s="55">
        <f t="shared" si="247"/>
        <v>11888</v>
      </c>
      <c r="R377" s="55">
        <f t="shared" si="247"/>
        <v>0</v>
      </c>
      <c r="S377" s="55">
        <f t="shared" si="247"/>
        <v>0</v>
      </c>
      <c r="T377" s="55">
        <f t="shared" si="247"/>
        <v>12073</v>
      </c>
      <c r="U377" s="55">
        <f t="shared" si="247"/>
        <v>11888</v>
      </c>
      <c r="V377" s="55">
        <f t="shared" si="247"/>
        <v>0</v>
      </c>
      <c r="W377" s="55">
        <f t="shared" si="247"/>
        <v>0</v>
      </c>
      <c r="X377" s="55">
        <f t="shared" si="247"/>
        <v>12073</v>
      </c>
      <c r="Y377" s="55">
        <f t="shared" si="247"/>
        <v>11888</v>
      </c>
      <c r="Z377" s="55">
        <f t="shared" si="247"/>
        <v>0</v>
      </c>
      <c r="AA377" s="55">
        <f t="shared" si="247"/>
        <v>12073</v>
      </c>
      <c r="AB377" s="55">
        <f t="shared" si="247"/>
        <v>11888</v>
      </c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1"/>
      <c r="AY377" s="11"/>
      <c r="AZ377" s="11"/>
      <c r="BA377" s="11"/>
      <c r="BB377" s="11"/>
      <c r="BC377" s="11"/>
      <c r="BD377" s="11"/>
      <c r="BE377" s="11"/>
      <c r="BF377" s="11"/>
      <c r="BG377" s="11"/>
      <c r="BH377" s="11"/>
      <c r="BI377" s="11"/>
      <c r="BJ377" s="11"/>
    </row>
    <row r="378" spans="1:62" s="12" customFormat="1" ht="51.75" customHeight="1">
      <c r="A378" s="62" t="s">
        <v>284</v>
      </c>
      <c r="B378" s="63" t="s">
        <v>3</v>
      </c>
      <c r="C378" s="63" t="s">
        <v>132</v>
      </c>
      <c r="D378" s="64" t="s">
        <v>282</v>
      </c>
      <c r="E378" s="63"/>
      <c r="F378" s="55"/>
      <c r="G378" s="55"/>
      <c r="H378" s="55"/>
      <c r="I378" s="55"/>
      <c r="J378" s="55"/>
      <c r="K378" s="77"/>
      <c r="L378" s="77"/>
      <c r="M378" s="55"/>
      <c r="N378" s="55">
        <f aca="true" t="shared" si="248" ref="N378:U378">N379+N380</f>
        <v>12073</v>
      </c>
      <c r="O378" s="55">
        <f t="shared" si="248"/>
        <v>12073</v>
      </c>
      <c r="P378" s="55">
        <f t="shared" si="248"/>
        <v>0</v>
      </c>
      <c r="Q378" s="55">
        <f t="shared" si="248"/>
        <v>11888</v>
      </c>
      <c r="R378" s="55">
        <f t="shared" si="248"/>
        <v>0</v>
      </c>
      <c r="S378" s="55">
        <f t="shared" si="248"/>
        <v>0</v>
      </c>
      <c r="T378" s="55">
        <f t="shared" si="248"/>
        <v>12073</v>
      </c>
      <c r="U378" s="55">
        <f t="shared" si="248"/>
        <v>11888</v>
      </c>
      <c r="V378" s="55">
        <f aca="true" t="shared" si="249" ref="V378:AB378">V379+V380</f>
        <v>0</v>
      </c>
      <c r="W378" s="55">
        <f t="shared" si="249"/>
        <v>0</v>
      </c>
      <c r="X378" s="55">
        <f t="shared" si="249"/>
        <v>12073</v>
      </c>
      <c r="Y378" s="55">
        <f t="shared" si="249"/>
        <v>11888</v>
      </c>
      <c r="Z378" s="55">
        <f t="shared" si="249"/>
        <v>0</v>
      </c>
      <c r="AA378" s="55">
        <f t="shared" si="249"/>
        <v>12073</v>
      </c>
      <c r="AB378" s="55">
        <f t="shared" si="249"/>
        <v>11888</v>
      </c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1"/>
      <c r="AY378" s="11"/>
      <c r="AZ378" s="11"/>
      <c r="BA378" s="11"/>
      <c r="BB378" s="11"/>
      <c r="BC378" s="11"/>
      <c r="BD378" s="11"/>
      <c r="BE378" s="11"/>
      <c r="BF378" s="11"/>
      <c r="BG378" s="11"/>
      <c r="BH378" s="11"/>
      <c r="BI378" s="11"/>
      <c r="BJ378" s="11"/>
    </row>
    <row r="379" spans="1:62" s="12" customFormat="1" ht="57" customHeight="1">
      <c r="A379" s="62" t="s">
        <v>137</v>
      </c>
      <c r="B379" s="63" t="s">
        <v>3</v>
      </c>
      <c r="C379" s="63" t="s">
        <v>132</v>
      </c>
      <c r="D379" s="64" t="s">
        <v>282</v>
      </c>
      <c r="E379" s="63" t="s">
        <v>138</v>
      </c>
      <c r="F379" s="55"/>
      <c r="G379" s="55"/>
      <c r="H379" s="55"/>
      <c r="I379" s="55"/>
      <c r="J379" s="55"/>
      <c r="K379" s="77"/>
      <c r="L379" s="77"/>
      <c r="M379" s="55"/>
      <c r="N379" s="55">
        <f>O379-M379</f>
        <v>1375</v>
      </c>
      <c r="O379" s="55">
        <v>1375</v>
      </c>
      <c r="P379" s="55"/>
      <c r="Q379" s="55">
        <v>1190</v>
      </c>
      <c r="R379" s="77"/>
      <c r="S379" s="77"/>
      <c r="T379" s="55">
        <f>O379+R379</f>
        <v>1375</v>
      </c>
      <c r="U379" s="55">
        <f>Q379+S379</f>
        <v>1190</v>
      </c>
      <c r="V379" s="77"/>
      <c r="W379" s="77"/>
      <c r="X379" s="55">
        <f>T379+V379</f>
        <v>1375</v>
      </c>
      <c r="Y379" s="55">
        <f>U379+W379</f>
        <v>1190</v>
      </c>
      <c r="Z379" s="77"/>
      <c r="AA379" s="55">
        <f>X379+Z379</f>
        <v>1375</v>
      </c>
      <c r="AB379" s="55">
        <f>Y379</f>
        <v>1190</v>
      </c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1"/>
      <c r="AY379" s="11"/>
      <c r="AZ379" s="11"/>
      <c r="BA379" s="11"/>
      <c r="BB379" s="11"/>
      <c r="BC379" s="11"/>
      <c r="BD379" s="11"/>
      <c r="BE379" s="11"/>
      <c r="BF379" s="11"/>
      <c r="BG379" s="11"/>
      <c r="BH379" s="11"/>
      <c r="BI379" s="11"/>
      <c r="BJ379" s="11"/>
    </row>
    <row r="380" spans="1:62" s="12" customFormat="1" ht="24.75" customHeight="1">
      <c r="A380" s="62" t="s">
        <v>10</v>
      </c>
      <c r="B380" s="63" t="s">
        <v>3</v>
      </c>
      <c r="C380" s="63" t="s">
        <v>132</v>
      </c>
      <c r="D380" s="64" t="s">
        <v>282</v>
      </c>
      <c r="E380" s="63" t="s">
        <v>17</v>
      </c>
      <c r="F380" s="55"/>
      <c r="G380" s="55"/>
      <c r="H380" s="55"/>
      <c r="I380" s="55"/>
      <c r="J380" s="55"/>
      <c r="K380" s="77"/>
      <c r="L380" s="77"/>
      <c r="M380" s="55"/>
      <c r="N380" s="55">
        <f>O380-M380</f>
        <v>10698</v>
      </c>
      <c r="O380" s="55">
        <f>10429+269</f>
        <v>10698</v>
      </c>
      <c r="P380" s="55"/>
      <c r="Q380" s="55">
        <f>10429+269</f>
        <v>10698</v>
      </c>
      <c r="R380" s="77"/>
      <c r="S380" s="77"/>
      <c r="T380" s="55">
        <f>O380+R380</f>
        <v>10698</v>
      </c>
      <c r="U380" s="55">
        <f>Q380+S380</f>
        <v>10698</v>
      </c>
      <c r="V380" s="77"/>
      <c r="W380" s="77"/>
      <c r="X380" s="55">
        <f>T380+V380</f>
        <v>10698</v>
      </c>
      <c r="Y380" s="55">
        <f>U380+W380</f>
        <v>10698</v>
      </c>
      <c r="Z380" s="77"/>
      <c r="AA380" s="55">
        <f>X380+Z380</f>
        <v>10698</v>
      </c>
      <c r="AB380" s="55">
        <f>Y380</f>
        <v>10698</v>
      </c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1"/>
      <c r="AY380" s="11"/>
      <c r="AZ380" s="11"/>
      <c r="BA380" s="11"/>
      <c r="BB380" s="11"/>
      <c r="BC380" s="11"/>
      <c r="BD380" s="11"/>
      <c r="BE380" s="11"/>
      <c r="BF380" s="11"/>
      <c r="BG380" s="11"/>
      <c r="BH380" s="11"/>
      <c r="BI380" s="11"/>
      <c r="BJ380" s="11"/>
    </row>
    <row r="381" spans="1:62" s="12" customFormat="1" ht="44.25" customHeight="1">
      <c r="A381" s="62" t="s">
        <v>313</v>
      </c>
      <c r="B381" s="63" t="s">
        <v>3</v>
      </c>
      <c r="C381" s="63" t="s">
        <v>132</v>
      </c>
      <c r="D381" s="64" t="s">
        <v>300</v>
      </c>
      <c r="E381" s="63"/>
      <c r="F381" s="55"/>
      <c r="G381" s="55"/>
      <c r="H381" s="55"/>
      <c r="I381" s="55"/>
      <c r="J381" s="55"/>
      <c r="K381" s="77"/>
      <c r="L381" s="77"/>
      <c r="M381" s="55"/>
      <c r="N381" s="55">
        <f aca="true" t="shared" si="250" ref="N381:AB381">N382</f>
        <v>4171</v>
      </c>
      <c r="O381" s="55">
        <f t="shared" si="250"/>
        <v>4171</v>
      </c>
      <c r="P381" s="55">
        <f t="shared" si="250"/>
        <v>0</v>
      </c>
      <c r="Q381" s="55">
        <f t="shared" si="250"/>
        <v>4171</v>
      </c>
      <c r="R381" s="55">
        <f t="shared" si="250"/>
        <v>0</v>
      </c>
      <c r="S381" s="55">
        <f t="shared" si="250"/>
        <v>0</v>
      </c>
      <c r="T381" s="55">
        <f t="shared" si="250"/>
        <v>4171</v>
      </c>
      <c r="U381" s="55">
        <f t="shared" si="250"/>
        <v>4171</v>
      </c>
      <c r="V381" s="55">
        <f t="shared" si="250"/>
        <v>0</v>
      </c>
      <c r="W381" s="55">
        <f t="shared" si="250"/>
        <v>0</v>
      </c>
      <c r="X381" s="55">
        <f t="shared" si="250"/>
        <v>4171</v>
      </c>
      <c r="Y381" s="55">
        <f t="shared" si="250"/>
        <v>4171</v>
      </c>
      <c r="Z381" s="55">
        <f t="shared" si="250"/>
        <v>0</v>
      </c>
      <c r="AA381" s="55">
        <f t="shared" si="250"/>
        <v>4171</v>
      </c>
      <c r="AB381" s="55">
        <f t="shared" si="250"/>
        <v>4171</v>
      </c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1"/>
      <c r="AY381" s="11"/>
      <c r="AZ381" s="11"/>
      <c r="BA381" s="11"/>
      <c r="BB381" s="11"/>
      <c r="BC381" s="11"/>
      <c r="BD381" s="11"/>
      <c r="BE381" s="11"/>
      <c r="BF381" s="11"/>
      <c r="BG381" s="11"/>
      <c r="BH381" s="11"/>
      <c r="BI381" s="11"/>
      <c r="BJ381" s="11"/>
    </row>
    <row r="382" spans="1:62" s="12" customFormat="1" ht="24.75" customHeight="1">
      <c r="A382" s="62" t="s">
        <v>10</v>
      </c>
      <c r="B382" s="63" t="s">
        <v>3</v>
      </c>
      <c r="C382" s="63" t="s">
        <v>132</v>
      </c>
      <c r="D382" s="64" t="s">
        <v>300</v>
      </c>
      <c r="E382" s="63" t="s">
        <v>17</v>
      </c>
      <c r="F382" s="55"/>
      <c r="G382" s="55"/>
      <c r="H382" s="55"/>
      <c r="I382" s="55"/>
      <c r="J382" s="55"/>
      <c r="K382" s="77"/>
      <c r="L382" s="77"/>
      <c r="M382" s="55"/>
      <c r="N382" s="55">
        <f>O382-M382</f>
        <v>4171</v>
      </c>
      <c r="O382" s="55">
        <v>4171</v>
      </c>
      <c r="P382" s="55"/>
      <c r="Q382" s="55">
        <v>4171</v>
      </c>
      <c r="R382" s="77"/>
      <c r="S382" s="77"/>
      <c r="T382" s="55">
        <f>O382+R382</f>
        <v>4171</v>
      </c>
      <c r="U382" s="55">
        <f>Q382+S382</f>
        <v>4171</v>
      </c>
      <c r="V382" s="77"/>
      <c r="W382" s="77"/>
      <c r="X382" s="55">
        <f>T382+V382</f>
        <v>4171</v>
      </c>
      <c r="Y382" s="55">
        <f>U382+W382</f>
        <v>4171</v>
      </c>
      <c r="Z382" s="77"/>
      <c r="AA382" s="55">
        <f>X382+Z382</f>
        <v>4171</v>
      </c>
      <c r="AB382" s="55">
        <f>Y382</f>
        <v>4171</v>
      </c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1"/>
      <c r="AY382" s="11"/>
      <c r="AZ382" s="11"/>
      <c r="BA382" s="11"/>
      <c r="BB382" s="11"/>
      <c r="BC382" s="11"/>
      <c r="BD382" s="11"/>
      <c r="BE382" s="11"/>
      <c r="BF382" s="11"/>
      <c r="BG382" s="11"/>
      <c r="BH382" s="11"/>
      <c r="BI382" s="11"/>
      <c r="BJ382" s="11"/>
    </row>
    <row r="383" spans="1:62" s="12" customFormat="1" ht="42" customHeight="1">
      <c r="A383" s="62" t="s">
        <v>318</v>
      </c>
      <c r="B383" s="63" t="s">
        <v>3</v>
      </c>
      <c r="C383" s="63" t="s">
        <v>132</v>
      </c>
      <c r="D383" s="64" t="s">
        <v>297</v>
      </c>
      <c r="E383" s="63"/>
      <c r="F383" s="55"/>
      <c r="G383" s="55"/>
      <c r="H383" s="55"/>
      <c r="I383" s="55"/>
      <c r="J383" s="55"/>
      <c r="K383" s="77"/>
      <c r="L383" s="77"/>
      <c r="M383" s="55"/>
      <c r="N383" s="55">
        <f aca="true" t="shared" si="251" ref="N383:AB383">N384</f>
        <v>7705</v>
      </c>
      <c r="O383" s="55">
        <f t="shared" si="251"/>
        <v>7705</v>
      </c>
      <c r="P383" s="55">
        <f t="shared" si="251"/>
        <v>0</v>
      </c>
      <c r="Q383" s="55">
        <f t="shared" si="251"/>
        <v>7705</v>
      </c>
      <c r="R383" s="55">
        <f t="shared" si="251"/>
        <v>0</v>
      </c>
      <c r="S383" s="55">
        <f t="shared" si="251"/>
        <v>0</v>
      </c>
      <c r="T383" s="55">
        <f t="shared" si="251"/>
        <v>7705</v>
      </c>
      <c r="U383" s="55">
        <f t="shared" si="251"/>
        <v>7705</v>
      </c>
      <c r="V383" s="55">
        <f t="shared" si="251"/>
        <v>0</v>
      </c>
      <c r="W383" s="55">
        <f t="shared" si="251"/>
        <v>0</v>
      </c>
      <c r="X383" s="55">
        <f t="shared" si="251"/>
        <v>7705</v>
      </c>
      <c r="Y383" s="55">
        <f t="shared" si="251"/>
        <v>7705</v>
      </c>
      <c r="Z383" s="55">
        <f t="shared" si="251"/>
        <v>0</v>
      </c>
      <c r="AA383" s="55">
        <f t="shared" si="251"/>
        <v>7705</v>
      </c>
      <c r="AB383" s="55">
        <f t="shared" si="251"/>
        <v>7705</v>
      </c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1"/>
      <c r="AY383" s="11"/>
      <c r="AZ383" s="11"/>
      <c r="BA383" s="11"/>
      <c r="BB383" s="11"/>
      <c r="BC383" s="11"/>
      <c r="BD383" s="11"/>
      <c r="BE383" s="11"/>
      <c r="BF383" s="11"/>
      <c r="BG383" s="11"/>
      <c r="BH383" s="11"/>
      <c r="BI383" s="11"/>
      <c r="BJ383" s="11"/>
    </row>
    <row r="384" spans="1:62" s="12" customFormat="1" ht="22.5" customHeight="1">
      <c r="A384" s="62" t="s">
        <v>10</v>
      </c>
      <c r="B384" s="63" t="s">
        <v>3</v>
      </c>
      <c r="C384" s="63" t="s">
        <v>132</v>
      </c>
      <c r="D384" s="64" t="s">
        <v>297</v>
      </c>
      <c r="E384" s="63" t="s">
        <v>17</v>
      </c>
      <c r="F384" s="55"/>
      <c r="G384" s="55"/>
      <c r="H384" s="55"/>
      <c r="I384" s="55"/>
      <c r="J384" s="55"/>
      <c r="K384" s="77"/>
      <c r="L384" s="77"/>
      <c r="M384" s="55"/>
      <c r="N384" s="55">
        <f>O384-M384</f>
        <v>7705</v>
      </c>
      <c r="O384" s="55">
        <v>7705</v>
      </c>
      <c r="P384" s="55"/>
      <c r="Q384" s="55">
        <v>7705</v>
      </c>
      <c r="R384" s="77"/>
      <c r="S384" s="77"/>
      <c r="T384" s="55">
        <f>O384+R384</f>
        <v>7705</v>
      </c>
      <c r="U384" s="55">
        <f>Q384+S384</f>
        <v>7705</v>
      </c>
      <c r="V384" s="77"/>
      <c r="W384" s="77"/>
      <c r="X384" s="55">
        <f>T384+V384</f>
        <v>7705</v>
      </c>
      <c r="Y384" s="55">
        <f>U384+W384</f>
        <v>7705</v>
      </c>
      <c r="Z384" s="77"/>
      <c r="AA384" s="55">
        <f>X384+Z384</f>
        <v>7705</v>
      </c>
      <c r="AB384" s="55">
        <f>Y384</f>
        <v>7705</v>
      </c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1"/>
      <c r="AY384" s="11"/>
      <c r="AZ384" s="11"/>
      <c r="BA384" s="11"/>
      <c r="BB384" s="11"/>
      <c r="BC384" s="11"/>
      <c r="BD384" s="11"/>
      <c r="BE384" s="11"/>
      <c r="BF384" s="11"/>
      <c r="BG384" s="11"/>
      <c r="BH384" s="11"/>
      <c r="BI384" s="11"/>
      <c r="BJ384" s="11"/>
    </row>
    <row r="385" spans="1:62" s="28" customFormat="1" ht="15">
      <c r="A385" s="84"/>
      <c r="B385" s="130"/>
      <c r="C385" s="130"/>
      <c r="D385" s="131"/>
      <c r="E385" s="130"/>
      <c r="F385" s="128"/>
      <c r="G385" s="128"/>
      <c r="H385" s="128"/>
      <c r="I385" s="128"/>
      <c r="J385" s="128"/>
      <c r="K385" s="128"/>
      <c r="L385" s="128"/>
      <c r="M385" s="128"/>
      <c r="N385" s="128"/>
      <c r="O385" s="128"/>
      <c r="P385" s="128"/>
      <c r="Q385" s="128"/>
      <c r="R385" s="129"/>
      <c r="S385" s="129"/>
      <c r="T385" s="129"/>
      <c r="U385" s="129"/>
      <c r="V385" s="129"/>
      <c r="W385" s="129"/>
      <c r="X385" s="129"/>
      <c r="Y385" s="129"/>
      <c r="Z385" s="129"/>
      <c r="AA385" s="129"/>
      <c r="AB385" s="129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</row>
    <row r="386" spans="1:62" s="28" customFormat="1" ht="41.25" customHeight="1">
      <c r="A386" s="49" t="s">
        <v>117</v>
      </c>
      <c r="B386" s="50" t="s">
        <v>3</v>
      </c>
      <c r="C386" s="50" t="s">
        <v>149</v>
      </c>
      <c r="D386" s="60"/>
      <c r="E386" s="50"/>
      <c r="F386" s="61">
        <f aca="true" t="shared" si="252" ref="F386:O386">F387+F389+F394</f>
        <v>55449</v>
      </c>
      <c r="G386" s="61">
        <f t="shared" si="252"/>
        <v>-7023</v>
      </c>
      <c r="H386" s="61">
        <f t="shared" si="252"/>
        <v>48426</v>
      </c>
      <c r="I386" s="61">
        <f t="shared" si="252"/>
        <v>0</v>
      </c>
      <c r="J386" s="61">
        <f t="shared" si="252"/>
        <v>52472</v>
      </c>
      <c r="K386" s="61">
        <f t="shared" si="252"/>
        <v>0</v>
      </c>
      <c r="L386" s="61">
        <f t="shared" si="252"/>
        <v>0</v>
      </c>
      <c r="M386" s="61">
        <f t="shared" si="252"/>
        <v>52472</v>
      </c>
      <c r="N386" s="61">
        <f t="shared" si="252"/>
        <v>-30734</v>
      </c>
      <c r="O386" s="61">
        <f t="shared" si="252"/>
        <v>21738</v>
      </c>
      <c r="P386" s="61">
        <f aca="true" t="shared" si="253" ref="P386:Y386">P387+P389+P394</f>
        <v>0</v>
      </c>
      <c r="Q386" s="61">
        <f t="shared" si="253"/>
        <v>21657</v>
      </c>
      <c r="R386" s="61">
        <f t="shared" si="253"/>
        <v>0</v>
      </c>
      <c r="S386" s="61">
        <f t="shared" si="253"/>
        <v>0</v>
      </c>
      <c r="T386" s="61">
        <f t="shared" si="253"/>
        <v>21738</v>
      </c>
      <c r="U386" s="61">
        <f t="shared" si="253"/>
        <v>21657</v>
      </c>
      <c r="V386" s="61">
        <f t="shared" si="253"/>
        <v>0</v>
      </c>
      <c r="W386" s="61">
        <f t="shared" si="253"/>
        <v>0</v>
      </c>
      <c r="X386" s="61">
        <f t="shared" si="253"/>
        <v>21738</v>
      </c>
      <c r="Y386" s="61">
        <f t="shared" si="253"/>
        <v>21657</v>
      </c>
      <c r="Z386" s="61">
        <f>Z387+Z389+Z394</f>
        <v>0</v>
      </c>
      <c r="AA386" s="61">
        <f>AA387+AA389+AA394</f>
        <v>21738</v>
      </c>
      <c r="AB386" s="61">
        <f>AB387+AB389+AB394</f>
        <v>21657</v>
      </c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</row>
    <row r="387" spans="1:62" s="28" customFormat="1" ht="57" customHeight="1" hidden="1">
      <c r="A387" s="62" t="s">
        <v>150</v>
      </c>
      <c r="B387" s="63" t="s">
        <v>3</v>
      </c>
      <c r="C387" s="63" t="s">
        <v>149</v>
      </c>
      <c r="D387" s="64" t="s">
        <v>38</v>
      </c>
      <c r="E387" s="63"/>
      <c r="F387" s="65">
        <f aca="true" t="shared" si="254" ref="F387:U387">F388</f>
        <v>0</v>
      </c>
      <c r="G387" s="65">
        <f t="shared" si="254"/>
        <v>0</v>
      </c>
      <c r="H387" s="65">
        <f t="shared" si="254"/>
        <v>0</v>
      </c>
      <c r="I387" s="65">
        <f t="shared" si="254"/>
        <v>0</v>
      </c>
      <c r="J387" s="65">
        <f t="shared" si="254"/>
        <v>0</v>
      </c>
      <c r="K387" s="65">
        <f t="shared" si="254"/>
        <v>0</v>
      </c>
      <c r="L387" s="65">
        <f t="shared" si="254"/>
        <v>0</v>
      </c>
      <c r="M387" s="65">
        <f t="shared" si="254"/>
        <v>0</v>
      </c>
      <c r="N387" s="65">
        <f t="shared" si="254"/>
        <v>0</v>
      </c>
      <c r="O387" s="65">
        <f t="shared" si="254"/>
        <v>0</v>
      </c>
      <c r="P387" s="65">
        <f t="shared" si="254"/>
        <v>0</v>
      </c>
      <c r="Q387" s="65">
        <f t="shared" si="254"/>
        <v>0</v>
      </c>
      <c r="R387" s="65">
        <f t="shared" si="254"/>
        <v>0</v>
      </c>
      <c r="S387" s="65">
        <f t="shared" si="254"/>
        <v>0</v>
      </c>
      <c r="T387" s="65">
        <f t="shared" si="254"/>
        <v>0</v>
      </c>
      <c r="U387" s="65">
        <f t="shared" si="254"/>
        <v>0</v>
      </c>
      <c r="V387" s="129"/>
      <c r="W387" s="129"/>
      <c r="X387" s="129"/>
      <c r="Y387" s="129"/>
      <c r="Z387" s="129"/>
      <c r="AA387" s="129"/>
      <c r="AB387" s="129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</row>
    <row r="388" spans="1:62" s="28" customFormat="1" ht="104.25" customHeight="1" hidden="1">
      <c r="A388" s="62" t="s">
        <v>255</v>
      </c>
      <c r="B388" s="63" t="s">
        <v>3</v>
      </c>
      <c r="C388" s="63" t="s">
        <v>149</v>
      </c>
      <c r="D388" s="64" t="s">
        <v>38</v>
      </c>
      <c r="E388" s="63" t="s">
        <v>151</v>
      </c>
      <c r="F388" s="55"/>
      <c r="G388" s="55">
        <f>H388-F388</f>
        <v>0</v>
      </c>
      <c r="H388" s="128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9"/>
      <c r="W388" s="129"/>
      <c r="X388" s="129"/>
      <c r="Y388" s="129"/>
      <c r="Z388" s="129"/>
      <c r="AA388" s="129"/>
      <c r="AB388" s="129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</row>
    <row r="389" spans="1:62" s="28" customFormat="1" ht="38.25" customHeight="1">
      <c r="A389" s="62" t="s">
        <v>218</v>
      </c>
      <c r="B389" s="63" t="s">
        <v>3</v>
      </c>
      <c r="C389" s="63" t="s">
        <v>149</v>
      </c>
      <c r="D389" s="64" t="s">
        <v>219</v>
      </c>
      <c r="E389" s="63"/>
      <c r="F389" s="55">
        <f aca="true" t="shared" si="255" ref="F389:V390">F390</f>
        <v>1049</v>
      </c>
      <c r="G389" s="55">
        <f t="shared" si="255"/>
        <v>-92</v>
      </c>
      <c r="H389" s="55">
        <f t="shared" si="255"/>
        <v>957</v>
      </c>
      <c r="I389" s="55">
        <f t="shared" si="255"/>
        <v>0</v>
      </c>
      <c r="J389" s="55">
        <f t="shared" si="255"/>
        <v>1025</v>
      </c>
      <c r="K389" s="55">
        <f t="shared" si="255"/>
        <v>0</v>
      </c>
      <c r="L389" s="55">
        <f t="shared" si="255"/>
        <v>0</v>
      </c>
      <c r="M389" s="55">
        <f t="shared" si="255"/>
        <v>1025</v>
      </c>
      <c r="N389" s="55">
        <f aca="true" t="shared" si="256" ref="N389:U389">N390+N392</f>
        <v>-367</v>
      </c>
      <c r="O389" s="55">
        <f t="shared" si="256"/>
        <v>658</v>
      </c>
      <c r="P389" s="55">
        <f t="shared" si="256"/>
        <v>0</v>
      </c>
      <c r="Q389" s="55">
        <f t="shared" si="256"/>
        <v>658</v>
      </c>
      <c r="R389" s="55">
        <f t="shared" si="256"/>
        <v>0</v>
      </c>
      <c r="S389" s="55">
        <f t="shared" si="256"/>
        <v>0</v>
      </c>
      <c r="T389" s="55">
        <f t="shared" si="256"/>
        <v>658</v>
      </c>
      <c r="U389" s="55">
        <f t="shared" si="256"/>
        <v>658</v>
      </c>
      <c r="V389" s="55">
        <f aca="true" t="shared" si="257" ref="V389:AB389">V390+V392</f>
        <v>0</v>
      </c>
      <c r="W389" s="55">
        <f t="shared" si="257"/>
        <v>0</v>
      </c>
      <c r="X389" s="55">
        <f t="shared" si="257"/>
        <v>658</v>
      </c>
      <c r="Y389" s="55">
        <f t="shared" si="257"/>
        <v>658</v>
      </c>
      <c r="Z389" s="55">
        <f t="shared" si="257"/>
        <v>0</v>
      </c>
      <c r="AA389" s="55">
        <f t="shared" si="257"/>
        <v>658</v>
      </c>
      <c r="AB389" s="55">
        <f t="shared" si="257"/>
        <v>658</v>
      </c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</row>
    <row r="390" spans="1:62" s="28" customFormat="1" ht="87" customHeight="1" hidden="1">
      <c r="A390" s="62" t="s">
        <v>280</v>
      </c>
      <c r="B390" s="63" t="s">
        <v>3</v>
      </c>
      <c r="C390" s="63" t="s">
        <v>149</v>
      </c>
      <c r="D390" s="64" t="s">
        <v>220</v>
      </c>
      <c r="E390" s="63"/>
      <c r="F390" s="55">
        <f t="shared" si="255"/>
        <v>1049</v>
      </c>
      <c r="G390" s="55">
        <f t="shared" si="255"/>
        <v>-92</v>
      </c>
      <c r="H390" s="55">
        <f t="shared" si="255"/>
        <v>957</v>
      </c>
      <c r="I390" s="55">
        <f t="shared" si="255"/>
        <v>0</v>
      </c>
      <c r="J390" s="55">
        <f t="shared" si="255"/>
        <v>1025</v>
      </c>
      <c r="K390" s="55">
        <f t="shared" si="255"/>
        <v>0</v>
      </c>
      <c r="L390" s="55">
        <f t="shared" si="255"/>
        <v>0</v>
      </c>
      <c r="M390" s="55">
        <f t="shared" si="255"/>
        <v>1025</v>
      </c>
      <c r="N390" s="55">
        <f t="shared" si="255"/>
        <v>-1025</v>
      </c>
      <c r="O390" s="55">
        <f t="shared" si="255"/>
        <v>0</v>
      </c>
      <c r="P390" s="55">
        <f t="shared" si="255"/>
        <v>0</v>
      </c>
      <c r="Q390" s="55">
        <f t="shared" si="255"/>
        <v>0</v>
      </c>
      <c r="R390" s="55">
        <f t="shared" si="255"/>
        <v>0</v>
      </c>
      <c r="S390" s="55">
        <f t="shared" si="255"/>
        <v>0</v>
      </c>
      <c r="T390" s="55">
        <f t="shared" si="255"/>
        <v>0</v>
      </c>
      <c r="U390" s="55">
        <f t="shared" si="255"/>
        <v>0</v>
      </c>
      <c r="V390" s="55">
        <f t="shared" si="255"/>
        <v>0</v>
      </c>
      <c r="W390" s="55">
        <f aca="true" t="shared" si="258" ref="W390:AB390">W391</f>
        <v>0</v>
      </c>
      <c r="X390" s="55">
        <f t="shared" si="258"/>
        <v>0</v>
      </c>
      <c r="Y390" s="55">
        <f t="shared" si="258"/>
        <v>0</v>
      </c>
      <c r="Z390" s="55">
        <f t="shared" si="258"/>
        <v>0</v>
      </c>
      <c r="AA390" s="55">
        <f t="shared" si="258"/>
        <v>0</v>
      </c>
      <c r="AB390" s="55">
        <f t="shared" si="258"/>
        <v>0</v>
      </c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</row>
    <row r="391" spans="1:62" s="28" customFormat="1" ht="84" customHeight="1" hidden="1">
      <c r="A391" s="62" t="s">
        <v>256</v>
      </c>
      <c r="B391" s="63" t="s">
        <v>3</v>
      </c>
      <c r="C391" s="63" t="s">
        <v>149</v>
      </c>
      <c r="D391" s="64" t="s">
        <v>220</v>
      </c>
      <c r="E391" s="63" t="s">
        <v>143</v>
      </c>
      <c r="F391" s="55">
        <v>1049</v>
      </c>
      <c r="G391" s="55">
        <f>H391-F391</f>
        <v>-92</v>
      </c>
      <c r="H391" s="55">
        <v>957</v>
      </c>
      <c r="I391" s="55"/>
      <c r="J391" s="55">
        <v>1025</v>
      </c>
      <c r="K391" s="128"/>
      <c r="L391" s="128"/>
      <c r="M391" s="55">
        <v>1025</v>
      </c>
      <c r="N391" s="55">
        <f>O391-M391</f>
        <v>-1025</v>
      </c>
      <c r="O391" s="55"/>
      <c r="P391" s="55"/>
      <c r="Q391" s="55"/>
      <c r="R391" s="55"/>
      <c r="S391" s="55"/>
      <c r="T391" s="55"/>
      <c r="U391" s="55"/>
      <c r="V391" s="55"/>
      <c r="W391" s="55"/>
      <c r="X391" s="55"/>
      <c r="Y391" s="55"/>
      <c r="Z391" s="55"/>
      <c r="AA391" s="55"/>
      <c r="AB391" s="55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</row>
    <row r="392" spans="1:62" s="28" customFormat="1" ht="126.75" customHeight="1">
      <c r="A392" s="62" t="s">
        <v>304</v>
      </c>
      <c r="B392" s="63" t="s">
        <v>3</v>
      </c>
      <c r="C392" s="63" t="s">
        <v>149</v>
      </c>
      <c r="D392" s="64" t="s">
        <v>220</v>
      </c>
      <c r="E392" s="63"/>
      <c r="F392" s="55"/>
      <c r="G392" s="55"/>
      <c r="H392" s="55"/>
      <c r="I392" s="55"/>
      <c r="J392" s="55"/>
      <c r="K392" s="128"/>
      <c r="L392" s="128"/>
      <c r="M392" s="55"/>
      <c r="N392" s="55">
        <f aca="true" t="shared" si="259" ref="N392:AB392">N393</f>
        <v>658</v>
      </c>
      <c r="O392" s="55">
        <f t="shared" si="259"/>
        <v>658</v>
      </c>
      <c r="P392" s="55">
        <f t="shared" si="259"/>
        <v>0</v>
      </c>
      <c r="Q392" s="55">
        <f t="shared" si="259"/>
        <v>658</v>
      </c>
      <c r="R392" s="55">
        <f t="shared" si="259"/>
        <v>0</v>
      </c>
      <c r="S392" s="55">
        <f t="shared" si="259"/>
        <v>0</v>
      </c>
      <c r="T392" s="55">
        <f t="shared" si="259"/>
        <v>658</v>
      </c>
      <c r="U392" s="55">
        <f t="shared" si="259"/>
        <v>658</v>
      </c>
      <c r="V392" s="55">
        <f t="shared" si="259"/>
        <v>0</v>
      </c>
      <c r="W392" s="55">
        <f t="shared" si="259"/>
        <v>0</v>
      </c>
      <c r="X392" s="55">
        <f t="shared" si="259"/>
        <v>658</v>
      </c>
      <c r="Y392" s="55">
        <f t="shared" si="259"/>
        <v>658</v>
      </c>
      <c r="Z392" s="55">
        <f t="shared" si="259"/>
        <v>0</v>
      </c>
      <c r="AA392" s="55">
        <f t="shared" si="259"/>
        <v>658</v>
      </c>
      <c r="AB392" s="55">
        <f t="shared" si="259"/>
        <v>658</v>
      </c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</row>
    <row r="393" spans="1:62" s="28" customFormat="1" ht="91.5" customHeight="1">
      <c r="A393" s="62" t="s">
        <v>256</v>
      </c>
      <c r="B393" s="63" t="s">
        <v>3</v>
      </c>
      <c r="C393" s="63" t="s">
        <v>149</v>
      </c>
      <c r="D393" s="64" t="s">
        <v>220</v>
      </c>
      <c r="E393" s="63" t="s">
        <v>143</v>
      </c>
      <c r="F393" s="55"/>
      <c r="G393" s="55"/>
      <c r="H393" s="55"/>
      <c r="I393" s="55"/>
      <c r="J393" s="55"/>
      <c r="K393" s="128"/>
      <c r="L393" s="128"/>
      <c r="M393" s="55"/>
      <c r="N393" s="55">
        <f>O393-M393</f>
        <v>658</v>
      </c>
      <c r="O393" s="55">
        <v>658</v>
      </c>
      <c r="P393" s="55"/>
      <c r="Q393" s="55">
        <v>658</v>
      </c>
      <c r="R393" s="129"/>
      <c r="S393" s="129"/>
      <c r="T393" s="55">
        <f>O393+R393</f>
        <v>658</v>
      </c>
      <c r="U393" s="55">
        <f>Q393+S393</f>
        <v>658</v>
      </c>
      <c r="V393" s="129"/>
      <c r="W393" s="129"/>
      <c r="X393" s="55">
        <f>T393+V393</f>
        <v>658</v>
      </c>
      <c r="Y393" s="55">
        <f>U393+W393</f>
        <v>658</v>
      </c>
      <c r="Z393" s="129"/>
      <c r="AA393" s="55">
        <f>X393+Z393</f>
        <v>658</v>
      </c>
      <c r="AB393" s="55">
        <f>Y393</f>
        <v>658</v>
      </c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</row>
    <row r="394" spans="1:62" s="28" customFormat="1" ht="24" customHeight="1">
      <c r="A394" s="62" t="s">
        <v>121</v>
      </c>
      <c r="B394" s="63" t="s">
        <v>3</v>
      </c>
      <c r="C394" s="63" t="s">
        <v>149</v>
      </c>
      <c r="D394" s="64" t="s">
        <v>122</v>
      </c>
      <c r="E394" s="63"/>
      <c r="F394" s="65">
        <f aca="true" t="shared" si="260" ref="F394:L394">F395+F396+F397+F401</f>
        <v>54400</v>
      </c>
      <c r="G394" s="65">
        <f t="shared" si="260"/>
        <v>-6931</v>
      </c>
      <c r="H394" s="65">
        <f t="shared" si="260"/>
        <v>47469</v>
      </c>
      <c r="I394" s="65">
        <f t="shared" si="260"/>
        <v>0</v>
      </c>
      <c r="J394" s="65">
        <f t="shared" si="260"/>
        <v>51447</v>
      </c>
      <c r="K394" s="65">
        <f t="shared" si="260"/>
        <v>0</v>
      </c>
      <c r="L394" s="65">
        <f t="shared" si="260"/>
        <v>0</v>
      </c>
      <c r="M394" s="65">
        <f>M395+M396+M397+M399+M401</f>
        <v>51447</v>
      </c>
      <c r="N394" s="65">
        <f aca="true" t="shared" si="261" ref="N394:Y394">N395+N396+N397+N399+N401+N403+N412+N410</f>
        <v>-30367</v>
      </c>
      <c r="O394" s="65">
        <f t="shared" si="261"/>
        <v>21080</v>
      </c>
      <c r="P394" s="65">
        <f t="shared" si="261"/>
        <v>0</v>
      </c>
      <c r="Q394" s="65">
        <f t="shared" si="261"/>
        <v>20999</v>
      </c>
      <c r="R394" s="65">
        <f t="shared" si="261"/>
        <v>0</v>
      </c>
      <c r="S394" s="65">
        <f t="shared" si="261"/>
        <v>0</v>
      </c>
      <c r="T394" s="65">
        <f t="shared" si="261"/>
        <v>21080</v>
      </c>
      <c r="U394" s="65">
        <f t="shared" si="261"/>
        <v>20999</v>
      </c>
      <c r="V394" s="65">
        <f t="shared" si="261"/>
        <v>0</v>
      </c>
      <c r="W394" s="65">
        <f t="shared" si="261"/>
        <v>0</v>
      </c>
      <c r="X394" s="65">
        <f t="shared" si="261"/>
        <v>21080</v>
      </c>
      <c r="Y394" s="65">
        <f t="shared" si="261"/>
        <v>20999</v>
      </c>
      <c r="Z394" s="65">
        <f>Z395+Z396+Z397+Z399+Z401+Z403+Z412+Z410</f>
        <v>0</v>
      </c>
      <c r="AA394" s="65">
        <f>AA395+AA396+AA397+AA399+AA401+AA403+AA412+AA410</f>
        <v>21080</v>
      </c>
      <c r="AB394" s="65">
        <f>AB395+AB396+AB397+AB399+AB401+AB403+AB412+AB410</f>
        <v>20999</v>
      </c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</row>
    <row r="395" spans="1:62" s="28" customFormat="1" ht="54" customHeight="1" hidden="1">
      <c r="A395" s="62" t="s">
        <v>137</v>
      </c>
      <c r="B395" s="63" t="s">
        <v>3</v>
      </c>
      <c r="C395" s="63" t="s">
        <v>149</v>
      </c>
      <c r="D395" s="64" t="s">
        <v>122</v>
      </c>
      <c r="E395" s="63" t="s">
        <v>138</v>
      </c>
      <c r="F395" s="55">
        <v>51395</v>
      </c>
      <c r="G395" s="55">
        <f>H395-F395</f>
        <v>-7016</v>
      </c>
      <c r="H395" s="55">
        <f>1070+220+41500+387+590+1366-838+47+37</f>
        <v>44379</v>
      </c>
      <c r="I395" s="55"/>
      <c r="J395" s="55">
        <f>1137+230+45102+402+630+1463-897+39+51</f>
        <v>48157</v>
      </c>
      <c r="K395" s="128"/>
      <c r="L395" s="128"/>
      <c r="M395" s="55">
        <v>48157</v>
      </c>
      <c r="N395" s="55">
        <f>O395-M395</f>
        <v>-48157</v>
      </c>
      <c r="O395" s="55"/>
      <c r="P395" s="55"/>
      <c r="Q395" s="55"/>
      <c r="R395" s="55"/>
      <c r="S395" s="55"/>
      <c r="T395" s="55"/>
      <c r="U395" s="55"/>
      <c r="V395" s="129"/>
      <c r="W395" s="129"/>
      <c r="X395" s="129"/>
      <c r="Y395" s="129"/>
      <c r="Z395" s="129"/>
      <c r="AA395" s="129"/>
      <c r="AB395" s="129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</row>
    <row r="396" spans="1:62" s="28" customFormat="1" ht="21" customHeight="1" hidden="1">
      <c r="A396" s="62" t="s">
        <v>10</v>
      </c>
      <c r="B396" s="63" t="s">
        <v>3</v>
      </c>
      <c r="C396" s="63" t="s">
        <v>149</v>
      </c>
      <c r="D396" s="64" t="s">
        <v>122</v>
      </c>
      <c r="E396" s="63" t="s">
        <v>17</v>
      </c>
      <c r="F396" s="55"/>
      <c r="G396" s="55">
        <f>H396-F396</f>
        <v>90</v>
      </c>
      <c r="H396" s="55">
        <v>90</v>
      </c>
      <c r="I396" s="55"/>
      <c r="J396" s="55">
        <v>90</v>
      </c>
      <c r="K396" s="128"/>
      <c r="L396" s="128"/>
      <c r="M396" s="55">
        <v>90</v>
      </c>
      <c r="N396" s="55">
        <f>O396-M396</f>
        <v>-90</v>
      </c>
      <c r="O396" s="55"/>
      <c r="P396" s="55"/>
      <c r="Q396" s="55"/>
      <c r="R396" s="55"/>
      <c r="S396" s="55"/>
      <c r="T396" s="55"/>
      <c r="U396" s="55"/>
      <c r="V396" s="129"/>
      <c r="W396" s="129"/>
      <c r="X396" s="129"/>
      <c r="Y396" s="129"/>
      <c r="Z396" s="129"/>
      <c r="AA396" s="129"/>
      <c r="AB396" s="129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</row>
    <row r="397" spans="1:62" s="28" customFormat="1" ht="53.25" customHeight="1" hidden="1">
      <c r="A397" s="62" t="s">
        <v>259</v>
      </c>
      <c r="B397" s="63" t="s">
        <v>3</v>
      </c>
      <c r="C397" s="63" t="s">
        <v>149</v>
      </c>
      <c r="D397" s="64" t="s">
        <v>185</v>
      </c>
      <c r="E397" s="63"/>
      <c r="F397" s="65">
        <f aca="true" t="shared" si="262" ref="F397:U397">F398</f>
        <v>1500</v>
      </c>
      <c r="G397" s="65">
        <f t="shared" si="262"/>
        <v>0</v>
      </c>
      <c r="H397" s="65">
        <f t="shared" si="262"/>
        <v>1500</v>
      </c>
      <c r="I397" s="65">
        <f t="shared" si="262"/>
        <v>0</v>
      </c>
      <c r="J397" s="65">
        <f t="shared" si="262"/>
        <v>1600</v>
      </c>
      <c r="K397" s="65">
        <f t="shared" si="262"/>
        <v>0</v>
      </c>
      <c r="L397" s="65">
        <f t="shared" si="262"/>
        <v>0</v>
      </c>
      <c r="M397" s="65">
        <f t="shared" si="262"/>
        <v>1600</v>
      </c>
      <c r="N397" s="65">
        <f t="shared" si="262"/>
        <v>-1600</v>
      </c>
      <c r="O397" s="65">
        <f t="shared" si="262"/>
        <v>0</v>
      </c>
      <c r="P397" s="65">
        <f t="shared" si="262"/>
        <v>0</v>
      </c>
      <c r="Q397" s="65">
        <f t="shared" si="262"/>
        <v>0</v>
      </c>
      <c r="R397" s="65">
        <f t="shared" si="262"/>
        <v>0</v>
      </c>
      <c r="S397" s="65">
        <f t="shared" si="262"/>
        <v>0</v>
      </c>
      <c r="T397" s="65">
        <f t="shared" si="262"/>
        <v>0</v>
      </c>
      <c r="U397" s="65">
        <f t="shared" si="262"/>
        <v>0</v>
      </c>
      <c r="V397" s="129"/>
      <c r="W397" s="129"/>
      <c r="X397" s="129"/>
      <c r="Y397" s="129"/>
      <c r="Z397" s="129"/>
      <c r="AA397" s="129"/>
      <c r="AB397" s="129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</row>
    <row r="398" spans="1:62" s="28" customFormat="1" ht="89.25" customHeight="1" hidden="1">
      <c r="A398" s="62" t="s">
        <v>256</v>
      </c>
      <c r="B398" s="63" t="s">
        <v>3</v>
      </c>
      <c r="C398" s="63" t="s">
        <v>149</v>
      </c>
      <c r="D398" s="64" t="s">
        <v>185</v>
      </c>
      <c r="E398" s="63" t="s">
        <v>143</v>
      </c>
      <c r="F398" s="55">
        <v>1500</v>
      </c>
      <c r="G398" s="55">
        <f>H398-F398</f>
        <v>0</v>
      </c>
      <c r="H398" s="55">
        <v>1500</v>
      </c>
      <c r="I398" s="55"/>
      <c r="J398" s="55">
        <v>1600</v>
      </c>
      <c r="K398" s="128"/>
      <c r="L398" s="128"/>
      <c r="M398" s="55">
        <v>1600</v>
      </c>
      <c r="N398" s="55">
        <f>O398-M398</f>
        <v>-1600</v>
      </c>
      <c r="O398" s="55"/>
      <c r="P398" s="55"/>
      <c r="Q398" s="55"/>
      <c r="R398" s="55"/>
      <c r="S398" s="55"/>
      <c r="T398" s="55"/>
      <c r="U398" s="55"/>
      <c r="V398" s="129"/>
      <c r="W398" s="129"/>
      <c r="X398" s="129"/>
      <c r="Y398" s="129"/>
      <c r="Z398" s="129"/>
      <c r="AA398" s="129"/>
      <c r="AB398" s="129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</row>
    <row r="399" spans="1:62" s="28" customFormat="1" ht="74.25" customHeight="1" hidden="1">
      <c r="A399" s="62" t="s">
        <v>263</v>
      </c>
      <c r="B399" s="63" t="s">
        <v>3</v>
      </c>
      <c r="C399" s="63" t="s">
        <v>149</v>
      </c>
      <c r="D399" s="64" t="s">
        <v>185</v>
      </c>
      <c r="E399" s="63"/>
      <c r="F399" s="55"/>
      <c r="G399" s="55"/>
      <c r="H399" s="55"/>
      <c r="I399" s="55"/>
      <c r="J399" s="55"/>
      <c r="K399" s="128"/>
      <c r="L399" s="128"/>
      <c r="M399" s="55">
        <f aca="true" t="shared" si="263" ref="M399:U399">M400</f>
        <v>0</v>
      </c>
      <c r="N399" s="55">
        <f t="shared" si="263"/>
        <v>0</v>
      </c>
      <c r="O399" s="55">
        <f t="shared" si="263"/>
        <v>0</v>
      </c>
      <c r="P399" s="55">
        <f t="shared" si="263"/>
        <v>0</v>
      </c>
      <c r="Q399" s="55">
        <f t="shared" si="263"/>
        <v>0</v>
      </c>
      <c r="R399" s="55">
        <f t="shared" si="263"/>
        <v>0</v>
      </c>
      <c r="S399" s="55">
        <f t="shared" si="263"/>
        <v>0</v>
      </c>
      <c r="T399" s="55">
        <f t="shared" si="263"/>
        <v>0</v>
      </c>
      <c r="U399" s="55">
        <f t="shared" si="263"/>
        <v>0</v>
      </c>
      <c r="V399" s="129"/>
      <c r="W399" s="129"/>
      <c r="X399" s="129"/>
      <c r="Y399" s="129"/>
      <c r="Z399" s="129"/>
      <c r="AA399" s="129"/>
      <c r="AB399" s="129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</row>
    <row r="400" spans="1:62" s="28" customFormat="1" ht="87.75" customHeight="1" hidden="1">
      <c r="A400" s="62" t="s">
        <v>256</v>
      </c>
      <c r="B400" s="63" t="s">
        <v>3</v>
      </c>
      <c r="C400" s="63" t="s">
        <v>149</v>
      </c>
      <c r="D400" s="64" t="s">
        <v>185</v>
      </c>
      <c r="E400" s="63" t="s">
        <v>143</v>
      </c>
      <c r="F400" s="55"/>
      <c r="G400" s="55"/>
      <c r="H400" s="55"/>
      <c r="I400" s="55"/>
      <c r="J400" s="55"/>
      <c r="K400" s="128"/>
      <c r="L400" s="128"/>
      <c r="M400" s="55"/>
      <c r="N400" s="55">
        <f>O400-M400</f>
        <v>0</v>
      </c>
      <c r="O400" s="55"/>
      <c r="P400" s="55"/>
      <c r="Q400" s="55"/>
      <c r="R400" s="55"/>
      <c r="S400" s="55"/>
      <c r="T400" s="55"/>
      <c r="U400" s="55"/>
      <c r="V400" s="129"/>
      <c r="W400" s="129"/>
      <c r="X400" s="129"/>
      <c r="Y400" s="129"/>
      <c r="Z400" s="129"/>
      <c r="AA400" s="129"/>
      <c r="AB400" s="129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</row>
    <row r="401" spans="1:62" s="28" customFormat="1" ht="90.75" customHeight="1" hidden="1">
      <c r="A401" s="62" t="s">
        <v>262</v>
      </c>
      <c r="B401" s="63" t="s">
        <v>3</v>
      </c>
      <c r="C401" s="63" t="s">
        <v>149</v>
      </c>
      <c r="D401" s="64" t="s">
        <v>186</v>
      </c>
      <c r="E401" s="63"/>
      <c r="F401" s="65">
        <f aca="true" t="shared" si="264" ref="F401:U401">F402</f>
        <v>1505</v>
      </c>
      <c r="G401" s="65">
        <f t="shared" si="264"/>
        <v>-5</v>
      </c>
      <c r="H401" s="65">
        <f t="shared" si="264"/>
        <v>1500</v>
      </c>
      <c r="I401" s="65">
        <f t="shared" si="264"/>
        <v>0</v>
      </c>
      <c r="J401" s="65">
        <f t="shared" si="264"/>
        <v>1600</v>
      </c>
      <c r="K401" s="65">
        <f t="shared" si="264"/>
        <v>0</v>
      </c>
      <c r="L401" s="65">
        <f t="shared" si="264"/>
        <v>0</v>
      </c>
      <c r="M401" s="65">
        <f t="shared" si="264"/>
        <v>1600</v>
      </c>
      <c r="N401" s="65">
        <f t="shared" si="264"/>
        <v>-1600</v>
      </c>
      <c r="O401" s="65">
        <f t="shared" si="264"/>
        <v>0</v>
      </c>
      <c r="P401" s="65">
        <f t="shared" si="264"/>
        <v>0</v>
      </c>
      <c r="Q401" s="65">
        <f t="shared" si="264"/>
        <v>0</v>
      </c>
      <c r="R401" s="65">
        <f t="shared" si="264"/>
        <v>0</v>
      </c>
      <c r="S401" s="65">
        <f t="shared" si="264"/>
        <v>0</v>
      </c>
      <c r="T401" s="65">
        <f t="shared" si="264"/>
        <v>0</v>
      </c>
      <c r="U401" s="65">
        <f t="shared" si="264"/>
        <v>0</v>
      </c>
      <c r="V401" s="129"/>
      <c r="W401" s="129"/>
      <c r="X401" s="129"/>
      <c r="Y401" s="129"/>
      <c r="Z401" s="129"/>
      <c r="AA401" s="129"/>
      <c r="AB401" s="129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</row>
    <row r="402" spans="1:62" s="28" customFormat="1" ht="89.25" customHeight="1" hidden="1">
      <c r="A402" s="62" t="s">
        <v>256</v>
      </c>
      <c r="B402" s="63" t="s">
        <v>3</v>
      </c>
      <c r="C402" s="63" t="s">
        <v>149</v>
      </c>
      <c r="D402" s="64" t="s">
        <v>186</v>
      </c>
      <c r="E402" s="63" t="s">
        <v>143</v>
      </c>
      <c r="F402" s="55">
        <v>1505</v>
      </c>
      <c r="G402" s="55">
        <f>H402-F402</f>
        <v>-5</v>
      </c>
      <c r="H402" s="55">
        <v>1500</v>
      </c>
      <c r="I402" s="55"/>
      <c r="J402" s="55">
        <v>1600</v>
      </c>
      <c r="K402" s="128"/>
      <c r="L402" s="128"/>
      <c r="M402" s="55">
        <v>1600</v>
      </c>
      <c r="N402" s="55">
        <f>O402-M402</f>
        <v>-1600</v>
      </c>
      <c r="O402" s="55"/>
      <c r="P402" s="55"/>
      <c r="Q402" s="55"/>
      <c r="R402" s="55"/>
      <c r="S402" s="55"/>
      <c r="T402" s="55"/>
      <c r="U402" s="55"/>
      <c r="V402" s="129"/>
      <c r="W402" s="129"/>
      <c r="X402" s="129"/>
      <c r="Y402" s="129"/>
      <c r="Z402" s="129"/>
      <c r="AA402" s="129"/>
      <c r="AB402" s="129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</row>
    <row r="403" spans="1:62" s="28" customFormat="1" ht="90" customHeight="1">
      <c r="A403" s="62" t="s">
        <v>283</v>
      </c>
      <c r="B403" s="63" t="s">
        <v>3</v>
      </c>
      <c r="C403" s="63" t="s">
        <v>149</v>
      </c>
      <c r="D403" s="64" t="s">
        <v>281</v>
      </c>
      <c r="E403" s="63"/>
      <c r="F403" s="55"/>
      <c r="G403" s="55"/>
      <c r="H403" s="55"/>
      <c r="I403" s="55"/>
      <c r="J403" s="55"/>
      <c r="K403" s="128"/>
      <c r="L403" s="128"/>
      <c r="M403" s="55"/>
      <c r="N403" s="55">
        <f aca="true" t="shared" si="265" ref="N403:U403">N404+N406+N408</f>
        <v>20657</v>
      </c>
      <c r="O403" s="55">
        <f t="shared" si="265"/>
        <v>20657</v>
      </c>
      <c r="P403" s="55">
        <f t="shared" si="265"/>
        <v>0</v>
      </c>
      <c r="Q403" s="55">
        <f t="shared" si="265"/>
        <v>20657</v>
      </c>
      <c r="R403" s="55">
        <f t="shared" si="265"/>
        <v>0</v>
      </c>
      <c r="S403" s="55">
        <f t="shared" si="265"/>
        <v>0</v>
      </c>
      <c r="T403" s="55">
        <f t="shared" si="265"/>
        <v>20657</v>
      </c>
      <c r="U403" s="55">
        <f t="shared" si="265"/>
        <v>20657</v>
      </c>
      <c r="V403" s="55">
        <f aca="true" t="shared" si="266" ref="V403:AB403">V404+V406+V408</f>
        <v>0</v>
      </c>
      <c r="W403" s="55">
        <f t="shared" si="266"/>
        <v>0</v>
      </c>
      <c r="X403" s="55">
        <f t="shared" si="266"/>
        <v>20657</v>
      </c>
      <c r="Y403" s="55">
        <f t="shared" si="266"/>
        <v>20657</v>
      </c>
      <c r="Z403" s="55">
        <f t="shared" si="266"/>
        <v>0</v>
      </c>
      <c r="AA403" s="55">
        <f t="shared" si="266"/>
        <v>20657</v>
      </c>
      <c r="AB403" s="55">
        <f t="shared" si="266"/>
        <v>20657</v>
      </c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</row>
    <row r="404" spans="1:62" s="28" customFormat="1" ht="74.25" customHeight="1">
      <c r="A404" s="62" t="s">
        <v>320</v>
      </c>
      <c r="B404" s="63" t="s">
        <v>3</v>
      </c>
      <c r="C404" s="63" t="s">
        <v>149</v>
      </c>
      <c r="D404" s="64" t="s">
        <v>298</v>
      </c>
      <c r="E404" s="63"/>
      <c r="F404" s="55"/>
      <c r="G404" s="55"/>
      <c r="H404" s="55"/>
      <c r="I404" s="55"/>
      <c r="J404" s="55"/>
      <c r="K404" s="128"/>
      <c r="L404" s="128"/>
      <c r="M404" s="55"/>
      <c r="N404" s="55">
        <f aca="true" t="shared" si="267" ref="N404:AB404">N405</f>
        <v>250</v>
      </c>
      <c r="O404" s="55">
        <f t="shared" si="267"/>
        <v>250</v>
      </c>
      <c r="P404" s="55">
        <f t="shared" si="267"/>
        <v>0</v>
      </c>
      <c r="Q404" s="55">
        <f t="shared" si="267"/>
        <v>250</v>
      </c>
      <c r="R404" s="55">
        <f t="shared" si="267"/>
        <v>0</v>
      </c>
      <c r="S404" s="55">
        <f t="shared" si="267"/>
        <v>0</v>
      </c>
      <c r="T404" s="55">
        <f t="shared" si="267"/>
        <v>250</v>
      </c>
      <c r="U404" s="55">
        <f t="shared" si="267"/>
        <v>250</v>
      </c>
      <c r="V404" s="55">
        <f t="shared" si="267"/>
        <v>0</v>
      </c>
      <c r="W404" s="55">
        <f t="shared" si="267"/>
        <v>0</v>
      </c>
      <c r="X404" s="55">
        <f t="shared" si="267"/>
        <v>250</v>
      </c>
      <c r="Y404" s="55">
        <f t="shared" si="267"/>
        <v>250</v>
      </c>
      <c r="Z404" s="55">
        <f t="shared" si="267"/>
        <v>0</v>
      </c>
      <c r="AA404" s="55">
        <f t="shared" si="267"/>
        <v>250</v>
      </c>
      <c r="AB404" s="55">
        <f t="shared" si="267"/>
        <v>250</v>
      </c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</row>
    <row r="405" spans="1:62" s="28" customFormat="1" ht="86.25" customHeight="1">
      <c r="A405" s="62" t="s">
        <v>256</v>
      </c>
      <c r="B405" s="63" t="s">
        <v>3</v>
      </c>
      <c r="C405" s="63" t="s">
        <v>149</v>
      </c>
      <c r="D405" s="64" t="s">
        <v>298</v>
      </c>
      <c r="E405" s="63" t="s">
        <v>143</v>
      </c>
      <c r="F405" s="55"/>
      <c r="G405" s="55"/>
      <c r="H405" s="55"/>
      <c r="I405" s="55"/>
      <c r="J405" s="55"/>
      <c r="K405" s="128"/>
      <c r="L405" s="128"/>
      <c r="M405" s="55"/>
      <c r="N405" s="55">
        <f>O405-M405</f>
        <v>250</v>
      </c>
      <c r="O405" s="55">
        <v>250</v>
      </c>
      <c r="P405" s="55"/>
      <c r="Q405" s="55">
        <v>250</v>
      </c>
      <c r="R405" s="129"/>
      <c r="S405" s="129"/>
      <c r="T405" s="55">
        <f>O405+R405</f>
        <v>250</v>
      </c>
      <c r="U405" s="55">
        <f>Q405+S405</f>
        <v>250</v>
      </c>
      <c r="V405" s="129"/>
      <c r="W405" s="129"/>
      <c r="X405" s="55">
        <f>T405+V405</f>
        <v>250</v>
      </c>
      <c r="Y405" s="55">
        <f>U405+W405</f>
        <v>250</v>
      </c>
      <c r="Z405" s="129"/>
      <c r="AA405" s="55">
        <f>X405+Z405</f>
        <v>250</v>
      </c>
      <c r="AB405" s="55">
        <f>Y405</f>
        <v>250</v>
      </c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</row>
    <row r="406" spans="1:62" s="28" customFormat="1" ht="119.25" customHeight="1">
      <c r="A406" s="94" t="s">
        <v>319</v>
      </c>
      <c r="B406" s="63" t="s">
        <v>3</v>
      </c>
      <c r="C406" s="63" t="s">
        <v>149</v>
      </c>
      <c r="D406" s="64" t="s">
        <v>299</v>
      </c>
      <c r="E406" s="63"/>
      <c r="F406" s="55"/>
      <c r="G406" s="55"/>
      <c r="H406" s="55"/>
      <c r="I406" s="55"/>
      <c r="J406" s="55"/>
      <c r="K406" s="128"/>
      <c r="L406" s="128"/>
      <c r="M406" s="55"/>
      <c r="N406" s="55">
        <f aca="true" t="shared" si="268" ref="N406:AB406">N407</f>
        <v>250</v>
      </c>
      <c r="O406" s="55">
        <f t="shared" si="268"/>
        <v>250</v>
      </c>
      <c r="P406" s="55">
        <f t="shared" si="268"/>
        <v>0</v>
      </c>
      <c r="Q406" s="55">
        <f t="shared" si="268"/>
        <v>250</v>
      </c>
      <c r="R406" s="55">
        <f t="shared" si="268"/>
        <v>0</v>
      </c>
      <c r="S406" s="55">
        <f t="shared" si="268"/>
        <v>0</v>
      </c>
      <c r="T406" s="55">
        <f t="shared" si="268"/>
        <v>250</v>
      </c>
      <c r="U406" s="55">
        <f t="shared" si="268"/>
        <v>250</v>
      </c>
      <c r="V406" s="55">
        <f t="shared" si="268"/>
        <v>0</v>
      </c>
      <c r="W406" s="55">
        <f t="shared" si="268"/>
        <v>0</v>
      </c>
      <c r="X406" s="55">
        <f t="shared" si="268"/>
        <v>250</v>
      </c>
      <c r="Y406" s="55">
        <f t="shared" si="268"/>
        <v>250</v>
      </c>
      <c r="Z406" s="55">
        <f t="shared" si="268"/>
        <v>0</v>
      </c>
      <c r="AA406" s="55">
        <f t="shared" si="268"/>
        <v>250</v>
      </c>
      <c r="AB406" s="55">
        <f t="shared" si="268"/>
        <v>250</v>
      </c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</row>
    <row r="407" spans="1:62" s="28" customFormat="1" ht="84.75" customHeight="1">
      <c r="A407" s="62" t="s">
        <v>256</v>
      </c>
      <c r="B407" s="63" t="s">
        <v>3</v>
      </c>
      <c r="C407" s="63" t="s">
        <v>149</v>
      </c>
      <c r="D407" s="64" t="s">
        <v>299</v>
      </c>
      <c r="E407" s="63" t="s">
        <v>143</v>
      </c>
      <c r="F407" s="55"/>
      <c r="G407" s="55"/>
      <c r="H407" s="55"/>
      <c r="I407" s="55"/>
      <c r="J407" s="55"/>
      <c r="K407" s="128"/>
      <c r="L407" s="128"/>
      <c r="M407" s="55"/>
      <c r="N407" s="55">
        <f>O407-M407</f>
        <v>250</v>
      </c>
      <c r="O407" s="55">
        <v>250</v>
      </c>
      <c r="P407" s="55"/>
      <c r="Q407" s="55">
        <v>250</v>
      </c>
      <c r="R407" s="129"/>
      <c r="S407" s="129"/>
      <c r="T407" s="55">
        <f>O407+R407</f>
        <v>250</v>
      </c>
      <c r="U407" s="55">
        <f>Q407+S407</f>
        <v>250</v>
      </c>
      <c r="V407" s="129"/>
      <c r="W407" s="129"/>
      <c r="X407" s="55">
        <f>T407+V407</f>
        <v>250</v>
      </c>
      <c r="Y407" s="55">
        <f>U407+W407</f>
        <v>250</v>
      </c>
      <c r="Z407" s="129"/>
      <c r="AA407" s="55">
        <f>X407+Z407</f>
        <v>250</v>
      </c>
      <c r="AB407" s="55">
        <f>Y407</f>
        <v>250</v>
      </c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</row>
    <row r="408" spans="1:62" s="28" customFormat="1" ht="61.5" customHeight="1">
      <c r="A408" s="62" t="s">
        <v>284</v>
      </c>
      <c r="B408" s="63" t="s">
        <v>3</v>
      </c>
      <c r="C408" s="63" t="s">
        <v>149</v>
      </c>
      <c r="D408" s="64" t="s">
        <v>282</v>
      </c>
      <c r="E408" s="63"/>
      <c r="F408" s="55"/>
      <c r="G408" s="55"/>
      <c r="H408" s="55"/>
      <c r="I408" s="55"/>
      <c r="J408" s="55"/>
      <c r="K408" s="128"/>
      <c r="L408" s="128"/>
      <c r="M408" s="55"/>
      <c r="N408" s="55">
        <f aca="true" t="shared" si="269" ref="N408:AB408">N409</f>
        <v>20157</v>
      </c>
      <c r="O408" s="55">
        <f t="shared" si="269"/>
        <v>20157</v>
      </c>
      <c r="P408" s="55">
        <f t="shared" si="269"/>
        <v>0</v>
      </c>
      <c r="Q408" s="55">
        <f t="shared" si="269"/>
        <v>20157</v>
      </c>
      <c r="R408" s="55">
        <f t="shared" si="269"/>
        <v>0</v>
      </c>
      <c r="S408" s="55">
        <f t="shared" si="269"/>
        <v>0</v>
      </c>
      <c r="T408" s="55">
        <f t="shared" si="269"/>
        <v>20157</v>
      </c>
      <c r="U408" s="55">
        <f t="shared" si="269"/>
        <v>20157</v>
      </c>
      <c r="V408" s="55">
        <f t="shared" si="269"/>
        <v>0</v>
      </c>
      <c r="W408" s="55">
        <f t="shared" si="269"/>
        <v>0</v>
      </c>
      <c r="X408" s="55">
        <f t="shared" si="269"/>
        <v>20157</v>
      </c>
      <c r="Y408" s="55">
        <f t="shared" si="269"/>
        <v>20157</v>
      </c>
      <c r="Z408" s="55">
        <f t="shared" si="269"/>
        <v>0</v>
      </c>
      <c r="AA408" s="55">
        <f t="shared" si="269"/>
        <v>20157</v>
      </c>
      <c r="AB408" s="55">
        <f t="shared" si="269"/>
        <v>20157</v>
      </c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</row>
    <row r="409" spans="1:62" s="28" customFormat="1" ht="56.25" customHeight="1">
      <c r="A409" s="62" t="s">
        <v>137</v>
      </c>
      <c r="B409" s="63" t="s">
        <v>3</v>
      </c>
      <c r="C409" s="63" t="s">
        <v>149</v>
      </c>
      <c r="D409" s="64" t="s">
        <v>282</v>
      </c>
      <c r="E409" s="63" t="s">
        <v>138</v>
      </c>
      <c r="F409" s="55"/>
      <c r="G409" s="55"/>
      <c r="H409" s="55"/>
      <c r="I409" s="55"/>
      <c r="J409" s="55"/>
      <c r="K409" s="128"/>
      <c r="L409" s="128"/>
      <c r="M409" s="55"/>
      <c r="N409" s="55">
        <f>O409-M409</f>
        <v>20157</v>
      </c>
      <c r="O409" s="55">
        <f>20022+135</f>
        <v>20157</v>
      </c>
      <c r="P409" s="55"/>
      <c r="Q409" s="55">
        <f>20022+135</f>
        <v>20157</v>
      </c>
      <c r="R409" s="129"/>
      <c r="S409" s="129"/>
      <c r="T409" s="55">
        <f>O409+R409</f>
        <v>20157</v>
      </c>
      <c r="U409" s="55">
        <f>Q409+S409</f>
        <v>20157</v>
      </c>
      <c r="V409" s="129"/>
      <c r="W409" s="129"/>
      <c r="X409" s="55">
        <f>T409+V409</f>
        <v>20157</v>
      </c>
      <c r="Y409" s="55">
        <f>U409+W409</f>
        <v>20157</v>
      </c>
      <c r="Z409" s="129"/>
      <c r="AA409" s="55">
        <f>X409+Z409</f>
        <v>20157</v>
      </c>
      <c r="AB409" s="55">
        <f>Y409</f>
        <v>20157</v>
      </c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</row>
    <row r="410" spans="1:62" s="28" customFormat="1" ht="45" customHeight="1">
      <c r="A410" s="62" t="s">
        <v>313</v>
      </c>
      <c r="B410" s="63" t="s">
        <v>3</v>
      </c>
      <c r="C410" s="63" t="s">
        <v>149</v>
      </c>
      <c r="D410" s="64" t="s">
        <v>300</v>
      </c>
      <c r="E410" s="63"/>
      <c r="F410" s="55"/>
      <c r="G410" s="55"/>
      <c r="H410" s="55"/>
      <c r="I410" s="55"/>
      <c r="J410" s="55"/>
      <c r="K410" s="128"/>
      <c r="L410" s="128"/>
      <c r="M410" s="55"/>
      <c r="N410" s="55">
        <f aca="true" t="shared" si="270" ref="N410:AB410">N411</f>
        <v>342</v>
      </c>
      <c r="O410" s="55">
        <f t="shared" si="270"/>
        <v>342</v>
      </c>
      <c r="P410" s="55">
        <f t="shared" si="270"/>
        <v>0</v>
      </c>
      <c r="Q410" s="55">
        <f t="shared" si="270"/>
        <v>342</v>
      </c>
      <c r="R410" s="55">
        <f t="shared" si="270"/>
        <v>0</v>
      </c>
      <c r="S410" s="55">
        <f t="shared" si="270"/>
        <v>0</v>
      </c>
      <c r="T410" s="55">
        <f t="shared" si="270"/>
        <v>342</v>
      </c>
      <c r="U410" s="55">
        <f t="shared" si="270"/>
        <v>342</v>
      </c>
      <c r="V410" s="55">
        <f t="shared" si="270"/>
        <v>0</v>
      </c>
      <c r="W410" s="55">
        <f t="shared" si="270"/>
        <v>0</v>
      </c>
      <c r="X410" s="55">
        <f t="shared" si="270"/>
        <v>342</v>
      </c>
      <c r="Y410" s="55">
        <f t="shared" si="270"/>
        <v>342</v>
      </c>
      <c r="Z410" s="55">
        <f t="shared" si="270"/>
        <v>0</v>
      </c>
      <c r="AA410" s="55">
        <f t="shared" si="270"/>
        <v>342</v>
      </c>
      <c r="AB410" s="55">
        <f t="shared" si="270"/>
        <v>342</v>
      </c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</row>
    <row r="411" spans="1:62" s="28" customFormat="1" ht="75" customHeight="1">
      <c r="A411" s="62" t="s">
        <v>137</v>
      </c>
      <c r="B411" s="63" t="s">
        <v>3</v>
      </c>
      <c r="C411" s="63" t="s">
        <v>149</v>
      </c>
      <c r="D411" s="64" t="s">
        <v>300</v>
      </c>
      <c r="E411" s="63" t="s">
        <v>138</v>
      </c>
      <c r="F411" s="55"/>
      <c r="G411" s="55"/>
      <c r="H411" s="55"/>
      <c r="I411" s="55"/>
      <c r="J411" s="55"/>
      <c r="K411" s="128"/>
      <c r="L411" s="128"/>
      <c r="M411" s="55"/>
      <c r="N411" s="55">
        <f>O411-M411</f>
        <v>342</v>
      </c>
      <c r="O411" s="55">
        <v>342</v>
      </c>
      <c r="P411" s="55"/>
      <c r="Q411" s="55">
        <v>342</v>
      </c>
      <c r="R411" s="129"/>
      <c r="S411" s="129"/>
      <c r="T411" s="55">
        <f>O411+R411</f>
        <v>342</v>
      </c>
      <c r="U411" s="55">
        <f>Q411+S411</f>
        <v>342</v>
      </c>
      <c r="V411" s="129"/>
      <c r="W411" s="129"/>
      <c r="X411" s="55">
        <f>T411+V411</f>
        <v>342</v>
      </c>
      <c r="Y411" s="55">
        <f>U411+W411</f>
        <v>342</v>
      </c>
      <c r="Z411" s="129"/>
      <c r="AA411" s="55">
        <f>X411+Z411</f>
        <v>342</v>
      </c>
      <c r="AB411" s="55">
        <f>Y411</f>
        <v>342</v>
      </c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</row>
    <row r="412" spans="1:62" s="28" customFormat="1" ht="54" customHeight="1">
      <c r="A412" s="62" t="s">
        <v>308</v>
      </c>
      <c r="B412" s="63" t="s">
        <v>3</v>
      </c>
      <c r="C412" s="63" t="s">
        <v>149</v>
      </c>
      <c r="D412" s="64" t="s">
        <v>287</v>
      </c>
      <c r="E412" s="63"/>
      <c r="F412" s="55"/>
      <c r="G412" s="55"/>
      <c r="H412" s="55"/>
      <c r="I412" s="55"/>
      <c r="J412" s="55"/>
      <c r="K412" s="128"/>
      <c r="L412" s="128"/>
      <c r="M412" s="55"/>
      <c r="N412" s="55">
        <f aca="true" t="shared" si="271" ref="N412:AB413">N413</f>
        <v>81</v>
      </c>
      <c r="O412" s="55">
        <f t="shared" si="271"/>
        <v>81</v>
      </c>
      <c r="P412" s="55">
        <f t="shared" si="271"/>
        <v>0</v>
      </c>
      <c r="Q412" s="55">
        <f t="shared" si="271"/>
        <v>0</v>
      </c>
      <c r="R412" s="55">
        <f t="shared" si="271"/>
        <v>0</v>
      </c>
      <c r="S412" s="55">
        <f t="shared" si="271"/>
        <v>0</v>
      </c>
      <c r="T412" s="55">
        <f t="shared" si="271"/>
        <v>81</v>
      </c>
      <c r="U412" s="55">
        <f t="shared" si="271"/>
        <v>0</v>
      </c>
      <c r="V412" s="55">
        <f t="shared" si="271"/>
        <v>0</v>
      </c>
      <c r="W412" s="55">
        <f t="shared" si="271"/>
        <v>0</v>
      </c>
      <c r="X412" s="55">
        <f t="shared" si="271"/>
        <v>81</v>
      </c>
      <c r="Y412" s="55">
        <f t="shared" si="271"/>
        <v>0</v>
      </c>
      <c r="Z412" s="55">
        <f t="shared" si="271"/>
        <v>0</v>
      </c>
      <c r="AA412" s="55">
        <f t="shared" si="271"/>
        <v>81</v>
      </c>
      <c r="AB412" s="55">
        <f t="shared" si="271"/>
        <v>0</v>
      </c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</row>
    <row r="413" spans="1:62" s="28" customFormat="1" ht="57" customHeight="1">
      <c r="A413" s="62" t="s">
        <v>309</v>
      </c>
      <c r="B413" s="63" t="s">
        <v>3</v>
      </c>
      <c r="C413" s="63" t="s">
        <v>149</v>
      </c>
      <c r="D413" s="64" t="s">
        <v>288</v>
      </c>
      <c r="E413" s="63"/>
      <c r="F413" s="55"/>
      <c r="G413" s="55"/>
      <c r="H413" s="55"/>
      <c r="I413" s="55"/>
      <c r="J413" s="55"/>
      <c r="K413" s="128"/>
      <c r="L413" s="128"/>
      <c r="M413" s="55"/>
      <c r="N413" s="55">
        <f t="shared" si="271"/>
        <v>81</v>
      </c>
      <c r="O413" s="55">
        <f t="shared" si="271"/>
        <v>81</v>
      </c>
      <c r="P413" s="55">
        <f t="shared" si="271"/>
        <v>0</v>
      </c>
      <c r="Q413" s="55">
        <f t="shared" si="271"/>
        <v>0</v>
      </c>
      <c r="R413" s="55">
        <f t="shared" si="271"/>
        <v>0</v>
      </c>
      <c r="S413" s="55">
        <f t="shared" si="271"/>
        <v>0</v>
      </c>
      <c r="T413" s="55">
        <f t="shared" si="271"/>
        <v>81</v>
      </c>
      <c r="U413" s="55">
        <f t="shared" si="271"/>
        <v>0</v>
      </c>
      <c r="V413" s="55">
        <f t="shared" si="271"/>
        <v>0</v>
      </c>
      <c r="W413" s="55">
        <f t="shared" si="271"/>
        <v>0</v>
      </c>
      <c r="X413" s="55">
        <f t="shared" si="271"/>
        <v>81</v>
      </c>
      <c r="Y413" s="55">
        <f t="shared" si="271"/>
        <v>0</v>
      </c>
      <c r="Z413" s="55">
        <f t="shared" si="271"/>
        <v>0</v>
      </c>
      <c r="AA413" s="55">
        <f t="shared" si="271"/>
        <v>81</v>
      </c>
      <c r="AB413" s="55">
        <f t="shared" si="271"/>
        <v>0</v>
      </c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</row>
    <row r="414" spans="1:62" s="28" customFormat="1" ht="47.25" customHeight="1">
      <c r="A414" s="62" t="s">
        <v>137</v>
      </c>
      <c r="B414" s="63" t="s">
        <v>3</v>
      </c>
      <c r="C414" s="63" t="s">
        <v>149</v>
      </c>
      <c r="D414" s="64" t="s">
        <v>288</v>
      </c>
      <c r="E414" s="63" t="s">
        <v>138</v>
      </c>
      <c r="F414" s="55"/>
      <c r="G414" s="55"/>
      <c r="H414" s="55"/>
      <c r="I414" s="55"/>
      <c r="J414" s="55"/>
      <c r="K414" s="128"/>
      <c r="L414" s="128"/>
      <c r="M414" s="55"/>
      <c r="N414" s="55">
        <f>O414-M414</f>
        <v>81</v>
      </c>
      <c r="O414" s="55">
        <f>39+42</f>
        <v>81</v>
      </c>
      <c r="P414" s="55"/>
      <c r="Q414" s="55"/>
      <c r="R414" s="129"/>
      <c r="S414" s="129"/>
      <c r="T414" s="55">
        <f>O414+R414</f>
        <v>81</v>
      </c>
      <c r="U414" s="55">
        <f>Q414+S414</f>
        <v>0</v>
      </c>
      <c r="V414" s="129"/>
      <c r="W414" s="129"/>
      <c r="X414" s="55">
        <f>T414+V414</f>
        <v>81</v>
      </c>
      <c r="Y414" s="55">
        <f>U414+W414</f>
        <v>0</v>
      </c>
      <c r="Z414" s="129"/>
      <c r="AA414" s="55">
        <f>X414+Z414</f>
        <v>81</v>
      </c>
      <c r="AB414" s="55">
        <f>Y414</f>
        <v>0</v>
      </c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</row>
    <row r="415" spans="1:62" s="28" customFormat="1" ht="19.5" customHeight="1">
      <c r="A415" s="49" t="s">
        <v>279</v>
      </c>
      <c r="B415" s="63"/>
      <c r="C415" s="63"/>
      <c r="D415" s="64"/>
      <c r="E415" s="63"/>
      <c r="F415" s="52">
        <v>430993</v>
      </c>
      <c r="G415" s="52">
        <f>H415-F415</f>
        <v>-207037</v>
      </c>
      <c r="H415" s="52">
        <v>223956</v>
      </c>
      <c r="I415" s="52"/>
      <c r="J415" s="52">
        <v>460000</v>
      </c>
      <c r="K415" s="128"/>
      <c r="L415" s="128"/>
      <c r="M415" s="52">
        <v>460000</v>
      </c>
      <c r="N415" s="52">
        <f>O415-M415</f>
        <v>-213694</v>
      </c>
      <c r="O415" s="52">
        <v>246306</v>
      </c>
      <c r="P415" s="52"/>
      <c r="Q415" s="52">
        <v>284324</v>
      </c>
      <c r="R415" s="52"/>
      <c r="S415" s="52"/>
      <c r="T415" s="52">
        <v>246306</v>
      </c>
      <c r="U415" s="52">
        <v>284324</v>
      </c>
      <c r="V415" s="129"/>
      <c r="W415" s="129"/>
      <c r="X415" s="52">
        <f>T415+V415</f>
        <v>246306</v>
      </c>
      <c r="Y415" s="52">
        <f>U415+W415</f>
        <v>284324</v>
      </c>
      <c r="Z415" s="52">
        <v>-7021</v>
      </c>
      <c r="AA415" s="52">
        <f>X415+Z415</f>
        <v>239285</v>
      </c>
      <c r="AB415" s="52">
        <f>Y415</f>
        <v>284324</v>
      </c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</row>
    <row r="416" spans="1:28" ht="15.75">
      <c r="A416" s="37"/>
      <c r="B416" s="38"/>
      <c r="C416" s="38"/>
      <c r="D416" s="39"/>
      <c r="E416" s="38"/>
      <c r="F416" s="40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42"/>
      <c r="T416" s="42"/>
      <c r="U416" s="42"/>
      <c r="V416" s="42"/>
      <c r="W416" s="42"/>
      <c r="X416" s="42"/>
      <c r="Y416" s="42"/>
      <c r="Z416" s="42"/>
      <c r="AA416" s="42"/>
      <c r="AB416" s="42"/>
    </row>
    <row r="417" spans="1:62" s="8" customFormat="1" ht="43.5" customHeight="1">
      <c r="A417" s="43" t="s">
        <v>118</v>
      </c>
      <c r="B417" s="44"/>
      <c r="C417" s="44"/>
      <c r="D417" s="45"/>
      <c r="E417" s="44"/>
      <c r="F417" s="46" t="e">
        <f aca="true" t="shared" si="272" ref="F417:Z417">F21+F67+F82+F136+F206+F217+F280+F312+F356+F415</f>
        <v>#REF!</v>
      </c>
      <c r="G417" s="46" t="e">
        <f t="shared" si="272"/>
        <v>#REF!</v>
      </c>
      <c r="H417" s="46" t="e">
        <f t="shared" si="272"/>
        <v>#REF!</v>
      </c>
      <c r="I417" s="46" t="e">
        <f t="shared" si="272"/>
        <v>#REF!</v>
      </c>
      <c r="J417" s="46" t="e">
        <f t="shared" si="272"/>
        <v>#REF!</v>
      </c>
      <c r="K417" s="46" t="e">
        <f t="shared" si="272"/>
        <v>#REF!</v>
      </c>
      <c r="L417" s="46" t="e">
        <f t="shared" si="272"/>
        <v>#REF!</v>
      </c>
      <c r="M417" s="46" t="e">
        <f t="shared" si="272"/>
        <v>#REF!</v>
      </c>
      <c r="N417" s="46">
        <f t="shared" si="272"/>
        <v>-3666180</v>
      </c>
      <c r="O417" s="46">
        <f t="shared" si="272"/>
        <v>5523207</v>
      </c>
      <c r="P417" s="46">
        <f t="shared" si="272"/>
        <v>68735</v>
      </c>
      <c r="Q417" s="46">
        <f t="shared" si="272"/>
        <v>5561225</v>
      </c>
      <c r="R417" s="46">
        <f t="shared" si="272"/>
        <v>0</v>
      </c>
      <c r="S417" s="46">
        <f t="shared" si="272"/>
        <v>0</v>
      </c>
      <c r="T417" s="46">
        <f t="shared" si="272"/>
        <v>5523207</v>
      </c>
      <c r="U417" s="46">
        <f t="shared" si="272"/>
        <v>5561225</v>
      </c>
      <c r="V417" s="46">
        <f t="shared" si="272"/>
        <v>0</v>
      </c>
      <c r="W417" s="46">
        <f t="shared" si="272"/>
        <v>0</v>
      </c>
      <c r="X417" s="46">
        <f t="shared" si="272"/>
        <v>5523207</v>
      </c>
      <c r="Y417" s="46">
        <f t="shared" si="272"/>
        <v>5561225</v>
      </c>
      <c r="Z417" s="46">
        <f t="shared" si="272"/>
        <v>0</v>
      </c>
      <c r="AA417" s="46">
        <f>AA21+AA67+AA82+AA136+AA206+AA217+AA280+AA312+AA356+AA415</f>
        <v>5523207</v>
      </c>
      <c r="AB417" s="46">
        <f>AB21+AB67+AB82+AB136+AB206+AB217+AB280+AB312+AB356+AB415</f>
        <v>5561225</v>
      </c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</row>
    <row r="418" spans="1:5" ht="48" customHeight="1">
      <c r="A418" s="29"/>
      <c r="B418" s="30"/>
      <c r="C418" s="30"/>
      <c r="D418" s="31"/>
      <c r="E418" s="30"/>
    </row>
    <row r="419" spans="1:28" ht="36" customHeight="1">
      <c r="A419" s="172" t="s">
        <v>321</v>
      </c>
      <c r="B419" s="172"/>
      <c r="C419" s="172"/>
      <c r="D419" s="173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5"/>
      <c r="Q419" s="175"/>
      <c r="R419" s="175"/>
      <c r="S419" s="175"/>
      <c r="T419" s="175"/>
      <c r="U419" s="175"/>
      <c r="V419" s="175"/>
      <c r="W419" s="175"/>
      <c r="X419" s="175"/>
      <c r="Y419" s="175"/>
      <c r="Z419" s="175"/>
      <c r="AA419" s="175"/>
      <c r="AB419" s="175"/>
    </row>
    <row r="420" spans="1:62" s="12" customFormat="1" ht="22.5">
      <c r="A420" s="176" t="s">
        <v>252</v>
      </c>
      <c r="B420" s="177"/>
      <c r="C420" s="177"/>
      <c r="D420" s="178"/>
      <c r="E420" s="179" t="s">
        <v>322</v>
      </c>
      <c r="F420" s="179"/>
      <c r="G420" s="179"/>
      <c r="H420" s="179"/>
      <c r="I420" s="179"/>
      <c r="J420" s="179"/>
      <c r="K420" s="179"/>
      <c r="L420" s="179"/>
      <c r="M420" s="179"/>
      <c r="N420" s="179"/>
      <c r="O420" s="179"/>
      <c r="P420" s="179"/>
      <c r="Q420" s="179"/>
      <c r="R420" s="179"/>
      <c r="S420" s="179"/>
      <c r="T420" s="179"/>
      <c r="U420" s="179"/>
      <c r="V420" s="179"/>
      <c r="W420" s="179"/>
      <c r="X420" s="179"/>
      <c r="Y420" s="179"/>
      <c r="Z420" s="179"/>
      <c r="AA420" s="179"/>
      <c r="AB420" s="179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1"/>
      <c r="AY420" s="11"/>
      <c r="AZ420" s="11"/>
      <c r="BA420" s="11"/>
      <c r="BB420" s="11"/>
      <c r="BC420" s="11"/>
      <c r="BD420" s="11"/>
      <c r="BE420" s="11"/>
      <c r="BF420" s="11"/>
      <c r="BG420" s="11"/>
      <c r="BH420" s="11"/>
      <c r="BI420" s="11"/>
      <c r="BJ420" s="11"/>
    </row>
    <row r="422" spans="13:17" ht="15">
      <c r="M422" s="6" t="e">
        <f>M417-M415</f>
        <v>#REF!</v>
      </c>
      <c r="N422" s="6"/>
      <c r="O422" s="6"/>
      <c r="P422" s="6">
        <f>P417-P415</f>
        <v>68735</v>
      </c>
      <c r="Q422" s="6"/>
    </row>
    <row r="424" ht="15">
      <c r="A424" s="32"/>
    </row>
    <row r="425" spans="2:5" ht="15">
      <c r="B425" s="33"/>
      <c r="C425" s="33"/>
      <c r="D425" s="34"/>
      <c r="E425" s="33"/>
    </row>
  </sheetData>
  <sheetProtection/>
  <mergeCells count="46">
    <mergeCell ref="E420:AB420"/>
    <mergeCell ref="A11:AB13"/>
    <mergeCell ref="A2:AB2"/>
    <mergeCell ref="A3:AB3"/>
    <mergeCell ref="A4:AB4"/>
    <mergeCell ref="A6:AB6"/>
    <mergeCell ref="A7:AB7"/>
    <mergeCell ref="A8:AB8"/>
    <mergeCell ref="Z16:Z19"/>
    <mergeCell ref="AA16:AB16"/>
    <mergeCell ref="AA17:AA19"/>
    <mergeCell ref="AB17:AB19"/>
    <mergeCell ref="A419:C419"/>
    <mergeCell ref="D16:D19"/>
    <mergeCell ref="A16:A19"/>
    <mergeCell ref="P17:P19"/>
    <mergeCell ref="N16:Q16"/>
    <mergeCell ref="Q17:Q19"/>
    <mergeCell ref="E419:O419"/>
    <mergeCell ref="B16:B19"/>
    <mergeCell ref="C16:C19"/>
    <mergeCell ref="F16:F19"/>
    <mergeCell ref="N17:N19"/>
    <mergeCell ref="M16:M19"/>
    <mergeCell ref="G16:I16"/>
    <mergeCell ref="E16:E19"/>
    <mergeCell ref="J16:J19"/>
    <mergeCell ref="G17:G19"/>
    <mergeCell ref="H17:H19"/>
    <mergeCell ref="I17:I19"/>
    <mergeCell ref="T17:T19"/>
    <mergeCell ref="U17:U19"/>
    <mergeCell ref="O17:O19"/>
    <mergeCell ref="K16:L16"/>
    <mergeCell ref="K17:K19"/>
    <mergeCell ref="L17:L19"/>
    <mergeCell ref="R16:S16"/>
    <mergeCell ref="R17:R19"/>
    <mergeCell ref="S17:S19"/>
    <mergeCell ref="T16:U16"/>
    <mergeCell ref="V16:W16"/>
    <mergeCell ref="X16:Y16"/>
    <mergeCell ref="V17:V19"/>
    <mergeCell ref="W17:W19"/>
    <mergeCell ref="X17:X19"/>
    <mergeCell ref="Y17:Y19"/>
  </mergeCells>
  <printOptions/>
  <pageMargins left="0.82" right="0.21" top="0.2755905511811024" bottom="0.2362204724409449" header="0.2755905511811024" footer="0.24"/>
  <pageSetup horizontalDpi="600" verticalDpi="600" orientation="portrait" paperSize="9" scale="75" r:id="rId1"/>
  <rowBreaks count="13" manualBreakCount="13">
    <brk id="33" max="28" man="1"/>
    <brk id="55" max="28" man="1"/>
    <brk id="79" max="28" man="1"/>
    <brk id="122" max="28" man="1"/>
    <brk id="155" max="28" man="1"/>
    <brk id="170" max="28" man="1"/>
    <brk id="181" max="28" man="1"/>
    <brk id="225" max="28" man="1"/>
    <brk id="253" max="28" man="1"/>
    <brk id="271" max="28" man="1"/>
    <brk id="305" max="28" man="1"/>
    <brk id="335" max="28" man="1"/>
    <brk id="377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2010-05-06T09:01:02Z</cp:lastPrinted>
  <dcterms:created xsi:type="dcterms:W3CDTF">2007-01-25T06:11:58Z</dcterms:created>
  <dcterms:modified xsi:type="dcterms:W3CDTF">2010-05-19T11:51:56Z</dcterms:modified>
  <cp:category/>
  <cp:version/>
  <cp:contentType/>
  <cp:contentStatus/>
</cp:coreProperties>
</file>