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08-2010 " sheetId="1" r:id="rId1"/>
  </sheets>
  <definedNames>
    <definedName name="_xlnm.Print_Titles" localSheetId="0">'проект 2008-2010 '!$A:$E,'проект 2008-2010 '!$16:$19</definedName>
    <definedName name="_xlnm.Print_Area" localSheetId="0">'проект 2008-2010 '!$A$1:$AH$427</definedName>
  </definedNames>
  <calcPr fullCalcOnLoad="1"/>
</workbook>
</file>

<file path=xl/sharedStrings.xml><?xml version="1.0" encoding="utf-8"?>
<sst xmlns="http://schemas.openxmlformats.org/spreadsheetml/2006/main" count="1548" uniqueCount="331">
  <si>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</si>
  <si>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</si>
  <si>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</si>
  <si>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</si>
  <si>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</si>
  <si>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</si>
  <si>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</si>
  <si>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</si>
  <si>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</si>
  <si>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</si>
  <si>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</si>
  <si>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</si>
  <si>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</si>
  <si>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</si>
  <si>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</si>
  <si>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</si>
  <si>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</si>
  <si>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</si>
  <si>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</si>
  <si>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</si>
  <si>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</si>
  <si>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</si>
  <si>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</si>
  <si>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</si>
  <si>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</si>
  <si>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</si>
  <si>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</si>
  <si>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</si>
  <si>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</si>
  <si>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</si>
  <si>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</si>
  <si>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</si>
  <si>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</si>
  <si>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</si>
  <si>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</si>
  <si>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</si>
  <si>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</si>
  <si>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</si>
  <si>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</si>
  <si>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</si>
  <si>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</si>
  <si>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</si>
  <si>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</si>
  <si>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</si>
  <si>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</si>
  <si>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</si>
  <si>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</si>
  <si>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</si>
  <si>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</si>
  <si>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</si>
  <si>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</si>
  <si>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</si>
  <si>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</si>
  <si>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</si>
  <si>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</si>
  <si>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</si>
  <si>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</si>
  <si>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</si>
  <si>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</si>
  <si>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</si>
  <si>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</si>
  <si>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</si>
  <si>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</si>
  <si>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</si>
  <si>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</si>
  <si>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</si>
  <si>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</si>
  <si>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</si>
  <si>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</si>
  <si>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</si>
  <si>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</si>
  <si>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</si>
  <si>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</si>
  <si>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</si>
  <si>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</si>
  <si>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</si>
  <si>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</si>
  <si>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</si>
  <si>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</si>
  <si>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</si>
  <si>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</si>
  <si>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</si>
  <si>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</si>
  <si>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</si>
  <si>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</si>
  <si>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</si>
  <si>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</si>
  <si>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</si>
  <si>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</si>
  <si>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</si>
  <si>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</si>
  <si>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</si>
  <si>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</si>
  <si>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</si>
  <si>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</si>
  <si>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</si>
  <si>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</si>
  <si>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</si>
  <si>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</si>
  <si>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</si>
  <si>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</si>
  <si>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</si>
  <si>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</si>
  <si>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</si>
  <si>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</si>
  <si>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</si>
  <si>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</si>
  <si>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</si>
  <si>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</si>
  <si>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</si>
  <si>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</si>
  <si>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</si>
  <si>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</si>
  <si>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</si>
  <si>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</si>
  <si>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</si>
  <si>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</si>
  <si>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</si>
  <si>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</si>
  <si>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</si>
  <si>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</si>
  <si>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</si>
  <si>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</si>
  <si>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</si>
  <si>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</si>
  <si>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</si>
  <si>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</si>
  <si>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</si>
  <si>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</si>
  <si>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</si>
  <si>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</si>
  <si>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</si>
  <si>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</si>
  <si>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</si>
  <si>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</si>
  <si>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</si>
  <si>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</si>
  <si>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</si>
  <si>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</si>
  <si>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</si>
  <si>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</si>
  <si>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</si>
  <si>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</si>
  <si>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</si>
  <si>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</si>
  <si>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</si>
  <si>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</si>
  <si>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</si>
  <si>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</si>
  <si>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</si>
  <si>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</si>
  <si>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</si>
  <si>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Дорожное хозяйство</t>
  </si>
  <si>
    <t>08</t>
  </si>
  <si>
    <t>Водный транспорт</t>
  </si>
  <si>
    <t>301 00 00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</si>
  <si>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</si>
  <si>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</si>
  <si>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</si>
  <si>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</si>
  <si>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</si>
  <si>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</si>
  <si>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</si>
  <si>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</si>
  <si>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</si>
  <si>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</si>
  <si>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</si>
  <si>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</si>
  <si>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</si>
  <si>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</si>
  <si>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</si>
  <si>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</si>
  <si>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</si>
  <si>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КУЛЬТУРА,  КИНЕМАТОГРАФИЯ, СРЕДСТВА МАССОВОЙ ИНФОРМАЦИИ</t>
  </si>
  <si>
    <t>ЗДРАВООХРАНЕНИЕ, 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</si>
  <si>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</si>
  <si>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</si>
  <si>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</si>
  <si>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</si>
  <si>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</si>
  <si>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</si>
  <si>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</si>
  <si>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</si>
  <si>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</si>
  <si>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</si>
  <si>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</si>
  <si>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</si>
  <si>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</si>
  <si>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</si>
  <si>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</si>
  <si>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</si>
  <si>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</si>
  <si>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</si>
  <si>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</si>
  <si>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</si>
  <si>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</si>
  <si>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</si>
  <si>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</si>
  <si>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</si>
  <si>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</si>
  <si>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</si>
  <si>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</si>
  <si>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</si>
  <si>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</si>
  <si>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</si>
  <si>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</si>
  <si>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</si>
  <si>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</si>
  <si>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</si>
  <si>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</si>
  <si>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</si>
  <si>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</si>
  <si>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</si>
  <si>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</si>
  <si>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</si>
  <si>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</si>
  <si>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</si>
  <si>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</si>
  <si>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</si>
  <si>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</si>
  <si>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</si>
  <si>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</si>
  <si>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</si>
  <si>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</si>
  <si>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</si>
  <si>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</si>
  <si>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</si>
  <si>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</si>
  <si>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</si>
  <si>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</si>
  <si>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</si>
  <si>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</si>
  <si>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</si>
  <si>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</si>
  <si>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</si>
  <si>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</si>
  <si>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</si>
  <si>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</si>
  <si>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на возмещение затрат по утилизации твердых бытовых отходов</t>
  </si>
  <si>
    <t>600 00 06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</si>
  <si>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</si>
  <si>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</si>
  <si>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</si>
  <si>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</si>
  <si>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</si>
  <si>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</si>
  <si>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</si>
  <si>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</si>
  <si>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</si>
  <si>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плановый период 2011 и 2012 годов</t>
  </si>
  <si>
    <t xml:space="preserve">Сумма (тыс.руб.)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</si>
  <si>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</si>
  <si>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</si>
  <si>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</si>
  <si>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</si>
  <si>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</si>
  <si>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</si>
  <si>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</si>
  <si>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</si>
  <si>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</si>
  <si>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</si>
  <si>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</si>
  <si>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</si>
  <si>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</si>
  <si>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</si>
  <si>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</si>
  <si>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</si>
  <si>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</si>
  <si>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</si>
  <si>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</si>
  <si>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</si>
  <si>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 и организаций коммунального комплекса,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</si>
  <si>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 xml:space="preserve">351 00 06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</si>
  <si>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</si>
  <si>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</si>
  <si>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</si>
  <si>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</si>
  <si>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</si>
  <si>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</si>
  <si>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</si>
  <si>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</si>
  <si>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</si>
  <si>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</si>
  <si>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</si>
  <si>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</si>
  <si>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</si>
  <si>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</si>
  <si>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</si>
  <si>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</si>
  <si>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</si>
  <si>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</si>
  <si>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</si>
  <si>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</si>
  <si>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</si>
  <si>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</si>
  <si>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</si>
  <si>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</si>
  <si>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</si>
  <si>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</si>
  <si>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</si>
  <si>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</si>
  <si>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Мероприятия в рамках реализации ведомственной целевой программы «Пожарная безопасность на 2009-2011гг.»</t>
  </si>
  <si>
    <t>Ведомственная целевая экологическая программа городского округа Тольятти на 2010-2012гг.</t>
  </si>
  <si>
    <t>Приложение №3</t>
  </si>
  <si>
    <t>Приложение №5</t>
  </si>
  <si>
    <t>Изменения 2011</t>
  </si>
  <si>
    <r>
      <t xml:space="preserve">Городская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</si>
  <si>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</si>
  <si>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</si>
  <si>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</si>
  <si>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</si>
  <si>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</si>
  <si>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</si>
  <si>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</si>
  <si>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</si>
  <si>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</si>
  <si>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22.09.2010 №_____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</si>
  <si>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</si>
  <si>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Больницы, клиники, госпитали, медико-санитарные части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</si>
  <si>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</si>
  <si>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Условно утверждённые расходы</t>
  </si>
  <si>
    <t>от 09.12.2009г. №180</t>
  </si>
  <si>
    <t xml:space="preserve">Ведомственная целевая программа организации работы с детьми и молодёжью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</si>
  <si>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молодёжью в городском округе Тольятти на 2009г. и плановый период 2010-2011гг. 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</si>
  <si>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молодёжью в городском округе Тольятти на 2009г. и плановый период 2010-2011гг. </t>
  </si>
  <si>
    <t>Ведомственная целевая программа «Пожарная безопасность на 2009-2011гг.»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</si>
  <si>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</si>
  <si>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Ведомственная целевая программа «Семья и дети городского округа Тольятти на 2009-2011 годы»</t>
  </si>
  <si>
    <t>Ведомственная целевая программа «Качество образования - качество жизни» на 2009-2011 годы городского округа Тольятти</t>
  </si>
  <si>
    <r>
      <t xml:space="preserve">Обеспечение мероприятий по улучшению жилищных условий молодых семей в рамках реализации городской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 на 2004-2010гг.</t>
    </r>
    <r>
      <rPr>
        <sz val="13"/>
        <rFont val="Arial"/>
        <family val="2"/>
      </rPr>
      <t>»</t>
    </r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</si>
  <si>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2009-2011гг.»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</si>
</sst>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name val="Times New Roman"/>
      <family val="1"/>
    </font>
    <font>
      <i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3" fontId="43" fillId="0" borderId="0" xfId="0" applyNumberFormat="1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4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/>
    </xf>
    <xf numFmtId="0" fontId="43" fillId="25" borderId="0" xfId="0" applyFont="1" applyFill="1" applyBorder="1" applyAlignment="1">
      <alignment/>
    </xf>
    <xf numFmtId="3" fontId="43" fillId="25" borderId="0" xfId="0" applyNumberFormat="1" applyFont="1" applyFill="1" applyAlignment="1">
      <alignment/>
    </xf>
    <xf numFmtId="49" fontId="6" fillId="25" borderId="0" xfId="0" applyNumberFormat="1" applyFont="1" applyFill="1" applyBorder="1" applyAlignment="1">
      <alignment/>
    </xf>
    <xf numFmtId="0" fontId="43" fillId="25" borderId="0" xfId="0" applyFont="1" applyFill="1" applyBorder="1" applyAlignment="1">
      <alignment horizontal="right"/>
    </xf>
    <xf numFmtId="3" fontId="43" fillId="25" borderId="0" xfId="0" applyNumberFormat="1" applyFont="1" applyFill="1" applyAlignment="1">
      <alignment horizontal="right"/>
    </xf>
    <xf numFmtId="49" fontId="6" fillId="25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3" fontId="6" fillId="25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25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3" fontId="12" fillId="25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/>
    </xf>
    <xf numFmtId="3" fontId="13" fillId="25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25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0" xfId="61" applyNumberFormat="1" applyFont="1" applyFill="1" applyBorder="1" applyAlignment="1">
      <alignment horizontal="center"/>
    </xf>
    <xf numFmtId="3" fontId="12" fillId="25" borderId="10" xfId="61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3" fontId="13" fillId="0" borderId="10" xfId="61" applyNumberFormat="1" applyFont="1" applyFill="1" applyBorder="1" applyAlignment="1">
      <alignment horizontal="center"/>
    </xf>
    <xf numFmtId="3" fontId="13" fillId="25" borderId="10" xfId="61" applyNumberFormat="1" applyFont="1" applyFill="1" applyBorder="1" applyAlignment="1">
      <alignment horizontal="center"/>
    </xf>
    <xf numFmtId="164" fontId="13" fillId="0" borderId="10" xfId="61" applyNumberFormat="1" applyFont="1" applyFill="1" applyBorder="1" applyAlignment="1">
      <alignment horizontal="center"/>
    </xf>
    <xf numFmtId="164" fontId="14" fillId="0" borderId="10" xfId="6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25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64" fontId="13" fillId="0" borderId="10" xfId="60" applyNumberFormat="1" applyFont="1" applyFill="1" applyBorder="1" applyAlignment="1">
      <alignment horizontal="center"/>
    </xf>
    <xf numFmtId="164" fontId="14" fillId="0" borderId="10" xfId="60" applyNumberFormat="1" applyFont="1" applyFill="1" applyBorder="1" applyAlignment="1">
      <alignment horizontal="center"/>
    </xf>
    <xf numFmtId="3" fontId="14" fillId="0" borderId="10" xfId="6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25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3" fontId="6" fillId="0" borderId="10" xfId="60" applyNumberFormat="1" applyFont="1" applyFill="1" applyBorder="1" applyAlignment="1">
      <alignment horizontal="center"/>
    </xf>
    <xf numFmtId="3" fontId="6" fillId="25" borderId="10" xfId="6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25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25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wrapText="1"/>
    </xf>
    <xf numFmtId="49" fontId="13" fillId="24" borderId="10" xfId="0" applyNumberFormat="1" applyFont="1" applyFill="1" applyBorder="1" applyAlignment="1">
      <alignment horizontal="center" wrapText="1"/>
    </xf>
    <xf numFmtId="1" fontId="22" fillId="24" borderId="10" xfId="0" applyNumberFormat="1" applyFont="1" applyFill="1" applyBorder="1" applyAlignment="1">
      <alignment horizontal="center" wrapText="1"/>
    </xf>
    <xf numFmtId="3" fontId="13" fillId="24" borderId="10" xfId="0" applyNumberFormat="1" applyFont="1" applyFill="1" applyBorder="1" applyAlignment="1">
      <alignment horizontal="center"/>
    </xf>
    <xf numFmtId="0" fontId="15" fillId="24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25" borderId="10" xfId="0" applyFont="1" applyFill="1" applyBorder="1" applyAlignment="1">
      <alignment/>
    </xf>
    <xf numFmtId="3" fontId="6" fillId="0" borderId="10" xfId="61" applyNumberFormat="1" applyFont="1" applyFill="1" applyBorder="1" applyAlignment="1">
      <alignment horizontal="center"/>
    </xf>
    <xf numFmtId="3" fontId="6" fillId="25" borderId="10" xfId="61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164" fontId="6" fillId="0" borderId="10" xfId="61" applyNumberFormat="1" applyFont="1" applyFill="1" applyBorder="1" applyAlignment="1">
      <alignment horizontal="center"/>
    </xf>
    <xf numFmtId="164" fontId="12" fillId="0" borderId="10" xfId="60" applyNumberFormat="1" applyFont="1" applyFill="1" applyBorder="1" applyAlignment="1">
      <alignment horizontal="center"/>
    </xf>
    <xf numFmtId="3" fontId="13" fillId="0" borderId="10" xfId="60" applyNumberFormat="1" applyFont="1" applyFill="1" applyBorder="1" applyAlignment="1">
      <alignment horizontal="center"/>
    </xf>
    <xf numFmtId="164" fontId="24" fillId="0" borderId="10" xfId="60" applyNumberFormat="1" applyFont="1" applyFill="1" applyBorder="1" applyAlignment="1">
      <alignment horizontal="center"/>
    </xf>
    <xf numFmtId="3" fontId="24" fillId="0" borderId="10" xfId="60" applyNumberFormat="1" applyFont="1" applyFill="1" applyBorder="1" applyAlignment="1">
      <alignment horizontal="center"/>
    </xf>
    <xf numFmtId="164" fontId="8" fillId="0" borderId="10" xfId="6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64" fontId="6" fillId="0" borderId="10" xfId="60" applyNumberFormat="1" applyFont="1" applyFill="1" applyBorder="1" applyAlignment="1">
      <alignment horizontal="center"/>
    </xf>
    <xf numFmtId="3" fontId="14" fillId="0" borderId="10" xfId="61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3" fontId="12" fillId="0" borderId="10" xfId="60" applyNumberFormat="1" applyFont="1" applyFill="1" applyBorder="1" applyAlignment="1">
      <alignment horizontal="center"/>
    </xf>
    <xf numFmtId="3" fontId="12" fillId="25" borderId="10" xfId="60" applyNumberFormat="1" applyFont="1" applyFill="1" applyBorder="1" applyAlignment="1">
      <alignment horizontal="center"/>
    </xf>
    <xf numFmtId="3" fontId="13" fillId="25" borderId="10" xfId="6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25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25" borderId="13" xfId="0" applyNumberFormat="1" applyFont="1" applyFill="1" applyBorder="1" applyAlignment="1">
      <alignment horizontal="center" vertical="center" wrapText="1"/>
    </xf>
    <xf numFmtId="3" fontId="6" fillId="25" borderId="14" xfId="0" applyNumberFormat="1" applyFont="1" applyFill="1" applyBorder="1" applyAlignment="1">
      <alignment horizontal="center" vertical="center" wrapText="1"/>
    </xf>
    <xf numFmtId="3" fontId="6" fillId="25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25" borderId="18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432"/>
  <sheetViews>
    <sheetView showZeros="0" tabSelected="1" view="pageBreakPreview" zoomScale="75" zoomScaleNormal="75" zoomScaleSheetLayoutView="75" zoomScalePageLayoutView="0" workbookViewId="0" topLeftCell="A422">
      <selection activeCell="D426" sqref="D426"/>
    </sheetView>
  </sheetViews>
  <sheetFormatPr defaultColWidth="9.00390625" defaultRowHeight="12.75"/>
  <cols>
    <col min="1" max="1" width="53.125" style="3" customWidth="1"/>
    <col min="2" max="2" width="8.375" style="4" customWidth="1"/>
    <col min="3" max="3" width="8.125" style="4" customWidth="1"/>
    <col min="4" max="4" width="11.625" style="5" customWidth="1"/>
    <col min="5" max="5" width="8.003906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0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43" hidden="1" customWidth="1"/>
    <col min="28" max="28" width="7.25390625" style="43" hidden="1" customWidth="1"/>
    <col min="29" max="29" width="6.875" style="43" hidden="1" customWidth="1"/>
    <col min="30" max="30" width="7.625" style="43" hidden="1" customWidth="1"/>
    <col min="31" max="31" width="5.625" style="43" hidden="1" customWidth="1"/>
    <col min="32" max="32" width="13.375" style="1" customWidth="1"/>
    <col min="33" max="33" width="15.25390625" style="1" customWidth="1"/>
    <col min="34" max="34" width="13.75390625" style="1" customWidth="1"/>
    <col min="35" max="68" width="9.125" style="1" customWidth="1"/>
    <col min="69" max="16384" width="9.125" style="2" customWidth="1"/>
  </cols>
  <sheetData>
    <row r="1" ht="9.75" customHeight="1"/>
    <row r="2" spans="1:34" ht="17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7"/>
      <c r="AB2" s="47"/>
      <c r="AC2" s="50"/>
      <c r="AD2" s="50"/>
      <c r="AE2" s="50"/>
      <c r="AF2" s="41"/>
      <c r="AG2" s="53"/>
      <c r="AH2" s="53" t="s">
        <v>303</v>
      </c>
    </row>
    <row r="3" spans="1:34" ht="17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7"/>
      <c r="AB3" s="47"/>
      <c r="AC3" s="50"/>
      <c r="AD3" s="50"/>
      <c r="AE3" s="50"/>
      <c r="AF3" s="41"/>
      <c r="AG3" s="53"/>
      <c r="AH3" s="53" t="s">
        <v>245</v>
      </c>
    </row>
    <row r="4" spans="1:34" ht="2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7"/>
      <c r="AB4" s="47"/>
      <c r="AC4" s="50"/>
      <c r="AD4" s="50"/>
      <c r="AE4" s="50"/>
      <c r="AF4" s="41"/>
      <c r="AG4" s="53"/>
      <c r="AH4" s="53" t="s">
        <v>316</v>
      </c>
    </row>
    <row r="5" spans="20:34" ht="20.25">
      <c r="T5" s="17"/>
      <c r="U5" s="17"/>
      <c r="AG5" s="7"/>
      <c r="AH5" s="54"/>
    </row>
    <row r="6" spans="1:34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8"/>
      <c r="AB6" s="48"/>
      <c r="AC6" s="51"/>
      <c r="AD6" s="51"/>
      <c r="AE6" s="51"/>
      <c r="AF6" s="42"/>
      <c r="AG6" s="55"/>
      <c r="AH6" s="55" t="s">
        <v>304</v>
      </c>
    </row>
    <row r="7" spans="1:34" ht="18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8"/>
      <c r="AB7" s="48"/>
      <c r="AC7" s="51"/>
      <c r="AD7" s="51"/>
      <c r="AE7" s="51"/>
      <c r="AF7" s="42"/>
      <c r="AG7" s="55"/>
      <c r="AH7" s="55" t="s">
        <v>245</v>
      </c>
    </row>
    <row r="8" spans="1:34" ht="19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8"/>
      <c r="AB8" s="48"/>
      <c r="AC8" s="51"/>
      <c r="AD8" s="51"/>
      <c r="AE8" s="51"/>
      <c r="AF8" s="42"/>
      <c r="AG8" s="55"/>
      <c r="AH8" s="55" t="s">
        <v>321</v>
      </c>
    </row>
    <row r="9" ht="16.5" customHeight="1"/>
    <row r="10" ht="9" customHeight="1"/>
    <row r="11" spans="1:34" ht="14.25" customHeight="1">
      <c r="A11" s="181" t="s">
        <v>249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</row>
    <row r="12" spans="1:34" ht="14.2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</row>
    <row r="13" spans="1:34" ht="48.7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</row>
    <row r="15" ht="45.75" customHeight="1" thickBot="1"/>
    <row r="16" spans="1:34" ht="38.25" customHeight="1" thickBot="1">
      <c r="A16" s="175" t="s">
        <v>11</v>
      </c>
      <c r="B16" s="203" t="s">
        <v>125</v>
      </c>
      <c r="C16" s="205" t="s">
        <v>126</v>
      </c>
      <c r="D16" s="196" t="s">
        <v>12</v>
      </c>
      <c r="E16" s="205" t="s">
        <v>13</v>
      </c>
      <c r="F16" s="207">
        <v>2010</v>
      </c>
      <c r="G16" s="209" t="s">
        <v>225</v>
      </c>
      <c r="H16" s="210"/>
      <c r="I16" s="211"/>
      <c r="J16" s="175">
        <v>2011</v>
      </c>
      <c r="K16" s="214" t="s">
        <v>201</v>
      </c>
      <c r="L16" s="215"/>
      <c r="M16" s="185">
        <v>2011</v>
      </c>
      <c r="N16" s="200" t="s">
        <v>250</v>
      </c>
      <c r="O16" s="201"/>
      <c r="P16" s="201"/>
      <c r="Q16" s="202"/>
      <c r="R16" s="200" t="s">
        <v>251</v>
      </c>
      <c r="S16" s="202"/>
      <c r="T16" s="200" t="s">
        <v>250</v>
      </c>
      <c r="U16" s="202"/>
      <c r="V16" s="200" t="s">
        <v>251</v>
      </c>
      <c r="W16" s="202"/>
      <c r="X16" s="200" t="s">
        <v>250</v>
      </c>
      <c r="Y16" s="202"/>
      <c r="Z16" s="187" t="s">
        <v>305</v>
      </c>
      <c r="AA16" s="189" t="s">
        <v>250</v>
      </c>
      <c r="AB16" s="190"/>
      <c r="AC16" s="178" t="s">
        <v>312</v>
      </c>
      <c r="AD16" s="178" t="s">
        <v>313</v>
      </c>
      <c r="AE16" s="178" t="s">
        <v>315</v>
      </c>
      <c r="AF16" s="182" t="s">
        <v>250</v>
      </c>
      <c r="AG16" s="183"/>
      <c r="AH16" s="184"/>
    </row>
    <row r="17" spans="1:34" ht="31.5" customHeight="1" thickBot="1">
      <c r="A17" s="176"/>
      <c r="B17" s="204"/>
      <c r="C17" s="206"/>
      <c r="D17" s="197"/>
      <c r="E17" s="206"/>
      <c r="F17" s="208"/>
      <c r="G17" s="175" t="s">
        <v>201</v>
      </c>
      <c r="H17" s="198" t="s">
        <v>234</v>
      </c>
      <c r="I17" s="175" t="s">
        <v>224</v>
      </c>
      <c r="J17" s="176"/>
      <c r="K17" s="216">
        <v>2010</v>
      </c>
      <c r="L17" s="218">
        <v>2011</v>
      </c>
      <c r="M17" s="186"/>
      <c r="N17" s="195" t="s">
        <v>251</v>
      </c>
      <c r="O17" s="175">
        <v>2011</v>
      </c>
      <c r="P17" s="198" t="s">
        <v>224</v>
      </c>
      <c r="Q17" s="185">
        <v>2012</v>
      </c>
      <c r="R17" s="196">
        <v>2011</v>
      </c>
      <c r="S17" s="185">
        <v>2012</v>
      </c>
      <c r="T17" s="198">
        <v>2011</v>
      </c>
      <c r="U17" s="212">
        <v>2012</v>
      </c>
      <c r="V17" s="175">
        <v>2011</v>
      </c>
      <c r="W17" s="185">
        <v>2012</v>
      </c>
      <c r="X17" s="198">
        <v>2011</v>
      </c>
      <c r="Y17" s="185">
        <v>2012</v>
      </c>
      <c r="Z17" s="188"/>
      <c r="AA17" s="191">
        <v>2011</v>
      </c>
      <c r="AB17" s="193">
        <v>2012</v>
      </c>
      <c r="AC17" s="179"/>
      <c r="AD17" s="179"/>
      <c r="AE17" s="179"/>
      <c r="AF17" s="173">
        <v>2011</v>
      </c>
      <c r="AG17" s="174"/>
      <c r="AH17" s="185">
        <v>2012</v>
      </c>
    </row>
    <row r="18" spans="1:34" ht="86.25" customHeight="1">
      <c r="A18" s="176"/>
      <c r="B18" s="204"/>
      <c r="C18" s="206"/>
      <c r="D18" s="197"/>
      <c r="E18" s="206"/>
      <c r="F18" s="208"/>
      <c r="G18" s="176"/>
      <c r="H18" s="199"/>
      <c r="I18" s="176"/>
      <c r="J18" s="176"/>
      <c r="K18" s="217"/>
      <c r="L18" s="219"/>
      <c r="M18" s="186"/>
      <c r="N18" s="177"/>
      <c r="O18" s="176"/>
      <c r="P18" s="199"/>
      <c r="Q18" s="186"/>
      <c r="R18" s="197"/>
      <c r="S18" s="186"/>
      <c r="T18" s="199"/>
      <c r="U18" s="213"/>
      <c r="V18" s="176"/>
      <c r="W18" s="186"/>
      <c r="X18" s="199"/>
      <c r="Y18" s="186"/>
      <c r="Z18" s="188"/>
      <c r="AA18" s="192"/>
      <c r="AB18" s="194"/>
      <c r="AC18" s="179"/>
      <c r="AD18" s="179"/>
      <c r="AE18" s="180"/>
      <c r="AF18" s="175" t="s">
        <v>310</v>
      </c>
      <c r="AG18" s="177" t="s">
        <v>311</v>
      </c>
      <c r="AH18" s="186"/>
    </row>
    <row r="19" spans="1:34" ht="66" customHeight="1">
      <c r="A19" s="176"/>
      <c r="B19" s="204"/>
      <c r="C19" s="206"/>
      <c r="D19" s="197"/>
      <c r="E19" s="206"/>
      <c r="F19" s="208"/>
      <c r="G19" s="176"/>
      <c r="H19" s="199"/>
      <c r="I19" s="176"/>
      <c r="J19" s="176"/>
      <c r="K19" s="217"/>
      <c r="L19" s="219"/>
      <c r="M19" s="186"/>
      <c r="N19" s="177"/>
      <c r="O19" s="176"/>
      <c r="P19" s="199"/>
      <c r="Q19" s="186"/>
      <c r="R19" s="197"/>
      <c r="S19" s="186"/>
      <c r="T19" s="199"/>
      <c r="U19" s="213"/>
      <c r="V19" s="176"/>
      <c r="W19" s="186"/>
      <c r="X19" s="199"/>
      <c r="Y19" s="186"/>
      <c r="Z19" s="188"/>
      <c r="AA19" s="192"/>
      <c r="AB19" s="194"/>
      <c r="AC19" s="179"/>
      <c r="AD19" s="179"/>
      <c r="AE19" s="180"/>
      <c r="AF19" s="176"/>
      <c r="AG19" s="177"/>
      <c r="AH19" s="186"/>
    </row>
    <row r="20" spans="1:34" ht="16.5" customHeight="1">
      <c r="A20" s="56"/>
      <c r="B20" s="57"/>
      <c r="C20" s="57"/>
      <c r="D20" s="58"/>
      <c r="E20" s="57"/>
      <c r="F20" s="59"/>
      <c r="G20" s="60"/>
      <c r="H20" s="60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2"/>
      <c r="AB20" s="62"/>
      <c r="AC20" s="62"/>
      <c r="AD20" s="62"/>
      <c r="AE20" s="62"/>
      <c r="AF20" s="58"/>
      <c r="AG20" s="61"/>
      <c r="AH20" s="61"/>
    </row>
    <row r="21" spans="1:68" s="8" customFormat="1" ht="44.25" customHeight="1">
      <c r="A21" s="63" t="s">
        <v>14</v>
      </c>
      <c r="B21" s="64" t="s">
        <v>15</v>
      </c>
      <c r="C21" s="64"/>
      <c r="D21" s="65"/>
      <c r="E21" s="64"/>
      <c r="F21" s="66">
        <f aca="true" t="shared" si="0" ref="F21:O21">F23+F27+F35+F39+F43+F47</f>
        <v>919894</v>
      </c>
      <c r="G21" s="66">
        <f t="shared" si="0"/>
        <v>284545</v>
      </c>
      <c r="H21" s="66">
        <f t="shared" si="0"/>
        <v>1204439</v>
      </c>
      <c r="I21" s="66">
        <f t="shared" si="0"/>
        <v>0</v>
      </c>
      <c r="J21" s="66">
        <f t="shared" si="0"/>
        <v>1238867</v>
      </c>
      <c r="K21" s="66">
        <f t="shared" si="0"/>
        <v>0</v>
      </c>
      <c r="L21" s="66">
        <f t="shared" si="0"/>
        <v>0</v>
      </c>
      <c r="M21" s="66">
        <f t="shared" si="0"/>
        <v>1238867</v>
      </c>
      <c r="N21" s="66">
        <f t="shared" si="0"/>
        <v>-189829</v>
      </c>
      <c r="O21" s="66">
        <f t="shared" si="0"/>
        <v>1049038</v>
      </c>
      <c r="P21" s="66">
        <f aca="true" t="shared" si="1" ref="P21:Z21">P23+P27+P35+P39+P43+P47</f>
        <v>0</v>
      </c>
      <c r="Q21" s="66">
        <f t="shared" si="1"/>
        <v>1049038</v>
      </c>
      <c r="R21" s="66">
        <f t="shared" si="1"/>
        <v>0</v>
      </c>
      <c r="S21" s="66">
        <f t="shared" si="1"/>
        <v>0</v>
      </c>
      <c r="T21" s="66">
        <f t="shared" si="1"/>
        <v>1049038</v>
      </c>
      <c r="U21" s="66">
        <f t="shared" si="1"/>
        <v>1049038</v>
      </c>
      <c r="V21" s="66">
        <f t="shared" si="1"/>
        <v>0</v>
      </c>
      <c r="W21" s="66">
        <f t="shared" si="1"/>
        <v>0</v>
      </c>
      <c r="X21" s="66">
        <f t="shared" si="1"/>
        <v>1049038</v>
      </c>
      <c r="Y21" s="66">
        <f t="shared" si="1"/>
        <v>1049038</v>
      </c>
      <c r="Z21" s="66">
        <f t="shared" si="1"/>
        <v>1500</v>
      </c>
      <c r="AA21" s="67">
        <f>AA23+AA27+AA35+AA39+AA43+AA47</f>
        <v>1050538</v>
      </c>
      <c r="AB21" s="67">
        <f>AB23+AB27+AB35+AB39+AB43+AB47</f>
        <v>1049038</v>
      </c>
      <c r="AC21" s="67">
        <f>AC23+AC27+AC35+AC39+AC43+AC47</f>
        <v>0</v>
      </c>
      <c r="AD21" s="67">
        <f>AD23+AD27+AD35+AD39+AD43+AD47</f>
        <v>0</v>
      </c>
      <c r="AE21" s="67"/>
      <c r="AF21" s="66">
        <f>AF23+AF27+AF35+AF39+AF43+AF47</f>
        <v>1050538</v>
      </c>
      <c r="AG21" s="66">
        <f>AG23+AG27+AG35+AG39+AG43+AG47</f>
        <v>0</v>
      </c>
      <c r="AH21" s="66">
        <f>AH23+AH27+AH35+AH39+AH43+AH47</f>
        <v>1049038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1:68" s="10" customFormat="1" ht="15.75">
      <c r="A22" s="56"/>
      <c r="B22" s="57"/>
      <c r="C22" s="57"/>
      <c r="D22" s="58"/>
      <c r="E22" s="5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  <c r="W22" s="69"/>
      <c r="X22" s="69"/>
      <c r="Y22" s="69"/>
      <c r="Z22" s="69"/>
      <c r="AA22" s="70"/>
      <c r="AB22" s="70"/>
      <c r="AC22" s="70"/>
      <c r="AD22" s="70"/>
      <c r="AE22" s="70"/>
      <c r="AF22" s="69"/>
      <c r="AG22" s="69"/>
      <c r="AH22" s="6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s="12" customFormat="1" ht="72.75" customHeight="1">
      <c r="A23" s="71" t="s">
        <v>252</v>
      </c>
      <c r="B23" s="72" t="s">
        <v>127</v>
      </c>
      <c r="C23" s="72" t="s">
        <v>128</v>
      </c>
      <c r="D23" s="73"/>
      <c r="E23" s="72"/>
      <c r="F23" s="74">
        <f aca="true" t="shared" si="2" ref="F23:V24">F24</f>
        <v>1116</v>
      </c>
      <c r="G23" s="74">
        <f t="shared" si="2"/>
        <v>351</v>
      </c>
      <c r="H23" s="74">
        <f t="shared" si="2"/>
        <v>1467</v>
      </c>
      <c r="I23" s="74">
        <f t="shared" si="2"/>
        <v>0</v>
      </c>
      <c r="J23" s="74">
        <f t="shared" si="2"/>
        <v>1572</v>
      </c>
      <c r="K23" s="74">
        <f t="shared" si="2"/>
        <v>0</v>
      </c>
      <c r="L23" s="74">
        <f t="shared" si="2"/>
        <v>0</v>
      </c>
      <c r="M23" s="74">
        <f t="shared" si="2"/>
        <v>1572</v>
      </c>
      <c r="N23" s="74">
        <f t="shared" si="2"/>
        <v>-299</v>
      </c>
      <c r="O23" s="74">
        <f t="shared" si="2"/>
        <v>1273</v>
      </c>
      <c r="P23" s="74">
        <f t="shared" si="2"/>
        <v>0</v>
      </c>
      <c r="Q23" s="74">
        <f t="shared" si="2"/>
        <v>1273</v>
      </c>
      <c r="R23" s="74">
        <f t="shared" si="2"/>
        <v>0</v>
      </c>
      <c r="S23" s="74">
        <f t="shared" si="2"/>
        <v>0</v>
      </c>
      <c r="T23" s="74">
        <f t="shared" si="2"/>
        <v>1273</v>
      </c>
      <c r="U23" s="74">
        <f t="shared" si="2"/>
        <v>1273</v>
      </c>
      <c r="V23" s="74">
        <f t="shared" si="2"/>
        <v>0</v>
      </c>
      <c r="W23" s="74">
        <f aca="true" t="shared" si="3" ref="V23:AH24">W24</f>
        <v>0</v>
      </c>
      <c r="X23" s="74">
        <f t="shared" si="3"/>
        <v>1273</v>
      </c>
      <c r="Y23" s="74">
        <f t="shared" si="3"/>
        <v>1273</v>
      </c>
      <c r="Z23" s="74">
        <f t="shared" si="3"/>
        <v>0</v>
      </c>
      <c r="AA23" s="75">
        <f t="shared" si="3"/>
        <v>1273</v>
      </c>
      <c r="AB23" s="75">
        <f t="shared" si="3"/>
        <v>1273</v>
      </c>
      <c r="AC23" s="75">
        <f t="shared" si="3"/>
        <v>0</v>
      </c>
      <c r="AD23" s="75">
        <f t="shared" si="3"/>
        <v>0</v>
      </c>
      <c r="AE23" s="75"/>
      <c r="AF23" s="74">
        <f t="shared" si="3"/>
        <v>1273</v>
      </c>
      <c r="AG23" s="74">
        <f t="shared" si="3"/>
        <v>0</v>
      </c>
      <c r="AH23" s="74">
        <f t="shared" si="3"/>
        <v>1273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s="14" customFormat="1" ht="71.25" customHeight="1">
      <c r="A24" s="76" t="s">
        <v>133</v>
      </c>
      <c r="B24" s="77" t="s">
        <v>127</v>
      </c>
      <c r="C24" s="77" t="s">
        <v>128</v>
      </c>
      <c r="D24" s="78" t="s">
        <v>124</v>
      </c>
      <c r="E24" s="77"/>
      <c r="F24" s="78">
        <f t="shared" si="2"/>
        <v>1116</v>
      </c>
      <c r="G24" s="78">
        <f t="shared" si="2"/>
        <v>351</v>
      </c>
      <c r="H24" s="78">
        <f t="shared" si="2"/>
        <v>1467</v>
      </c>
      <c r="I24" s="78">
        <f t="shared" si="2"/>
        <v>0</v>
      </c>
      <c r="J24" s="78">
        <f t="shared" si="2"/>
        <v>1572</v>
      </c>
      <c r="K24" s="78">
        <f t="shared" si="2"/>
        <v>0</v>
      </c>
      <c r="L24" s="78">
        <f t="shared" si="2"/>
        <v>0</v>
      </c>
      <c r="M24" s="78">
        <f t="shared" si="2"/>
        <v>1572</v>
      </c>
      <c r="N24" s="78">
        <f t="shared" si="2"/>
        <v>-299</v>
      </c>
      <c r="O24" s="78">
        <f t="shared" si="2"/>
        <v>1273</v>
      </c>
      <c r="P24" s="78">
        <f t="shared" si="2"/>
        <v>0</v>
      </c>
      <c r="Q24" s="78">
        <f t="shared" si="2"/>
        <v>1273</v>
      </c>
      <c r="R24" s="78">
        <f t="shared" si="2"/>
        <v>0</v>
      </c>
      <c r="S24" s="78">
        <f t="shared" si="2"/>
        <v>0</v>
      </c>
      <c r="T24" s="78">
        <f t="shared" si="2"/>
        <v>1273</v>
      </c>
      <c r="U24" s="78">
        <f t="shared" si="2"/>
        <v>1273</v>
      </c>
      <c r="V24" s="78">
        <f t="shared" si="3"/>
        <v>0</v>
      </c>
      <c r="W24" s="78">
        <f t="shared" si="3"/>
        <v>0</v>
      </c>
      <c r="X24" s="78">
        <f t="shared" si="3"/>
        <v>1273</v>
      </c>
      <c r="Y24" s="78">
        <f t="shared" si="3"/>
        <v>1273</v>
      </c>
      <c r="Z24" s="78">
        <f t="shared" si="3"/>
        <v>0</v>
      </c>
      <c r="AA24" s="79">
        <f t="shared" si="3"/>
        <v>1273</v>
      </c>
      <c r="AB24" s="79">
        <f t="shared" si="3"/>
        <v>1273</v>
      </c>
      <c r="AC24" s="79">
        <f t="shared" si="3"/>
        <v>0</v>
      </c>
      <c r="AD24" s="79">
        <f t="shared" si="3"/>
        <v>0</v>
      </c>
      <c r="AE24" s="79"/>
      <c r="AF24" s="78">
        <f t="shared" si="3"/>
        <v>1273</v>
      </c>
      <c r="AG24" s="78">
        <f t="shared" si="3"/>
        <v>0</v>
      </c>
      <c r="AH24" s="78">
        <f t="shared" si="3"/>
        <v>1273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6" customFormat="1" ht="35.25" customHeight="1">
      <c r="A25" s="76" t="s">
        <v>129</v>
      </c>
      <c r="B25" s="77" t="s">
        <v>127</v>
      </c>
      <c r="C25" s="77" t="s">
        <v>128</v>
      </c>
      <c r="D25" s="77" t="s">
        <v>124</v>
      </c>
      <c r="E25" s="77" t="s">
        <v>130</v>
      </c>
      <c r="F25" s="78">
        <v>1116</v>
      </c>
      <c r="G25" s="78">
        <f>H25-F25</f>
        <v>351</v>
      </c>
      <c r="H25" s="78">
        <v>1467</v>
      </c>
      <c r="I25" s="80"/>
      <c r="J25" s="78">
        <v>1572</v>
      </c>
      <c r="K25" s="80"/>
      <c r="L25" s="80"/>
      <c r="M25" s="78">
        <v>1572</v>
      </c>
      <c r="N25" s="78">
        <f>O25-M25</f>
        <v>-299</v>
      </c>
      <c r="O25" s="78">
        <v>1273</v>
      </c>
      <c r="P25" s="78"/>
      <c r="Q25" s="78">
        <v>1273</v>
      </c>
      <c r="R25" s="81"/>
      <c r="S25" s="81"/>
      <c r="T25" s="78">
        <f>O25+R25</f>
        <v>1273</v>
      </c>
      <c r="U25" s="78">
        <f>Q25+S25</f>
        <v>1273</v>
      </c>
      <c r="V25" s="81"/>
      <c r="W25" s="81"/>
      <c r="X25" s="78">
        <f>T25+V25</f>
        <v>1273</v>
      </c>
      <c r="Y25" s="78">
        <f>U25+W25</f>
        <v>1273</v>
      </c>
      <c r="Z25" s="81"/>
      <c r="AA25" s="79">
        <f>X25+Z25</f>
        <v>1273</v>
      </c>
      <c r="AB25" s="79">
        <f>Y25</f>
        <v>1273</v>
      </c>
      <c r="AC25" s="82"/>
      <c r="AD25" s="82"/>
      <c r="AE25" s="82"/>
      <c r="AF25" s="78">
        <f>AA25+AC25</f>
        <v>1273</v>
      </c>
      <c r="AG25" s="81"/>
      <c r="AH25" s="78">
        <f>AB25</f>
        <v>1273</v>
      </c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s="10" customFormat="1" ht="21.75" customHeight="1">
      <c r="A26" s="83"/>
      <c r="B26" s="57"/>
      <c r="C26" s="57"/>
      <c r="D26" s="58"/>
      <c r="E26" s="57"/>
      <c r="F26" s="68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69"/>
      <c r="S26" s="69"/>
      <c r="T26" s="69"/>
      <c r="U26" s="69"/>
      <c r="V26" s="69"/>
      <c r="W26" s="69"/>
      <c r="X26" s="69"/>
      <c r="Y26" s="69"/>
      <c r="Z26" s="69"/>
      <c r="AA26" s="70"/>
      <c r="AB26" s="70"/>
      <c r="AC26" s="70"/>
      <c r="AD26" s="70"/>
      <c r="AE26" s="70"/>
      <c r="AF26" s="69"/>
      <c r="AG26" s="69"/>
      <c r="AH26" s="6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s="12" customFormat="1" ht="93.75">
      <c r="A27" s="71" t="s">
        <v>131</v>
      </c>
      <c r="B27" s="72" t="s">
        <v>127</v>
      </c>
      <c r="C27" s="72" t="s">
        <v>132</v>
      </c>
      <c r="D27" s="85"/>
      <c r="E27" s="72"/>
      <c r="F27" s="86">
        <f aca="true" t="shared" si="4" ref="F27:O27">F28+F30+F32</f>
        <v>87504</v>
      </c>
      <c r="G27" s="86">
        <f t="shared" si="4"/>
        <v>22625</v>
      </c>
      <c r="H27" s="86">
        <f t="shared" si="4"/>
        <v>110129</v>
      </c>
      <c r="I27" s="86">
        <f t="shared" si="4"/>
        <v>0</v>
      </c>
      <c r="J27" s="86">
        <f t="shared" si="4"/>
        <v>117159</v>
      </c>
      <c r="K27" s="86">
        <f t="shared" si="4"/>
        <v>0</v>
      </c>
      <c r="L27" s="86">
        <f t="shared" si="4"/>
        <v>0</v>
      </c>
      <c r="M27" s="86">
        <f t="shared" si="4"/>
        <v>117159</v>
      </c>
      <c r="N27" s="86">
        <f t="shared" si="4"/>
        <v>-37634</v>
      </c>
      <c r="O27" s="86">
        <f t="shared" si="4"/>
        <v>79525</v>
      </c>
      <c r="P27" s="86">
        <f aca="true" t="shared" si="5" ref="P27:Y27">P28+P30+P32</f>
        <v>0</v>
      </c>
      <c r="Q27" s="86">
        <f t="shared" si="5"/>
        <v>79525</v>
      </c>
      <c r="R27" s="86">
        <f t="shared" si="5"/>
        <v>0</v>
      </c>
      <c r="S27" s="86">
        <f t="shared" si="5"/>
        <v>0</v>
      </c>
      <c r="T27" s="86">
        <f t="shared" si="5"/>
        <v>79525</v>
      </c>
      <c r="U27" s="86">
        <f t="shared" si="5"/>
        <v>79525</v>
      </c>
      <c r="V27" s="86">
        <f t="shared" si="5"/>
        <v>0</v>
      </c>
      <c r="W27" s="86">
        <f t="shared" si="5"/>
        <v>0</v>
      </c>
      <c r="X27" s="86">
        <f t="shared" si="5"/>
        <v>79525</v>
      </c>
      <c r="Y27" s="86">
        <f t="shared" si="5"/>
        <v>79525</v>
      </c>
      <c r="Z27" s="86">
        <f>Z28+Z30+Z32</f>
        <v>0</v>
      </c>
      <c r="AA27" s="87">
        <f>AA28+AA30+AA32</f>
        <v>79525</v>
      </c>
      <c r="AB27" s="87">
        <f>AB28+AB30+AB32</f>
        <v>79525</v>
      </c>
      <c r="AC27" s="87">
        <f>AC28+AC30+AC32</f>
        <v>0</v>
      </c>
      <c r="AD27" s="87">
        <f>AD28+AD30+AD32</f>
        <v>0</v>
      </c>
      <c r="AE27" s="87"/>
      <c r="AF27" s="86">
        <f>AF28+AF30+AF32</f>
        <v>79525</v>
      </c>
      <c r="AG27" s="86">
        <f>AG28+AG30+AG32</f>
        <v>0</v>
      </c>
      <c r="AH27" s="86">
        <f>AH28+AH30+AH32</f>
        <v>79525</v>
      </c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</row>
    <row r="28" spans="1:68" s="14" customFormat="1" ht="66.75" customHeight="1">
      <c r="A28" s="88" t="s">
        <v>133</v>
      </c>
      <c r="B28" s="89" t="s">
        <v>127</v>
      </c>
      <c r="C28" s="89" t="s">
        <v>132</v>
      </c>
      <c r="D28" s="90" t="s">
        <v>124</v>
      </c>
      <c r="E28" s="89"/>
      <c r="F28" s="91">
        <f aca="true" t="shared" si="6" ref="F28:AH28">F29</f>
        <v>85663</v>
      </c>
      <c r="G28" s="91">
        <f t="shared" si="6"/>
        <v>21771</v>
      </c>
      <c r="H28" s="91">
        <f t="shared" si="6"/>
        <v>107434</v>
      </c>
      <c r="I28" s="91">
        <f t="shared" si="6"/>
        <v>0</v>
      </c>
      <c r="J28" s="91">
        <f t="shared" si="6"/>
        <v>114272</v>
      </c>
      <c r="K28" s="91">
        <f t="shared" si="6"/>
        <v>0</v>
      </c>
      <c r="L28" s="91">
        <f t="shared" si="6"/>
        <v>0</v>
      </c>
      <c r="M28" s="91">
        <f t="shared" si="6"/>
        <v>114272</v>
      </c>
      <c r="N28" s="91">
        <f t="shared" si="6"/>
        <v>-36818</v>
      </c>
      <c r="O28" s="91">
        <f t="shared" si="6"/>
        <v>77454</v>
      </c>
      <c r="P28" s="91">
        <f t="shared" si="6"/>
        <v>0</v>
      </c>
      <c r="Q28" s="91">
        <f t="shared" si="6"/>
        <v>77454</v>
      </c>
      <c r="R28" s="91">
        <f t="shared" si="6"/>
        <v>0</v>
      </c>
      <c r="S28" s="91">
        <f t="shared" si="6"/>
        <v>0</v>
      </c>
      <c r="T28" s="91">
        <f t="shared" si="6"/>
        <v>77454</v>
      </c>
      <c r="U28" s="91">
        <f t="shared" si="6"/>
        <v>77454</v>
      </c>
      <c r="V28" s="91">
        <f t="shared" si="6"/>
        <v>0</v>
      </c>
      <c r="W28" s="91">
        <f t="shared" si="6"/>
        <v>0</v>
      </c>
      <c r="X28" s="91">
        <f t="shared" si="6"/>
        <v>77454</v>
      </c>
      <c r="Y28" s="91">
        <f t="shared" si="6"/>
        <v>77454</v>
      </c>
      <c r="Z28" s="91">
        <f t="shared" si="6"/>
        <v>0</v>
      </c>
      <c r="AA28" s="92">
        <f t="shared" si="6"/>
        <v>77454</v>
      </c>
      <c r="AB28" s="92">
        <f t="shared" si="6"/>
        <v>77454</v>
      </c>
      <c r="AC28" s="92">
        <f t="shared" si="6"/>
        <v>0</v>
      </c>
      <c r="AD28" s="92">
        <f t="shared" si="6"/>
        <v>0</v>
      </c>
      <c r="AE28" s="92"/>
      <c r="AF28" s="91">
        <f t="shared" si="6"/>
        <v>77454</v>
      </c>
      <c r="AG28" s="91">
        <f t="shared" si="6"/>
        <v>0</v>
      </c>
      <c r="AH28" s="91">
        <f t="shared" si="6"/>
        <v>77454</v>
      </c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16" customFormat="1" ht="33">
      <c r="A29" s="88" t="s">
        <v>129</v>
      </c>
      <c r="B29" s="89" t="s">
        <v>127</v>
      </c>
      <c r="C29" s="89" t="s">
        <v>132</v>
      </c>
      <c r="D29" s="90" t="s">
        <v>124</v>
      </c>
      <c r="E29" s="89" t="s">
        <v>130</v>
      </c>
      <c r="F29" s="78">
        <v>85663</v>
      </c>
      <c r="G29" s="78">
        <f>H29-F29</f>
        <v>21771</v>
      </c>
      <c r="H29" s="93">
        <v>107434</v>
      </c>
      <c r="I29" s="93"/>
      <c r="J29" s="93">
        <v>114272</v>
      </c>
      <c r="K29" s="94"/>
      <c r="L29" s="94"/>
      <c r="M29" s="78">
        <v>114272</v>
      </c>
      <c r="N29" s="78">
        <f>O29-M29</f>
        <v>-36818</v>
      </c>
      <c r="O29" s="78">
        <v>77454</v>
      </c>
      <c r="P29" s="78"/>
      <c r="Q29" s="78">
        <v>77454</v>
      </c>
      <c r="R29" s="81"/>
      <c r="S29" s="81"/>
      <c r="T29" s="78">
        <f>O29+R29</f>
        <v>77454</v>
      </c>
      <c r="U29" s="78">
        <f>Q29+S29</f>
        <v>77454</v>
      </c>
      <c r="V29" s="81"/>
      <c r="W29" s="81"/>
      <c r="X29" s="78">
        <f>T29+V29</f>
        <v>77454</v>
      </c>
      <c r="Y29" s="78">
        <f>U29+W29</f>
        <v>77454</v>
      </c>
      <c r="Z29" s="81"/>
      <c r="AA29" s="79">
        <f>X29+Z29</f>
        <v>77454</v>
      </c>
      <c r="AB29" s="79">
        <f>Y29</f>
        <v>77454</v>
      </c>
      <c r="AC29" s="82"/>
      <c r="AD29" s="82"/>
      <c r="AE29" s="82"/>
      <c r="AF29" s="78">
        <f>AA29+AC29</f>
        <v>77454</v>
      </c>
      <c r="AG29" s="81"/>
      <c r="AH29" s="78">
        <f>AB29</f>
        <v>77454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</row>
    <row r="30" spans="1:68" s="18" customFormat="1" ht="33">
      <c r="A30" s="88" t="s">
        <v>18</v>
      </c>
      <c r="B30" s="89" t="s">
        <v>127</v>
      </c>
      <c r="C30" s="89" t="s">
        <v>132</v>
      </c>
      <c r="D30" s="90" t="s">
        <v>124</v>
      </c>
      <c r="E30" s="89"/>
      <c r="F30" s="78">
        <f aca="true" t="shared" si="7" ref="F30:AH30">F31</f>
        <v>681</v>
      </c>
      <c r="G30" s="78">
        <f t="shared" si="7"/>
        <v>357</v>
      </c>
      <c r="H30" s="78">
        <f t="shared" si="7"/>
        <v>1038</v>
      </c>
      <c r="I30" s="78">
        <f t="shared" si="7"/>
        <v>0</v>
      </c>
      <c r="J30" s="78">
        <f t="shared" si="7"/>
        <v>1112</v>
      </c>
      <c r="K30" s="78">
        <f t="shared" si="7"/>
        <v>0</v>
      </c>
      <c r="L30" s="78">
        <f t="shared" si="7"/>
        <v>0</v>
      </c>
      <c r="M30" s="78">
        <f t="shared" si="7"/>
        <v>1112</v>
      </c>
      <c r="N30" s="78">
        <f t="shared" si="7"/>
        <v>-371</v>
      </c>
      <c r="O30" s="78">
        <f t="shared" si="7"/>
        <v>741</v>
      </c>
      <c r="P30" s="78">
        <f t="shared" si="7"/>
        <v>0</v>
      </c>
      <c r="Q30" s="78">
        <f t="shared" si="7"/>
        <v>741</v>
      </c>
      <c r="R30" s="78">
        <f t="shared" si="7"/>
        <v>0</v>
      </c>
      <c r="S30" s="78">
        <f t="shared" si="7"/>
        <v>0</v>
      </c>
      <c r="T30" s="78">
        <f t="shared" si="7"/>
        <v>741</v>
      </c>
      <c r="U30" s="78">
        <f t="shared" si="7"/>
        <v>741</v>
      </c>
      <c r="V30" s="78">
        <f t="shared" si="7"/>
        <v>0</v>
      </c>
      <c r="W30" s="78">
        <f t="shared" si="7"/>
        <v>0</v>
      </c>
      <c r="X30" s="78">
        <f t="shared" si="7"/>
        <v>741</v>
      </c>
      <c r="Y30" s="78">
        <f t="shared" si="7"/>
        <v>741</v>
      </c>
      <c r="Z30" s="78">
        <f t="shared" si="7"/>
        <v>0</v>
      </c>
      <c r="AA30" s="79">
        <f t="shared" si="7"/>
        <v>741</v>
      </c>
      <c r="AB30" s="79">
        <f t="shared" si="7"/>
        <v>741</v>
      </c>
      <c r="AC30" s="79">
        <f t="shared" si="7"/>
        <v>0</v>
      </c>
      <c r="AD30" s="79">
        <f t="shared" si="7"/>
        <v>0</v>
      </c>
      <c r="AE30" s="79"/>
      <c r="AF30" s="78">
        <f t="shared" si="7"/>
        <v>741</v>
      </c>
      <c r="AG30" s="78">
        <f t="shared" si="7"/>
        <v>0</v>
      </c>
      <c r="AH30" s="78">
        <f t="shared" si="7"/>
        <v>741</v>
      </c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68" s="18" customFormat="1" ht="33">
      <c r="A31" s="88" t="s">
        <v>129</v>
      </c>
      <c r="B31" s="89" t="s">
        <v>127</v>
      </c>
      <c r="C31" s="89" t="s">
        <v>132</v>
      </c>
      <c r="D31" s="90" t="s">
        <v>124</v>
      </c>
      <c r="E31" s="89" t="s">
        <v>130</v>
      </c>
      <c r="F31" s="78">
        <v>681</v>
      </c>
      <c r="G31" s="78">
        <f>H31-F31</f>
        <v>357</v>
      </c>
      <c r="H31" s="78">
        <v>1038</v>
      </c>
      <c r="I31" s="78"/>
      <c r="J31" s="78">
        <v>1112</v>
      </c>
      <c r="K31" s="95"/>
      <c r="L31" s="95"/>
      <c r="M31" s="78">
        <v>1112</v>
      </c>
      <c r="N31" s="78">
        <f>O31-M31</f>
        <v>-371</v>
      </c>
      <c r="O31" s="78">
        <v>741</v>
      </c>
      <c r="P31" s="78"/>
      <c r="Q31" s="78">
        <v>741</v>
      </c>
      <c r="R31" s="95"/>
      <c r="S31" s="95"/>
      <c r="T31" s="78">
        <f>O31+R31</f>
        <v>741</v>
      </c>
      <c r="U31" s="78">
        <f>Q31+S31</f>
        <v>741</v>
      </c>
      <c r="V31" s="95"/>
      <c r="W31" s="95"/>
      <c r="X31" s="78">
        <f>T31+V31</f>
        <v>741</v>
      </c>
      <c r="Y31" s="78">
        <f>U31+W31</f>
        <v>741</v>
      </c>
      <c r="Z31" s="95"/>
      <c r="AA31" s="79">
        <f>X31+Z31</f>
        <v>741</v>
      </c>
      <c r="AB31" s="79">
        <f>Y31</f>
        <v>741</v>
      </c>
      <c r="AC31" s="96"/>
      <c r="AD31" s="96"/>
      <c r="AE31" s="96"/>
      <c r="AF31" s="78">
        <f>AA31+AC31</f>
        <v>741</v>
      </c>
      <c r="AG31" s="95"/>
      <c r="AH31" s="78">
        <f>AB31</f>
        <v>741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68" s="16" customFormat="1" ht="33">
      <c r="A32" s="88" t="s">
        <v>19</v>
      </c>
      <c r="B32" s="89" t="s">
        <v>127</v>
      </c>
      <c r="C32" s="89" t="s">
        <v>132</v>
      </c>
      <c r="D32" s="90" t="s">
        <v>124</v>
      </c>
      <c r="E32" s="89"/>
      <c r="F32" s="78">
        <f aca="true" t="shared" si="8" ref="F32:AH32">F33</f>
        <v>1160</v>
      </c>
      <c r="G32" s="78">
        <f t="shared" si="8"/>
        <v>497</v>
      </c>
      <c r="H32" s="78">
        <f t="shared" si="8"/>
        <v>1657</v>
      </c>
      <c r="I32" s="78">
        <f t="shared" si="8"/>
        <v>0</v>
      </c>
      <c r="J32" s="78">
        <f t="shared" si="8"/>
        <v>1775</v>
      </c>
      <c r="K32" s="78">
        <f t="shared" si="8"/>
        <v>0</v>
      </c>
      <c r="L32" s="78">
        <f t="shared" si="8"/>
        <v>0</v>
      </c>
      <c r="M32" s="78">
        <f t="shared" si="8"/>
        <v>1775</v>
      </c>
      <c r="N32" s="78">
        <f t="shared" si="8"/>
        <v>-445</v>
      </c>
      <c r="O32" s="78">
        <f t="shared" si="8"/>
        <v>1330</v>
      </c>
      <c r="P32" s="78">
        <f t="shared" si="8"/>
        <v>0</v>
      </c>
      <c r="Q32" s="78">
        <f t="shared" si="8"/>
        <v>1330</v>
      </c>
      <c r="R32" s="78">
        <f t="shared" si="8"/>
        <v>0</v>
      </c>
      <c r="S32" s="78">
        <f t="shared" si="8"/>
        <v>0</v>
      </c>
      <c r="T32" s="78">
        <f t="shared" si="8"/>
        <v>1330</v>
      </c>
      <c r="U32" s="78">
        <f t="shared" si="8"/>
        <v>1330</v>
      </c>
      <c r="V32" s="78">
        <f t="shared" si="8"/>
        <v>0</v>
      </c>
      <c r="W32" s="78">
        <f t="shared" si="8"/>
        <v>0</v>
      </c>
      <c r="X32" s="78">
        <f t="shared" si="8"/>
        <v>1330</v>
      </c>
      <c r="Y32" s="78">
        <f t="shared" si="8"/>
        <v>1330</v>
      </c>
      <c r="Z32" s="81"/>
      <c r="AA32" s="79">
        <f t="shared" si="8"/>
        <v>1330</v>
      </c>
      <c r="AB32" s="79">
        <f t="shared" si="8"/>
        <v>1330</v>
      </c>
      <c r="AC32" s="82"/>
      <c r="AD32" s="82"/>
      <c r="AE32" s="82"/>
      <c r="AF32" s="78">
        <f t="shared" si="8"/>
        <v>1330</v>
      </c>
      <c r="AG32" s="81"/>
      <c r="AH32" s="78">
        <f t="shared" si="8"/>
        <v>1330</v>
      </c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</row>
    <row r="33" spans="1:68" s="18" customFormat="1" ht="33">
      <c r="A33" s="88" t="s">
        <v>129</v>
      </c>
      <c r="B33" s="89" t="s">
        <v>127</v>
      </c>
      <c r="C33" s="89" t="s">
        <v>132</v>
      </c>
      <c r="D33" s="90" t="s">
        <v>124</v>
      </c>
      <c r="E33" s="89" t="s">
        <v>130</v>
      </c>
      <c r="F33" s="78">
        <v>1160</v>
      </c>
      <c r="G33" s="78">
        <f>H33-F33</f>
        <v>497</v>
      </c>
      <c r="H33" s="78">
        <v>1657</v>
      </c>
      <c r="I33" s="78"/>
      <c r="J33" s="78">
        <v>1775</v>
      </c>
      <c r="K33" s="95"/>
      <c r="L33" s="95"/>
      <c r="M33" s="78">
        <v>1775</v>
      </c>
      <c r="N33" s="78">
        <f>O33-M33</f>
        <v>-445</v>
      </c>
      <c r="O33" s="78">
        <v>1330</v>
      </c>
      <c r="P33" s="78"/>
      <c r="Q33" s="78">
        <v>1330</v>
      </c>
      <c r="R33" s="95"/>
      <c r="S33" s="95"/>
      <c r="T33" s="78">
        <f>O33+R33</f>
        <v>1330</v>
      </c>
      <c r="U33" s="78">
        <f>Q33+S33</f>
        <v>1330</v>
      </c>
      <c r="V33" s="95"/>
      <c r="W33" s="95"/>
      <c r="X33" s="78">
        <f>T33+V33</f>
        <v>1330</v>
      </c>
      <c r="Y33" s="78">
        <f>U33+W33</f>
        <v>1330</v>
      </c>
      <c r="Z33" s="95"/>
      <c r="AA33" s="79">
        <f>X33+Z33</f>
        <v>1330</v>
      </c>
      <c r="AB33" s="79">
        <f>Y33</f>
        <v>1330</v>
      </c>
      <c r="AC33" s="96"/>
      <c r="AD33" s="96"/>
      <c r="AE33" s="96"/>
      <c r="AF33" s="78">
        <f>AA33+AC33</f>
        <v>1330</v>
      </c>
      <c r="AG33" s="95"/>
      <c r="AH33" s="78">
        <f>AB33</f>
        <v>1330</v>
      </c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s="18" customFormat="1" ht="16.5">
      <c r="A34" s="88"/>
      <c r="B34" s="89"/>
      <c r="C34" s="89"/>
      <c r="D34" s="90"/>
      <c r="E34" s="89"/>
      <c r="F34" s="97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6"/>
      <c r="AB34" s="96"/>
      <c r="AC34" s="96"/>
      <c r="AD34" s="96"/>
      <c r="AE34" s="96"/>
      <c r="AF34" s="95"/>
      <c r="AG34" s="95"/>
      <c r="AH34" s="9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s="12" customFormat="1" ht="112.5" customHeight="1">
      <c r="A35" s="71" t="s">
        <v>134</v>
      </c>
      <c r="B35" s="72" t="s">
        <v>127</v>
      </c>
      <c r="C35" s="72" t="s">
        <v>135</v>
      </c>
      <c r="D35" s="85"/>
      <c r="E35" s="72"/>
      <c r="F35" s="74">
        <f aca="true" t="shared" si="9" ref="F35:V36">F36</f>
        <v>564887</v>
      </c>
      <c r="G35" s="74">
        <f aca="true" t="shared" si="10" ref="G35:AD36">G36</f>
        <v>202103</v>
      </c>
      <c r="H35" s="74">
        <f t="shared" si="10"/>
        <v>766990</v>
      </c>
      <c r="I35" s="74">
        <f t="shared" si="10"/>
        <v>0</v>
      </c>
      <c r="J35" s="74">
        <f t="shared" si="10"/>
        <v>826944</v>
      </c>
      <c r="K35" s="74">
        <f t="shared" si="10"/>
        <v>0</v>
      </c>
      <c r="L35" s="74">
        <f t="shared" si="10"/>
        <v>0</v>
      </c>
      <c r="M35" s="74">
        <f t="shared" si="10"/>
        <v>826944</v>
      </c>
      <c r="N35" s="74">
        <f t="shared" si="10"/>
        <v>-262163</v>
      </c>
      <c r="O35" s="74">
        <f t="shared" si="10"/>
        <v>564781</v>
      </c>
      <c r="P35" s="74">
        <f t="shared" si="10"/>
        <v>0</v>
      </c>
      <c r="Q35" s="74">
        <f t="shared" si="10"/>
        <v>565063</v>
      </c>
      <c r="R35" s="74">
        <f t="shared" si="10"/>
        <v>0</v>
      </c>
      <c r="S35" s="74">
        <f t="shared" si="10"/>
        <v>0</v>
      </c>
      <c r="T35" s="74">
        <f t="shared" si="10"/>
        <v>564781</v>
      </c>
      <c r="U35" s="74">
        <f t="shared" si="10"/>
        <v>565063</v>
      </c>
      <c r="V35" s="74">
        <f t="shared" si="10"/>
        <v>0</v>
      </c>
      <c r="W35" s="74">
        <f t="shared" si="10"/>
        <v>0</v>
      </c>
      <c r="X35" s="74">
        <f t="shared" si="10"/>
        <v>564781</v>
      </c>
      <c r="Y35" s="74">
        <f t="shared" si="10"/>
        <v>565063</v>
      </c>
      <c r="Z35" s="74">
        <f t="shared" si="10"/>
        <v>0</v>
      </c>
      <c r="AA35" s="75">
        <f t="shared" si="10"/>
        <v>564781</v>
      </c>
      <c r="AB35" s="75">
        <f>AB36</f>
        <v>565063</v>
      </c>
      <c r="AC35" s="75">
        <f t="shared" si="10"/>
        <v>0</v>
      </c>
      <c r="AD35" s="75">
        <f t="shared" si="10"/>
        <v>0</v>
      </c>
      <c r="AE35" s="75"/>
      <c r="AF35" s="74">
        <f aca="true" t="shared" si="11" ref="AF35:AH36">AF36</f>
        <v>564781</v>
      </c>
      <c r="AG35" s="74">
        <f t="shared" si="11"/>
        <v>0</v>
      </c>
      <c r="AH35" s="74">
        <f t="shared" si="11"/>
        <v>565063</v>
      </c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</row>
    <row r="36" spans="1:68" s="14" customFormat="1" ht="73.5" customHeight="1">
      <c r="A36" s="88" t="s">
        <v>133</v>
      </c>
      <c r="B36" s="89" t="s">
        <v>127</v>
      </c>
      <c r="C36" s="89" t="s">
        <v>135</v>
      </c>
      <c r="D36" s="90" t="s">
        <v>124</v>
      </c>
      <c r="E36" s="89"/>
      <c r="F36" s="78">
        <f t="shared" si="9"/>
        <v>564887</v>
      </c>
      <c r="G36" s="78">
        <f t="shared" si="9"/>
        <v>202103</v>
      </c>
      <c r="H36" s="78">
        <f t="shared" si="9"/>
        <v>766990</v>
      </c>
      <c r="I36" s="78">
        <f t="shared" si="9"/>
        <v>0</v>
      </c>
      <c r="J36" s="78">
        <f t="shared" si="9"/>
        <v>826944</v>
      </c>
      <c r="K36" s="78">
        <f t="shared" si="9"/>
        <v>0</v>
      </c>
      <c r="L36" s="78">
        <f t="shared" si="9"/>
        <v>0</v>
      </c>
      <c r="M36" s="78">
        <f t="shared" si="9"/>
        <v>826944</v>
      </c>
      <c r="N36" s="78">
        <f t="shared" si="9"/>
        <v>-262163</v>
      </c>
      <c r="O36" s="78">
        <f t="shared" si="9"/>
        <v>564781</v>
      </c>
      <c r="P36" s="78">
        <f t="shared" si="9"/>
        <v>0</v>
      </c>
      <c r="Q36" s="78">
        <f t="shared" si="9"/>
        <v>565063</v>
      </c>
      <c r="R36" s="78">
        <f t="shared" si="9"/>
        <v>0</v>
      </c>
      <c r="S36" s="78">
        <f t="shared" si="9"/>
        <v>0</v>
      </c>
      <c r="T36" s="78">
        <f t="shared" si="9"/>
        <v>564781</v>
      </c>
      <c r="U36" s="78">
        <f t="shared" si="9"/>
        <v>565063</v>
      </c>
      <c r="V36" s="78">
        <f t="shared" si="9"/>
        <v>0</v>
      </c>
      <c r="W36" s="78">
        <f t="shared" si="10"/>
        <v>0</v>
      </c>
      <c r="X36" s="78">
        <f t="shared" si="10"/>
        <v>564781</v>
      </c>
      <c r="Y36" s="78">
        <f t="shared" si="10"/>
        <v>565063</v>
      </c>
      <c r="Z36" s="78">
        <f t="shared" si="10"/>
        <v>0</v>
      </c>
      <c r="AA36" s="79">
        <f>AA37</f>
        <v>564781</v>
      </c>
      <c r="AB36" s="79">
        <f>AB37</f>
        <v>565063</v>
      </c>
      <c r="AC36" s="79">
        <f>AC37</f>
        <v>0</v>
      </c>
      <c r="AD36" s="79">
        <f>AD37</f>
        <v>0</v>
      </c>
      <c r="AE36" s="79"/>
      <c r="AF36" s="78">
        <f t="shared" si="11"/>
        <v>564781</v>
      </c>
      <c r="AG36" s="78">
        <f t="shared" si="11"/>
        <v>0</v>
      </c>
      <c r="AH36" s="78">
        <f t="shared" si="11"/>
        <v>565063</v>
      </c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</row>
    <row r="37" spans="1:68" s="16" customFormat="1" ht="36.75" customHeight="1">
      <c r="A37" s="88" t="s">
        <v>129</v>
      </c>
      <c r="B37" s="89" t="s">
        <v>127</v>
      </c>
      <c r="C37" s="89" t="s">
        <v>135</v>
      </c>
      <c r="D37" s="90" t="s">
        <v>124</v>
      </c>
      <c r="E37" s="89" t="s">
        <v>130</v>
      </c>
      <c r="F37" s="78">
        <v>564887</v>
      </c>
      <c r="G37" s="78">
        <f>H37-F37</f>
        <v>202103</v>
      </c>
      <c r="H37" s="98">
        <f>770486+4041+12381-19918</f>
        <v>766990</v>
      </c>
      <c r="I37" s="98"/>
      <c r="J37" s="98">
        <f>827597+4329+13260-18242</f>
        <v>826944</v>
      </c>
      <c r="K37" s="99"/>
      <c r="L37" s="99"/>
      <c r="M37" s="78">
        <v>826944</v>
      </c>
      <c r="N37" s="78">
        <f>O37-M37</f>
        <v>-262163</v>
      </c>
      <c r="O37" s="78">
        <f>557178+1853+5750</f>
        <v>564781</v>
      </c>
      <c r="P37" s="78"/>
      <c r="Q37" s="78">
        <f>557450+1853+5750+10</f>
        <v>565063</v>
      </c>
      <c r="R37" s="81"/>
      <c r="S37" s="81"/>
      <c r="T37" s="78">
        <f>O37+R37</f>
        <v>564781</v>
      </c>
      <c r="U37" s="78">
        <f>Q37+S37</f>
        <v>565063</v>
      </c>
      <c r="V37" s="81"/>
      <c r="W37" s="81"/>
      <c r="X37" s="78">
        <f>T37+V37</f>
        <v>564781</v>
      </c>
      <c r="Y37" s="78">
        <f>U37+W37</f>
        <v>565063</v>
      </c>
      <c r="Z37" s="81"/>
      <c r="AA37" s="79">
        <f>X37+Z37</f>
        <v>564781</v>
      </c>
      <c r="AB37" s="79">
        <f>Y37</f>
        <v>565063</v>
      </c>
      <c r="AC37" s="82"/>
      <c r="AD37" s="82"/>
      <c r="AE37" s="82"/>
      <c r="AF37" s="78">
        <f>AA37+AC37</f>
        <v>564781</v>
      </c>
      <c r="AG37" s="81"/>
      <c r="AH37" s="78">
        <f>AB37</f>
        <v>565063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</row>
    <row r="38" spans="1:68" s="16" customFormat="1" ht="16.5">
      <c r="A38" s="88"/>
      <c r="B38" s="89"/>
      <c r="C38" s="89"/>
      <c r="D38" s="90"/>
      <c r="E38" s="89"/>
      <c r="F38" s="100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81"/>
      <c r="S38" s="81"/>
      <c r="T38" s="81"/>
      <c r="U38" s="81"/>
      <c r="V38" s="81"/>
      <c r="W38" s="81"/>
      <c r="X38" s="81"/>
      <c r="Y38" s="81"/>
      <c r="Z38" s="81"/>
      <c r="AA38" s="82"/>
      <c r="AB38" s="82"/>
      <c r="AC38" s="82"/>
      <c r="AD38" s="82"/>
      <c r="AE38" s="82"/>
      <c r="AF38" s="81"/>
      <c r="AG38" s="81"/>
      <c r="AH38" s="81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</row>
    <row r="39" spans="1:34" ht="45.75" customHeight="1">
      <c r="A39" s="71" t="s">
        <v>20</v>
      </c>
      <c r="B39" s="72" t="s">
        <v>127</v>
      </c>
      <c r="C39" s="72" t="s">
        <v>139</v>
      </c>
      <c r="D39" s="85"/>
      <c r="E39" s="72"/>
      <c r="F39" s="74">
        <f aca="true" t="shared" si="12" ref="F39:V40">F40</f>
        <v>142800</v>
      </c>
      <c r="G39" s="74">
        <f t="shared" si="12"/>
        <v>-55429</v>
      </c>
      <c r="H39" s="74">
        <f t="shared" si="12"/>
        <v>87371</v>
      </c>
      <c r="I39" s="74">
        <f t="shared" si="12"/>
        <v>0</v>
      </c>
      <c r="J39" s="74">
        <f t="shared" si="12"/>
        <v>127152</v>
      </c>
      <c r="K39" s="74">
        <f t="shared" si="12"/>
        <v>0</v>
      </c>
      <c r="L39" s="74">
        <f t="shared" si="12"/>
        <v>0</v>
      </c>
      <c r="M39" s="74">
        <f t="shared" si="12"/>
        <v>127152</v>
      </c>
      <c r="N39" s="74">
        <f t="shared" si="12"/>
        <v>-42490</v>
      </c>
      <c r="O39" s="74">
        <f t="shared" si="12"/>
        <v>84662</v>
      </c>
      <c r="P39" s="74">
        <f t="shared" si="12"/>
        <v>0</v>
      </c>
      <c r="Q39" s="74">
        <f t="shared" si="12"/>
        <v>84662</v>
      </c>
      <c r="R39" s="74">
        <f t="shared" si="12"/>
        <v>0</v>
      </c>
      <c r="S39" s="74">
        <f t="shared" si="12"/>
        <v>0</v>
      </c>
      <c r="T39" s="74">
        <f t="shared" si="12"/>
        <v>84662</v>
      </c>
      <c r="U39" s="74">
        <f t="shared" si="12"/>
        <v>84662</v>
      </c>
      <c r="V39" s="74">
        <f t="shared" si="12"/>
        <v>0</v>
      </c>
      <c r="W39" s="74">
        <f aca="true" t="shared" si="13" ref="V39:AH40">W40</f>
        <v>0</v>
      </c>
      <c r="X39" s="74">
        <f t="shared" si="13"/>
        <v>84662</v>
      </c>
      <c r="Y39" s="74">
        <f t="shared" si="13"/>
        <v>84662</v>
      </c>
      <c r="Z39" s="74">
        <f t="shared" si="13"/>
        <v>0</v>
      </c>
      <c r="AA39" s="75">
        <f t="shared" si="13"/>
        <v>84662</v>
      </c>
      <c r="AB39" s="75">
        <f t="shared" si="13"/>
        <v>84662</v>
      </c>
      <c r="AC39" s="75">
        <f t="shared" si="13"/>
        <v>0</v>
      </c>
      <c r="AD39" s="75">
        <f t="shared" si="13"/>
        <v>0</v>
      </c>
      <c r="AE39" s="75"/>
      <c r="AF39" s="74">
        <f t="shared" si="13"/>
        <v>84662</v>
      </c>
      <c r="AG39" s="74">
        <f t="shared" si="13"/>
        <v>0</v>
      </c>
      <c r="AH39" s="74">
        <f t="shared" si="13"/>
        <v>84662</v>
      </c>
    </row>
    <row r="40" spans="1:68" s="20" customFormat="1" ht="21" customHeight="1">
      <c r="A40" s="88" t="s">
        <v>21</v>
      </c>
      <c r="B40" s="89" t="s">
        <v>127</v>
      </c>
      <c r="C40" s="89" t="s">
        <v>139</v>
      </c>
      <c r="D40" s="90" t="s">
        <v>22</v>
      </c>
      <c r="E40" s="89"/>
      <c r="F40" s="78">
        <f t="shared" si="12"/>
        <v>142800</v>
      </c>
      <c r="G40" s="78">
        <f t="shared" si="12"/>
        <v>-55429</v>
      </c>
      <c r="H40" s="78">
        <f t="shared" si="12"/>
        <v>87371</v>
      </c>
      <c r="I40" s="78">
        <f t="shared" si="12"/>
        <v>0</v>
      </c>
      <c r="J40" s="78">
        <f t="shared" si="12"/>
        <v>127152</v>
      </c>
      <c r="K40" s="78">
        <f t="shared" si="12"/>
        <v>0</v>
      </c>
      <c r="L40" s="78">
        <f t="shared" si="12"/>
        <v>0</v>
      </c>
      <c r="M40" s="78">
        <f t="shared" si="12"/>
        <v>127152</v>
      </c>
      <c r="N40" s="78">
        <f t="shared" si="12"/>
        <v>-42490</v>
      </c>
      <c r="O40" s="78">
        <f t="shared" si="12"/>
        <v>84662</v>
      </c>
      <c r="P40" s="78">
        <f t="shared" si="12"/>
        <v>0</v>
      </c>
      <c r="Q40" s="78">
        <f t="shared" si="12"/>
        <v>84662</v>
      </c>
      <c r="R40" s="78">
        <f t="shared" si="12"/>
        <v>0</v>
      </c>
      <c r="S40" s="78">
        <f t="shared" si="12"/>
        <v>0</v>
      </c>
      <c r="T40" s="78">
        <f t="shared" si="12"/>
        <v>84662</v>
      </c>
      <c r="U40" s="78">
        <f t="shared" si="12"/>
        <v>84662</v>
      </c>
      <c r="V40" s="78">
        <f t="shared" si="13"/>
        <v>0</v>
      </c>
      <c r="W40" s="78">
        <f t="shared" si="13"/>
        <v>0</v>
      </c>
      <c r="X40" s="78">
        <f t="shared" si="13"/>
        <v>84662</v>
      </c>
      <c r="Y40" s="78">
        <f t="shared" si="13"/>
        <v>84662</v>
      </c>
      <c r="Z40" s="78">
        <f t="shared" si="13"/>
        <v>0</v>
      </c>
      <c r="AA40" s="79">
        <f t="shared" si="13"/>
        <v>84662</v>
      </c>
      <c r="AB40" s="79">
        <f t="shared" si="13"/>
        <v>84662</v>
      </c>
      <c r="AC40" s="79">
        <f t="shared" si="13"/>
        <v>0</v>
      </c>
      <c r="AD40" s="79">
        <f t="shared" si="13"/>
        <v>0</v>
      </c>
      <c r="AE40" s="79"/>
      <c r="AF40" s="78">
        <f t="shared" si="13"/>
        <v>84662</v>
      </c>
      <c r="AG40" s="78">
        <f t="shared" si="13"/>
        <v>0</v>
      </c>
      <c r="AH40" s="78">
        <f t="shared" si="13"/>
        <v>84662</v>
      </c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</row>
    <row r="41" spans="1:68" s="14" customFormat="1" ht="16.5">
      <c r="A41" s="88" t="s">
        <v>140</v>
      </c>
      <c r="B41" s="89" t="s">
        <v>127</v>
      </c>
      <c r="C41" s="89" t="s">
        <v>139</v>
      </c>
      <c r="D41" s="90" t="s">
        <v>22</v>
      </c>
      <c r="E41" s="89" t="s">
        <v>16</v>
      </c>
      <c r="F41" s="78">
        <v>142800</v>
      </c>
      <c r="G41" s="78">
        <f>H41-F41</f>
        <v>-55429</v>
      </c>
      <c r="H41" s="78">
        <v>87371</v>
      </c>
      <c r="I41" s="78"/>
      <c r="J41" s="78">
        <v>127152</v>
      </c>
      <c r="K41" s="101"/>
      <c r="L41" s="101"/>
      <c r="M41" s="78">
        <v>127152</v>
      </c>
      <c r="N41" s="78">
        <f>O41-M41</f>
        <v>-42490</v>
      </c>
      <c r="O41" s="78">
        <v>84662</v>
      </c>
      <c r="P41" s="78"/>
      <c r="Q41" s="78">
        <v>84662</v>
      </c>
      <c r="R41" s="102"/>
      <c r="S41" s="102"/>
      <c r="T41" s="78">
        <f>O41+R41</f>
        <v>84662</v>
      </c>
      <c r="U41" s="78">
        <f>Q41+S41</f>
        <v>84662</v>
      </c>
      <c r="V41" s="102"/>
      <c r="W41" s="102"/>
      <c r="X41" s="78">
        <f>T41+V41</f>
        <v>84662</v>
      </c>
      <c r="Y41" s="78">
        <f>U41+W41</f>
        <v>84662</v>
      </c>
      <c r="Z41" s="102"/>
      <c r="AA41" s="79">
        <f>X41+Z41</f>
        <v>84662</v>
      </c>
      <c r="AB41" s="79">
        <f>Y41</f>
        <v>84662</v>
      </c>
      <c r="AC41" s="103"/>
      <c r="AD41" s="103"/>
      <c r="AE41" s="103"/>
      <c r="AF41" s="78">
        <f>AA41+AC41</f>
        <v>84662</v>
      </c>
      <c r="AG41" s="102"/>
      <c r="AH41" s="78">
        <f>AB41</f>
        <v>84662</v>
      </c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s="14" customFormat="1" ht="16.5">
      <c r="A42" s="88"/>
      <c r="B42" s="89"/>
      <c r="C42" s="89"/>
      <c r="D42" s="90"/>
      <c r="E42" s="89"/>
      <c r="F42" s="104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S42" s="102"/>
      <c r="T42" s="102"/>
      <c r="U42" s="102"/>
      <c r="V42" s="102"/>
      <c r="W42" s="102"/>
      <c r="X42" s="102"/>
      <c r="Y42" s="102"/>
      <c r="Z42" s="102"/>
      <c r="AA42" s="103"/>
      <c r="AB42" s="103"/>
      <c r="AC42" s="103"/>
      <c r="AD42" s="103"/>
      <c r="AE42" s="103"/>
      <c r="AF42" s="102"/>
      <c r="AG42" s="102"/>
      <c r="AH42" s="102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6" customFormat="1" ht="26.25" customHeight="1">
      <c r="A43" s="71" t="s">
        <v>23</v>
      </c>
      <c r="B43" s="72" t="s">
        <v>127</v>
      </c>
      <c r="C43" s="72" t="s">
        <v>141</v>
      </c>
      <c r="D43" s="85"/>
      <c r="E43" s="72"/>
      <c r="F43" s="74">
        <f aca="true" t="shared" si="14" ref="F43:V44">F44</f>
        <v>35000</v>
      </c>
      <c r="G43" s="74">
        <f t="shared" si="14"/>
        <v>0</v>
      </c>
      <c r="H43" s="74">
        <f t="shared" si="14"/>
        <v>35000</v>
      </c>
      <c r="I43" s="74">
        <f t="shared" si="14"/>
        <v>0</v>
      </c>
      <c r="J43" s="74">
        <f t="shared" si="14"/>
        <v>35000</v>
      </c>
      <c r="K43" s="74">
        <f t="shared" si="14"/>
        <v>0</v>
      </c>
      <c r="L43" s="74">
        <f t="shared" si="14"/>
        <v>0</v>
      </c>
      <c r="M43" s="74">
        <f t="shared" si="14"/>
        <v>35000</v>
      </c>
      <c r="N43" s="74">
        <f t="shared" si="14"/>
        <v>-25310</v>
      </c>
      <c r="O43" s="74">
        <f t="shared" si="14"/>
        <v>9690</v>
      </c>
      <c r="P43" s="74">
        <f t="shared" si="14"/>
        <v>0</v>
      </c>
      <c r="Q43" s="74">
        <f t="shared" si="14"/>
        <v>9690</v>
      </c>
      <c r="R43" s="74">
        <f t="shared" si="14"/>
        <v>0</v>
      </c>
      <c r="S43" s="74">
        <f t="shared" si="14"/>
        <v>0</v>
      </c>
      <c r="T43" s="74">
        <f t="shared" si="14"/>
        <v>9690</v>
      </c>
      <c r="U43" s="74">
        <f t="shared" si="14"/>
        <v>9690</v>
      </c>
      <c r="V43" s="74">
        <f t="shared" si="14"/>
        <v>0</v>
      </c>
      <c r="W43" s="74">
        <f aca="true" t="shared" si="15" ref="V43:AH44">W44</f>
        <v>0</v>
      </c>
      <c r="X43" s="74">
        <f t="shared" si="15"/>
        <v>9690</v>
      </c>
      <c r="Y43" s="74">
        <f t="shared" si="15"/>
        <v>9690</v>
      </c>
      <c r="Z43" s="74">
        <f t="shared" si="15"/>
        <v>0</v>
      </c>
      <c r="AA43" s="75">
        <f t="shared" si="15"/>
        <v>9690</v>
      </c>
      <c r="AB43" s="75">
        <f t="shared" si="15"/>
        <v>9690</v>
      </c>
      <c r="AC43" s="75">
        <f t="shared" si="15"/>
        <v>0</v>
      </c>
      <c r="AD43" s="75">
        <f t="shared" si="15"/>
        <v>0</v>
      </c>
      <c r="AE43" s="75"/>
      <c r="AF43" s="74">
        <f t="shared" si="15"/>
        <v>9690</v>
      </c>
      <c r="AG43" s="74">
        <f t="shared" si="15"/>
        <v>0</v>
      </c>
      <c r="AH43" s="74">
        <f t="shared" si="15"/>
        <v>9690</v>
      </c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</row>
    <row r="44" spans="1:34" ht="17.25" customHeight="1">
      <c r="A44" s="88" t="s">
        <v>23</v>
      </c>
      <c r="B44" s="89" t="s">
        <v>127</v>
      </c>
      <c r="C44" s="89" t="s">
        <v>141</v>
      </c>
      <c r="D44" s="90" t="s">
        <v>24</v>
      </c>
      <c r="E44" s="89"/>
      <c r="F44" s="78">
        <f t="shared" si="14"/>
        <v>35000</v>
      </c>
      <c r="G44" s="78">
        <f t="shared" si="14"/>
        <v>0</v>
      </c>
      <c r="H44" s="78">
        <f t="shared" si="14"/>
        <v>35000</v>
      </c>
      <c r="I44" s="78">
        <f t="shared" si="14"/>
        <v>0</v>
      </c>
      <c r="J44" s="78">
        <f t="shared" si="14"/>
        <v>35000</v>
      </c>
      <c r="K44" s="78">
        <f t="shared" si="14"/>
        <v>0</v>
      </c>
      <c r="L44" s="78">
        <f t="shared" si="14"/>
        <v>0</v>
      </c>
      <c r="M44" s="78">
        <f t="shared" si="14"/>
        <v>35000</v>
      </c>
      <c r="N44" s="78">
        <f t="shared" si="14"/>
        <v>-25310</v>
      </c>
      <c r="O44" s="78">
        <f t="shared" si="14"/>
        <v>9690</v>
      </c>
      <c r="P44" s="78">
        <f t="shared" si="14"/>
        <v>0</v>
      </c>
      <c r="Q44" s="78">
        <f t="shared" si="14"/>
        <v>9690</v>
      </c>
      <c r="R44" s="78">
        <f t="shared" si="14"/>
        <v>0</v>
      </c>
      <c r="S44" s="78">
        <f t="shared" si="14"/>
        <v>0</v>
      </c>
      <c r="T44" s="78">
        <f t="shared" si="14"/>
        <v>9690</v>
      </c>
      <c r="U44" s="78">
        <f t="shared" si="14"/>
        <v>9690</v>
      </c>
      <c r="V44" s="78">
        <f t="shared" si="15"/>
        <v>0</v>
      </c>
      <c r="W44" s="78">
        <f t="shared" si="15"/>
        <v>0</v>
      </c>
      <c r="X44" s="78">
        <f t="shared" si="15"/>
        <v>9690</v>
      </c>
      <c r="Y44" s="78">
        <f t="shared" si="15"/>
        <v>9690</v>
      </c>
      <c r="Z44" s="78">
        <f t="shared" si="15"/>
        <v>0</v>
      </c>
      <c r="AA44" s="79">
        <f t="shared" si="15"/>
        <v>9690</v>
      </c>
      <c r="AB44" s="79">
        <f t="shared" si="15"/>
        <v>9690</v>
      </c>
      <c r="AC44" s="79">
        <f t="shared" si="15"/>
        <v>0</v>
      </c>
      <c r="AD44" s="79">
        <f t="shared" si="15"/>
        <v>0</v>
      </c>
      <c r="AE44" s="79"/>
      <c r="AF44" s="78">
        <f t="shared" si="15"/>
        <v>9690</v>
      </c>
      <c r="AG44" s="78">
        <f t="shared" si="15"/>
        <v>0</v>
      </c>
      <c r="AH44" s="78">
        <f t="shared" si="15"/>
        <v>9690</v>
      </c>
    </row>
    <row r="45" spans="1:68" s="12" customFormat="1" ht="57" customHeight="1">
      <c r="A45" s="88" t="s">
        <v>137</v>
      </c>
      <c r="B45" s="89" t="s">
        <v>127</v>
      </c>
      <c r="C45" s="89" t="s">
        <v>141</v>
      </c>
      <c r="D45" s="90" t="s">
        <v>24</v>
      </c>
      <c r="E45" s="89" t="s">
        <v>138</v>
      </c>
      <c r="F45" s="78">
        <v>35000</v>
      </c>
      <c r="G45" s="78">
        <f>H45-F45</f>
        <v>0</v>
      </c>
      <c r="H45" s="78">
        <v>35000</v>
      </c>
      <c r="I45" s="78"/>
      <c r="J45" s="78">
        <v>35000</v>
      </c>
      <c r="K45" s="105"/>
      <c r="L45" s="105"/>
      <c r="M45" s="78">
        <v>35000</v>
      </c>
      <c r="N45" s="78">
        <f>O45-M45</f>
        <v>-25310</v>
      </c>
      <c r="O45" s="78">
        <v>9690</v>
      </c>
      <c r="P45" s="78"/>
      <c r="Q45" s="78">
        <v>9690</v>
      </c>
      <c r="R45" s="106"/>
      <c r="S45" s="106"/>
      <c r="T45" s="78">
        <f>O45+R45</f>
        <v>9690</v>
      </c>
      <c r="U45" s="78">
        <f>Q45+S45</f>
        <v>9690</v>
      </c>
      <c r="V45" s="106"/>
      <c r="W45" s="106"/>
      <c r="X45" s="78">
        <f>T45+V45</f>
        <v>9690</v>
      </c>
      <c r="Y45" s="78">
        <f>U45+W45</f>
        <v>9690</v>
      </c>
      <c r="Z45" s="106"/>
      <c r="AA45" s="79">
        <f>X45+Z45</f>
        <v>9690</v>
      </c>
      <c r="AB45" s="79">
        <f>Y45</f>
        <v>9690</v>
      </c>
      <c r="AC45" s="107"/>
      <c r="AD45" s="107"/>
      <c r="AE45" s="107"/>
      <c r="AF45" s="78">
        <f>AA45+AC45</f>
        <v>9690</v>
      </c>
      <c r="AG45" s="106"/>
      <c r="AH45" s="78">
        <f>AB45</f>
        <v>9690</v>
      </c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</row>
    <row r="46" spans="1:34" ht="20.25" customHeight="1">
      <c r="A46" s="108"/>
      <c r="B46" s="109"/>
      <c r="C46" s="109"/>
      <c r="D46" s="110"/>
      <c r="E46" s="109"/>
      <c r="F46" s="59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2"/>
      <c r="AB46" s="62"/>
      <c r="AC46" s="62"/>
      <c r="AD46" s="62"/>
      <c r="AE46" s="62"/>
      <c r="AF46" s="61"/>
      <c r="AG46" s="61"/>
      <c r="AH46" s="61"/>
    </row>
    <row r="47" spans="1:68" s="12" customFormat="1" ht="17.25" customHeight="1">
      <c r="A47" s="71" t="s">
        <v>25</v>
      </c>
      <c r="B47" s="72" t="s">
        <v>127</v>
      </c>
      <c r="C47" s="72" t="s">
        <v>142</v>
      </c>
      <c r="D47" s="85"/>
      <c r="E47" s="72"/>
      <c r="F47" s="74">
        <f aca="true" t="shared" si="16" ref="F47:O47">F48+F52+F58+F50</f>
        <v>88587</v>
      </c>
      <c r="G47" s="74">
        <f t="shared" si="16"/>
        <v>114895</v>
      </c>
      <c r="H47" s="74">
        <f t="shared" si="16"/>
        <v>203482</v>
      </c>
      <c r="I47" s="74">
        <f t="shared" si="16"/>
        <v>0</v>
      </c>
      <c r="J47" s="74">
        <f t="shared" si="16"/>
        <v>131040</v>
      </c>
      <c r="K47" s="74">
        <f t="shared" si="16"/>
        <v>0</v>
      </c>
      <c r="L47" s="74">
        <f t="shared" si="16"/>
        <v>0</v>
      </c>
      <c r="M47" s="74">
        <f t="shared" si="16"/>
        <v>131040</v>
      </c>
      <c r="N47" s="74">
        <f t="shared" si="16"/>
        <v>178067</v>
      </c>
      <c r="O47" s="74">
        <f t="shared" si="16"/>
        <v>309107</v>
      </c>
      <c r="P47" s="74">
        <f aca="true" t="shared" si="17" ref="P47:Y47">P48+P52+P58+P50</f>
        <v>0</v>
      </c>
      <c r="Q47" s="74">
        <f t="shared" si="17"/>
        <v>308825</v>
      </c>
      <c r="R47" s="74">
        <f t="shared" si="17"/>
        <v>0</v>
      </c>
      <c r="S47" s="74">
        <f t="shared" si="17"/>
        <v>0</v>
      </c>
      <c r="T47" s="74">
        <f t="shared" si="17"/>
        <v>309107</v>
      </c>
      <c r="U47" s="74">
        <f t="shared" si="17"/>
        <v>308825</v>
      </c>
      <c r="V47" s="74">
        <f t="shared" si="17"/>
        <v>0</v>
      </c>
      <c r="W47" s="74">
        <f t="shared" si="17"/>
        <v>0</v>
      </c>
      <c r="X47" s="74">
        <f t="shared" si="17"/>
        <v>309107</v>
      </c>
      <c r="Y47" s="74">
        <f t="shared" si="17"/>
        <v>308825</v>
      </c>
      <c r="Z47" s="74">
        <f>Z48+Z52+Z58+Z50</f>
        <v>1500</v>
      </c>
      <c r="AA47" s="75">
        <f>AA48+AA52+AA58+AA50</f>
        <v>310607</v>
      </c>
      <c r="AB47" s="75">
        <f>AB48+AB52+AB58+AB50</f>
        <v>308825</v>
      </c>
      <c r="AC47" s="75">
        <f>AC48+AC52+AC58+AC50</f>
        <v>0</v>
      </c>
      <c r="AD47" s="75">
        <f>AD48+AD52+AD58+AD50</f>
        <v>0</v>
      </c>
      <c r="AE47" s="75"/>
      <c r="AF47" s="74">
        <f>AF48+AF52+AF58+AF50</f>
        <v>310607</v>
      </c>
      <c r="AG47" s="74">
        <f>AG48+AG52+AG58+AG50</f>
        <v>0</v>
      </c>
      <c r="AH47" s="74">
        <f>AH48+AH52+AH58+AH50</f>
        <v>308825</v>
      </c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</row>
    <row r="48" spans="1:68" s="10" customFormat="1" ht="69.75" customHeight="1">
      <c r="A48" s="88" t="s">
        <v>133</v>
      </c>
      <c r="B48" s="89" t="s">
        <v>127</v>
      </c>
      <c r="C48" s="89" t="s">
        <v>142</v>
      </c>
      <c r="D48" s="90" t="s">
        <v>124</v>
      </c>
      <c r="E48" s="89"/>
      <c r="F48" s="78">
        <f aca="true" t="shared" si="18" ref="F48:AH48">F49</f>
        <v>21675</v>
      </c>
      <c r="G48" s="78">
        <f t="shared" si="18"/>
        <v>-20946</v>
      </c>
      <c r="H48" s="78">
        <f t="shared" si="18"/>
        <v>729</v>
      </c>
      <c r="I48" s="78">
        <f t="shared" si="18"/>
        <v>0</v>
      </c>
      <c r="J48" s="78">
        <f t="shared" si="18"/>
        <v>780</v>
      </c>
      <c r="K48" s="78">
        <f t="shared" si="18"/>
        <v>0</v>
      </c>
      <c r="L48" s="78">
        <f t="shared" si="18"/>
        <v>0</v>
      </c>
      <c r="M48" s="78">
        <f t="shared" si="18"/>
        <v>780</v>
      </c>
      <c r="N48" s="78">
        <f t="shared" si="18"/>
        <v>-55</v>
      </c>
      <c r="O48" s="78">
        <f t="shared" si="18"/>
        <v>725</v>
      </c>
      <c r="P48" s="78">
        <f t="shared" si="18"/>
        <v>0</v>
      </c>
      <c r="Q48" s="78">
        <f t="shared" si="18"/>
        <v>725</v>
      </c>
      <c r="R48" s="78">
        <f t="shared" si="18"/>
        <v>0</v>
      </c>
      <c r="S48" s="78">
        <f t="shared" si="18"/>
        <v>0</v>
      </c>
      <c r="T48" s="78">
        <f t="shared" si="18"/>
        <v>725</v>
      </c>
      <c r="U48" s="78">
        <f t="shared" si="18"/>
        <v>725</v>
      </c>
      <c r="V48" s="78">
        <f t="shared" si="18"/>
        <v>0</v>
      </c>
      <c r="W48" s="78">
        <f t="shared" si="18"/>
        <v>0</v>
      </c>
      <c r="X48" s="78">
        <f t="shared" si="18"/>
        <v>725</v>
      </c>
      <c r="Y48" s="78">
        <f t="shared" si="18"/>
        <v>725</v>
      </c>
      <c r="Z48" s="78">
        <f t="shared" si="18"/>
        <v>0</v>
      </c>
      <c r="AA48" s="79">
        <f t="shared" si="18"/>
        <v>725</v>
      </c>
      <c r="AB48" s="79">
        <f t="shared" si="18"/>
        <v>725</v>
      </c>
      <c r="AC48" s="79">
        <f t="shared" si="18"/>
        <v>0</v>
      </c>
      <c r="AD48" s="79">
        <f t="shared" si="18"/>
        <v>0</v>
      </c>
      <c r="AE48" s="79"/>
      <c r="AF48" s="78">
        <f t="shared" si="18"/>
        <v>725</v>
      </c>
      <c r="AG48" s="78">
        <f t="shared" si="18"/>
        <v>0</v>
      </c>
      <c r="AH48" s="78">
        <f t="shared" si="18"/>
        <v>725</v>
      </c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</row>
    <row r="49" spans="1:68" s="14" customFormat="1" ht="34.5" customHeight="1">
      <c r="A49" s="88" t="s">
        <v>129</v>
      </c>
      <c r="B49" s="89" t="s">
        <v>127</v>
      </c>
      <c r="C49" s="89" t="s">
        <v>142</v>
      </c>
      <c r="D49" s="90" t="s">
        <v>124</v>
      </c>
      <c r="E49" s="89" t="s">
        <v>130</v>
      </c>
      <c r="F49" s="78">
        <v>21675</v>
      </c>
      <c r="G49" s="78">
        <f>H49-F49</f>
        <v>-20946</v>
      </c>
      <c r="H49" s="98">
        <v>729</v>
      </c>
      <c r="I49" s="98"/>
      <c r="J49" s="98">
        <v>780</v>
      </c>
      <c r="K49" s="99"/>
      <c r="L49" s="99"/>
      <c r="M49" s="78">
        <v>780</v>
      </c>
      <c r="N49" s="78">
        <f>O49-M49</f>
        <v>-55</v>
      </c>
      <c r="O49" s="78">
        <v>725</v>
      </c>
      <c r="P49" s="78"/>
      <c r="Q49" s="78">
        <v>725</v>
      </c>
      <c r="R49" s="102"/>
      <c r="S49" s="102"/>
      <c r="T49" s="78">
        <f>O49+R49</f>
        <v>725</v>
      </c>
      <c r="U49" s="78">
        <f>Q49+S49</f>
        <v>725</v>
      </c>
      <c r="V49" s="102"/>
      <c r="W49" s="102"/>
      <c r="X49" s="78">
        <f>T49+V49</f>
        <v>725</v>
      </c>
      <c r="Y49" s="78">
        <f>U49+W49</f>
        <v>725</v>
      </c>
      <c r="Z49" s="102"/>
      <c r="AA49" s="79">
        <f>X49+Z49</f>
        <v>725</v>
      </c>
      <c r="AB49" s="79">
        <f>Y49</f>
        <v>725</v>
      </c>
      <c r="AC49" s="103"/>
      <c r="AD49" s="103"/>
      <c r="AE49" s="103"/>
      <c r="AF49" s="78">
        <f>AA49+AC49</f>
        <v>725</v>
      </c>
      <c r="AG49" s="102"/>
      <c r="AH49" s="78">
        <f>AB49</f>
        <v>725</v>
      </c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</row>
    <row r="50" spans="1:68" s="16" customFormat="1" ht="48.75" customHeight="1">
      <c r="A50" s="88" t="s">
        <v>226</v>
      </c>
      <c r="B50" s="89" t="s">
        <v>127</v>
      </c>
      <c r="C50" s="89" t="s">
        <v>142</v>
      </c>
      <c r="D50" s="90" t="s">
        <v>227</v>
      </c>
      <c r="E50" s="89"/>
      <c r="F50" s="78">
        <f aca="true" t="shared" si="19" ref="F50:AH50">F51</f>
        <v>0</v>
      </c>
      <c r="G50" s="78">
        <f t="shared" si="19"/>
        <v>1896</v>
      </c>
      <c r="H50" s="78">
        <f t="shared" si="19"/>
        <v>1896</v>
      </c>
      <c r="I50" s="78">
        <f t="shared" si="19"/>
        <v>0</v>
      </c>
      <c r="J50" s="78">
        <f t="shared" si="19"/>
        <v>2035</v>
      </c>
      <c r="K50" s="78">
        <f t="shared" si="19"/>
        <v>0</v>
      </c>
      <c r="L50" s="78">
        <f t="shared" si="19"/>
        <v>0</v>
      </c>
      <c r="M50" s="78">
        <f t="shared" si="19"/>
        <v>2035</v>
      </c>
      <c r="N50" s="78">
        <f t="shared" si="19"/>
        <v>-320</v>
      </c>
      <c r="O50" s="78">
        <f t="shared" si="19"/>
        <v>1715</v>
      </c>
      <c r="P50" s="78">
        <f t="shared" si="19"/>
        <v>0</v>
      </c>
      <c r="Q50" s="78">
        <f t="shared" si="19"/>
        <v>1715</v>
      </c>
      <c r="R50" s="78">
        <f t="shared" si="19"/>
        <v>0</v>
      </c>
      <c r="S50" s="78">
        <f t="shared" si="19"/>
        <v>0</v>
      </c>
      <c r="T50" s="78">
        <f t="shared" si="19"/>
        <v>1715</v>
      </c>
      <c r="U50" s="78">
        <f t="shared" si="19"/>
        <v>1715</v>
      </c>
      <c r="V50" s="78">
        <f t="shared" si="19"/>
        <v>0</v>
      </c>
      <c r="W50" s="78">
        <f t="shared" si="19"/>
        <v>0</v>
      </c>
      <c r="X50" s="78">
        <f t="shared" si="19"/>
        <v>1715</v>
      </c>
      <c r="Y50" s="78">
        <f t="shared" si="19"/>
        <v>1715</v>
      </c>
      <c r="Z50" s="78">
        <f t="shared" si="19"/>
        <v>1500</v>
      </c>
      <c r="AA50" s="79">
        <f t="shared" si="19"/>
        <v>3215</v>
      </c>
      <c r="AB50" s="79">
        <f t="shared" si="19"/>
        <v>1715</v>
      </c>
      <c r="AC50" s="79">
        <f t="shared" si="19"/>
        <v>0</v>
      </c>
      <c r="AD50" s="79">
        <f t="shared" si="19"/>
        <v>0</v>
      </c>
      <c r="AE50" s="79"/>
      <c r="AF50" s="78">
        <f t="shared" si="19"/>
        <v>3215</v>
      </c>
      <c r="AG50" s="78">
        <f t="shared" si="19"/>
        <v>0</v>
      </c>
      <c r="AH50" s="78">
        <f t="shared" si="19"/>
        <v>1715</v>
      </c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</row>
    <row r="51" spans="1:68" s="16" customFormat="1" ht="22.5" customHeight="1">
      <c r="A51" s="88" t="s">
        <v>228</v>
      </c>
      <c r="B51" s="89" t="s">
        <v>127</v>
      </c>
      <c r="C51" s="89" t="s">
        <v>142</v>
      </c>
      <c r="D51" s="90" t="s">
        <v>227</v>
      </c>
      <c r="E51" s="89" t="s">
        <v>229</v>
      </c>
      <c r="F51" s="78"/>
      <c r="G51" s="78">
        <f>H51-F51</f>
        <v>1896</v>
      </c>
      <c r="H51" s="98">
        <v>1896</v>
      </c>
      <c r="I51" s="98"/>
      <c r="J51" s="98">
        <v>2035</v>
      </c>
      <c r="K51" s="98"/>
      <c r="L51" s="98"/>
      <c r="M51" s="78">
        <v>2035</v>
      </c>
      <c r="N51" s="78">
        <f>O51-M51</f>
        <v>-320</v>
      </c>
      <c r="O51" s="78">
        <v>1715</v>
      </c>
      <c r="P51" s="78"/>
      <c r="Q51" s="78">
        <v>1715</v>
      </c>
      <c r="R51" s="81"/>
      <c r="S51" s="81"/>
      <c r="T51" s="78">
        <f>O51+R51</f>
        <v>1715</v>
      </c>
      <c r="U51" s="78">
        <f>Q51+S51</f>
        <v>1715</v>
      </c>
      <c r="V51" s="81"/>
      <c r="W51" s="81"/>
      <c r="X51" s="78">
        <f>T51+V51</f>
        <v>1715</v>
      </c>
      <c r="Y51" s="78">
        <f>U51+W51</f>
        <v>1715</v>
      </c>
      <c r="Z51" s="78">
        <v>1500</v>
      </c>
      <c r="AA51" s="79">
        <f>X51+Z51</f>
        <v>3215</v>
      </c>
      <c r="AB51" s="79">
        <f>Y51</f>
        <v>1715</v>
      </c>
      <c r="AC51" s="79"/>
      <c r="AD51" s="79"/>
      <c r="AE51" s="79"/>
      <c r="AF51" s="78">
        <f>AA51+AC51</f>
        <v>3215</v>
      </c>
      <c r="AG51" s="78"/>
      <c r="AH51" s="78">
        <f>AB51</f>
        <v>1715</v>
      </c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</row>
    <row r="52" spans="1:68" s="10" customFormat="1" ht="36.75" customHeight="1">
      <c r="A52" s="88" t="s">
        <v>26</v>
      </c>
      <c r="B52" s="89" t="s">
        <v>127</v>
      </c>
      <c r="C52" s="89" t="s">
        <v>142</v>
      </c>
      <c r="D52" s="90" t="s">
        <v>27</v>
      </c>
      <c r="E52" s="89"/>
      <c r="F52" s="78">
        <f>F53+F56</f>
        <v>59454</v>
      </c>
      <c r="G52" s="78">
        <f aca="true" t="shared" si="20" ref="G52:L52">G53+G56+G57</f>
        <v>117306</v>
      </c>
      <c r="H52" s="78">
        <f t="shared" si="20"/>
        <v>176760</v>
      </c>
      <c r="I52" s="78">
        <f t="shared" si="20"/>
        <v>0</v>
      </c>
      <c r="J52" s="78">
        <f t="shared" si="20"/>
        <v>105804</v>
      </c>
      <c r="K52" s="78">
        <f t="shared" si="20"/>
        <v>0</v>
      </c>
      <c r="L52" s="78">
        <f t="shared" si="20"/>
        <v>0</v>
      </c>
      <c r="M52" s="78">
        <f aca="true" t="shared" si="21" ref="M52:Z52">M53+M54+M56+M57</f>
        <v>105804</v>
      </c>
      <c r="N52" s="78">
        <f t="shared" si="21"/>
        <v>193674</v>
      </c>
      <c r="O52" s="78">
        <f t="shared" si="21"/>
        <v>299478</v>
      </c>
      <c r="P52" s="78">
        <f t="shared" si="21"/>
        <v>0</v>
      </c>
      <c r="Q52" s="78">
        <f t="shared" si="21"/>
        <v>299206</v>
      </c>
      <c r="R52" s="78">
        <f t="shared" si="21"/>
        <v>0</v>
      </c>
      <c r="S52" s="78">
        <f t="shared" si="21"/>
        <v>0</v>
      </c>
      <c r="T52" s="78">
        <f t="shared" si="21"/>
        <v>299478</v>
      </c>
      <c r="U52" s="78">
        <f t="shared" si="21"/>
        <v>299206</v>
      </c>
      <c r="V52" s="78">
        <f t="shared" si="21"/>
        <v>0</v>
      </c>
      <c r="W52" s="78">
        <f t="shared" si="21"/>
        <v>0</v>
      </c>
      <c r="X52" s="78">
        <f t="shared" si="21"/>
        <v>299478</v>
      </c>
      <c r="Y52" s="78">
        <f t="shared" si="21"/>
        <v>299206</v>
      </c>
      <c r="Z52" s="78">
        <f t="shared" si="21"/>
        <v>0</v>
      </c>
      <c r="AA52" s="79">
        <f>AA53+AA54+AA56+AA57</f>
        <v>299478</v>
      </c>
      <c r="AB52" s="79">
        <f>AB53+AB54+AB56+AB57</f>
        <v>299206</v>
      </c>
      <c r="AC52" s="79">
        <f>AC53+AC54+AC56+AC57</f>
        <v>0</v>
      </c>
      <c r="AD52" s="79">
        <f>AD53+AD54+AD56+AD57</f>
        <v>0</v>
      </c>
      <c r="AE52" s="79"/>
      <c r="AF52" s="78">
        <f>AF53+AF54+AF56+AF57</f>
        <v>299478</v>
      </c>
      <c r="AG52" s="78">
        <f>AG53+AG54+AG56+AG57</f>
        <v>0</v>
      </c>
      <c r="AH52" s="78">
        <f>AH53+AH54+AH56+AH57</f>
        <v>299206</v>
      </c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</row>
    <row r="53" spans="1:68" s="18" customFormat="1" ht="49.5" customHeight="1">
      <c r="A53" s="88" t="s">
        <v>137</v>
      </c>
      <c r="B53" s="89" t="s">
        <v>127</v>
      </c>
      <c r="C53" s="89" t="s">
        <v>142</v>
      </c>
      <c r="D53" s="90" t="s">
        <v>27</v>
      </c>
      <c r="E53" s="89" t="s">
        <v>138</v>
      </c>
      <c r="F53" s="78">
        <v>35454</v>
      </c>
      <c r="G53" s="78">
        <f>H53-F53</f>
        <v>24871</v>
      </c>
      <c r="H53" s="78">
        <f>10338+214+1202+30641+415+17515</f>
        <v>60325</v>
      </c>
      <c r="I53" s="78"/>
      <c r="J53" s="78">
        <f>11072+230+1287+31092+445+18960</f>
        <v>63086</v>
      </c>
      <c r="K53" s="95"/>
      <c r="L53" s="95"/>
      <c r="M53" s="78">
        <v>63086</v>
      </c>
      <c r="N53" s="78">
        <f>O53-M53</f>
        <v>200502</v>
      </c>
      <c r="O53" s="78">
        <f>353+10916+250+5766+246303</f>
        <v>263588</v>
      </c>
      <c r="P53" s="78"/>
      <c r="Q53" s="78">
        <f>353+10916+250+5766+246303</f>
        <v>263588</v>
      </c>
      <c r="R53" s="95"/>
      <c r="S53" s="95"/>
      <c r="T53" s="78">
        <f>O53+R53</f>
        <v>263588</v>
      </c>
      <c r="U53" s="78">
        <f>Q53+S53</f>
        <v>263588</v>
      </c>
      <c r="V53" s="95"/>
      <c r="W53" s="95"/>
      <c r="X53" s="78">
        <f>T53+V53</f>
        <v>263588</v>
      </c>
      <c r="Y53" s="78">
        <f>U53+W53</f>
        <v>263588</v>
      </c>
      <c r="Z53" s="95"/>
      <c r="AA53" s="79">
        <f>X53+Z53</f>
        <v>263588</v>
      </c>
      <c r="AB53" s="79">
        <f>Y53</f>
        <v>263588</v>
      </c>
      <c r="AC53" s="96"/>
      <c r="AD53" s="96"/>
      <c r="AE53" s="96"/>
      <c r="AF53" s="78">
        <f>AA53+AC53</f>
        <v>263588</v>
      </c>
      <c r="AG53" s="95"/>
      <c r="AH53" s="78">
        <f>AB53</f>
        <v>263588</v>
      </c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</row>
    <row r="54" spans="1:68" s="18" customFormat="1" ht="102.75" customHeight="1">
      <c r="A54" s="88" t="s">
        <v>276</v>
      </c>
      <c r="B54" s="89" t="s">
        <v>127</v>
      </c>
      <c r="C54" s="89" t="s">
        <v>142</v>
      </c>
      <c r="D54" s="90" t="s">
        <v>258</v>
      </c>
      <c r="E54" s="89"/>
      <c r="F54" s="78"/>
      <c r="G54" s="78"/>
      <c r="H54" s="78"/>
      <c r="I54" s="78"/>
      <c r="J54" s="78"/>
      <c r="K54" s="95"/>
      <c r="L54" s="95"/>
      <c r="M54" s="78">
        <f aca="true" t="shared" si="22" ref="M54:AH54">M55</f>
        <v>0</v>
      </c>
      <c r="N54" s="78">
        <f t="shared" si="22"/>
        <v>2200</v>
      </c>
      <c r="O54" s="78">
        <f t="shared" si="22"/>
        <v>2200</v>
      </c>
      <c r="P54" s="78">
        <f t="shared" si="22"/>
        <v>0</v>
      </c>
      <c r="Q54" s="78">
        <f t="shared" si="22"/>
        <v>2380</v>
      </c>
      <c r="R54" s="78">
        <f t="shared" si="22"/>
        <v>0</v>
      </c>
      <c r="S54" s="78">
        <f t="shared" si="22"/>
        <v>0</v>
      </c>
      <c r="T54" s="78">
        <f t="shared" si="22"/>
        <v>2200</v>
      </c>
      <c r="U54" s="78">
        <f t="shared" si="22"/>
        <v>2380</v>
      </c>
      <c r="V54" s="78">
        <f t="shared" si="22"/>
        <v>0</v>
      </c>
      <c r="W54" s="78">
        <f t="shared" si="22"/>
        <v>0</v>
      </c>
      <c r="X54" s="78">
        <f t="shared" si="22"/>
        <v>2200</v>
      </c>
      <c r="Y54" s="78">
        <f t="shared" si="22"/>
        <v>2380</v>
      </c>
      <c r="Z54" s="78">
        <f t="shared" si="22"/>
        <v>0</v>
      </c>
      <c r="AA54" s="79">
        <f t="shared" si="22"/>
        <v>2200</v>
      </c>
      <c r="AB54" s="79">
        <f t="shared" si="22"/>
        <v>2380</v>
      </c>
      <c r="AC54" s="79">
        <f t="shared" si="22"/>
        <v>0</v>
      </c>
      <c r="AD54" s="79">
        <f t="shared" si="22"/>
        <v>0</v>
      </c>
      <c r="AE54" s="79"/>
      <c r="AF54" s="78">
        <f t="shared" si="22"/>
        <v>2200</v>
      </c>
      <c r="AG54" s="78">
        <f t="shared" si="22"/>
        <v>0</v>
      </c>
      <c r="AH54" s="78">
        <f t="shared" si="22"/>
        <v>2380</v>
      </c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</row>
    <row r="55" spans="1:68" s="18" customFormat="1" ht="84.75" customHeight="1">
      <c r="A55" s="88" t="s">
        <v>254</v>
      </c>
      <c r="B55" s="89" t="s">
        <v>127</v>
      </c>
      <c r="C55" s="89" t="s">
        <v>142</v>
      </c>
      <c r="D55" s="90" t="s">
        <v>258</v>
      </c>
      <c r="E55" s="89" t="s">
        <v>143</v>
      </c>
      <c r="F55" s="78"/>
      <c r="G55" s="78"/>
      <c r="H55" s="78"/>
      <c r="I55" s="78"/>
      <c r="J55" s="78"/>
      <c r="K55" s="95"/>
      <c r="L55" s="95"/>
      <c r="M55" s="78"/>
      <c r="N55" s="78">
        <f>O55-M55</f>
        <v>2200</v>
      </c>
      <c r="O55" s="78">
        <v>2200</v>
      </c>
      <c r="P55" s="78"/>
      <c r="Q55" s="78">
        <v>2380</v>
      </c>
      <c r="R55" s="95"/>
      <c r="S55" s="95"/>
      <c r="T55" s="78">
        <f>O55+R55</f>
        <v>2200</v>
      </c>
      <c r="U55" s="78">
        <f>Q55+S55</f>
        <v>2380</v>
      </c>
      <c r="V55" s="95"/>
      <c r="W55" s="95"/>
      <c r="X55" s="78">
        <f>T55+V55</f>
        <v>2200</v>
      </c>
      <c r="Y55" s="78">
        <f>U55+W55</f>
        <v>2380</v>
      </c>
      <c r="Z55" s="95"/>
      <c r="AA55" s="79">
        <f>X55+Z55</f>
        <v>2200</v>
      </c>
      <c r="AB55" s="79">
        <f>Y55</f>
        <v>2380</v>
      </c>
      <c r="AC55" s="96"/>
      <c r="AD55" s="96"/>
      <c r="AE55" s="96"/>
      <c r="AF55" s="78">
        <f>AA55+AC55</f>
        <v>2200</v>
      </c>
      <c r="AG55" s="95"/>
      <c r="AH55" s="78">
        <f>AB55</f>
        <v>2380</v>
      </c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</row>
    <row r="56" spans="1:68" s="18" customFormat="1" ht="87.75" customHeight="1">
      <c r="A56" s="88" t="s">
        <v>144</v>
      </c>
      <c r="B56" s="89" t="s">
        <v>127</v>
      </c>
      <c r="C56" s="89" t="s">
        <v>142</v>
      </c>
      <c r="D56" s="90" t="s">
        <v>27</v>
      </c>
      <c r="E56" s="89" t="s">
        <v>145</v>
      </c>
      <c r="F56" s="78">
        <v>24000</v>
      </c>
      <c r="G56" s="78">
        <f>H56-F56</f>
        <v>30000</v>
      </c>
      <c r="H56" s="78">
        <v>54000</v>
      </c>
      <c r="I56" s="78"/>
      <c r="J56" s="78">
        <v>24000</v>
      </c>
      <c r="K56" s="95"/>
      <c r="L56" s="95"/>
      <c r="M56" s="78">
        <v>24000</v>
      </c>
      <c r="N56" s="78">
        <f>O56-M56</f>
        <v>9690</v>
      </c>
      <c r="O56" s="78">
        <f>24000+9690</f>
        <v>33690</v>
      </c>
      <c r="P56" s="78"/>
      <c r="Q56" s="78">
        <f>23548+9690</f>
        <v>33238</v>
      </c>
      <c r="R56" s="95"/>
      <c r="S56" s="95"/>
      <c r="T56" s="78">
        <f>O56+R56</f>
        <v>33690</v>
      </c>
      <c r="U56" s="78">
        <f>Q56+S56</f>
        <v>33238</v>
      </c>
      <c r="V56" s="95"/>
      <c r="W56" s="95"/>
      <c r="X56" s="78">
        <f>T56+V56</f>
        <v>33690</v>
      </c>
      <c r="Y56" s="78">
        <f>U56+W56</f>
        <v>33238</v>
      </c>
      <c r="Z56" s="95"/>
      <c r="AA56" s="79">
        <f>X56+Z56</f>
        <v>33690</v>
      </c>
      <c r="AB56" s="79">
        <f>Y56</f>
        <v>33238</v>
      </c>
      <c r="AC56" s="96"/>
      <c r="AD56" s="96"/>
      <c r="AE56" s="96"/>
      <c r="AF56" s="78">
        <f>AA56+AC56</f>
        <v>33690</v>
      </c>
      <c r="AG56" s="95"/>
      <c r="AH56" s="78">
        <f>AB56</f>
        <v>33238</v>
      </c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</row>
    <row r="57" spans="1:68" s="18" customFormat="1" ht="18" customHeight="1" hidden="1">
      <c r="A57" s="88" t="s">
        <v>228</v>
      </c>
      <c r="B57" s="89" t="s">
        <v>127</v>
      </c>
      <c r="C57" s="89" t="s">
        <v>142</v>
      </c>
      <c r="D57" s="90" t="s">
        <v>27</v>
      </c>
      <c r="E57" s="89" t="s">
        <v>229</v>
      </c>
      <c r="F57" s="78"/>
      <c r="G57" s="78">
        <f>H57-F57</f>
        <v>62435</v>
      </c>
      <c r="H57" s="78">
        <v>62435</v>
      </c>
      <c r="I57" s="78"/>
      <c r="J57" s="78">
        <v>18718</v>
      </c>
      <c r="K57" s="95"/>
      <c r="L57" s="95"/>
      <c r="M57" s="78">
        <v>18718</v>
      </c>
      <c r="N57" s="78">
        <f>O57-M57</f>
        <v>-18718</v>
      </c>
      <c r="O57" s="78"/>
      <c r="P57" s="78"/>
      <c r="Q57" s="78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6"/>
      <c r="AC57" s="96"/>
      <c r="AD57" s="96"/>
      <c r="AE57" s="96"/>
      <c r="AF57" s="95"/>
      <c r="AG57" s="95"/>
      <c r="AH57" s="95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</row>
    <row r="58" spans="1:68" s="18" customFormat="1" ht="19.5" customHeight="1">
      <c r="A58" s="88" t="s">
        <v>121</v>
      </c>
      <c r="B58" s="89" t="s">
        <v>127</v>
      </c>
      <c r="C58" s="89" t="s">
        <v>142</v>
      </c>
      <c r="D58" s="90" t="s">
        <v>122</v>
      </c>
      <c r="E58" s="89"/>
      <c r="F58" s="78">
        <f aca="true" t="shared" si="23" ref="F58:M58">F59</f>
        <v>7458</v>
      </c>
      <c r="G58" s="78">
        <f t="shared" si="23"/>
        <v>16639</v>
      </c>
      <c r="H58" s="78">
        <f t="shared" si="23"/>
        <v>24097</v>
      </c>
      <c r="I58" s="78">
        <f t="shared" si="23"/>
        <v>0</v>
      </c>
      <c r="J58" s="78">
        <f t="shared" si="23"/>
        <v>22421</v>
      </c>
      <c r="K58" s="78">
        <f t="shared" si="23"/>
        <v>0</v>
      </c>
      <c r="L58" s="78">
        <f t="shared" si="23"/>
        <v>0</v>
      </c>
      <c r="M58" s="78">
        <f t="shared" si="23"/>
        <v>22421</v>
      </c>
      <c r="N58" s="78">
        <f aca="true" t="shared" si="24" ref="N58:U58">N59+N60+N63</f>
        <v>-15232</v>
      </c>
      <c r="O58" s="78">
        <f t="shared" si="24"/>
        <v>7189</v>
      </c>
      <c r="P58" s="78">
        <f t="shared" si="24"/>
        <v>0</v>
      </c>
      <c r="Q58" s="78">
        <f t="shared" si="24"/>
        <v>7179</v>
      </c>
      <c r="R58" s="78">
        <f t="shared" si="24"/>
        <v>0</v>
      </c>
      <c r="S58" s="78">
        <f t="shared" si="24"/>
        <v>0</v>
      </c>
      <c r="T58" s="78">
        <f t="shared" si="24"/>
        <v>7189</v>
      </c>
      <c r="U58" s="78">
        <f t="shared" si="24"/>
        <v>7179</v>
      </c>
      <c r="V58" s="78">
        <f aca="true" t="shared" si="25" ref="V58:AB58">V59+V60+V63</f>
        <v>0</v>
      </c>
      <c r="W58" s="78">
        <f t="shared" si="25"/>
        <v>0</v>
      </c>
      <c r="X58" s="78">
        <f t="shared" si="25"/>
        <v>7189</v>
      </c>
      <c r="Y58" s="78">
        <f t="shared" si="25"/>
        <v>7179</v>
      </c>
      <c r="Z58" s="78">
        <f t="shared" si="25"/>
        <v>0</v>
      </c>
      <c r="AA58" s="79">
        <f t="shared" si="25"/>
        <v>7189</v>
      </c>
      <c r="AB58" s="79">
        <f t="shared" si="25"/>
        <v>7179</v>
      </c>
      <c r="AC58" s="79">
        <f>AC59+AC60+AC63</f>
        <v>0</v>
      </c>
      <c r="AD58" s="79">
        <f>AD59+AD60+AD63</f>
        <v>0</v>
      </c>
      <c r="AE58" s="79"/>
      <c r="AF58" s="78">
        <f>AF59+AF60+AF63</f>
        <v>7189</v>
      </c>
      <c r="AG58" s="78">
        <f>AG59+AG60+AG63</f>
        <v>0</v>
      </c>
      <c r="AH58" s="78">
        <f>AH59+AH60+AH63</f>
        <v>7179</v>
      </c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</row>
    <row r="59" spans="1:68" s="18" customFormat="1" ht="54.75" customHeight="1" hidden="1">
      <c r="A59" s="88" t="s">
        <v>137</v>
      </c>
      <c r="B59" s="89" t="s">
        <v>127</v>
      </c>
      <c r="C59" s="89" t="s">
        <v>142</v>
      </c>
      <c r="D59" s="90" t="s">
        <v>122</v>
      </c>
      <c r="E59" s="89" t="s">
        <v>138</v>
      </c>
      <c r="F59" s="78">
        <v>7458</v>
      </c>
      <c r="G59" s="78">
        <f>H59-F59</f>
        <v>16639</v>
      </c>
      <c r="H59" s="78">
        <f>4179+19918</f>
        <v>24097</v>
      </c>
      <c r="I59" s="78"/>
      <c r="J59" s="78">
        <f>4179+18242</f>
        <v>22421</v>
      </c>
      <c r="K59" s="95"/>
      <c r="L59" s="95"/>
      <c r="M59" s="78">
        <v>22421</v>
      </c>
      <c r="N59" s="78">
        <f>O59-M59</f>
        <v>-22421</v>
      </c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9"/>
      <c r="AC59" s="79"/>
      <c r="AD59" s="79"/>
      <c r="AE59" s="79"/>
      <c r="AF59" s="78"/>
      <c r="AG59" s="78"/>
      <c r="AH59" s="78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</row>
    <row r="60" spans="1:68" s="18" customFormat="1" ht="75" customHeight="1">
      <c r="A60" s="111" t="s">
        <v>322</v>
      </c>
      <c r="B60" s="89" t="s">
        <v>127</v>
      </c>
      <c r="C60" s="89" t="s">
        <v>142</v>
      </c>
      <c r="D60" s="90" t="s">
        <v>286</v>
      </c>
      <c r="E60" s="89"/>
      <c r="F60" s="78"/>
      <c r="G60" s="78"/>
      <c r="H60" s="78"/>
      <c r="I60" s="78"/>
      <c r="J60" s="78"/>
      <c r="K60" s="95"/>
      <c r="L60" s="95"/>
      <c r="M60" s="78"/>
      <c r="N60" s="78">
        <f aca="true" t="shared" si="26" ref="N60:AD61">N61</f>
        <v>7179</v>
      </c>
      <c r="O60" s="78">
        <f t="shared" si="26"/>
        <v>7179</v>
      </c>
      <c r="P60" s="78">
        <f t="shared" si="26"/>
        <v>0</v>
      </c>
      <c r="Q60" s="78">
        <f t="shared" si="26"/>
        <v>7179</v>
      </c>
      <c r="R60" s="78">
        <f t="shared" si="26"/>
        <v>0</v>
      </c>
      <c r="S60" s="78">
        <f t="shared" si="26"/>
        <v>0</v>
      </c>
      <c r="T60" s="78">
        <f t="shared" si="26"/>
        <v>7179</v>
      </c>
      <c r="U60" s="78">
        <f t="shared" si="26"/>
        <v>7179</v>
      </c>
      <c r="V60" s="78">
        <f t="shared" si="26"/>
        <v>0</v>
      </c>
      <c r="W60" s="78">
        <f t="shared" si="26"/>
        <v>0</v>
      </c>
      <c r="X60" s="78">
        <f t="shared" si="26"/>
        <v>7179</v>
      </c>
      <c r="Y60" s="78">
        <f t="shared" si="26"/>
        <v>7179</v>
      </c>
      <c r="Z60" s="78">
        <f t="shared" si="26"/>
        <v>0</v>
      </c>
      <c r="AA60" s="79">
        <f t="shared" si="26"/>
        <v>7179</v>
      </c>
      <c r="AB60" s="79">
        <f t="shared" si="26"/>
        <v>7179</v>
      </c>
      <c r="AC60" s="79">
        <f t="shared" si="26"/>
        <v>0</v>
      </c>
      <c r="AD60" s="79">
        <f t="shared" si="26"/>
        <v>0</v>
      </c>
      <c r="AE60" s="79"/>
      <c r="AF60" s="78">
        <f aca="true" t="shared" si="27" ref="AC60:AH61">AF61</f>
        <v>7179</v>
      </c>
      <c r="AG60" s="78">
        <f t="shared" si="27"/>
        <v>0</v>
      </c>
      <c r="AH60" s="78">
        <f t="shared" si="27"/>
        <v>7179</v>
      </c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</row>
    <row r="61" spans="1:68" s="18" customFormat="1" ht="69.75" customHeight="1">
      <c r="A61" s="111" t="s">
        <v>323</v>
      </c>
      <c r="B61" s="89" t="s">
        <v>127</v>
      </c>
      <c r="C61" s="89" t="s">
        <v>142</v>
      </c>
      <c r="D61" s="90" t="s">
        <v>287</v>
      </c>
      <c r="E61" s="89"/>
      <c r="F61" s="78"/>
      <c r="G61" s="78"/>
      <c r="H61" s="78"/>
      <c r="I61" s="78"/>
      <c r="J61" s="78"/>
      <c r="K61" s="95"/>
      <c r="L61" s="95"/>
      <c r="M61" s="78"/>
      <c r="N61" s="78">
        <f t="shared" si="26"/>
        <v>7179</v>
      </c>
      <c r="O61" s="78">
        <f t="shared" si="26"/>
        <v>7179</v>
      </c>
      <c r="P61" s="78">
        <f t="shared" si="26"/>
        <v>0</v>
      </c>
      <c r="Q61" s="78">
        <f t="shared" si="26"/>
        <v>7179</v>
      </c>
      <c r="R61" s="78">
        <f t="shared" si="26"/>
        <v>0</v>
      </c>
      <c r="S61" s="78">
        <f t="shared" si="26"/>
        <v>0</v>
      </c>
      <c r="T61" s="78">
        <f t="shared" si="26"/>
        <v>7179</v>
      </c>
      <c r="U61" s="78">
        <f t="shared" si="26"/>
        <v>7179</v>
      </c>
      <c r="V61" s="78">
        <f t="shared" si="26"/>
        <v>0</v>
      </c>
      <c r="W61" s="78">
        <f t="shared" si="26"/>
        <v>0</v>
      </c>
      <c r="X61" s="78">
        <f t="shared" si="26"/>
        <v>7179</v>
      </c>
      <c r="Y61" s="78">
        <f t="shared" si="26"/>
        <v>7179</v>
      </c>
      <c r="Z61" s="78">
        <f t="shared" si="26"/>
        <v>0</v>
      </c>
      <c r="AA61" s="79">
        <f t="shared" si="26"/>
        <v>7179</v>
      </c>
      <c r="AB61" s="79">
        <f t="shared" si="26"/>
        <v>7179</v>
      </c>
      <c r="AC61" s="79">
        <f t="shared" si="27"/>
        <v>0</v>
      </c>
      <c r="AD61" s="79">
        <f t="shared" si="27"/>
        <v>0</v>
      </c>
      <c r="AE61" s="79"/>
      <c r="AF61" s="78">
        <f t="shared" si="27"/>
        <v>7179</v>
      </c>
      <c r="AG61" s="78">
        <f t="shared" si="27"/>
        <v>0</v>
      </c>
      <c r="AH61" s="78">
        <f t="shared" si="27"/>
        <v>7179</v>
      </c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</row>
    <row r="62" spans="1:68" s="18" customFormat="1" ht="56.25" customHeight="1">
      <c r="A62" s="88" t="s">
        <v>137</v>
      </c>
      <c r="B62" s="89" t="s">
        <v>127</v>
      </c>
      <c r="C62" s="89" t="s">
        <v>142</v>
      </c>
      <c r="D62" s="90" t="s">
        <v>287</v>
      </c>
      <c r="E62" s="89" t="s">
        <v>138</v>
      </c>
      <c r="F62" s="78"/>
      <c r="G62" s="78"/>
      <c r="H62" s="78"/>
      <c r="I62" s="78"/>
      <c r="J62" s="78"/>
      <c r="K62" s="95"/>
      <c r="L62" s="95"/>
      <c r="M62" s="78"/>
      <c r="N62" s="78">
        <f>O62-M62</f>
        <v>7179</v>
      </c>
      <c r="O62" s="78">
        <v>7179</v>
      </c>
      <c r="P62" s="78"/>
      <c r="Q62" s="78">
        <v>7179</v>
      </c>
      <c r="R62" s="95"/>
      <c r="S62" s="95"/>
      <c r="T62" s="78">
        <f>O62+R62</f>
        <v>7179</v>
      </c>
      <c r="U62" s="78">
        <f>Q62+S62</f>
        <v>7179</v>
      </c>
      <c r="V62" s="95"/>
      <c r="W62" s="95"/>
      <c r="X62" s="78">
        <f>T62+V62</f>
        <v>7179</v>
      </c>
      <c r="Y62" s="78">
        <f>U62+W62</f>
        <v>7179</v>
      </c>
      <c r="Z62" s="95"/>
      <c r="AA62" s="79">
        <f>X62+Z62</f>
        <v>7179</v>
      </c>
      <c r="AB62" s="79">
        <f>Y62</f>
        <v>7179</v>
      </c>
      <c r="AC62" s="96"/>
      <c r="AD62" s="96"/>
      <c r="AE62" s="96"/>
      <c r="AF62" s="78">
        <f>AA62+AC62</f>
        <v>7179</v>
      </c>
      <c r="AG62" s="95"/>
      <c r="AH62" s="78">
        <f>AB62</f>
        <v>7179</v>
      </c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</row>
    <row r="63" spans="1:68" s="18" customFormat="1" ht="36" customHeight="1">
      <c r="A63" s="88" t="s">
        <v>325</v>
      </c>
      <c r="B63" s="89" t="s">
        <v>127</v>
      </c>
      <c r="C63" s="89" t="s">
        <v>142</v>
      </c>
      <c r="D63" s="90" t="s">
        <v>284</v>
      </c>
      <c r="E63" s="89"/>
      <c r="F63" s="78"/>
      <c r="G63" s="78"/>
      <c r="H63" s="78"/>
      <c r="I63" s="78"/>
      <c r="J63" s="78"/>
      <c r="K63" s="95"/>
      <c r="L63" s="95"/>
      <c r="M63" s="78"/>
      <c r="N63" s="78">
        <f aca="true" t="shared" si="28" ref="N63:AF64">N64</f>
        <v>10</v>
      </c>
      <c r="O63" s="78">
        <f t="shared" si="28"/>
        <v>10</v>
      </c>
      <c r="P63" s="78">
        <f t="shared" si="28"/>
        <v>0</v>
      </c>
      <c r="Q63" s="78">
        <f t="shared" si="28"/>
        <v>0</v>
      </c>
      <c r="R63" s="78">
        <f t="shared" si="28"/>
        <v>0</v>
      </c>
      <c r="S63" s="78">
        <f t="shared" si="28"/>
        <v>0</v>
      </c>
      <c r="T63" s="78">
        <f t="shared" si="28"/>
        <v>10</v>
      </c>
      <c r="U63" s="78">
        <f t="shared" si="28"/>
        <v>0</v>
      </c>
      <c r="V63" s="78">
        <f t="shared" si="28"/>
        <v>0</v>
      </c>
      <c r="W63" s="78">
        <f t="shared" si="28"/>
        <v>0</v>
      </c>
      <c r="X63" s="78">
        <f t="shared" si="28"/>
        <v>10</v>
      </c>
      <c r="Y63" s="78">
        <f t="shared" si="28"/>
        <v>0</v>
      </c>
      <c r="Z63" s="95">
        <f>Z64</f>
        <v>0</v>
      </c>
      <c r="AA63" s="79">
        <f t="shared" si="28"/>
        <v>10</v>
      </c>
      <c r="AB63" s="79">
        <f t="shared" si="28"/>
        <v>0</v>
      </c>
      <c r="AC63" s="96">
        <f>AC64</f>
        <v>0</v>
      </c>
      <c r="AD63" s="96">
        <f>AD64</f>
        <v>0</v>
      </c>
      <c r="AE63" s="96"/>
      <c r="AF63" s="78">
        <f t="shared" si="28"/>
        <v>10</v>
      </c>
      <c r="AG63" s="95">
        <f>AG64</f>
        <v>0</v>
      </c>
      <c r="AH63" s="78">
        <f>AH64</f>
        <v>0</v>
      </c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</row>
    <row r="64" spans="1:68" s="18" customFormat="1" ht="56.25" customHeight="1">
      <c r="A64" s="88" t="s">
        <v>301</v>
      </c>
      <c r="B64" s="89" t="s">
        <v>127</v>
      </c>
      <c r="C64" s="89" t="s">
        <v>142</v>
      </c>
      <c r="D64" s="90" t="s">
        <v>285</v>
      </c>
      <c r="E64" s="89"/>
      <c r="F64" s="78"/>
      <c r="G64" s="78"/>
      <c r="H64" s="78"/>
      <c r="I64" s="78"/>
      <c r="J64" s="78"/>
      <c r="K64" s="95"/>
      <c r="L64" s="95"/>
      <c r="M64" s="78"/>
      <c r="N64" s="78">
        <f t="shared" si="28"/>
        <v>10</v>
      </c>
      <c r="O64" s="78">
        <f t="shared" si="28"/>
        <v>10</v>
      </c>
      <c r="P64" s="78">
        <f t="shared" si="28"/>
        <v>0</v>
      </c>
      <c r="Q64" s="78">
        <f t="shared" si="28"/>
        <v>0</v>
      </c>
      <c r="R64" s="78">
        <f t="shared" si="28"/>
        <v>0</v>
      </c>
      <c r="S64" s="78">
        <f t="shared" si="28"/>
        <v>0</v>
      </c>
      <c r="T64" s="78">
        <f t="shared" si="28"/>
        <v>10</v>
      </c>
      <c r="U64" s="78">
        <f t="shared" si="28"/>
        <v>0</v>
      </c>
      <c r="V64" s="78">
        <f t="shared" si="28"/>
        <v>0</v>
      </c>
      <c r="W64" s="78">
        <f t="shared" si="28"/>
        <v>0</v>
      </c>
      <c r="X64" s="78">
        <f t="shared" si="28"/>
        <v>10</v>
      </c>
      <c r="Y64" s="78">
        <f t="shared" si="28"/>
        <v>0</v>
      </c>
      <c r="Z64" s="95">
        <f>Z65</f>
        <v>0</v>
      </c>
      <c r="AA64" s="79">
        <f t="shared" si="28"/>
        <v>10</v>
      </c>
      <c r="AB64" s="79">
        <f t="shared" si="28"/>
        <v>0</v>
      </c>
      <c r="AC64" s="96">
        <f>AC65</f>
        <v>0</v>
      </c>
      <c r="AD64" s="96">
        <f>AD65</f>
        <v>0</v>
      </c>
      <c r="AE64" s="96"/>
      <c r="AF64" s="78">
        <f>AF65</f>
        <v>10</v>
      </c>
      <c r="AG64" s="95">
        <f>AG65</f>
        <v>0</v>
      </c>
      <c r="AH64" s="78">
        <f>AH65</f>
        <v>0</v>
      </c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</row>
    <row r="65" spans="1:68" s="18" customFormat="1" ht="56.25" customHeight="1">
      <c r="A65" s="88" t="s">
        <v>137</v>
      </c>
      <c r="B65" s="89" t="s">
        <v>127</v>
      </c>
      <c r="C65" s="89" t="s">
        <v>142</v>
      </c>
      <c r="D65" s="90" t="s">
        <v>285</v>
      </c>
      <c r="E65" s="89" t="s">
        <v>138</v>
      </c>
      <c r="F65" s="78"/>
      <c r="G65" s="78"/>
      <c r="H65" s="78"/>
      <c r="I65" s="78"/>
      <c r="J65" s="78"/>
      <c r="K65" s="95"/>
      <c r="L65" s="95"/>
      <c r="M65" s="78"/>
      <c r="N65" s="78">
        <f>O65-M65</f>
        <v>10</v>
      </c>
      <c r="O65" s="78">
        <v>10</v>
      </c>
      <c r="P65" s="78"/>
      <c r="Q65" s="78"/>
      <c r="R65" s="95"/>
      <c r="S65" s="95"/>
      <c r="T65" s="78">
        <f>O65+R65</f>
        <v>10</v>
      </c>
      <c r="U65" s="78">
        <f>Q65+S65</f>
        <v>0</v>
      </c>
      <c r="V65" s="95"/>
      <c r="W65" s="95"/>
      <c r="X65" s="78">
        <f>T65+V65</f>
        <v>10</v>
      </c>
      <c r="Y65" s="78">
        <f>U65+W65</f>
        <v>0</v>
      </c>
      <c r="Z65" s="95"/>
      <c r="AA65" s="79">
        <f>X65+Z65</f>
        <v>10</v>
      </c>
      <c r="AB65" s="79">
        <f>Y65</f>
        <v>0</v>
      </c>
      <c r="AC65" s="96"/>
      <c r="AD65" s="96"/>
      <c r="AE65" s="96"/>
      <c r="AF65" s="78">
        <f>AA65+AC65</f>
        <v>10</v>
      </c>
      <c r="AG65" s="95"/>
      <c r="AH65" s="78">
        <f>AB65</f>
        <v>0</v>
      </c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</row>
    <row r="66" spans="1:34" ht="15">
      <c r="A66" s="108"/>
      <c r="B66" s="109"/>
      <c r="C66" s="109"/>
      <c r="D66" s="110"/>
      <c r="E66" s="109"/>
      <c r="F66" s="59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2"/>
      <c r="AB66" s="62"/>
      <c r="AC66" s="62"/>
      <c r="AD66" s="62"/>
      <c r="AE66" s="62"/>
      <c r="AF66" s="61"/>
      <c r="AG66" s="61"/>
      <c r="AH66" s="61"/>
    </row>
    <row r="67" spans="1:69" s="8" customFormat="1" ht="81">
      <c r="A67" s="63" t="s">
        <v>28</v>
      </c>
      <c r="B67" s="64" t="s">
        <v>29</v>
      </c>
      <c r="C67" s="64"/>
      <c r="D67" s="65"/>
      <c r="E67" s="64"/>
      <c r="F67" s="112">
        <f aca="true" t="shared" si="29" ref="F67:O67">F69+F73</f>
        <v>67236</v>
      </c>
      <c r="G67" s="112">
        <f t="shared" si="29"/>
        <v>30520</v>
      </c>
      <c r="H67" s="112">
        <f t="shared" si="29"/>
        <v>97756</v>
      </c>
      <c r="I67" s="112">
        <f t="shared" si="29"/>
        <v>0</v>
      </c>
      <c r="J67" s="112">
        <f t="shared" si="29"/>
        <v>104920</v>
      </c>
      <c r="K67" s="112">
        <f t="shared" si="29"/>
        <v>0</v>
      </c>
      <c r="L67" s="112">
        <f t="shared" si="29"/>
        <v>0</v>
      </c>
      <c r="M67" s="112">
        <f t="shared" si="29"/>
        <v>104920</v>
      </c>
      <c r="N67" s="112">
        <f t="shared" si="29"/>
        <v>-38961</v>
      </c>
      <c r="O67" s="112">
        <f t="shared" si="29"/>
        <v>65959</v>
      </c>
      <c r="P67" s="112">
        <f aca="true" t="shared" si="30" ref="P67:U67">P69+P73</f>
        <v>0</v>
      </c>
      <c r="Q67" s="112">
        <f t="shared" si="30"/>
        <v>65959</v>
      </c>
      <c r="R67" s="112">
        <f t="shared" si="30"/>
        <v>0</v>
      </c>
      <c r="S67" s="112">
        <f t="shared" si="30"/>
        <v>0</v>
      </c>
      <c r="T67" s="112">
        <f t="shared" si="30"/>
        <v>65959</v>
      </c>
      <c r="U67" s="112">
        <f t="shared" si="30"/>
        <v>65959</v>
      </c>
      <c r="V67" s="112">
        <f aca="true" t="shared" si="31" ref="V67:AB67">V69+V73</f>
        <v>0</v>
      </c>
      <c r="W67" s="112">
        <f t="shared" si="31"/>
        <v>0</v>
      </c>
      <c r="X67" s="112">
        <f t="shared" si="31"/>
        <v>65959</v>
      </c>
      <c r="Y67" s="112">
        <f t="shared" si="31"/>
        <v>65959</v>
      </c>
      <c r="Z67" s="112">
        <f t="shared" si="31"/>
        <v>0</v>
      </c>
      <c r="AA67" s="113">
        <f t="shared" si="31"/>
        <v>65959</v>
      </c>
      <c r="AB67" s="113">
        <f t="shared" si="31"/>
        <v>65959</v>
      </c>
      <c r="AC67" s="113">
        <f>AC69+AC73</f>
        <v>0</v>
      </c>
      <c r="AD67" s="113">
        <f>AD69+AD73</f>
        <v>0</v>
      </c>
      <c r="AE67" s="113"/>
      <c r="AF67" s="112">
        <f>AF69+AF73</f>
        <v>65959</v>
      </c>
      <c r="AG67" s="112">
        <f>AG69+AG73</f>
        <v>0</v>
      </c>
      <c r="AH67" s="112">
        <f>AH69+AH73</f>
        <v>65959</v>
      </c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</row>
    <row r="68" spans="1:69" s="8" customFormat="1" ht="20.25">
      <c r="A68" s="63"/>
      <c r="B68" s="64"/>
      <c r="C68" s="64"/>
      <c r="D68" s="65"/>
      <c r="E68" s="64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3"/>
      <c r="AB68" s="113"/>
      <c r="AC68" s="113"/>
      <c r="AD68" s="113"/>
      <c r="AE68" s="113"/>
      <c r="AF68" s="112"/>
      <c r="AG68" s="112"/>
      <c r="AH68" s="112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</row>
    <row r="69" spans="1:69" s="12" customFormat="1" ht="18.75">
      <c r="A69" s="71" t="s">
        <v>30</v>
      </c>
      <c r="B69" s="72" t="s">
        <v>132</v>
      </c>
      <c r="C69" s="72" t="s">
        <v>128</v>
      </c>
      <c r="D69" s="85"/>
      <c r="E69" s="72"/>
      <c r="F69" s="74">
        <f aca="true" t="shared" si="32" ref="F69:V70">F70</f>
        <v>28197</v>
      </c>
      <c r="G69" s="74">
        <f t="shared" si="32"/>
        <v>22120</v>
      </c>
      <c r="H69" s="74">
        <f t="shared" si="32"/>
        <v>50317</v>
      </c>
      <c r="I69" s="74">
        <f t="shared" si="32"/>
        <v>0</v>
      </c>
      <c r="J69" s="74">
        <f t="shared" si="32"/>
        <v>53980</v>
      </c>
      <c r="K69" s="74">
        <f t="shared" si="32"/>
        <v>0</v>
      </c>
      <c r="L69" s="74">
        <f t="shared" si="32"/>
        <v>0</v>
      </c>
      <c r="M69" s="74">
        <f t="shared" si="32"/>
        <v>53980</v>
      </c>
      <c r="N69" s="74">
        <f t="shared" si="32"/>
        <v>-29313</v>
      </c>
      <c r="O69" s="74">
        <f t="shared" si="32"/>
        <v>24667</v>
      </c>
      <c r="P69" s="74">
        <f t="shared" si="32"/>
        <v>0</v>
      </c>
      <c r="Q69" s="74">
        <f t="shared" si="32"/>
        <v>24667</v>
      </c>
      <c r="R69" s="74">
        <f t="shared" si="32"/>
        <v>0</v>
      </c>
      <c r="S69" s="74">
        <f t="shared" si="32"/>
        <v>0</v>
      </c>
      <c r="T69" s="74">
        <f t="shared" si="32"/>
        <v>24667</v>
      </c>
      <c r="U69" s="74">
        <f t="shared" si="32"/>
        <v>24667</v>
      </c>
      <c r="V69" s="74">
        <f t="shared" si="32"/>
        <v>0</v>
      </c>
      <c r="W69" s="74">
        <f aca="true" t="shared" si="33" ref="V69:AH70">W70</f>
        <v>0</v>
      </c>
      <c r="X69" s="74">
        <f t="shared" si="33"/>
        <v>24667</v>
      </c>
      <c r="Y69" s="74">
        <f t="shared" si="33"/>
        <v>24667</v>
      </c>
      <c r="Z69" s="74">
        <f t="shared" si="33"/>
        <v>0</v>
      </c>
      <c r="AA69" s="75">
        <f t="shared" si="33"/>
        <v>24667</v>
      </c>
      <c r="AB69" s="75">
        <f t="shared" si="33"/>
        <v>24667</v>
      </c>
      <c r="AC69" s="75">
        <f t="shared" si="33"/>
        <v>0</v>
      </c>
      <c r="AD69" s="75">
        <f t="shared" si="33"/>
        <v>0</v>
      </c>
      <c r="AE69" s="75"/>
      <c r="AF69" s="74">
        <f t="shared" si="33"/>
        <v>24667</v>
      </c>
      <c r="AG69" s="74">
        <f t="shared" si="33"/>
        <v>0</v>
      </c>
      <c r="AH69" s="74">
        <f t="shared" si="33"/>
        <v>24667</v>
      </c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</row>
    <row r="70" spans="1:68" s="14" customFormat="1" ht="24.75" customHeight="1">
      <c r="A70" s="88" t="s">
        <v>31</v>
      </c>
      <c r="B70" s="89" t="s">
        <v>132</v>
      </c>
      <c r="C70" s="89" t="s">
        <v>128</v>
      </c>
      <c r="D70" s="90" t="s">
        <v>32</v>
      </c>
      <c r="E70" s="89"/>
      <c r="F70" s="78">
        <f t="shared" si="32"/>
        <v>28197</v>
      </c>
      <c r="G70" s="78">
        <f t="shared" si="32"/>
        <v>22120</v>
      </c>
      <c r="H70" s="78">
        <f t="shared" si="32"/>
        <v>50317</v>
      </c>
      <c r="I70" s="78">
        <f t="shared" si="32"/>
        <v>0</v>
      </c>
      <c r="J70" s="78">
        <f t="shared" si="32"/>
        <v>53980</v>
      </c>
      <c r="K70" s="78">
        <f t="shared" si="32"/>
        <v>0</v>
      </c>
      <c r="L70" s="78">
        <f t="shared" si="32"/>
        <v>0</v>
      </c>
      <c r="M70" s="78">
        <f t="shared" si="32"/>
        <v>53980</v>
      </c>
      <c r="N70" s="78">
        <f t="shared" si="32"/>
        <v>-29313</v>
      </c>
      <c r="O70" s="78">
        <f t="shared" si="32"/>
        <v>24667</v>
      </c>
      <c r="P70" s="78">
        <f t="shared" si="32"/>
        <v>0</v>
      </c>
      <c r="Q70" s="78">
        <f t="shared" si="32"/>
        <v>24667</v>
      </c>
      <c r="R70" s="78">
        <f t="shared" si="32"/>
        <v>0</v>
      </c>
      <c r="S70" s="78">
        <f t="shared" si="32"/>
        <v>0</v>
      </c>
      <c r="T70" s="78">
        <f t="shared" si="32"/>
        <v>24667</v>
      </c>
      <c r="U70" s="78">
        <f t="shared" si="32"/>
        <v>24667</v>
      </c>
      <c r="V70" s="78">
        <f t="shared" si="33"/>
        <v>0</v>
      </c>
      <c r="W70" s="78">
        <f t="shared" si="33"/>
        <v>0</v>
      </c>
      <c r="X70" s="78">
        <f t="shared" si="33"/>
        <v>24667</v>
      </c>
      <c r="Y70" s="78">
        <f t="shared" si="33"/>
        <v>24667</v>
      </c>
      <c r="Z70" s="78">
        <f t="shared" si="33"/>
        <v>0</v>
      </c>
      <c r="AA70" s="79">
        <f t="shared" si="33"/>
        <v>24667</v>
      </c>
      <c r="AB70" s="79">
        <f t="shared" si="33"/>
        <v>24667</v>
      </c>
      <c r="AC70" s="79">
        <f t="shared" si="33"/>
        <v>0</v>
      </c>
      <c r="AD70" s="79">
        <f t="shared" si="33"/>
        <v>0</v>
      </c>
      <c r="AE70" s="79"/>
      <c r="AF70" s="78">
        <f t="shared" si="33"/>
        <v>24667</v>
      </c>
      <c r="AG70" s="78">
        <f t="shared" si="33"/>
        <v>0</v>
      </c>
      <c r="AH70" s="78">
        <f t="shared" si="33"/>
        <v>24667</v>
      </c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</row>
    <row r="71" spans="1:68" s="16" customFormat="1" ht="36" customHeight="1">
      <c r="A71" s="88" t="s">
        <v>129</v>
      </c>
      <c r="B71" s="89" t="s">
        <v>132</v>
      </c>
      <c r="C71" s="89" t="s">
        <v>128</v>
      </c>
      <c r="D71" s="90" t="s">
        <v>32</v>
      </c>
      <c r="E71" s="89" t="s">
        <v>130</v>
      </c>
      <c r="F71" s="78">
        <v>28197</v>
      </c>
      <c r="G71" s="78">
        <f>H71-F71</f>
        <v>22120</v>
      </c>
      <c r="H71" s="78">
        <v>50317</v>
      </c>
      <c r="I71" s="78"/>
      <c r="J71" s="78">
        <v>53980</v>
      </c>
      <c r="K71" s="81"/>
      <c r="L71" s="81"/>
      <c r="M71" s="78">
        <v>53980</v>
      </c>
      <c r="N71" s="78">
        <f>O71-M71</f>
        <v>-29313</v>
      </c>
      <c r="O71" s="78">
        <v>24667</v>
      </c>
      <c r="P71" s="78"/>
      <c r="Q71" s="78">
        <v>24667</v>
      </c>
      <c r="R71" s="81"/>
      <c r="S71" s="81"/>
      <c r="T71" s="78">
        <f>O71+R71</f>
        <v>24667</v>
      </c>
      <c r="U71" s="78">
        <f>Q71+S71</f>
        <v>24667</v>
      </c>
      <c r="V71" s="81"/>
      <c r="W71" s="81"/>
      <c r="X71" s="78">
        <f>T71+V71</f>
        <v>24667</v>
      </c>
      <c r="Y71" s="78">
        <f>U71+W71</f>
        <v>24667</v>
      </c>
      <c r="Z71" s="81"/>
      <c r="AA71" s="79">
        <f>X71+Z71</f>
        <v>24667</v>
      </c>
      <c r="AB71" s="79">
        <f>Y71</f>
        <v>24667</v>
      </c>
      <c r="AC71" s="82"/>
      <c r="AD71" s="82"/>
      <c r="AE71" s="82"/>
      <c r="AF71" s="78">
        <f>AA71+AC71</f>
        <v>24667</v>
      </c>
      <c r="AG71" s="81"/>
      <c r="AH71" s="78">
        <f>AB71</f>
        <v>24667</v>
      </c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</row>
    <row r="72" spans="1:68" s="16" customFormat="1" ht="16.5">
      <c r="A72" s="88"/>
      <c r="B72" s="89"/>
      <c r="C72" s="89"/>
      <c r="D72" s="90"/>
      <c r="E72" s="89"/>
      <c r="F72" s="114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2"/>
      <c r="AB72" s="82"/>
      <c r="AC72" s="82"/>
      <c r="AD72" s="82"/>
      <c r="AE72" s="82"/>
      <c r="AF72" s="81"/>
      <c r="AG72" s="81"/>
      <c r="AH72" s="81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</row>
    <row r="73" spans="1:34" ht="75">
      <c r="A73" s="71" t="s">
        <v>175</v>
      </c>
      <c r="B73" s="72" t="s">
        <v>132</v>
      </c>
      <c r="C73" s="72" t="s">
        <v>146</v>
      </c>
      <c r="D73" s="85"/>
      <c r="E73" s="72"/>
      <c r="F73" s="74">
        <f aca="true" t="shared" si="34" ref="F73:V74">F74</f>
        <v>39039</v>
      </c>
      <c r="G73" s="74">
        <f aca="true" t="shared" si="35" ref="G73:O73">G74+G76</f>
        <v>8400</v>
      </c>
      <c r="H73" s="74">
        <f t="shared" si="35"/>
        <v>47439</v>
      </c>
      <c r="I73" s="74">
        <f t="shared" si="35"/>
        <v>0</v>
      </c>
      <c r="J73" s="74">
        <f t="shared" si="35"/>
        <v>50940</v>
      </c>
      <c r="K73" s="74">
        <f t="shared" si="35"/>
        <v>0</v>
      </c>
      <c r="L73" s="74">
        <f t="shared" si="35"/>
        <v>0</v>
      </c>
      <c r="M73" s="74">
        <f t="shared" si="35"/>
        <v>50940</v>
      </c>
      <c r="N73" s="74">
        <f t="shared" si="35"/>
        <v>-9648</v>
      </c>
      <c r="O73" s="74">
        <f t="shared" si="35"/>
        <v>41292</v>
      </c>
      <c r="P73" s="74">
        <f aca="true" t="shared" si="36" ref="P73:U73">P74+P76</f>
        <v>0</v>
      </c>
      <c r="Q73" s="74">
        <f t="shared" si="36"/>
        <v>41292</v>
      </c>
      <c r="R73" s="74">
        <f t="shared" si="36"/>
        <v>0</v>
      </c>
      <c r="S73" s="74">
        <f t="shared" si="36"/>
        <v>0</v>
      </c>
      <c r="T73" s="74">
        <f t="shared" si="36"/>
        <v>41292</v>
      </c>
      <c r="U73" s="74">
        <f t="shared" si="36"/>
        <v>41292</v>
      </c>
      <c r="V73" s="74">
        <f aca="true" t="shared" si="37" ref="V73:AB73">V74+V76</f>
        <v>0</v>
      </c>
      <c r="W73" s="74">
        <f t="shared" si="37"/>
        <v>0</v>
      </c>
      <c r="X73" s="74">
        <f t="shared" si="37"/>
        <v>41292</v>
      </c>
      <c r="Y73" s="74">
        <f t="shared" si="37"/>
        <v>41292</v>
      </c>
      <c r="Z73" s="74">
        <f t="shared" si="37"/>
        <v>0</v>
      </c>
      <c r="AA73" s="75">
        <f t="shared" si="37"/>
        <v>41292</v>
      </c>
      <c r="AB73" s="75">
        <f t="shared" si="37"/>
        <v>41292</v>
      </c>
      <c r="AC73" s="75">
        <f>AC74+AC76</f>
        <v>0</v>
      </c>
      <c r="AD73" s="75">
        <f>AD74+AD76</f>
        <v>0</v>
      </c>
      <c r="AE73" s="75"/>
      <c r="AF73" s="74">
        <f>AF74+AF76</f>
        <v>41292</v>
      </c>
      <c r="AG73" s="74">
        <f>AG74+AG76</f>
        <v>0</v>
      </c>
      <c r="AH73" s="74">
        <f>AH74+AH76</f>
        <v>41292</v>
      </c>
    </row>
    <row r="74" spans="1:34" ht="23.25" customHeight="1">
      <c r="A74" s="88" t="s">
        <v>33</v>
      </c>
      <c r="B74" s="89" t="s">
        <v>132</v>
      </c>
      <c r="C74" s="89" t="s">
        <v>146</v>
      </c>
      <c r="D74" s="90" t="s">
        <v>34</v>
      </c>
      <c r="E74" s="89"/>
      <c r="F74" s="78">
        <f t="shared" si="34"/>
        <v>39039</v>
      </c>
      <c r="G74" s="78">
        <f t="shared" si="34"/>
        <v>8286</v>
      </c>
      <c r="H74" s="78">
        <f t="shared" si="34"/>
        <v>47325</v>
      </c>
      <c r="I74" s="78">
        <f t="shared" si="34"/>
        <v>0</v>
      </c>
      <c r="J74" s="78">
        <f t="shared" si="34"/>
        <v>50839</v>
      </c>
      <c r="K74" s="78">
        <f t="shared" si="34"/>
        <v>0</v>
      </c>
      <c r="L74" s="78">
        <f t="shared" si="34"/>
        <v>0</v>
      </c>
      <c r="M74" s="78">
        <f t="shared" si="34"/>
        <v>50839</v>
      </c>
      <c r="N74" s="78">
        <f t="shared" si="34"/>
        <v>-9648</v>
      </c>
      <c r="O74" s="78">
        <f t="shared" si="34"/>
        <v>41191</v>
      </c>
      <c r="P74" s="78">
        <f t="shared" si="34"/>
        <v>0</v>
      </c>
      <c r="Q74" s="78">
        <f t="shared" si="34"/>
        <v>41292</v>
      </c>
      <c r="R74" s="78">
        <f t="shared" si="34"/>
        <v>0</v>
      </c>
      <c r="S74" s="78">
        <f t="shared" si="34"/>
        <v>0</v>
      </c>
      <c r="T74" s="78">
        <f t="shared" si="34"/>
        <v>41191</v>
      </c>
      <c r="U74" s="78">
        <f t="shared" si="34"/>
        <v>41292</v>
      </c>
      <c r="V74" s="78">
        <f t="shared" si="34"/>
        <v>0</v>
      </c>
      <c r="W74" s="78">
        <f aca="true" t="shared" si="38" ref="W74:AH74">W75</f>
        <v>0</v>
      </c>
      <c r="X74" s="78">
        <f t="shared" si="38"/>
        <v>41191</v>
      </c>
      <c r="Y74" s="78">
        <f t="shared" si="38"/>
        <v>41292</v>
      </c>
      <c r="Z74" s="78">
        <f t="shared" si="38"/>
        <v>0</v>
      </c>
      <c r="AA74" s="79">
        <f t="shared" si="38"/>
        <v>41191</v>
      </c>
      <c r="AB74" s="79">
        <f t="shared" si="38"/>
        <v>41292</v>
      </c>
      <c r="AC74" s="79">
        <f t="shared" si="38"/>
        <v>0</v>
      </c>
      <c r="AD74" s="79">
        <f t="shared" si="38"/>
        <v>0</v>
      </c>
      <c r="AE74" s="79"/>
      <c r="AF74" s="78">
        <f t="shared" si="38"/>
        <v>41191</v>
      </c>
      <c r="AG74" s="78">
        <f t="shared" si="38"/>
        <v>0</v>
      </c>
      <c r="AH74" s="78">
        <f t="shared" si="38"/>
        <v>41292</v>
      </c>
    </row>
    <row r="75" spans="1:34" ht="37.5" customHeight="1">
      <c r="A75" s="88" t="s">
        <v>129</v>
      </c>
      <c r="B75" s="89" t="s">
        <v>132</v>
      </c>
      <c r="C75" s="89" t="s">
        <v>146</v>
      </c>
      <c r="D75" s="90" t="s">
        <v>34</v>
      </c>
      <c r="E75" s="89" t="s">
        <v>130</v>
      </c>
      <c r="F75" s="78">
        <v>39039</v>
      </c>
      <c r="G75" s="78">
        <f>H75-F75</f>
        <v>8286</v>
      </c>
      <c r="H75" s="78">
        <f>47439-114</f>
        <v>47325</v>
      </c>
      <c r="I75" s="78"/>
      <c r="J75" s="78">
        <v>50839</v>
      </c>
      <c r="K75" s="61"/>
      <c r="L75" s="61"/>
      <c r="M75" s="78">
        <v>50839</v>
      </c>
      <c r="N75" s="78">
        <f>O75-M75</f>
        <v>-9648</v>
      </c>
      <c r="O75" s="78">
        <v>41191</v>
      </c>
      <c r="P75" s="78"/>
      <c r="Q75" s="78">
        <v>41292</v>
      </c>
      <c r="R75" s="61"/>
      <c r="S75" s="61"/>
      <c r="T75" s="78">
        <f>O75+R75</f>
        <v>41191</v>
      </c>
      <c r="U75" s="78">
        <f>Q75+S75</f>
        <v>41292</v>
      </c>
      <c r="V75" s="61"/>
      <c r="W75" s="61"/>
      <c r="X75" s="78">
        <f>T75+V75</f>
        <v>41191</v>
      </c>
      <c r="Y75" s="78">
        <f>U75+W75</f>
        <v>41292</v>
      </c>
      <c r="Z75" s="61"/>
      <c r="AA75" s="79">
        <f>X75+Z75</f>
        <v>41191</v>
      </c>
      <c r="AB75" s="79">
        <f>Y75</f>
        <v>41292</v>
      </c>
      <c r="AC75" s="62"/>
      <c r="AD75" s="62"/>
      <c r="AE75" s="62"/>
      <c r="AF75" s="78">
        <f>AA75+AC75</f>
        <v>41191</v>
      </c>
      <c r="AG75" s="61"/>
      <c r="AH75" s="78">
        <f>AB75</f>
        <v>41292</v>
      </c>
    </row>
    <row r="76" spans="1:34" ht="23.25" customHeight="1">
      <c r="A76" s="88" t="s">
        <v>121</v>
      </c>
      <c r="B76" s="89" t="s">
        <v>132</v>
      </c>
      <c r="C76" s="89" t="s">
        <v>146</v>
      </c>
      <c r="D76" s="90" t="s">
        <v>122</v>
      </c>
      <c r="E76" s="89"/>
      <c r="F76" s="78"/>
      <c r="G76" s="78">
        <f aca="true" t="shared" si="39" ref="G76:M76">G77</f>
        <v>114</v>
      </c>
      <c r="H76" s="78">
        <f t="shared" si="39"/>
        <v>114</v>
      </c>
      <c r="I76" s="78">
        <f t="shared" si="39"/>
        <v>0</v>
      </c>
      <c r="J76" s="78">
        <f t="shared" si="39"/>
        <v>101</v>
      </c>
      <c r="K76" s="78">
        <f t="shared" si="39"/>
        <v>0</v>
      </c>
      <c r="L76" s="78">
        <f t="shared" si="39"/>
        <v>0</v>
      </c>
      <c r="M76" s="78">
        <f t="shared" si="39"/>
        <v>101</v>
      </c>
      <c r="N76" s="78">
        <f aca="true" t="shared" si="40" ref="N76:Y76">N77+N78</f>
        <v>0</v>
      </c>
      <c r="O76" s="78">
        <f t="shared" si="40"/>
        <v>101</v>
      </c>
      <c r="P76" s="78">
        <f t="shared" si="40"/>
        <v>0</v>
      </c>
      <c r="Q76" s="78">
        <f t="shared" si="40"/>
        <v>0</v>
      </c>
      <c r="R76" s="78">
        <f t="shared" si="40"/>
        <v>0</v>
      </c>
      <c r="S76" s="78">
        <f t="shared" si="40"/>
        <v>0</v>
      </c>
      <c r="T76" s="78">
        <f t="shared" si="40"/>
        <v>101</v>
      </c>
      <c r="U76" s="78">
        <f t="shared" si="40"/>
        <v>0</v>
      </c>
      <c r="V76" s="78">
        <f t="shared" si="40"/>
        <v>0</v>
      </c>
      <c r="W76" s="78">
        <f t="shared" si="40"/>
        <v>0</v>
      </c>
      <c r="X76" s="78">
        <f t="shared" si="40"/>
        <v>101</v>
      </c>
      <c r="Y76" s="78">
        <f t="shared" si="40"/>
        <v>0</v>
      </c>
      <c r="Z76" s="61">
        <f>Z78</f>
        <v>0</v>
      </c>
      <c r="AA76" s="79">
        <f>AA77+AA78</f>
        <v>101</v>
      </c>
      <c r="AB76" s="79">
        <f>AB77+AB78</f>
        <v>0</v>
      </c>
      <c r="AC76" s="62">
        <f>AC78</f>
        <v>0</v>
      </c>
      <c r="AD76" s="62">
        <f>AD78</f>
        <v>0</v>
      </c>
      <c r="AE76" s="62"/>
      <c r="AF76" s="78">
        <f>AF77+AF78</f>
        <v>101</v>
      </c>
      <c r="AG76" s="61">
        <f>AG78</f>
        <v>0</v>
      </c>
      <c r="AH76" s="78">
        <f>AH77+AH78</f>
        <v>0</v>
      </c>
    </row>
    <row r="77" spans="1:34" ht="50.25" customHeight="1" hidden="1">
      <c r="A77" s="88" t="s">
        <v>137</v>
      </c>
      <c r="B77" s="89" t="s">
        <v>132</v>
      </c>
      <c r="C77" s="89" t="s">
        <v>146</v>
      </c>
      <c r="D77" s="90" t="s">
        <v>122</v>
      </c>
      <c r="E77" s="89" t="s">
        <v>138</v>
      </c>
      <c r="F77" s="78"/>
      <c r="G77" s="78">
        <f>H77-F77</f>
        <v>114</v>
      </c>
      <c r="H77" s="78">
        <v>114</v>
      </c>
      <c r="I77" s="78"/>
      <c r="J77" s="78">
        <v>101</v>
      </c>
      <c r="K77" s="61"/>
      <c r="L77" s="61"/>
      <c r="M77" s="78">
        <v>101</v>
      </c>
      <c r="N77" s="78">
        <f>O77-M77</f>
        <v>-101</v>
      </c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61"/>
      <c r="AA77" s="79"/>
      <c r="AB77" s="79"/>
      <c r="AC77" s="62"/>
      <c r="AD77" s="62"/>
      <c r="AE77" s="62"/>
      <c r="AF77" s="78"/>
      <c r="AG77" s="61"/>
      <c r="AH77" s="78"/>
    </row>
    <row r="78" spans="1:34" ht="45" customHeight="1">
      <c r="A78" s="88" t="s">
        <v>325</v>
      </c>
      <c r="B78" s="89" t="s">
        <v>132</v>
      </c>
      <c r="C78" s="89" t="s">
        <v>146</v>
      </c>
      <c r="D78" s="90" t="s">
        <v>284</v>
      </c>
      <c r="E78" s="89"/>
      <c r="F78" s="78"/>
      <c r="G78" s="78"/>
      <c r="H78" s="78"/>
      <c r="I78" s="78"/>
      <c r="J78" s="78"/>
      <c r="K78" s="61"/>
      <c r="L78" s="61"/>
      <c r="M78" s="78"/>
      <c r="N78" s="78">
        <f aca="true" t="shared" si="41" ref="N78:AF79">N79</f>
        <v>101</v>
      </c>
      <c r="O78" s="78">
        <f t="shared" si="41"/>
        <v>101</v>
      </c>
      <c r="P78" s="78">
        <f t="shared" si="41"/>
        <v>0</v>
      </c>
      <c r="Q78" s="78">
        <f t="shared" si="41"/>
        <v>0</v>
      </c>
      <c r="R78" s="78">
        <f t="shared" si="41"/>
        <v>0</v>
      </c>
      <c r="S78" s="78">
        <f t="shared" si="41"/>
        <v>0</v>
      </c>
      <c r="T78" s="78">
        <f t="shared" si="41"/>
        <v>101</v>
      </c>
      <c r="U78" s="78">
        <f t="shared" si="41"/>
        <v>0</v>
      </c>
      <c r="V78" s="78">
        <f t="shared" si="41"/>
        <v>0</v>
      </c>
      <c r="W78" s="78">
        <f t="shared" si="41"/>
        <v>0</v>
      </c>
      <c r="X78" s="78">
        <f t="shared" si="41"/>
        <v>101</v>
      </c>
      <c r="Y78" s="78">
        <f t="shared" si="41"/>
        <v>0</v>
      </c>
      <c r="Z78" s="61"/>
      <c r="AA78" s="79">
        <f t="shared" si="41"/>
        <v>101</v>
      </c>
      <c r="AB78" s="79">
        <f t="shared" si="41"/>
        <v>0</v>
      </c>
      <c r="AC78" s="62"/>
      <c r="AD78" s="62"/>
      <c r="AE78" s="62"/>
      <c r="AF78" s="78">
        <f t="shared" si="41"/>
        <v>101</v>
      </c>
      <c r="AG78" s="61"/>
      <c r="AH78" s="78">
        <f>AH79</f>
        <v>0</v>
      </c>
    </row>
    <row r="79" spans="1:34" ht="50.25" customHeight="1">
      <c r="A79" s="88" t="s">
        <v>301</v>
      </c>
      <c r="B79" s="89" t="s">
        <v>132</v>
      </c>
      <c r="C79" s="89" t="s">
        <v>146</v>
      </c>
      <c r="D79" s="90" t="s">
        <v>285</v>
      </c>
      <c r="E79" s="89"/>
      <c r="F79" s="78"/>
      <c r="G79" s="78"/>
      <c r="H79" s="78"/>
      <c r="I79" s="78"/>
      <c r="J79" s="78"/>
      <c r="K79" s="61"/>
      <c r="L79" s="61"/>
      <c r="M79" s="78"/>
      <c r="N79" s="78">
        <f t="shared" si="41"/>
        <v>101</v>
      </c>
      <c r="O79" s="78">
        <f t="shared" si="41"/>
        <v>101</v>
      </c>
      <c r="P79" s="78">
        <f t="shared" si="41"/>
        <v>0</v>
      </c>
      <c r="Q79" s="78">
        <f t="shared" si="41"/>
        <v>0</v>
      </c>
      <c r="R79" s="78">
        <f t="shared" si="41"/>
        <v>0</v>
      </c>
      <c r="S79" s="78">
        <f t="shared" si="41"/>
        <v>0</v>
      </c>
      <c r="T79" s="78">
        <f t="shared" si="41"/>
        <v>101</v>
      </c>
      <c r="U79" s="78">
        <f t="shared" si="41"/>
        <v>0</v>
      </c>
      <c r="V79" s="78">
        <f t="shared" si="41"/>
        <v>0</v>
      </c>
      <c r="W79" s="78">
        <f t="shared" si="41"/>
        <v>0</v>
      </c>
      <c r="X79" s="78">
        <f t="shared" si="41"/>
        <v>101</v>
      </c>
      <c r="Y79" s="78">
        <f t="shared" si="41"/>
        <v>0</v>
      </c>
      <c r="Z79" s="61">
        <f>Z80</f>
        <v>0</v>
      </c>
      <c r="AA79" s="79">
        <f t="shared" si="41"/>
        <v>101</v>
      </c>
      <c r="AB79" s="79">
        <f t="shared" si="41"/>
        <v>0</v>
      </c>
      <c r="AC79" s="62">
        <f>AC80</f>
        <v>0</v>
      </c>
      <c r="AD79" s="62">
        <f>AD80</f>
        <v>0</v>
      </c>
      <c r="AE79" s="62"/>
      <c r="AF79" s="78">
        <f>AF80</f>
        <v>101</v>
      </c>
      <c r="AG79" s="61">
        <f>AG80</f>
        <v>0</v>
      </c>
      <c r="AH79" s="78">
        <f>AH80</f>
        <v>0</v>
      </c>
    </row>
    <row r="80" spans="1:34" ht="50.25" customHeight="1">
      <c r="A80" s="88" t="s">
        <v>137</v>
      </c>
      <c r="B80" s="89" t="s">
        <v>132</v>
      </c>
      <c r="C80" s="89" t="s">
        <v>146</v>
      </c>
      <c r="D80" s="90" t="s">
        <v>285</v>
      </c>
      <c r="E80" s="89" t="s">
        <v>138</v>
      </c>
      <c r="F80" s="78"/>
      <c r="G80" s="78"/>
      <c r="H80" s="78"/>
      <c r="I80" s="78"/>
      <c r="J80" s="78"/>
      <c r="K80" s="61"/>
      <c r="L80" s="61"/>
      <c r="M80" s="78"/>
      <c r="N80" s="78">
        <f>O80-M80</f>
        <v>101</v>
      </c>
      <c r="O80" s="78">
        <v>101</v>
      </c>
      <c r="P80" s="78"/>
      <c r="Q80" s="78"/>
      <c r="R80" s="61"/>
      <c r="S80" s="61"/>
      <c r="T80" s="78">
        <f>O80+R80</f>
        <v>101</v>
      </c>
      <c r="U80" s="78">
        <f>Q80+S80</f>
        <v>0</v>
      </c>
      <c r="V80" s="61"/>
      <c r="W80" s="61"/>
      <c r="X80" s="78">
        <f>T80+V80</f>
        <v>101</v>
      </c>
      <c r="Y80" s="78">
        <f>U80+W80</f>
        <v>0</v>
      </c>
      <c r="Z80" s="61"/>
      <c r="AA80" s="79">
        <f>X80+Z80</f>
        <v>101</v>
      </c>
      <c r="AB80" s="79">
        <f>Y80</f>
        <v>0</v>
      </c>
      <c r="AC80" s="62"/>
      <c r="AD80" s="62"/>
      <c r="AE80" s="62"/>
      <c r="AF80" s="78">
        <f>AA80+AC80</f>
        <v>101</v>
      </c>
      <c r="AG80" s="61"/>
      <c r="AH80" s="78">
        <f>AB80</f>
        <v>0</v>
      </c>
    </row>
    <row r="81" spans="1:34" ht="15">
      <c r="A81" s="115"/>
      <c r="B81" s="109"/>
      <c r="C81" s="109"/>
      <c r="D81" s="110"/>
      <c r="E81" s="109"/>
      <c r="F81" s="59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2"/>
      <c r="AB81" s="62"/>
      <c r="AC81" s="62"/>
      <c r="AD81" s="62"/>
      <c r="AE81" s="62"/>
      <c r="AF81" s="61"/>
      <c r="AG81" s="61"/>
      <c r="AH81" s="61"/>
    </row>
    <row r="82" spans="1:68" s="8" customFormat="1" ht="28.5" customHeight="1">
      <c r="A82" s="63" t="s">
        <v>35</v>
      </c>
      <c r="B82" s="64" t="s">
        <v>36</v>
      </c>
      <c r="C82" s="64"/>
      <c r="D82" s="65"/>
      <c r="E82" s="64"/>
      <c r="F82" s="112">
        <f aca="true" t="shared" si="42" ref="F82:Q82">F84+F88+F92+F107+F113+F117</f>
        <v>414584</v>
      </c>
      <c r="G82" s="112">
        <f t="shared" si="42"/>
        <v>93477</v>
      </c>
      <c r="H82" s="112">
        <f t="shared" si="42"/>
        <v>508061</v>
      </c>
      <c r="I82" s="112">
        <f t="shared" si="42"/>
        <v>0</v>
      </c>
      <c r="J82" s="112">
        <f t="shared" si="42"/>
        <v>576852</v>
      </c>
      <c r="K82" s="112">
        <f t="shared" si="42"/>
        <v>0</v>
      </c>
      <c r="L82" s="112">
        <f t="shared" si="42"/>
        <v>0</v>
      </c>
      <c r="M82" s="112">
        <f t="shared" si="42"/>
        <v>576852</v>
      </c>
      <c r="N82" s="112">
        <f t="shared" si="42"/>
        <v>-341394</v>
      </c>
      <c r="O82" s="112">
        <f t="shared" si="42"/>
        <v>235458</v>
      </c>
      <c r="P82" s="112">
        <f t="shared" si="42"/>
        <v>0</v>
      </c>
      <c r="Q82" s="112">
        <f t="shared" si="42"/>
        <v>234839</v>
      </c>
      <c r="R82" s="112">
        <f aca="true" t="shared" si="43" ref="R82:Y82">R84+R88+R92+R107+R113+R117</f>
        <v>-200</v>
      </c>
      <c r="S82" s="112">
        <f t="shared" si="43"/>
        <v>0</v>
      </c>
      <c r="T82" s="112">
        <f t="shared" si="43"/>
        <v>235258</v>
      </c>
      <c r="U82" s="112">
        <f t="shared" si="43"/>
        <v>234839</v>
      </c>
      <c r="V82" s="112">
        <f t="shared" si="43"/>
        <v>0</v>
      </c>
      <c r="W82" s="112">
        <f t="shared" si="43"/>
        <v>0</v>
      </c>
      <c r="X82" s="112">
        <f t="shared" si="43"/>
        <v>235258</v>
      </c>
      <c r="Y82" s="112">
        <f t="shared" si="43"/>
        <v>234839</v>
      </c>
      <c r="Z82" s="112">
        <f>Z84+Z88+Z92+Z107+Z113+Z117</f>
        <v>7021</v>
      </c>
      <c r="AA82" s="113">
        <f>AA84+AA88+AA92+AA107+AA113+AA117</f>
        <v>242279</v>
      </c>
      <c r="AB82" s="113">
        <f>AB84+AB88+AB92+AB107+AB113+AB117</f>
        <v>234839</v>
      </c>
      <c r="AC82" s="113">
        <f>AC84+AC88+AC92+AC107+AC113+AC117</f>
        <v>0</v>
      </c>
      <c r="AD82" s="113">
        <f>AD84+AD88+AD92+AD107+AD113+AD117</f>
        <v>0</v>
      </c>
      <c r="AE82" s="113"/>
      <c r="AF82" s="112">
        <f>AF84+AF88+AF92+AF107+AF113+AF117</f>
        <v>242279</v>
      </c>
      <c r="AG82" s="112">
        <f>AG84+AG88+AG92+AG107+AG113+AG117</f>
        <v>0</v>
      </c>
      <c r="AH82" s="112">
        <f>AH84+AH88+AH92+AH107+AH113+AH117</f>
        <v>234839</v>
      </c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</row>
    <row r="83" spans="1:34" ht="16.5">
      <c r="A83" s="116"/>
      <c r="B83" s="57"/>
      <c r="C83" s="57"/>
      <c r="D83" s="58"/>
      <c r="E83" s="5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9"/>
      <c r="AB83" s="79"/>
      <c r="AC83" s="79"/>
      <c r="AD83" s="79"/>
      <c r="AE83" s="79"/>
      <c r="AF83" s="78"/>
      <c r="AG83" s="78"/>
      <c r="AH83" s="78"/>
    </row>
    <row r="84" spans="1:68" s="12" customFormat="1" ht="18.75" hidden="1">
      <c r="A84" s="71" t="s">
        <v>37</v>
      </c>
      <c r="B84" s="72" t="s">
        <v>135</v>
      </c>
      <c r="C84" s="72" t="s">
        <v>149</v>
      </c>
      <c r="D84" s="85"/>
      <c r="E84" s="72"/>
      <c r="F84" s="86">
        <f aca="true" t="shared" si="44" ref="F84:V85">F85</f>
        <v>6711</v>
      </c>
      <c r="G84" s="86">
        <f t="shared" si="44"/>
        <v>-1070</v>
      </c>
      <c r="H84" s="86">
        <f t="shared" si="44"/>
        <v>5641</v>
      </c>
      <c r="I84" s="86">
        <f t="shared" si="44"/>
        <v>0</v>
      </c>
      <c r="J84" s="86">
        <f t="shared" si="44"/>
        <v>0</v>
      </c>
      <c r="K84" s="86">
        <f t="shared" si="44"/>
        <v>0</v>
      </c>
      <c r="L84" s="86">
        <f t="shared" si="44"/>
        <v>0</v>
      </c>
      <c r="M84" s="86">
        <f t="shared" si="44"/>
        <v>0</v>
      </c>
      <c r="N84" s="86">
        <f t="shared" si="44"/>
        <v>0</v>
      </c>
      <c r="O84" s="86">
        <f t="shared" si="44"/>
        <v>0</v>
      </c>
      <c r="P84" s="86">
        <f t="shared" si="44"/>
        <v>0</v>
      </c>
      <c r="Q84" s="86">
        <f t="shared" si="44"/>
        <v>0</v>
      </c>
      <c r="R84" s="86">
        <f t="shared" si="44"/>
        <v>0</v>
      </c>
      <c r="S84" s="86">
        <f t="shared" si="44"/>
        <v>0</v>
      </c>
      <c r="T84" s="86">
        <f t="shared" si="44"/>
        <v>0</v>
      </c>
      <c r="U84" s="86">
        <f t="shared" si="44"/>
        <v>0</v>
      </c>
      <c r="V84" s="86">
        <f t="shared" si="44"/>
        <v>0</v>
      </c>
      <c r="W84" s="86">
        <f aca="true" t="shared" si="45" ref="V84:AH85">W85</f>
        <v>0</v>
      </c>
      <c r="X84" s="86">
        <f t="shared" si="45"/>
        <v>0</v>
      </c>
      <c r="Y84" s="86">
        <f t="shared" si="45"/>
        <v>0</v>
      </c>
      <c r="Z84" s="86">
        <f t="shared" si="45"/>
        <v>0</v>
      </c>
      <c r="AA84" s="87">
        <f t="shared" si="45"/>
        <v>0</v>
      </c>
      <c r="AB84" s="87">
        <f t="shared" si="45"/>
        <v>0</v>
      </c>
      <c r="AC84" s="87">
        <f t="shared" si="45"/>
        <v>0</v>
      </c>
      <c r="AD84" s="87">
        <f t="shared" si="45"/>
        <v>0</v>
      </c>
      <c r="AE84" s="87"/>
      <c r="AF84" s="86">
        <f t="shared" si="45"/>
        <v>0</v>
      </c>
      <c r="AG84" s="86">
        <f t="shared" si="45"/>
        <v>0</v>
      </c>
      <c r="AH84" s="86">
        <f t="shared" si="45"/>
        <v>0</v>
      </c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</row>
    <row r="85" spans="1:68" s="14" customFormat="1" ht="59.25" customHeight="1" hidden="1">
      <c r="A85" s="88" t="s">
        <v>150</v>
      </c>
      <c r="B85" s="89" t="s">
        <v>135</v>
      </c>
      <c r="C85" s="89" t="s">
        <v>149</v>
      </c>
      <c r="D85" s="90" t="s">
        <v>38</v>
      </c>
      <c r="E85" s="89"/>
      <c r="F85" s="91">
        <f t="shared" si="44"/>
        <v>6711</v>
      </c>
      <c r="G85" s="91">
        <f t="shared" si="44"/>
        <v>-1070</v>
      </c>
      <c r="H85" s="91">
        <f t="shared" si="44"/>
        <v>5641</v>
      </c>
      <c r="I85" s="91">
        <f t="shared" si="44"/>
        <v>0</v>
      </c>
      <c r="J85" s="91">
        <f t="shared" si="44"/>
        <v>0</v>
      </c>
      <c r="K85" s="91">
        <f t="shared" si="44"/>
        <v>0</v>
      </c>
      <c r="L85" s="91">
        <f t="shared" si="44"/>
        <v>0</v>
      </c>
      <c r="M85" s="91">
        <f t="shared" si="44"/>
        <v>0</v>
      </c>
      <c r="N85" s="91">
        <f t="shared" si="44"/>
        <v>0</v>
      </c>
      <c r="O85" s="91">
        <f t="shared" si="44"/>
        <v>0</v>
      </c>
      <c r="P85" s="91">
        <f t="shared" si="44"/>
        <v>0</v>
      </c>
      <c r="Q85" s="91">
        <f t="shared" si="44"/>
        <v>0</v>
      </c>
      <c r="R85" s="91">
        <f t="shared" si="44"/>
        <v>0</v>
      </c>
      <c r="S85" s="91">
        <f t="shared" si="44"/>
        <v>0</v>
      </c>
      <c r="T85" s="91">
        <f t="shared" si="44"/>
        <v>0</v>
      </c>
      <c r="U85" s="91">
        <f t="shared" si="44"/>
        <v>0</v>
      </c>
      <c r="V85" s="91">
        <f t="shared" si="45"/>
        <v>0</v>
      </c>
      <c r="W85" s="91">
        <f t="shared" si="45"/>
        <v>0</v>
      </c>
      <c r="X85" s="91">
        <f t="shared" si="45"/>
        <v>0</v>
      </c>
      <c r="Y85" s="91">
        <f t="shared" si="45"/>
        <v>0</v>
      </c>
      <c r="Z85" s="91">
        <f t="shared" si="45"/>
        <v>0</v>
      </c>
      <c r="AA85" s="92">
        <f t="shared" si="45"/>
        <v>0</v>
      </c>
      <c r="AB85" s="92">
        <f t="shared" si="45"/>
        <v>0</v>
      </c>
      <c r="AC85" s="92">
        <f t="shared" si="45"/>
        <v>0</v>
      </c>
      <c r="AD85" s="92">
        <f t="shared" si="45"/>
        <v>0</v>
      </c>
      <c r="AE85" s="92"/>
      <c r="AF85" s="91">
        <f t="shared" si="45"/>
        <v>0</v>
      </c>
      <c r="AG85" s="91">
        <f t="shared" si="45"/>
        <v>0</v>
      </c>
      <c r="AH85" s="91">
        <f t="shared" si="45"/>
        <v>0</v>
      </c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</row>
    <row r="86" spans="1:68" s="16" customFormat="1" ht="93.75" customHeight="1" hidden="1">
      <c r="A86" s="88" t="s">
        <v>253</v>
      </c>
      <c r="B86" s="89" t="s">
        <v>135</v>
      </c>
      <c r="C86" s="89" t="s">
        <v>149</v>
      </c>
      <c r="D86" s="90" t="s">
        <v>38</v>
      </c>
      <c r="E86" s="89" t="s">
        <v>151</v>
      </c>
      <c r="F86" s="78">
        <v>6711</v>
      </c>
      <c r="G86" s="78">
        <f>H86-F86</f>
        <v>-1070</v>
      </c>
      <c r="H86" s="78">
        <v>5641</v>
      </c>
      <c r="I86" s="80"/>
      <c r="J86" s="80"/>
      <c r="K86" s="80"/>
      <c r="L86" s="80"/>
      <c r="M86" s="78"/>
      <c r="N86" s="78">
        <f>O86-M86</f>
        <v>0</v>
      </c>
      <c r="O86" s="78">
        <f aca="true" t="shared" si="46" ref="O86:U86">J86+L86</f>
        <v>0</v>
      </c>
      <c r="P86" s="78">
        <f t="shared" si="46"/>
        <v>0</v>
      </c>
      <c r="Q86" s="78">
        <f t="shared" si="46"/>
        <v>0</v>
      </c>
      <c r="R86" s="78">
        <f t="shared" si="46"/>
        <v>0</v>
      </c>
      <c r="S86" s="78">
        <f t="shared" si="46"/>
        <v>0</v>
      </c>
      <c r="T86" s="78">
        <f t="shared" si="46"/>
        <v>0</v>
      </c>
      <c r="U86" s="78">
        <f t="shared" si="46"/>
        <v>0</v>
      </c>
      <c r="V86" s="78">
        <f aca="true" t="shared" si="47" ref="V86:AB86">Q86+S86</f>
        <v>0</v>
      </c>
      <c r="W86" s="78">
        <f t="shared" si="47"/>
        <v>0</v>
      </c>
      <c r="X86" s="78">
        <f t="shared" si="47"/>
        <v>0</v>
      </c>
      <c r="Y86" s="78">
        <f t="shared" si="47"/>
        <v>0</v>
      </c>
      <c r="Z86" s="78">
        <f t="shared" si="47"/>
        <v>0</v>
      </c>
      <c r="AA86" s="79">
        <f t="shared" si="47"/>
        <v>0</v>
      </c>
      <c r="AB86" s="79">
        <f t="shared" si="47"/>
        <v>0</v>
      </c>
      <c r="AC86" s="79">
        <f>X86+Z86</f>
        <v>0</v>
      </c>
      <c r="AD86" s="79">
        <f>Y86+AA86</f>
        <v>0</v>
      </c>
      <c r="AE86" s="79"/>
      <c r="AF86" s="78">
        <f>Y86+AA86</f>
        <v>0</v>
      </c>
      <c r="AG86" s="78">
        <f>AB86+AD86</f>
        <v>0</v>
      </c>
      <c r="AH86" s="78">
        <f>Z86+AB86</f>
        <v>0</v>
      </c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</row>
    <row r="87" spans="1:34" ht="14.25" hidden="1">
      <c r="A87" s="116"/>
      <c r="B87" s="57"/>
      <c r="C87" s="57"/>
      <c r="D87" s="58"/>
      <c r="E87" s="57"/>
      <c r="F87" s="117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9"/>
      <c r="AB87" s="119"/>
      <c r="AC87" s="119"/>
      <c r="AD87" s="119"/>
      <c r="AE87" s="119"/>
      <c r="AF87" s="118"/>
      <c r="AG87" s="118"/>
      <c r="AH87" s="118"/>
    </row>
    <row r="88" spans="1:68" s="12" customFormat="1" ht="18.75">
      <c r="A88" s="71" t="s">
        <v>39</v>
      </c>
      <c r="B88" s="72" t="s">
        <v>135</v>
      </c>
      <c r="C88" s="72" t="s">
        <v>136</v>
      </c>
      <c r="D88" s="85"/>
      <c r="E88" s="72"/>
      <c r="F88" s="74">
        <f aca="true" t="shared" si="48" ref="F88:V89">F89</f>
        <v>3270</v>
      </c>
      <c r="G88" s="74">
        <f t="shared" si="48"/>
        <v>199</v>
      </c>
      <c r="H88" s="74">
        <f t="shared" si="48"/>
        <v>3469</v>
      </c>
      <c r="I88" s="74">
        <f t="shared" si="48"/>
        <v>0</v>
      </c>
      <c r="J88" s="74">
        <f t="shared" si="48"/>
        <v>3715</v>
      </c>
      <c r="K88" s="74">
        <f t="shared" si="48"/>
        <v>0</v>
      </c>
      <c r="L88" s="74">
        <f t="shared" si="48"/>
        <v>0</v>
      </c>
      <c r="M88" s="74">
        <f t="shared" si="48"/>
        <v>3715</v>
      </c>
      <c r="N88" s="74">
        <f t="shared" si="48"/>
        <v>-408</v>
      </c>
      <c r="O88" s="74">
        <f t="shared" si="48"/>
        <v>3307</v>
      </c>
      <c r="P88" s="74">
        <f t="shared" si="48"/>
        <v>0</v>
      </c>
      <c r="Q88" s="74">
        <f t="shared" si="48"/>
        <v>3307</v>
      </c>
      <c r="R88" s="74">
        <f t="shared" si="48"/>
        <v>0</v>
      </c>
      <c r="S88" s="74">
        <f t="shared" si="48"/>
        <v>0</v>
      </c>
      <c r="T88" s="74">
        <f t="shared" si="48"/>
        <v>3307</v>
      </c>
      <c r="U88" s="74">
        <f t="shared" si="48"/>
        <v>3307</v>
      </c>
      <c r="V88" s="74">
        <f t="shared" si="48"/>
        <v>0</v>
      </c>
      <c r="W88" s="74">
        <f aca="true" t="shared" si="49" ref="V88:AH89">W89</f>
        <v>0</v>
      </c>
      <c r="X88" s="74">
        <f t="shared" si="49"/>
        <v>3307</v>
      </c>
      <c r="Y88" s="74">
        <f t="shared" si="49"/>
        <v>3307</v>
      </c>
      <c r="Z88" s="74">
        <f t="shared" si="49"/>
        <v>0</v>
      </c>
      <c r="AA88" s="75">
        <f t="shared" si="49"/>
        <v>3307</v>
      </c>
      <c r="AB88" s="75">
        <f t="shared" si="49"/>
        <v>3307</v>
      </c>
      <c r="AC88" s="75">
        <f t="shared" si="49"/>
        <v>0</v>
      </c>
      <c r="AD88" s="75">
        <f t="shared" si="49"/>
        <v>0</v>
      </c>
      <c r="AE88" s="75"/>
      <c r="AF88" s="74">
        <f t="shared" si="49"/>
        <v>3307</v>
      </c>
      <c r="AG88" s="74">
        <f t="shared" si="49"/>
        <v>0</v>
      </c>
      <c r="AH88" s="74">
        <f t="shared" si="49"/>
        <v>3307</v>
      </c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</row>
    <row r="89" spans="1:68" s="14" customFormat="1" ht="22.5" customHeight="1">
      <c r="A89" s="88" t="s">
        <v>147</v>
      </c>
      <c r="B89" s="89" t="s">
        <v>135</v>
      </c>
      <c r="C89" s="89" t="s">
        <v>136</v>
      </c>
      <c r="D89" s="90" t="s">
        <v>148</v>
      </c>
      <c r="E89" s="89"/>
      <c r="F89" s="78">
        <f t="shared" si="48"/>
        <v>3270</v>
      </c>
      <c r="G89" s="78">
        <f t="shared" si="48"/>
        <v>199</v>
      </c>
      <c r="H89" s="78">
        <f t="shared" si="48"/>
        <v>3469</v>
      </c>
      <c r="I89" s="78">
        <f t="shared" si="48"/>
        <v>0</v>
      </c>
      <c r="J89" s="78">
        <f t="shared" si="48"/>
        <v>3715</v>
      </c>
      <c r="K89" s="78">
        <f t="shared" si="48"/>
        <v>0</v>
      </c>
      <c r="L89" s="78">
        <f t="shared" si="48"/>
        <v>0</v>
      </c>
      <c r="M89" s="78">
        <f t="shared" si="48"/>
        <v>3715</v>
      </c>
      <c r="N89" s="78">
        <f t="shared" si="48"/>
        <v>-408</v>
      </c>
      <c r="O89" s="78">
        <f t="shared" si="48"/>
        <v>3307</v>
      </c>
      <c r="P89" s="78">
        <f t="shared" si="48"/>
        <v>0</v>
      </c>
      <c r="Q89" s="78">
        <f t="shared" si="48"/>
        <v>3307</v>
      </c>
      <c r="R89" s="78">
        <f t="shared" si="48"/>
        <v>0</v>
      </c>
      <c r="S89" s="78">
        <f t="shared" si="48"/>
        <v>0</v>
      </c>
      <c r="T89" s="78">
        <f t="shared" si="48"/>
        <v>3307</v>
      </c>
      <c r="U89" s="78">
        <f t="shared" si="48"/>
        <v>3307</v>
      </c>
      <c r="V89" s="78">
        <f t="shared" si="49"/>
        <v>0</v>
      </c>
      <c r="W89" s="78">
        <f t="shared" si="49"/>
        <v>0</v>
      </c>
      <c r="X89" s="78">
        <f t="shared" si="49"/>
        <v>3307</v>
      </c>
      <c r="Y89" s="78">
        <f t="shared" si="49"/>
        <v>3307</v>
      </c>
      <c r="Z89" s="78">
        <f t="shared" si="49"/>
        <v>0</v>
      </c>
      <c r="AA89" s="79">
        <f t="shared" si="49"/>
        <v>3307</v>
      </c>
      <c r="AB89" s="79">
        <f t="shared" si="49"/>
        <v>3307</v>
      </c>
      <c r="AC89" s="79">
        <f t="shared" si="49"/>
        <v>0</v>
      </c>
      <c r="AD89" s="79">
        <f t="shared" si="49"/>
        <v>0</v>
      </c>
      <c r="AE89" s="79"/>
      <c r="AF89" s="78">
        <f t="shared" si="49"/>
        <v>3307</v>
      </c>
      <c r="AG89" s="78">
        <f t="shared" si="49"/>
        <v>0</v>
      </c>
      <c r="AH89" s="78">
        <f t="shared" si="49"/>
        <v>3307</v>
      </c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</row>
    <row r="90" spans="1:68" s="16" customFormat="1" ht="53.25" customHeight="1">
      <c r="A90" s="88" t="s">
        <v>137</v>
      </c>
      <c r="B90" s="89" t="s">
        <v>135</v>
      </c>
      <c r="C90" s="89" t="s">
        <v>136</v>
      </c>
      <c r="D90" s="90" t="s">
        <v>148</v>
      </c>
      <c r="E90" s="89" t="s">
        <v>138</v>
      </c>
      <c r="F90" s="78">
        <v>3270</v>
      </c>
      <c r="G90" s="78">
        <f>H90-F90</f>
        <v>199</v>
      </c>
      <c r="H90" s="78">
        <v>3469</v>
      </c>
      <c r="I90" s="78"/>
      <c r="J90" s="78">
        <v>3715</v>
      </c>
      <c r="K90" s="81"/>
      <c r="L90" s="81"/>
      <c r="M90" s="78">
        <v>3715</v>
      </c>
      <c r="N90" s="78">
        <f>O90-M90</f>
        <v>-408</v>
      </c>
      <c r="O90" s="78">
        <v>3307</v>
      </c>
      <c r="P90" s="78"/>
      <c r="Q90" s="78">
        <v>3307</v>
      </c>
      <c r="R90" s="81"/>
      <c r="S90" s="81"/>
      <c r="T90" s="78">
        <f>O90+R90</f>
        <v>3307</v>
      </c>
      <c r="U90" s="78">
        <f>Q90+S90</f>
        <v>3307</v>
      </c>
      <c r="V90" s="81"/>
      <c r="W90" s="81"/>
      <c r="X90" s="78">
        <f>T90+V90</f>
        <v>3307</v>
      </c>
      <c r="Y90" s="78">
        <f>U90+W90</f>
        <v>3307</v>
      </c>
      <c r="Z90" s="81"/>
      <c r="AA90" s="79">
        <f>X90+Z90</f>
        <v>3307</v>
      </c>
      <c r="AB90" s="79">
        <f>Y90</f>
        <v>3307</v>
      </c>
      <c r="AC90" s="82"/>
      <c r="AD90" s="82"/>
      <c r="AE90" s="82"/>
      <c r="AF90" s="78">
        <f>AA90+AC90</f>
        <v>3307</v>
      </c>
      <c r="AG90" s="81"/>
      <c r="AH90" s="78">
        <f>AB90</f>
        <v>3307</v>
      </c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</row>
    <row r="91" spans="1:68" s="16" customFormat="1" ht="18" customHeight="1">
      <c r="A91" s="88"/>
      <c r="B91" s="89"/>
      <c r="C91" s="89"/>
      <c r="D91" s="90"/>
      <c r="E91" s="89"/>
      <c r="F91" s="114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2"/>
      <c r="AB91" s="82"/>
      <c r="AC91" s="82"/>
      <c r="AD91" s="82"/>
      <c r="AE91" s="82"/>
      <c r="AF91" s="81"/>
      <c r="AG91" s="81"/>
      <c r="AH91" s="81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</row>
    <row r="92" spans="1:68" s="16" customFormat="1" ht="18" customHeight="1">
      <c r="A92" s="71" t="s">
        <v>40</v>
      </c>
      <c r="B92" s="72" t="s">
        <v>135</v>
      </c>
      <c r="C92" s="72" t="s">
        <v>153</v>
      </c>
      <c r="D92" s="85"/>
      <c r="E92" s="72"/>
      <c r="F92" s="86">
        <f aca="true" t="shared" si="50" ref="F92:O92">F93+F95+F98</f>
        <v>274994</v>
      </c>
      <c r="G92" s="86">
        <f t="shared" si="50"/>
        <v>94406</v>
      </c>
      <c r="H92" s="86">
        <f t="shared" si="50"/>
        <v>369400</v>
      </c>
      <c r="I92" s="86">
        <f t="shared" si="50"/>
        <v>0</v>
      </c>
      <c r="J92" s="86">
        <f t="shared" si="50"/>
        <v>412530</v>
      </c>
      <c r="K92" s="86">
        <f t="shared" si="50"/>
        <v>0</v>
      </c>
      <c r="L92" s="86">
        <f t="shared" si="50"/>
        <v>0</v>
      </c>
      <c r="M92" s="86">
        <f t="shared" si="50"/>
        <v>412530</v>
      </c>
      <c r="N92" s="86">
        <f t="shared" si="50"/>
        <v>-239355</v>
      </c>
      <c r="O92" s="86">
        <f t="shared" si="50"/>
        <v>173175</v>
      </c>
      <c r="P92" s="86">
        <f aca="true" t="shared" si="51" ref="P92:U92">P93+P95+P98</f>
        <v>0</v>
      </c>
      <c r="Q92" s="86">
        <f t="shared" si="51"/>
        <v>177686</v>
      </c>
      <c r="R92" s="86">
        <f t="shared" si="51"/>
        <v>0</v>
      </c>
      <c r="S92" s="86">
        <f t="shared" si="51"/>
        <v>0</v>
      </c>
      <c r="T92" s="86">
        <f t="shared" si="51"/>
        <v>173175</v>
      </c>
      <c r="U92" s="86">
        <f t="shared" si="51"/>
        <v>177686</v>
      </c>
      <c r="V92" s="86">
        <f aca="true" t="shared" si="52" ref="V92:AB92">V93+V95+V98</f>
        <v>0</v>
      </c>
      <c r="W92" s="86">
        <f t="shared" si="52"/>
        <v>0</v>
      </c>
      <c r="X92" s="86">
        <f t="shared" si="52"/>
        <v>173175</v>
      </c>
      <c r="Y92" s="86">
        <f t="shared" si="52"/>
        <v>177686</v>
      </c>
      <c r="Z92" s="86">
        <f t="shared" si="52"/>
        <v>0</v>
      </c>
      <c r="AA92" s="87">
        <f t="shared" si="52"/>
        <v>173175</v>
      </c>
      <c r="AB92" s="87">
        <f t="shared" si="52"/>
        <v>177686</v>
      </c>
      <c r="AC92" s="87">
        <f>AC93+AC95+AC98</f>
        <v>0</v>
      </c>
      <c r="AD92" s="87">
        <f>AD93+AD95+AD98</f>
        <v>0</v>
      </c>
      <c r="AE92" s="87"/>
      <c r="AF92" s="86">
        <f>AF93+AF95+AF98</f>
        <v>173175</v>
      </c>
      <c r="AG92" s="86">
        <f>AG93+AG95+AG98</f>
        <v>0</v>
      </c>
      <c r="AH92" s="86">
        <f>AH93+AH95+AH98</f>
        <v>177686</v>
      </c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</row>
    <row r="93" spans="1:68" s="16" customFormat="1" ht="79.5" customHeight="1" hidden="1">
      <c r="A93" s="88" t="s">
        <v>133</v>
      </c>
      <c r="B93" s="89" t="s">
        <v>135</v>
      </c>
      <c r="C93" s="89" t="s">
        <v>153</v>
      </c>
      <c r="D93" s="90" t="s">
        <v>124</v>
      </c>
      <c r="E93" s="72"/>
      <c r="F93" s="86">
        <f aca="true" t="shared" si="53" ref="F93:AH93">F94</f>
        <v>0</v>
      </c>
      <c r="G93" s="91">
        <f t="shared" si="53"/>
        <v>9403</v>
      </c>
      <c r="H93" s="91">
        <f t="shared" si="53"/>
        <v>9403</v>
      </c>
      <c r="I93" s="91">
        <f t="shared" si="53"/>
        <v>0</v>
      </c>
      <c r="J93" s="91">
        <f t="shared" si="53"/>
        <v>9073</v>
      </c>
      <c r="K93" s="91">
        <f t="shared" si="53"/>
        <v>0</v>
      </c>
      <c r="L93" s="91">
        <f t="shared" si="53"/>
        <v>0</v>
      </c>
      <c r="M93" s="91">
        <f t="shared" si="53"/>
        <v>9073</v>
      </c>
      <c r="N93" s="91">
        <f t="shared" si="53"/>
        <v>-9073</v>
      </c>
      <c r="O93" s="91">
        <f t="shared" si="53"/>
        <v>0</v>
      </c>
      <c r="P93" s="91">
        <f t="shared" si="53"/>
        <v>0</v>
      </c>
      <c r="Q93" s="91">
        <f t="shared" si="53"/>
        <v>0</v>
      </c>
      <c r="R93" s="91">
        <f t="shared" si="53"/>
        <v>0</v>
      </c>
      <c r="S93" s="91">
        <f t="shared" si="53"/>
        <v>0</v>
      </c>
      <c r="T93" s="91">
        <f t="shared" si="53"/>
        <v>0</v>
      </c>
      <c r="U93" s="91">
        <f t="shared" si="53"/>
        <v>0</v>
      </c>
      <c r="V93" s="91">
        <f t="shared" si="53"/>
        <v>0</v>
      </c>
      <c r="W93" s="91">
        <f t="shared" si="53"/>
        <v>0</v>
      </c>
      <c r="X93" s="91">
        <f t="shared" si="53"/>
        <v>0</v>
      </c>
      <c r="Y93" s="91">
        <f t="shared" si="53"/>
        <v>0</v>
      </c>
      <c r="Z93" s="91">
        <f t="shared" si="53"/>
        <v>0</v>
      </c>
      <c r="AA93" s="92">
        <f t="shared" si="53"/>
        <v>0</v>
      </c>
      <c r="AB93" s="92">
        <f t="shared" si="53"/>
        <v>0</v>
      </c>
      <c r="AC93" s="92">
        <f t="shared" si="53"/>
        <v>0</v>
      </c>
      <c r="AD93" s="92">
        <f t="shared" si="53"/>
        <v>0</v>
      </c>
      <c r="AE93" s="92"/>
      <c r="AF93" s="91">
        <f t="shared" si="53"/>
        <v>0</v>
      </c>
      <c r="AG93" s="91">
        <f t="shared" si="53"/>
        <v>0</v>
      </c>
      <c r="AH93" s="91">
        <f t="shared" si="53"/>
        <v>0</v>
      </c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</row>
    <row r="94" spans="1:68" s="16" customFormat="1" ht="45" customHeight="1" hidden="1">
      <c r="A94" s="88" t="s">
        <v>230</v>
      </c>
      <c r="B94" s="89" t="s">
        <v>135</v>
      </c>
      <c r="C94" s="89" t="s">
        <v>153</v>
      </c>
      <c r="D94" s="90" t="s">
        <v>124</v>
      </c>
      <c r="E94" s="89" t="s">
        <v>231</v>
      </c>
      <c r="F94" s="86"/>
      <c r="G94" s="78">
        <f>H94-F94</f>
        <v>9403</v>
      </c>
      <c r="H94" s="91">
        <v>9403</v>
      </c>
      <c r="I94" s="91"/>
      <c r="J94" s="91">
        <v>9073</v>
      </c>
      <c r="K94" s="81"/>
      <c r="L94" s="81"/>
      <c r="M94" s="78">
        <v>9073</v>
      </c>
      <c r="N94" s="78">
        <f>O94-M94</f>
        <v>-9073</v>
      </c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9"/>
      <c r="AB94" s="79"/>
      <c r="AC94" s="79"/>
      <c r="AD94" s="79"/>
      <c r="AE94" s="79"/>
      <c r="AF94" s="78"/>
      <c r="AG94" s="78"/>
      <c r="AH94" s="78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</row>
    <row r="95" spans="1:68" s="16" customFormat="1" ht="26.25" customHeight="1" hidden="1">
      <c r="A95" s="88" t="s">
        <v>154</v>
      </c>
      <c r="B95" s="89" t="s">
        <v>135</v>
      </c>
      <c r="C95" s="89" t="s">
        <v>153</v>
      </c>
      <c r="D95" s="90" t="s">
        <v>155</v>
      </c>
      <c r="E95" s="89"/>
      <c r="F95" s="91">
        <f aca="true" t="shared" si="54" ref="F95:V96">F96</f>
        <v>1968</v>
      </c>
      <c r="G95" s="91">
        <f t="shared" si="54"/>
        <v>225</v>
      </c>
      <c r="H95" s="91">
        <f t="shared" si="54"/>
        <v>2193</v>
      </c>
      <c r="I95" s="91">
        <f t="shared" si="54"/>
        <v>0</v>
      </c>
      <c r="J95" s="91">
        <f t="shared" si="54"/>
        <v>2530</v>
      </c>
      <c r="K95" s="91">
        <f t="shared" si="54"/>
        <v>0</v>
      </c>
      <c r="L95" s="91">
        <f t="shared" si="54"/>
        <v>0</v>
      </c>
      <c r="M95" s="91">
        <f t="shared" si="54"/>
        <v>2530</v>
      </c>
      <c r="N95" s="91">
        <f t="shared" si="54"/>
        <v>-2530</v>
      </c>
      <c r="O95" s="91">
        <f t="shared" si="54"/>
        <v>0</v>
      </c>
      <c r="P95" s="91">
        <f t="shared" si="54"/>
        <v>0</v>
      </c>
      <c r="Q95" s="91">
        <f t="shared" si="54"/>
        <v>0</v>
      </c>
      <c r="R95" s="91">
        <f t="shared" si="54"/>
        <v>0</v>
      </c>
      <c r="S95" s="91">
        <f t="shared" si="54"/>
        <v>0</v>
      </c>
      <c r="T95" s="91">
        <f t="shared" si="54"/>
        <v>0</v>
      </c>
      <c r="U95" s="91">
        <f t="shared" si="54"/>
        <v>0</v>
      </c>
      <c r="V95" s="91">
        <f t="shared" si="54"/>
        <v>0</v>
      </c>
      <c r="W95" s="91">
        <f aca="true" t="shared" si="55" ref="V95:AH96">W96</f>
        <v>0</v>
      </c>
      <c r="X95" s="91">
        <f t="shared" si="55"/>
        <v>0</v>
      </c>
      <c r="Y95" s="91">
        <f t="shared" si="55"/>
        <v>0</v>
      </c>
      <c r="Z95" s="91">
        <f t="shared" si="55"/>
        <v>0</v>
      </c>
      <c r="AA95" s="92">
        <f t="shared" si="55"/>
        <v>0</v>
      </c>
      <c r="AB95" s="92">
        <f t="shared" si="55"/>
        <v>0</v>
      </c>
      <c r="AC95" s="92">
        <f t="shared" si="55"/>
        <v>0</v>
      </c>
      <c r="AD95" s="92">
        <f t="shared" si="55"/>
        <v>0</v>
      </c>
      <c r="AE95" s="92"/>
      <c r="AF95" s="91">
        <f t="shared" si="55"/>
        <v>0</v>
      </c>
      <c r="AG95" s="91">
        <f t="shared" si="55"/>
        <v>0</v>
      </c>
      <c r="AH95" s="91">
        <f t="shared" si="55"/>
        <v>0</v>
      </c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</row>
    <row r="96" spans="1:68" s="16" customFormat="1" ht="93.75" customHeight="1" hidden="1">
      <c r="A96" s="120" t="s">
        <v>197</v>
      </c>
      <c r="B96" s="89" t="s">
        <v>135</v>
      </c>
      <c r="C96" s="89" t="s">
        <v>153</v>
      </c>
      <c r="D96" s="90" t="s">
        <v>192</v>
      </c>
      <c r="E96" s="89"/>
      <c r="F96" s="91">
        <f t="shared" si="54"/>
        <v>1968</v>
      </c>
      <c r="G96" s="91">
        <f t="shared" si="54"/>
        <v>225</v>
      </c>
      <c r="H96" s="91">
        <f t="shared" si="54"/>
        <v>2193</v>
      </c>
      <c r="I96" s="91">
        <f t="shared" si="54"/>
        <v>0</v>
      </c>
      <c r="J96" s="91">
        <f t="shared" si="54"/>
        <v>2530</v>
      </c>
      <c r="K96" s="91">
        <f t="shared" si="54"/>
        <v>0</v>
      </c>
      <c r="L96" s="91">
        <f t="shared" si="54"/>
        <v>0</v>
      </c>
      <c r="M96" s="91">
        <f t="shared" si="54"/>
        <v>2530</v>
      </c>
      <c r="N96" s="91">
        <f t="shared" si="54"/>
        <v>-2530</v>
      </c>
      <c r="O96" s="91">
        <f t="shared" si="54"/>
        <v>0</v>
      </c>
      <c r="P96" s="91">
        <f t="shared" si="54"/>
        <v>0</v>
      </c>
      <c r="Q96" s="91">
        <f t="shared" si="54"/>
        <v>0</v>
      </c>
      <c r="R96" s="91">
        <f t="shared" si="54"/>
        <v>0</v>
      </c>
      <c r="S96" s="91">
        <f t="shared" si="54"/>
        <v>0</v>
      </c>
      <c r="T96" s="91">
        <f t="shared" si="54"/>
        <v>0</v>
      </c>
      <c r="U96" s="91">
        <f t="shared" si="54"/>
        <v>0</v>
      </c>
      <c r="V96" s="91">
        <f t="shared" si="55"/>
        <v>0</v>
      </c>
      <c r="W96" s="91">
        <f t="shared" si="55"/>
        <v>0</v>
      </c>
      <c r="X96" s="91">
        <f t="shared" si="55"/>
        <v>0</v>
      </c>
      <c r="Y96" s="91">
        <f t="shared" si="55"/>
        <v>0</v>
      </c>
      <c r="Z96" s="91">
        <f t="shared" si="55"/>
        <v>0</v>
      </c>
      <c r="AA96" s="92">
        <f t="shared" si="55"/>
        <v>0</v>
      </c>
      <c r="AB96" s="92">
        <f t="shared" si="55"/>
        <v>0</v>
      </c>
      <c r="AC96" s="92">
        <f t="shared" si="55"/>
        <v>0</v>
      </c>
      <c r="AD96" s="92">
        <f t="shared" si="55"/>
        <v>0</v>
      </c>
      <c r="AE96" s="92"/>
      <c r="AF96" s="91">
        <f t="shared" si="55"/>
        <v>0</v>
      </c>
      <c r="AG96" s="91">
        <f t="shared" si="55"/>
        <v>0</v>
      </c>
      <c r="AH96" s="91">
        <f t="shared" si="55"/>
        <v>0</v>
      </c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</row>
    <row r="97" spans="1:68" s="16" customFormat="1" ht="84.75" customHeight="1" hidden="1">
      <c r="A97" s="88" t="s">
        <v>254</v>
      </c>
      <c r="B97" s="89" t="s">
        <v>135</v>
      </c>
      <c r="C97" s="89" t="s">
        <v>153</v>
      </c>
      <c r="D97" s="90" t="s">
        <v>192</v>
      </c>
      <c r="E97" s="89" t="s">
        <v>143</v>
      </c>
      <c r="F97" s="78">
        <v>1968</v>
      </c>
      <c r="G97" s="78">
        <f>H97-F97</f>
        <v>225</v>
      </c>
      <c r="H97" s="78">
        <v>2193</v>
      </c>
      <c r="I97" s="78"/>
      <c r="J97" s="78">
        <v>2530</v>
      </c>
      <c r="K97" s="81"/>
      <c r="L97" s="81"/>
      <c r="M97" s="78">
        <v>2530</v>
      </c>
      <c r="N97" s="78">
        <f>O97-M97</f>
        <v>-2530</v>
      </c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9"/>
      <c r="AB97" s="79"/>
      <c r="AC97" s="79"/>
      <c r="AD97" s="79"/>
      <c r="AE97" s="79"/>
      <c r="AF97" s="78"/>
      <c r="AG97" s="78"/>
      <c r="AH97" s="78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</row>
    <row r="98" spans="1:68" s="16" customFormat="1" ht="19.5" customHeight="1">
      <c r="A98" s="88" t="s">
        <v>41</v>
      </c>
      <c r="B98" s="89" t="s">
        <v>135</v>
      </c>
      <c r="C98" s="89" t="s">
        <v>153</v>
      </c>
      <c r="D98" s="90" t="s">
        <v>156</v>
      </c>
      <c r="E98" s="89"/>
      <c r="F98" s="91">
        <f aca="true" t="shared" si="56" ref="F98:L98">F100+F102+F104</f>
        <v>273026</v>
      </c>
      <c r="G98" s="91">
        <f t="shared" si="56"/>
        <v>84778</v>
      </c>
      <c r="H98" s="91">
        <f t="shared" si="56"/>
        <v>357804</v>
      </c>
      <c r="I98" s="91">
        <f t="shared" si="56"/>
        <v>0</v>
      </c>
      <c r="J98" s="91">
        <f t="shared" si="56"/>
        <v>400927</v>
      </c>
      <c r="K98" s="91">
        <f t="shared" si="56"/>
        <v>0</v>
      </c>
      <c r="L98" s="91">
        <f t="shared" si="56"/>
        <v>0</v>
      </c>
      <c r="M98" s="91">
        <f aca="true" t="shared" si="57" ref="M98:U98">M99+M100+M102+M104</f>
        <v>400927</v>
      </c>
      <c r="N98" s="91">
        <f t="shared" si="57"/>
        <v>-227752</v>
      </c>
      <c r="O98" s="91">
        <f t="shared" si="57"/>
        <v>173175</v>
      </c>
      <c r="P98" s="91">
        <f t="shared" si="57"/>
        <v>0</v>
      </c>
      <c r="Q98" s="91">
        <f t="shared" si="57"/>
        <v>177686</v>
      </c>
      <c r="R98" s="91">
        <f t="shared" si="57"/>
        <v>0</v>
      </c>
      <c r="S98" s="91">
        <f t="shared" si="57"/>
        <v>0</v>
      </c>
      <c r="T98" s="91">
        <f t="shared" si="57"/>
        <v>173175</v>
      </c>
      <c r="U98" s="91">
        <f t="shared" si="57"/>
        <v>177686</v>
      </c>
      <c r="V98" s="91">
        <f aca="true" t="shared" si="58" ref="V98:AB98">V99+V100+V102+V104</f>
        <v>0</v>
      </c>
      <c r="W98" s="91">
        <f t="shared" si="58"/>
        <v>0</v>
      </c>
      <c r="X98" s="91">
        <f t="shared" si="58"/>
        <v>173175</v>
      </c>
      <c r="Y98" s="91">
        <f t="shared" si="58"/>
        <v>177686</v>
      </c>
      <c r="Z98" s="91">
        <f t="shared" si="58"/>
        <v>0</v>
      </c>
      <c r="AA98" s="92">
        <f t="shared" si="58"/>
        <v>173175</v>
      </c>
      <c r="AB98" s="92">
        <f t="shared" si="58"/>
        <v>177686</v>
      </c>
      <c r="AC98" s="92">
        <f>AC99+AC100+AC102+AC104</f>
        <v>0</v>
      </c>
      <c r="AD98" s="92">
        <f>AD99+AD100+AD102+AD104</f>
        <v>0</v>
      </c>
      <c r="AE98" s="92"/>
      <c r="AF98" s="91">
        <f>AF99+AF100+AF102+AF104</f>
        <v>173175</v>
      </c>
      <c r="AG98" s="91">
        <f>AG99+AG100+AG102+AG104</f>
        <v>0</v>
      </c>
      <c r="AH98" s="91">
        <f>AH99+AH100+AH102+AH104</f>
        <v>177686</v>
      </c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</row>
    <row r="99" spans="1:68" s="16" customFormat="1" ht="86.25" customHeight="1" hidden="1">
      <c r="A99" s="88" t="s">
        <v>254</v>
      </c>
      <c r="B99" s="89" t="s">
        <v>135</v>
      </c>
      <c r="C99" s="89" t="s">
        <v>153</v>
      </c>
      <c r="D99" s="90" t="s">
        <v>156</v>
      </c>
      <c r="E99" s="89" t="s">
        <v>143</v>
      </c>
      <c r="F99" s="91"/>
      <c r="G99" s="91"/>
      <c r="H99" s="91"/>
      <c r="I99" s="91"/>
      <c r="J99" s="91"/>
      <c r="K99" s="91"/>
      <c r="L99" s="91"/>
      <c r="M99" s="91"/>
      <c r="N99" s="78">
        <f>O99-M99</f>
        <v>0</v>
      </c>
      <c r="O99" s="91"/>
      <c r="P99" s="91"/>
      <c r="Q99" s="91"/>
      <c r="R99" s="91"/>
      <c r="S99" s="91"/>
      <c r="T99" s="91"/>
      <c r="U99" s="91"/>
      <c r="V99" s="81"/>
      <c r="W99" s="81"/>
      <c r="X99" s="81"/>
      <c r="Y99" s="81"/>
      <c r="Z99" s="81"/>
      <c r="AA99" s="82"/>
      <c r="AB99" s="82"/>
      <c r="AC99" s="82"/>
      <c r="AD99" s="82"/>
      <c r="AE99" s="82"/>
      <c r="AF99" s="81"/>
      <c r="AG99" s="81"/>
      <c r="AH99" s="81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</row>
    <row r="100" spans="1:68" s="16" customFormat="1" ht="69.75" customHeight="1">
      <c r="A100" s="120" t="s">
        <v>198</v>
      </c>
      <c r="B100" s="89" t="s">
        <v>135</v>
      </c>
      <c r="C100" s="89" t="s">
        <v>153</v>
      </c>
      <c r="D100" s="90" t="s">
        <v>193</v>
      </c>
      <c r="E100" s="89"/>
      <c r="F100" s="91">
        <f aca="true" t="shared" si="59" ref="F100:AH100">F101</f>
        <v>133494</v>
      </c>
      <c r="G100" s="91">
        <f t="shared" si="59"/>
        <v>-45904</v>
      </c>
      <c r="H100" s="91">
        <f t="shared" si="59"/>
        <v>87590</v>
      </c>
      <c r="I100" s="91">
        <f t="shared" si="59"/>
        <v>0</v>
      </c>
      <c r="J100" s="91">
        <f t="shared" si="59"/>
        <v>93809</v>
      </c>
      <c r="K100" s="91">
        <f t="shared" si="59"/>
        <v>0</v>
      </c>
      <c r="L100" s="91">
        <f t="shared" si="59"/>
        <v>0</v>
      </c>
      <c r="M100" s="91">
        <f t="shared" si="59"/>
        <v>93809</v>
      </c>
      <c r="N100" s="91">
        <f t="shared" si="59"/>
        <v>-22965</v>
      </c>
      <c r="O100" s="91">
        <f t="shared" si="59"/>
        <v>70844</v>
      </c>
      <c r="P100" s="91">
        <f t="shared" si="59"/>
        <v>0</v>
      </c>
      <c r="Q100" s="91">
        <f t="shared" si="59"/>
        <v>75355</v>
      </c>
      <c r="R100" s="91">
        <f t="shared" si="59"/>
        <v>0</v>
      </c>
      <c r="S100" s="91">
        <f t="shared" si="59"/>
        <v>0</v>
      </c>
      <c r="T100" s="91">
        <f t="shared" si="59"/>
        <v>70844</v>
      </c>
      <c r="U100" s="91">
        <f t="shared" si="59"/>
        <v>75355</v>
      </c>
      <c r="V100" s="91">
        <f t="shared" si="59"/>
        <v>0</v>
      </c>
      <c r="W100" s="91">
        <f t="shared" si="59"/>
        <v>0</v>
      </c>
      <c r="X100" s="91">
        <f t="shared" si="59"/>
        <v>70844</v>
      </c>
      <c r="Y100" s="91">
        <f t="shared" si="59"/>
        <v>75355</v>
      </c>
      <c r="Z100" s="91">
        <f t="shared" si="59"/>
        <v>0</v>
      </c>
      <c r="AA100" s="92">
        <f t="shared" si="59"/>
        <v>70844</v>
      </c>
      <c r="AB100" s="92">
        <f t="shared" si="59"/>
        <v>75355</v>
      </c>
      <c r="AC100" s="92">
        <f t="shared" si="59"/>
        <v>0</v>
      </c>
      <c r="AD100" s="92">
        <f t="shared" si="59"/>
        <v>0</v>
      </c>
      <c r="AE100" s="92"/>
      <c r="AF100" s="91">
        <f t="shared" si="59"/>
        <v>70844</v>
      </c>
      <c r="AG100" s="91">
        <f t="shared" si="59"/>
        <v>0</v>
      </c>
      <c r="AH100" s="91">
        <f t="shared" si="59"/>
        <v>75355</v>
      </c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</row>
    <row r="101" spans="1:68" s="16" customFormat="1" ht="85.5" customHeight="1">
      <c r="A101" s="88" t="s">
        <v>254</v>
      </c>
      <c r="B101" s="89" t="s">
        <v>135</v>
      </c>
      <c r="C101" s="89" t="s">
        <v>153</v>
      </c>
      <c r="D101" s="90" t="s">
        <v>193</v>
      </c>
      <c r="E101" s="89" t="s">
        <v>143</v>
      </c>
      <c r="F101" s="78">
        <v>133494</v>
      </c>
      <c r="G101" s="78">
        <f>H101-F101</f>
        <v>-45904</v>
      </c>
      <c r="H101" s="78">
        <v>87590</v>
      </c>
      <c r="I101" s="78"/>
      <c r="J101" s="78">
        <v>93809</v>
      </c>
      <c r="K101" s="81"/>
      <c r="L101" s="81"/>
      <c r="M101" s="78">
        <v>93809</v>
      </c>
      <c r="N101" s="78">
        <f>O101-M101</f>
        <v>-22965</v>
      </c>
      <c r="O101" s="78">
        <v>70844</v>
      </c>
      <c r="P101" s="78"/>
      <c r="Q101" s="78">
        <v>75355</v>
      </c>
      <c r="R101" s="81"/>
      <c r="S101" s="81"/>
      <c r="T101" s="78">
        <f>O101+R101</f>
        <v>70844</v>
      </c>
      <c r="U101" s="78">
        <f>Q101+S101</f>
        <v>75355</v>
      </c>
      <c r="V101" s="81"/>
      <c r="W101" s="81"/>
      <c r="X101" s="78">
        <f>T101+V101</f>
        <v>70844</v>
      </c>
      <c r="Y101" s="78">
        <f>U101+W101</f>
        <v>75355</v>
      </c>
      <c r="Z101" s="81"/>
      <c r="AA101" s="79">
        <f>X101+Z101</f>
        <v>70844</v>
      </c>
      <c r="AB101" s="79">
        <f>Y101</f>
        <v>75355</v>
      </c>
      <c r="AC101" s="82"/>
      <c r="AD101" s="82"/>
      <c r="AE101" s="82"/>
      <c r="AF101" s="78">
        <f>AA101+AC101</f>
        <v>70844</v>
      </c>
      <c r="AG101" s="81"/>
      <c r="AH101" s="78">
        <f>AB101</f>
        <v>75355</v>
      </c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</row>
    <row r="102" spans="1:68" s="16" customFormat="1" ht="43.5" customHeight="1">
      <c r="A102" s="120" t="s">
        <v>199</v>
      </c>
      <c r="B102" s="89" t="s">
        <v>135</v>
      </c>
      <c r="C102" s="89" t="s">
        <v>153</v>
      </c>
      <c r="D102" s="90" t="s">
        <v>194</v>
      </c>
      <c r="E102" s="89"/>
      <c r="F102" s="91">
        <f aca="true" t="shared" si="60" ref="F102:AH102">F103</f>
        <v>128459</v>
      </c>
      <c r="G102" s="91">
        <f t="shared" si="60"/>
        <v>130459</v>
      </c>
      <c r="H102" s="91">
        <f t="shared" si="60"/>
        <v>258918</v>
      </c>
      <c r="I102" s="91">
        <f t="shared" si="60"/>
        <v>0</v>
      </c>
      <c r="J102" s="91">
        <f t="shared" si="60"/>
        <v>295376</v>
      </c>
      <c r="K102" s="91">
        <f t="shared" si="60"/>
        <v>0</v>
      </c>
      <c r="L102" s="91">
        <f t="shared" si="60"/>
        <v>0</v>
      </c>
      <c r="M102" s="91">
        <f t="shared" si="60"/>
        <v>295376</v>
      </c>
      <c r="N102" s="91">
        <f t="shared" si="60"/>
        <v>-193045</v>
      </c>
      <c r="O102" s="91">
        <f t="shared" si="60"/>
        <v>102331</v>
      </c>
      <c r="P102" s="91">
        <f t="shared" si="60"/>
        <v>0</v>
      </c>
      <c r="Q102" s="91">
        <f t="shared" si="60"/>
        <v>102331</v>
      </c>
      <c r="R102" s="91">
        <f t="shared" si="60"/>
        <v>0</v>
      </c>
      <c r="S102" s="91">
        <f t="shared" si="60"/>
        <v>0</v>
      </c>
      <c r="T102" s="91">
        <f t="shared" si="60"/>
        <v>102331</v>
      </c>
      <c r="U102" s="91">
        <f t="shared" si="60"/>
        <v>102331</v>
      </c>
      <c r="V102" s="91">
        <f t="shared" si="60"/>
        <v>0</v>
      </c>
      <c r="W102" s="91">
        <f t="shared" si="60"/>
        <v>0</v>
      </c>
      <c r="X102" s="91">
        <f t="shared" si="60"/>
        <v>102331</v>
      </c>
      <c r="Y102" s="91">
        <f t="shared" si="60"/>
        <v>102331</v>
      </c>
      <c r="Z102" s="91">
        <f t="shared" si="60"/>
        <v>0</v>
      </c>
      <c r="AA102" s="92">
        <f t="shared" si="60"/>
        <v>102331</v>
      </c>
      <c r="AB102" s="92">
        <f t="shared" si="60"/>
        <v>102331</v>
      </c>
      <c r="AC102" s="92">
        <f t="shared" si="60"/>
        <v>0</v>
      </c>
      <c r="AD102" s="92">
        <f t="shared" si="60"/>
        <v>0</v>
      </c>
      <c r="AE102" s="92"/>
      <c r="AF102" s="91">
        <f t="shared" si="60"/>
        <v>102331</v>
      </c>
      <c r="AG102" s="91">
        <f t="shared" si="60"/>
        <v>0</v>
      </c>
      <c r="AH102" s="91">
        <f t="shared" si="60"/>
        <v>102331</v>
      </c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</row>
    <row r="103" spans="1:68" s="16" customFormat="1" ht="87" customHeight="1">
      <c r="A103" s="88" t="s">
        <v>254</v>
      </c>
      <c r="B103" s="89" t="s">
        <v>135</v>
      </c>
      <c r="C103" s="89" t="s">
        <v>153</v>
      </c>
      <c r="D103" s="90" t="s">
        <v>194</v>
      </c>
      <c r="E103" s="89" t="s">
        <v>143</v>
      </c>
      <c r="F103" s="78">
        <v>128459</v>
      </c>
      <c r="G103" s="78">
        <f>H103-F103</f>
        <v>130459</v>
      </c>
      <c r="H103" s="78">
        <v>258918</v>
      </c>
      <c r="I103" s="78"/>
      <c r="J103" s="78">
        <v>295376</v>
      </c>
      <c r="K103" s="81"/>
      <c r="L103" s="81"/>
      <c r="M103" s="78">
        <v>295376</v>
      </c>
      <c r="N103" s="78">
        <f>O103-M103</f>
        <v>-193045</v>
      </c>
      <c r="O103" s="78">
        <v>102331</v>
      </c>
      <c r="P103" s="78"/>
      <c r="Q103" s="78">
        <v>102331</v>
      </c>
      <c r="R103" s="81"/>
      <c r="S103" s="81"/>
      <c r="T103" s="78">
        <f>O103+R103</f>
        <v>102331</v>
      </c>
      <c r="U103" s="78">
        <f>Q103+S103</f>
        <v>102331</v>
      </c>
      <c r="V103" s="81"/>
      <c r="W103" s="81"/>
      <c r="X103" s="78">
        <f>T103+V103</f>
        <v>102331</v>
      </c>
      <c r="Y103" s="78">
        <f>U103+W103</f>
        <v>102331</v>
      </c>
      <c r="Z103" s="81"/>
      <c r="AA103" s="79">
        <f>X103+Z103</f>
        <v>102331</v>
      </c>
      <c r="AB103" s="79">
        <f>Y103</f>
        <v>102331</v>
      </c>
      <c r="AC103" s="82"/>
      <c r="AD103" s="82"/>
      <c r="AE103" s="82"/>
      <c r="AF103" s="78">
        <f>AA103+AC103</f>
        <v>102331</v>
      </c>
      <c r="AG103" s="81"/>
      <c r="AH103" s="78">
        <f>AB103</f>
        <v>102331</v>
      </c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</row>
    <row r="104" spans="1:68" s="16" customFormat="1" ht="87" customHeight="1" hidden="1">
      <c r="A104" s="120" t="s">
        <v>200</v>
      </c>
      <c r="B104" s="89" t="s">
        <v>135</v>
      </c>
      <c r="C104" s="89" t="s">
        <v>153</v>
      </c>
      <c r="D104" s="90" t="s">
        <v>195</v>
      </c>
      <c r="E104" s="89"/>
      <c r="F104" s="91">
        <f aca="true" t="shared" si="61" ref="F104:Q104">F105</f>
        <v>11073</v>
      </c>
      <c r="G104" s="91">
        <f t="shared" si="61"/>
        <v>223</v>
      </c>
      <c r="H104" s="91">
        <f t="shared" si="61"/>
        <v>11296</v>
      </c>
      <c r="I104" s="91">
        <f t="shared" si="61"/>
        <v>0</v>
      </c>
      <c r="J104" s="91">
        <f t="shared" si="61"/>
        <v>11742</v>
      </c>
      <c r="K104" s="91">
        <f t="shared" si="61"/>
        <v>0</v>
      </c>
      <c r="L104" s="91">
        <f t="shared" si="61"/>
        <v>0</v>
      </c>
      <c r="M104" s="91">
        <f t="shared" si="61"/>
        <v>11742</v>
      </c>
      <c r="N104" s="91">
        <f t="shared" si="61"/>
        <v>-11742</v>
      </c>
      <c r="O104" s="91">
        <f t="shared" si="61"/>
        <v>0</v>
      </c>
      <c r="P104" s="91">
        <f t="shared" si="61"/>
        <v>0</v>
      </c>
      <c r="Q104" s="91">
        <f t="shared" si="61"/>
        <v>0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82"/>
      <c r="AC104" s="82"/>
      <c r="AD104" s="82"/>
      <c r="AE104" s="82"/>
      <c r="AF104" s="81"/>
      <c r="AG104" s="81"/>
      <c r="AH104" s="81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</row>
    <row r="105" spans="1:68" s="16" customFormat="1" ht="85.5" customHeight="1" hidden="1">
      <c r="A105" s="88" t="s">
        <v>254</v>
      </c>
      <c r="B105" s="89" t="s">
        <v>135</v>
      </c>
      <c r="C105" s="89" t="s">
        <v>153</v>
      </c>
      <c r="D105" s="90" t="s">
        <v>195</v>
      </c>
      <c r="E105" s="89" t="s">
        <v>143</v>
      </c>
      <c r="F105" s="78">
        <v>11073</v>
      </c>
      <c r="G105" s="78">
        <f>H105-F105</f>
        <v>223</v>
      </c>
      <c r="H105" s="78">
        <v>11296</v>
      </c>
      <c r="I105" s="78"/>
      <c r="J105" s="78">
        <v>11742</v>
      </c>
      <c r="K105" s="81"/>
      <c r="L105" s="81"/>
      <c r="M105" s="78">
        <v>11742</v>
      </c>
      <c r="N105" s="78">
        <f>O105-M105</f>
        <v>-11742</v>
      </c>
      <c r="O105" s="78"/>
      <c r="P105" s="78"/>
      <c r="Q105" s="78"/>
      <c r="R105" s="81"/>
      <c r="S105" s="81"/>
      <c r="T105" s="81"/>
      <c r="U105" s="81"/>
      <c r="V105" s="81"/>
      <c r="W105" s="81"/>
      <c r="X105" s="81"/>
      <c r="Y105" s="81"/>
      <c r="Z105" s="81"/>
      <c r="AA105" s="82"/>
      <c r="AB105" s="82"/>
      <c r="AC105" s="82"/>
      <c r="AD105" s="82"/>
      <c r="AE105" s="82"/>
      <c r="AF105" s="81"/>
      <c r="AG105" s="81"/>
      <c r="AH105" s="81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</row>
    <row r="106" spans="1:68" s="16" customFormat="1" ht="17.25" customHeight="1" hidden="1">
      <c r="A106" s="88"/>
      <c r="B106" s="89"/>
      <c r="C106" s="89"/>
      <c r="D106" s="90"/>
      <c r="E106" s="89"/>
      <c r="F106" s="114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2"/>
      <c r="AB106" s="82"/>
      <c r="AC106" s="82"/>
      <c r="AD106" s="82"/>
      <c r="AE106" s="82"/>
      <c r="AF106" s="81"/>
      <c r="AG106" s="81"/>
      <c r="AH106" s="81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</row>
    <row r="107" spans="1:68" s="16" customFormat="1" ht="20.25" customHeight="1" hidden="1">
      <c r="A107" s="71" t="s">
        <v>152</v>
      </c>
      <c r="B107" s="72" t="s">
        <v>135</v>
      </c>
      <c r="C107" s="72" t="s">
        <v>146</v>
      </c>
      <c r="D107" s="85"/>
      <c r="E107" s="72"/>
      <c r="F107" s="86">
        <f aca="true" t="shared" si="62" ref="F107:Q108">F108</f>
        <v>41021</v>
      </c>
      <c r="G107" s="86">
        <f aca="true" t="shared" si="63" ref="G107:O107">G108+G110</f>
        <v>3990</v>
      </c>
      <c r="H107" s="86">
        <f t="shared" si="63"/>
        <v>45011</v>
      </c>
      <c r="I107" s="86">
        <f t="shared" si="63"/>
        <v>0</v>
      </c>
      <c r="J107" s="86">
        <f t="shared" si="63"/>
        <v>77308</v>
      </c>
      <c r="K107" s="86">
        <f t="shared" si="63"/>
        <v>0</v>
      </c>
      <c r="L107" s="86">
        <f t="shared" si="63"/>
        <v>0</v>
      </c>
      <c r="M107" s="86">
        <f t="shared" si="63"/>
        <v>77308</v>
      </c>
      <c r="N107" s="86">
        <f t="shared" si="63"/>
        <v>-77308</v>
      </c>
      <c r="O107" s="86">
        <f t="shared" si="63"/>
        <v>0</v>
      </c>
      <c r="P107" s="86">
        <f>P108+P110</f>
        <v>0</v>
      </c>
      <c r="Q107" s="86">
        <f>Q108+Q110</f>
        <v>0</v>
      </c>
      <c r="R107" s="81"/>
      <c r="S107" s="81"/>
      <c r="T107" s="81"/>
      <c r="U107" s="81"/>
      <c r="V107" s="81"/>
      <c r="W107" s="81"/>
      <c r="X107" s="81"/>
      <c r="Y107" s="81"/>
      <c r="Z107" s="81"/>
      <c r="AA107" s="82"/>
      <c r="AB107" s="82"/>
      <c r="AC107" s="82"/>
      <c r="AD107" s="82"/>
      <c r="AE107" s="82"/>
      <c r="AF107" s="81"/>
      <c r="AG107" s="81"/>
      <c r="AH107" s="81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</row>
    <row r="108" spans="1:34" ht="52.5" customHeight="1" hidden="1">
      <c r="A108" s="88" t="s">
        <v>150</v>
      </c>
      <c r="B108" s="89" t="s">
        <v>135</v>
      </c>
      <c r="C108" s="89" t="s">
        <v>146</v>
      </c>
      <c r="D108" s="90" t="s">
        <v>38</v>
      </c>
      <c r="E108" s="89"/>
      <c r="F108" s="91">
        <f t="shared" si="62"/>
        <v>41021</v>
      </c>
      <c r="G108" s="91">
        <f t="shared" si="62"/>
        <v>-11347</v>
      </c>
      <c r="H108" s="91">
        <f t="shared" si="62"/>
        <v>29674</v>
      </c>
      <c r="I108" s="91">
        <f t="shared" si="62"/>
        <v>0</v>
      </c>
      <c r="J108" s="91">
        <f t="shared" si="62"/>
        <v>64738</v>
      </c>
      <c r="K108" s="91">
        <f t="shared" si="62"/>
        <v>0</v>
      </c>
      <c r="L108" s="91">
        <f t="shared" si="62"/>
        <v>0</v>
      </c>
      <c r="M108" s="91">
        <f t="shared" si="62"/>
        <v>64738</v>
      </c>
      <c r="N108" s="91">
        <f t="shared" si="62"/>
        <v>-64738</v>
      </c>
      <c r="O108" s="91">
        <f t="shared" si="62"/>
        <v>0</v>
      </c>
      <c r="P108" s="91">
        <f t="shared" si="62"/>
        <v>0</v>
      </c>
      <c r="Q108" s="91">
        <f t="shared" si="62"/>
        <v>0</v>
      </c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2"/>
      <c r="AC108" s="62"/>
      <c r="AD108" s="62"/>
      <c r="AE108" s="62"/>
      <c r="AF108" s="61"/>
      <c r="AG108" s="61"/>
      <c r="AH108" s="61"/>
    </row>
    <row r="109" spans="1:68" s="12" customFormat="1" ht="87" customHeight="1" hidden="1">
      <c r="A109" s="88" t="s">
        <v>253</v>
      </c>
      <c r="B109" s="89" t="s">
        <v>135</v>
      </c>
      <c r="C109" s="89" t="s">
        <v>146</v>
      </c>
      <c r="D109" s="90" t="s">
        <v>38</v>
      </c>
      <c r="E109" s="89" t="s">
        <v>151</v>
      </c>
      <c r="F109" s="78">
        <v>41021</v>
      </c>
      <c r="G109" s="78">
        <f>H109-F109</f>
        <v>-11347</v>
      </c>
      <c r="H109" s="78">
        <f>45011-15337</f>
        <v>29674</v>
      </c>
      <c r="I109" s="78"/>
      <c r="J109" s="78">
        <f>77308-12570</f>
        <v>64738</v>
      </c>
      <c r="K109" s="74"/>
      <c r="L109" s="74"/>
      <c r="M109" s="78">
        <v>64738</v>
      </c>
      <c r="N109" s="78">
        <f>O109-M109</f>
        <v>-64738</v>
      </c>
      <c r="O109" s="78"/>
      <c r="P109" s="78"/>
      <c r="Q109" s="78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7"/>
      <c r="AB109" s="107"/>
      <c r="AC109" s="107"/>
      <c r="AD109" s="107"/>
      <c r="AE109" s="107"/>
      <c r="AF109" s="106"/>
      <c r="AG109" s="106"/>
      <c r="AH109" s="106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</row>
    <row r="110" spans="1:68" s="12" customFormat="1" ht="24.75" customHeight="1" hidden="1">
      <c r="A110" s="88" t="s">
        <v>121</v>
      </c>
      <c r="B110" s="89" t="s">
        <v>135</v>
      </c>
      <c r="C110" s="89" t="s">
        <v>146</v>
      </c>
      <c r="D110" s="90" t="s">
        <v>122</v>
      </c>
      <c r="E110" s="89"/>
      <c r="F110" s="78"/>
      <c r="G110" s="78">
        <f aca="true" t="shared" si="64" ref="G110:Q110">G111</f>
        <v>15337</v>
      </c>
      <c r="H110" s="78">
        <f t="shared" si="64"/>
        <v>15337</v>
      </c>
      <c r="I110" s="78">
        <f t="shared" si="64"/>
        <v>0</v>
      </c>
      <c r="J110" s="78">
        <f t="shared" si="64"/>
        <v>12570</v>
      </c>
      <c r="K110" s="78">
        <f t="shared" si="64"/>
        <v>0</v>
      </c>
      <c r="L110" s="78">
        <f t="shared" si="64"/>
        <v>0</v>
      </c>
      <c r="M110" s="78">
        <f t="shared" si="64"/>
        <v>12570</v>
      </c>
      <c r="N110" s="78">
        <f t="shared" si="64"/>
        <v>-12570</v>
      </c>
      <c r="O110" s="78">
        <f t="shared" si="64"/>
        <v>0</v>
      </c>
      <c r="P110" s="78">
        <f t="shared" si="64"/>
        <v>0</v>
      </c>
      <c r="Q110" s="78">
        <f t="shared" si="64"/>
        <v>0</v>
      </c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07"/>
      <c r="AC110" s="107"/>
      <c r="AD110" s="107"/>
      <c r="AE110" s="107"/>
      <c r="AF110" s="106"/>
      <c r="AG110" s="106"/>
      <c r="AH110" s="106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</row>
    <row r="111" spans="1:68" s="12" customFormat="1" ht="87.75" customHeight="1" hidden="1">
      <c r="A111" s="88" t="s">
        <v>253</v>
      </c>
      <c r="B111" s="89" t="s">
        <v>135</v>
      </c>
      <c r="C111" s="89" t="s">
        <v>146</v>
      </c>
      <c r="D111" s="90" t="s">
        <v>122</v>
      </c>
      <c r="E111" s="89" t="s">
        <v>151</v>
      </c>
      <c r="F111" s="78"/>
      <c r="G111" s="78">
        <f>H111-F111</f>
        <v>15337</v>
      </c>
      <c r="H111" s="78">
        <v>15337</v>
      </c>
      <c r="I111" s="78"/>
      <c r="J111" s="78">
        <v>12570</v>
      </c>
      <c r="K111" s="74"/>
      <c r="L111" s="74"/>
      <c r="M111" s="78">
        <v>12570</v>
      </c>
      <c r="N111" s="78">
        <f>O111-M111</f>
        <v>-12570</v>
      </c>
      <c r="O111" s="78"/>
      <c r="P111" s="78"/>
      <c r="Q111" s="78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7"/>
      <c r="AB111" s="107"/>
      <c r="AC111" s="107"/>
      <c r="AD111" s="107"/>
      <c r="AE111" s="107"/>
      <c r="AF111" s="106"/>
      <c r="AG111" s="106"/>
      <c r="AH111" s="106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</row>
    <row r="112" spans="1:68" s="12" customFormat="1" ht="23.25" customHeight="1">
      <c r="A112" s="88"/>
      <c r="B112" s="89"/>
      <c r="C112" s="89"/>
      <c r="D112" s="90"/>
      <c r="E112" s="89"/>
      <c r="F112" s="78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7"/>
      <c r="AB112" s="107"/>
      <c r="AC112" s="107"/>
      <c r="AD112" s="107"/>
      <c r="AE112" s="107"/>
      <c r="AF112" s="106"/>
      <c r="AG112" s="106"/>
      <c r="AH112" s="106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</row>
    <row r="113" spans="1:68" s="12" customFormat="1" ht="35.25" customHeight="1">
      <c r="A113" s="71" t="s">
        <v>207</v>
      </c>
      <c r="B113" s="72" t="s">
        <v>135</v>
      </c>
      <c r="C113" s="72" t="s">
        <v>139</v>
      </c>
      <c r="D113" s="90"/>
      <c r="E113" s="89"/>
      <c r="F113" s="86">
        <f aca="true" t="shared" si="65" ref="F113:V114">F114</f>
        <v>1563</v>
      </c>
      <c r="G113" s="86">
        <f t="shared" si="65"/>
        <v>218</v>
      </c>
      <c r="H113" s="86">
        <f t="shared" si="65"/>
        <v>1781</v>
      </c>
      <c r="I113" s="86">
        <f t="shared" si="65"/>
        <v>0</v>
      </c>
      <c r="J113" s="86">
        <f t="shared" si="65"/>
        <v>1911</v>
      </c>
      <c r="K113" s="86">
        <f t="shared" si="65"/>
        <v>0</v>
      </c>
      <c r="L113" s="86">
        <f t="shared" si="65"/>
        <v>0</v>
      </c>
      <c r="M113" s="86">
        <f t="shared" si="65"/>
        <v>1911</v>
      </c>
      <c r="N113" s="86">
        <f t="shared" si="65"/>
        <v>-383</v>
      </c>
      <c r="O113" s="86">
        <f t="shared" si="65"/>
        <v>1528</v>
      </c>
      <c r="P113" s="86">
        <f t="shared" si="65"/>
        <v>0</v>
      </c>
      <c r="Q113" s="86">
        <f t="shared" si="65"/>
        <v>1528</v>
      </c>
      <c r="R113" s="86">
        <f t="shared" si="65"/>
        <v>0</v>
      </c>
      <c r="S113" s="86">
        <f t="shared" si="65"/>
        <v>0</v>
      </c>
      <c r="T113" s="86">
        <f t="shared" si="65"/>
        <v>1528</v>
      </c>
      <c r="U113" s="86">
        <f t="shared" si="65"/>
        <v>1528</v>
      </c>
      <c r="V113" s="86">
        <f t="shared" si="65"/>
        <v>0</v>
      </c>
      <c r="W113" s="86">
        <f aca="true" t="shared" si="66" ref="V113:AH114">W114</f>
        <v>0</v>
      </c>
      <c r="X113" s="86">
        <f t="shared" si="66"/>
        <v>1528</v>
      </c>
      <c r="Y113" s="86">
        <f t="shared" si="66"/>
        <v>1528</v>
      </c>
      <c r="Z113" s="86">
        <f t="shared" si="66"/>
        <v>0</v>
      </c>
      <c r="AA113" s="87">
        <f t="shared" si="66"/>
        <v>1528</v>
      </c>
      <c r="AB113" s="87">
        <f t="shared" si="66"/>
        <v>1528</v>
      </c>
      <c r="AC113" s="87">
        <f t="shared" si="66"/>
        <v>0</v>
      </c>
      <c r="AD113" s="87">
        <f t="shared" si="66"/>
        <v>0</v>
      </c>
      <c r="AE113" s="87"/>
      <c r="AF113" s="86">
        <f t="shared" si="66"/>
        <v>1528</v>
      </c>
      <c r="AG113" s="86">
        <f t="shared" si="66"/>
        <v>0</v>
      </c>
      <c r="AH113" s="86">
        <f t="shared" si="66"/>
        <v>1528</v>
      </c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</row>
    <row r="114" spans="1:68" s="12" customFormat="1" ht="22.5" customHeight="1">
      <c r="A114" s="88" t="s">
        <v>208</v>
      </c>
      <c r="B114" s="89" t="s">
        <v>135</v>
      </c>
      <c r="C114" s="89" t="s">
        <v>139</v>
      </c>
      <c r="D114" s="90" t="s">
        <v>206</v>
      </c>
      <c r="E114" s="89"/>
      <c r="F114" s="91">
        <f t="shared" si="65"/>
        <v>1563</v>
      </c>
      <c r="G114" s="91">
        <f t="shared" si="65"/>
        <v>218</v>
      </c>
      <c r="H114" s="91">
        <f t="shared" si="65"/>
        <v>1781</v>
      </c>
      <c r="I114" s="91">
        <f t="shared" si="65"/>
        <v>0</v>
      </c>
      <c r="J114" s="91">
        <f t="shared" si="65"/>
        <v>1911</v>
      </c>
      <c r="K114" s="91">
        <f t="shared" si="65"/>
        <v>0</v>
      </c>
      <c r="L114" s="91">
        <f t="shared" si="65"/>
        <v>0</v>
      </c>
      <c r="M114" s="91">
        <f t="shared" si="65"/>
        <v>1911</v>
      </c>
      <c r="N114" s="91">
        <f t="shared" si="65"/>
        <v>-383</v>
      </c>
      <c r="O114" s="91">
        <f t="shared" si="65"/>
        <v>1528</v>
      </c>
      <c r="P114" s="91">
        <f t="shared" si="65"/>
        <v>0</v>
      </c>
      <c r="Q114" s="91">
        <f t="shared" si="65"/>
        <v>1528</v>
      </c>
      <c r="R114" s="91">
        <f t="shared" si="65"/>
        <v>0</v>
      </c>
      <c r="S114" s="91">
        <f t="shared" si="65"/>
        <v>0</v>
      </c>
      <c r="T114" s="91">
        <f t="shared" si="65"/>
        <v>1528</v>
      </c>
      <c r="U114" s="91">
        <f t="shared" si="65"/>
        <v>1528</v>
      </c>
      <c r="V114" s="91">
        <f t="shared" si="66"/>
        <v>0</v>
      </c>
      <c r="W114" s="91">
        <f t="shared" si="66"/>
        <v>0</v>
      </c>
      <c r="X114" s="91">
        <f t="shared" si="66"/>
        <v>1528</v>
      </c>
      <c r="Y114" s="91">
        <f t="shared" si="66"/>
        <v>1528</v>
      </c>
      <c r="Z114" s="91">
        <f t="shared" si="66"/>
        <v>0</v>
      </c>
      <c r="AA114" s="92">
        <f t="shared" si="66"/>
        <v>1528</v>
      </c>
      <c r="AB114" s="92">
        <f t="shared" si="66"/>
        <v>1528</v>
      </c>
      <c r="AC114" s="92">
        <f t="shared" si="66"/>
        <v>0</v>
      </c>
      <c r="AD114" s="92">
        <f t="shared" si="66"/>
        <v>0</v>
      </c>
      <c r="AE114" s="92"/>
      <c r="AF114" s="91">
        <f t="shared" si="66"/>
        <v>1528</v>
      </c>
      <c r="AG114" s="91">
        <f t="shared" si="66"/>
        <v>0</v>
      </c>
      <c r="AH114" s="91">
        <f t="shared" si="66"/>
        <v>1528</v>
      </c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</row>
    <row r="115" spans="1:68" s="12" customFormat="1" ht="36" customHeight="1">
      <c r="A115" s="88" t="s">
        <v>129</v>
      </c>
      <c r="B115" s="89" t="s">
        <v>135</v>
      </c>
      <c r="C115" s="89" t="s">
        <v>139</v>
      </c>
      <c r="D115" s="90" t="s">
        <v>206</v>
      </c>
      <c r="E115" s="89" t="s">
        <v>130</v>
      </c>
      <c r="F115" s="78">
        <v>1563</v>
      </c>
      <c r="G115" s="78">
        <f>H115-F115</f>
        <v>218</v>
      </c>
      <c r="H115" s="78">
        <v>1781</v>
      </c>
      <c r="I115" s="78"/>
      <c r="J115" s="78">
        <v>1911</v>
      </c>
      <c r="K115" s="74"/>
      <c r="L115" s="74"/>
      <c r="M115" s="78">
        <v>1911</v>
      </c>
      <c r="N115" s="78">
        <f>O115-M115</f>
        <v>-383</v>
      </c>
      <c r="O115" s="78">
        <v>1528</v>
      </c>
      <c r="P115" s="78"/>
      <c r="Q115" s="78">
        <v>1528</v>
      </c>
      <c r="R115" s="106"/>
      <c r="S115" s="106"/>
      <c r="T115" s="78">
        <f>O115+R115</f>
        <v>1528</v>
      </c>
      <c r="U115" s="78">
        <f>Q115+S115</f>
        <v>1528</v>
      </c>
      <c r="V115" s="106"/>
      <c r="W115" s="106"/>
      <c r="X115" s="78">
        <f>T115+V115</f>
        <v>1528</v>
      </c>
      <c r="Y115" s="78">
        <f>U115+W115</f>
        <v>1528</v>
      </c>
      <c r="Z115" s="106"/>
      <c r="AA115" s="79">
        <f>X115+Z115</f>
        <v>1528</v>
      </c>
      <c r="AB115" s="79">
        <f>Y115</f>
        <v>1528</v>
      </c>
      <c r="AC115" s="107"/>
      <c r="AD115" s="107"/>
      <c r="AE115" s="107"/>
      <c r="AF115" s="78">
        <f>AA115+AC115</f>
        <v>1528</v>
      </c>
      <c r="AG115" s="106"/>
      <c r="AH115" s="78">
        <f>AB115</f>
        <v>1528</v>
      </c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</row>
    <row r="116" spans="1:68" s="12" customFormat="1" ht="19.5" customHeight="1">
      <c r="A116" s="88"/>
      <c r="B116" s="89"/>
      <c r="C116" s="89"/>
      <c r="D116" s="90"/>
      <c r="E116" s="89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7"/>
      <c r="AB116" s="107"/>
      <c r="AC116" s="107"/>
      <c r="AD116" s="107"/>
      <c r="AE116" s="107"/>
      <c r="AF116" s="106"/>
      <c r="AG116" s="106"/>
      <c r="AH116" s="106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</row>
    <row r="117" spans="1:68" s="14" customFormat="1" ht="39" customHeight="1">
      <c r="A117" s="71" t="s">
        <v>42</v>
      </c>
      <c r="B117" s="72" t="s">
        <v>135</v>
      </c>
      <c r="C117" s="72" t="s">
        <v>141</v>
      </c>
      <c r="D117" s="85"/>
      <c r="E117" s="72"/>
      <c r="F117" s="86">
        <f>F120+F123+F125+F127+F131</f>
        <v>87025</v>
      </c>
      <c r="G117" s="86">
        <f aca="true" t="shared" si="67" ref="G117:O117">G120+G123+G125+G127+G131+G135</f>
        <v>-4266</v>
      </c>
      <c r="H117" s="86">
        <f t="shared" si="67"/>
        <v>82759</v>
      </c>
      <c r="I117" s="86">
        <f t="shared" si="67"/>
        <v>0</v>
      </c>
      <c r="J117" s="86">
        <f t="shared" si="67"/>
        <v>81388</v>
      </c>
      <c r="K117" s="86">
        <f t="shared" si="67"/>
        <v>0</v>
      </c>
      <c r="L117" s="86">
        <f t="shared" si="67"/>
        <v>0</v>
      </c>
      <c r="M117" s="86">
        <f t="shared" si="67"/>
        <v>81388</v>
      </c>
      <c r="N117" s="86">
        <f t="shared" si="67"/>
        <v>-23940</v>
      </c>
      <c r="O117" s="86">
        <f t="shared" si="67"/>
        <v>57448</v>
      </c>
      <c r="P117" s="86">
        <f aca="true" t="shared" si="68" ref="P117:U117">P120+P123+P125+P127+P131+P135</f>
        <v>0</v>
      </c>
      <c r="Q117" s="86">
        <f t="shared" si="68"/>
        <v>52318</v>
      </c>
      <c r="R117" s="86">
        <f t="shared" si="68"/>
        <v>-200</v>
      </c>
      <c r="S117" s="86">
        <f t="shared" si="68"/>
        <v>0</v>
      </c>
      <c r="T117" s="86">
        <f t="shared" si="68"/>
        <v>57248</v>
      </c>
      <c r="U117" s="86">
        <f t="shared" si="68"/>
        <v>52318</v>
      </c>
      <c r="V117" s="86">
        <f>V120+V123+V125+V127+V131+V135</f>
        <v>0</v>
      </c>
      <c r="W117" s="86">
        <f>W120+W123+W125+W127+W131+W135</f>
        <v>0</v>
      </c>
      <c r="X117" s="86">
        <f>X120+X123+X125+X127+X131+X135</f>
        <v>57248</v>
      </c>
      <c r="Y117" s="86">
        <f>Y120+Y123+Y125+Y127+Y131+Y135</f>
        <v>52318</v>
      </c>
      <c r="Z117" s="86">
        <f>Z120+Z123+Z125+Z127+Z131+Z135</f>
        <v>7021</v>
      </c>
      <c r="AA117" s="87">
        <f aca="true" t="shared" si="69" ref="AA117:AH117">AA118+AA123+AA125+AA127+AA131+AA135</f>
        <v>64269</v>
      </c>
      <c r="AB117" s="87">
        <f t="shared" si="69"/>
        <v>52318</v>
      </c>
      <c r="AC117" s="87">
        <f t="shared" si="69"/>
        <v>0</v>
      </c>
      <c r="AD117" s="87">
        <f t="shared" si="69"/>
        <v>0</v>
      </c>
      <c r="AE117" s="87">
        <f t="shared" si="69"/>
        <v>0</v>
      </c>
      <c r="AF117" s="86">
        <f t="shared" si="69"/>
        <v>64269</v>
      </c>
      <c r="AG117" s="86">
        <f t="shared" si="69"/>
        <v>0</v>
      </c>
      <c r="AH117" s="86">
        <f t="shared" si="69"/>
        <v>52318</v>
      </c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</row>
    <row r="118" spans="1:68" s="14" customFormat="1" ht="66.75">
      <c r="A118" s="88" t="s">
        <v>133</v>
      </c>
      <c r="B118" s="89" t="s">
        <v>135</v>
      </c>
      <c r="C118" s="89" t="s">
        <v>141</v>
      </c>
      <c r="D118" s="90" t="s">
        <v>124</v>
      </c>
      <c r="E118" s="72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7">
        <f aca="true" t="shared" si="70" ref="AA118:AF118">AA119+AA122</f>
        <v>44468</v>
      </c>
      <c r="AB118" s="87">
        <f t="shared" si="70"/>
        <v>39957</v>
      </c>
      <c r="AC118" s="87">
        <f t="shared" si="70"/>
        <v>0</v>
      </c>
      <c r="AD118" s="87">
        <f t="shared" si="70"/>
        <v>0</v>
      </c>
      <c r="AE118" s="87">
        <f t="shared" si="70"/>
        <v>0</v>
      </c>
      <c r="AF118" s="78">
        <f t="shared" si="70"/>
        <v>44468</v>
      </c>
      <c r="AG118" s="102"/>
      <c r="AH118" s="78">
        <f>AH119+AH122</f>
        <v>39957</v>
      </c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</row>
    <row r="119" spans="1:68" s="14" customFormat="1" ht="18.75">
      <c r="A119" s="88" t="s">
        <v>228</v>
      </c>
      <c r="B119" s="89" t="s">
        <v>135</v>
      </c>
      <c r="C119" s="89" t="s">
        <v>141</v>
      </c>
      <c r="D119" s="90" t="s">
        <v>124</v>
      </c>
      <c r="E119" s="89" t="s">
        <v>229</v>
      </c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7"/>
      <c r="AB119" s="87"/>
      <c r="AC119" s="87">
        <v>44468</v>
      </c>
      <c r="AD119" s="87"/>
      <c r="AE119" s="87">
        <v>39957</v>
      </c>
      <c r="AF119" s="78">
        <f>AA119+AC119</f>
        <v>44468</v>
      </c>
      <c r="AG119" s="102"/>
      <c r="AH119" s="78">
        <f>AB119+AE119</f>
        <v>39957</v>
      </c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</row>
    <row r="120" spans="1:68" s="14" customFormat="1" ht="68.25" customHeight="1" hidden="1">
      <c r="A120" s="88" t="s">
        <v>133</v>
      </c>
      <c r="B120" s="89" t="s">
        <v>135</v>
      </c>
      <c r="C120" s="89" t="s">
        <v>141</v>
      </c>
      <c r="D120" s="90" t="s">
        <v>124</v>
      </c>
      <c r="E120" s="72"/>
      <c r="F120" s="91">
        <f aca="true" t="shared" si="71" ref="F120:O120">F121+F122</f>
        <v>42927</v>
      </c>
      <c r="G120" s="91">
        <f t="shared" si="71"/>
        <v>1276</v>
      </c>
      <c r="H120" s="91">
        <f t="shared" si="71"/>
        <v>44203</v>
      </c>
      <c r="I120" s="91">
        <f t="shared" si="71"/>
        <v>0</v>
      </c>
      <c r="J120" s="91">
        <f t="shared" si="71"/>
        <v>40725</v>
      </c>
      <c r="K120" s="91">
        <f t="shared" si="71"/>
        <v>0</v>
      </c>
      <c r="L120" s="91">
        <f t="shared" si="71"/>
        <v>0</v>
      </c>
      <c r="M120" s="91">
        <f t="shared" si="71"/>
        <v>40725</v>
      </c>
      <c r="N120" s="91">
        <f t="shared" si="71"/>
        <v>3743</v>
      </c>
      <c r="O120" s="91">
        <f t="shared" si="71"/>
        <v>44468</v>
      </c>
      <c r="P120" s="91">
        <f aca="true" t="shared" si="72" ref="P120:U120">P121+P122</f>
        <v>0</v>
      </c>
      <c r="Q120" s="91">
        <f t="shared" si="72"/>
        <v>39957</v>
      </c>
      <c r="R120" s="91">
        <f t="shared" si="72"/>
        <v>0</v>
      </c>
      <c r="S120" s="91">
        <f t="shared" si="72"/>
        <v>0</v>
      </c>
      <c r="T120" s="91">
        <f t="shared" si="72"/>
        <v>44468</v>
      </c>
      <c r="U120" s="91">
        <f t="shared" si="72"/>
        <v>39957</v>
      </c>
      <c r="V120" s="91">
        <f aca="true" t="shared" si="73" ref="V120:AB120">V121+V122</f>
        <v>0</v>
      </c>
      <c r="W120" s="91">
        <f t="shared" si="73"/>
        <v>0</v>
      </c>
      <c r="X120" s="91">
        <f t="shared" si="73"/>
        <v>44468</v>
      </c>
      <c r="Y120" s="91">
        <f t="shared" si="73"/>
        <v>39957</v>
      </c>
      <c r="Z120" s="91">
        <f t="shared" si="73"/>
        <v>0</v>
      </c>
      <c r="AA120" s="92">
        <f t="shared" si="73"/>
        <v>44468</v>
      </c>
      <c r="AB120" s="92">
        <f t="shared" si="73"/>
        <v>39957</v>
      </c>
      <c r="AC120" s="92">
        <f>AC121+AC122</f>
        <v>-44468</v>
      </c>
      <c r="AD120" s="92">
        <f>AD121+AD122</f>
        <v>0</v>
      </c>
      <c r="AE120" s="92"/>
      <c r="AF120" s="91">
        <f>AF121+AF122</f>
        <v>0</v>
      </c>
      <c r="AG120" s="91">
        <f>AG121+AG122</f>
        <v>0</v>
      </c>
      <c r="AH120" s="91">
        <f>AH121+AH122</f>
        <v>0</v>
      </c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</row>
    <row r="121" spans="1:68" s="14" customFormat="1" ht="69.75" customHeight="1" hidden="1">
      <c r="A121" s="88" t="s">
        <v>255</v>
      </c>
      <c r="B121" s="89" t="s">
        <v>135</v>
      </c>
      <c r="C121" s="89" t="s">
        <v>141</v>
      </c>
      <c r="D121" s="90" t="s">
        <v>124</v>
      </c>
      <c r="E121" s="89" t="s">
        <v>138</v>
      </c>
      <c r="F121" s="78">
        <v>42927</v>
      </c>
      <c r="G121" s="78">
        <f>H121-F121</f>
        <v>-42927</v>
      </c>
      <c r="H121" s="104"/>
      <c r="I121" s="104"/>
      <c r="J121" s="104"/>
      <c r="K121" s="104"/>
      <c r="L121" s="104"/>
      <c r="M121" s="78"/>
      <c r="N121" s="80"/>
      <c r="O121" s="78"/>
      <c r="P121" s="78"/>
      <c r="Q121" s="78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3"/>
      <c r="AB121" s="103"/>
      <c r="AC121" s="103"/>
      <c r="AD121" s="103"/>
      <c r="AE121" s="103"/>
      <c r="AF121" s="102"/>
      <c r="AG121" s="102"/>
      <c r="AH121" s="102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</row>
    <row r="122" spans="1:68" s="14" customFormat="1" ht="36.75" customHeight="1" hidden="1">
      <c r="A122" s="88" t="s">
        <v>230</v>
      </c>
      <c r="B122" s="89" t="s">
        <v>135</v>
      </c>
      <c r="C122" s="89" t="s">
        <v>141</v>
      </c>
      <c r="D122" s="90" t="s">
        <v>124</v>
      </c>
      <c r="E122" s="89" t="s">
        <v>231</v>
      </c>
      <c r="F122" s="78"/>
      <c r="G122" s="78">
        <f>H122-F122</f>
        <v>44203</v>
      </c>
      <c r="H122" s="78">
        <v>44203</v>
      </c>
      <c r="I122" s="78"/>
      <c r="J122" s="78">
        <v>40725</v>
      </c>
      <c r="K122" s="104"/>
      <c r="L122" s="104"/>
      <c r="M122" s="78">
        <v>40725</v>
      </c>
      <c r="N122" s="78">
        <f>O122-M122</f>
        <v>3743</v>
      </c>
      <c r="O122" s="78">
        <v>44468</v>
      </c>
      <c r="P122" s="78"/>
      <c r="Q122" s="78">
        <v>39957</v>
      </c>
      <c r="R122" s="102"/>
      <c r="S122" s="102"/>
      <c r="T122" s="78">
        <f>O122+R122</f>
        <v>44468</v>
      </c>
      <c r="U122" s="78">
        <f>Q122+S122</f>
        <v>39957</v>
      </c>
      <c r="V122" s="102"/>
      <c r="W122" s="102"/>
      <c r="X122" s="78">
        <f>T122+V122</f>
        <v>44468</v>
      </c>
      <c r="Y122" s="78">
        <f>U122+W122</f>
        <v>39957</v>
      </c>
      <c r="Z122" s="102"/>
      <c r="AA122" s="79">
        <f>X122+Z122</f>
        <v>44468</v>
      </c>
      <c r="AB122" s="79">
        <f>Y122</f>
        <v>39957</v>
      </c>
      <c r="AC122" s="103">
        <v>-44468</v>
      </c>
      <c r="AD122" s="103"/>
      <c r="AE122" s="103">
        <v>-39957</v>
      </c>
      <c r="AF122" s="78">
        <f>AA122+AC122</f>
        <v>0</v>
      </c>
      <c r="AG122" s="102"/>
      <c r="AH122" s="78">
        <f>AB122+AE122</f>
        <v>0</v>
      </c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</row>
    <row r="123" spans="1:68" s="16" customFormat="1" ht="52.5" customHeight="1">
      <c r="A123" s="88" t="s">
        <v>150</v>
      </c>
      <c r="B123" s="89" t="s">
        <v>135</v>
      </c>
      <c r="C123" s="89" t="s">
        <v>141</v>
      </c>
      <c r="D123" s="90" t="s">
        <v>38</v>
      </c>
      <c r="E123" s="89"/>
      <c r="F123" s="91">
        <f aca="true" t="shared" si="74" ref="F123:AH123">F124</f>
        <v>1259</v>
      </c>
      <c r="G123" s="91">
        <f t="shared" si="74"/>
        <v>41</v>
      </c>
      <c r="H123" s="91">
        <f t="shared" si="74"/>
        <v>1300</v>
      </c>
      <c r="I123" s="91">
        <f t="shared" si="74"/>
        <v>0</v>
      </c>
      <c r="J123" s="91">
        <f t="shared" si="74"/>
        <v>1300</v>
      </c>
      <c r="K123" s="91">
        <f t="shared" si="74"/>
        <v>0</v>
      </c>
      <c r="L123" s="91">
        <f t="shared" si="74"/>
        <v>0</v>
      </c>
      <c r="M123" s="91">
        <f t="shared" si="74"/>
        <v>1300</v>
      </c>
      <c r="N123" s="91">
        <f t="shared" si="74"/>
        <v>400</v>
      </c>
      <c r="O123" s="91">
        <f t="shared" si="74"/>
        <v>1700</v>
      </c>
      <c r="P123" s="91">
        <f t="shared" si="74"/>
        <v>0</v>
      </c>
      <c r="Q123" s="91">
        <f t="shared" si="74"/>
        <v>1700</v>
      </c>
      <c r="R123" s="91">
        <f t="shared" si="74"/>
        <v>-200</v>
      </c>
      <c r="S123" s="91">
        <f t="shared" si="74"/>
        <v>0</v>
      </c>
      <c r="T123" s="91">
        <f t="shared" si="74"/>
        <v>1500</v>
      </c>
      <c r="U123" s="91">
        <f t="shared" si="74"/>
        <v>1700</v>
      </c>
      <c r="V123" s="91">
        <f t="shared" si="74"/>
        <v>0</v>
      </c>
      <c r="W123" s="91">
        <f t="shared" si="74"/>
        <v>0</v>
      </c>
      <c r="X123" s="91">
        <f t="shared" si="74"/>
        <v>1500</v>
      </c>
      <c r="Y123" s="91">
        <f t="shared" si="74"/>
        <v>1700</v>
      </c>
      <c r="Z123" s="91">
        <f t="shared" si="74"/>
        <v>0</v>
      </c>
      <c r="AA123" s="92">
        <f t="shared" si="74"/>
        <v>1500</v>
      </c>
      <c r="AB123" s="92">
        <f t="shared" si="74"/>
        <v>1700</v>
      </c>
      <c r="AC123" s="92">
        <f t="shared" si="74"/>
        <v>0</v>
      </c>
      <c r="AD123" s="92">
        <f t="shared" si="74"/>
        <v>0</v>
      </c>
      <c r="AE123" s="92"/>
      <c r="AF123" s="91">
        <f t="shared" si="74"/>
        <v>1500</v>
      </c>
      <c r="AG123" s="91">
        <f t="shared" si="74"/>
        <v>0</v>
      </c>
      <c r="AH123" s="91">
        <f t="shared" si="74"/>
        <v>1700</v>
      </c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</row>
    <row r="124" spans="1:68" s="10" customFormat="1" ht="87" customHeight="1">
      <c r="A124" s="88" t="s">
        <v>253</v>
      </c>
      <c r="B124" s="89" t="s">
        <v>135</v>
      </c>
      <c r="C124" s="89" t="s">
        <v>141</v>
      </c>
      <c r="D124" s="90" t="s">
        <v>38</v>
      </c>
      <c r="E124" s="89" t="s">
        <v>151</v>
      </c>
      <c r="F124" s="78">
        <v>1259</v>
      </c>
      <c r="G124" s="78">
        <f>H124-F124</f>
        <v>41</v>
      </c>
      <c r="H124" s="78">
        <v>1300</v>
      </c>
      <c r="I124" s="78"/>
      <c r="J124" s="78">
        <v>1300</v>
      </c>
      <c r="K124" s="121"/>
      <c r="L124" s="121"/>
      <c r="M124" s="78">
        <v>1300</v>
      </c>
      <c r="N124" s="78">
        <f>O124-M124</f>
        <v>400</v>
      </c>
      <c r="O124" s="78">
        <v>1700</v>
      </c>
      <c r="P124" s="78"/>
      <c r="Q124" s="78">
        <v>1700</v>
      </c>
      <c r="R124" s="80">
        <v>-200</v>
      </c>
      <c r="S124" s="69"/>
      <c r="T124" s="78">
        <f>O124+R124</f>
        <v>1500</v>
      </c>
      <c r="U124" s="78">
        <f>Q124+S124</f>
        <v>1700</v>
      </c>
      <c r="V124" s="69"/>
      <c r="W124" s="69"/>
      <c r="X124" s="78">
        <f>T124+V124</f>
        <v>1500</v>
      </c>
      <c r="Y124" s="78">
        <f>U124+W124</f>
        <v>1700</v>
      </c>
      <c r="Z124" s="69"/>
      <c r="AA124" s="79">
        <f>X124+Z124</f>
        <v>1500</v>
      </c>
      <c r="AB124" s="79">
        <f>Y124</f>
        <v>1700</v>
      </c>
      <c r="AC124" s="70"/>
      <c r="AD124" s="70"/>
      <c r="AE124" s="70"/>
      <c r="AF124" s="78">
        <f>AA124+AC124</f>
        <v>1500</v>
      </c>
      <c r="AG124" s="69"/>
      <c r="AH124" s="78">
        <f>AB124</f>
        <v>1700</v>
      </c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</row>
    <row r="125" spans="1:68" s="14" customFormat="1" ht="37.5" customHeight="1">
      <c r="A125" s="88" t="s">
        <v>43</v>
      </c>
      <c r="B125" s="89" t="s">
        <v>135</v>
      </c>
      <c r="C125" s="89" t="s">
        <v>141</v>
      </c>
      <c r="D125" s="90" t="s">
        <v>44</v>
      </c>
      <c r="E125" s="89"/>
      <c r="F125" s="91">
        <f aca="true" t="shared" si="75" ref="F125:L125">F126</f>
        <v>16100</v>
      </c>
      <c r="G125" s="91">
        <f t="shared" si="75"/>
        <v>16419</v>
      </c>
      <c r="H125" s="91">
        <f t="shared" si="75"/>
        <v>32519</v>
      </c>
      <c r="I125" s="91">
        <f t="shared" si="75"/>
        <v>0</v>
      </c>
      <c r="J125" s="91">
        <f t="shared" si="75"/>
        <v>34290</v>
      </c>
      <c r="K125" s="91">
        <f t="shared" si="75"/>
        <v>0</v>
      </c>
      <c r="L125" s="91">
        <f t="shared" si="75"/>
        <v>0</v>
      </c>
      <c r="M125" s="91">
        <f aca="true" t="shared" si="76" ref="M125:Z125">M126+M133</f>
        <v>34290</v>
      </c>
      <c r="N125" s="91">
        <f t="shared" si="76"/>
        <v>-23010</v>
      </c>
      <c r="O125" s="91">
        <f t="shared" si="76"/>
        <v>11280</v>
      </c>
      <c r="P125" s="91">
        <f t="shared" si="76"/>
        <v>0</v>
      </c>
      <c r="Q125" s="91">
        <f t="shared" si="76"/>
        <v>10661</v>
      </c>
      <c r="R125" s="91">
        <f t="shared" si="76"/>
        <v>0</v>
      </c>
      <c r="S125" s="91">
        <f t="shared" si="76"/>
        <v>0</v>
      </c>
      <c r="T125" s="91">
        <f t="shared" si="76"/>
        <v>11280</v>
      </c>
      <c r="U125" s="91">
        <f t="shared" si="76"/>
        <v>10661</v>
      </c>
      <c r="V125" s="91">
        <f t="shared" si="76"/>
        <v>0</v>
      </c>
      <c r="W125" s="91">
        <f t="shared" si="76"/>
        <v>0</v>
      </c>
      <c r="X125" s="91">
        <f t="shared" si="76"/>
        <v>11280</v>
      </c>
      <c r="Y125" s="91">
        <f t="shared" si="76"/>
        <v>10661</v>
      </c>
      <c r="Z125" s="91">
        <f t="shared" si="76"/>
        <v>7021</v>
      </c>
      <c r="AA125" s="92">
        <f>AA126+AA133</f>
        <v>18301</v>
      </c>
      <c r="AB125" s="92">
        <f>AB126+AB133</f>
        <v>10661</v>
      </c>
      <c r="AC125" s="92">
        <f>AC126+AC133</f>
        <v>0</v>
      </c>
      <c r="AD125" s="92">
        <f>AD126+AD133</f>
        <v>0</v>
      </c>
      <c r="AE125" s="92"/>
      <c r="AF125" s="91">
        <f>AF126+AF133</f>
        <v>18301</v>
      </c>
      <c r="AG125" s="91">
        <f>AG126+AG133</f>
        <v>0</v>
      </c>
      <c r="AH125" s="91">
        <f>AH126+AH133</f>
        <v>10661</v>
      </c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</row>
    <row r="126" spans="1:68" s="16" customFormat="1" ht="53.25" customHeight="1">
      <c r="A126" s="88" t="s">
        <v>255</v>
      </c>
      <c r="B126" s="89" t="s">
        <v>135</v>
      </c>
      <c r="C126" s="89" t="s">
        <v>141</v>
      </c>
      <c r="D126" s="90" t="s">
        <v>44</v>
      </c>
      <c r="E126" s="89" t="s">
        <v>138</v>
      </c>
      <c r="F126" s="78">
        <v>16100</v>
      </c>
      <c r="G126" s="78">
        <f>H126-F126</f>
        <v>16419</v>
      </c>
      <c r="H126" s="78">
        <v>32519</v>
      </c>
      <c r="I126" s="78"/>
      <c r="J126" s="78">
        <v>34290</v>
      </c>
      <c r="K126" s="104"/>
      <c r="L126" s="104"/>
      <c r="M126" s="78">
        <v>34290</v>
      </c>
      <c r="N126" s="78">
        <f>O126-M126</f>
        <v>-27378</v>
      </c>
      <c r="O126" s="78">
        <v>6912</v>
      </c>
      <c r="P126" s="78"/>
      <c r="Q126" s="78">
        <v>6293</v>
      </c>
      <c r="R126" s="81"/>
      <c r="S126" s="81"/>
      <c r="T126" s="78">
        <f>O126+R126</f>
        <v>6912</v>
      </c>
      <c r="U126" s="78">
        <f>Q126+S126</f>
        <v>6293</v>
      </c>
      <c r="V126" s="81"/>
      <c r="W126" s="81"/>
      <c r="X126" s="78">
        <f>T126+V126</f>
        <v>6912</v>
      </c>
      <c r="Y126" s="78">
        <f>U126+W126</f>
        <v>6293</v>
      </c>
      <c r="Z126" s="78">
        <v>7021</v>
      </c>
      <c r="AA126" s="79">
        <f>X126+Z126</f>
        <v>13933</v>
      </c>
      <c r="AB126" s="79">
        <f>Y126</f>
        <v>6293</v>
      </c>
      <c r="AC126" s="79"/>
      <c r="AD126" s="79"/>
      <c r="AE126" s="79"/>
      <c r="AF126" s="78">
        <f>AA126+AC126</f>
        <v>13933</v>
      </c>
      <c r="AG126" s="78"/>
      <c r="AH126" s="78">
        <f>AB126</f>
        <v>6293</v>
      </c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</row>
    <row r="127" spans="1:68" s="22" customFormat="1" ht="37.5" customHeight="1" hidden="1">
      <c r="A127" s="88" t="s">
        <v>45</v>
      </c>
      <c r="B127" s="89" t="s">
        <v>135</v>
      </c>
      <c r="C127" s="89" t="s">
        <v>141</v>
      </c>
      <c r="D127" s="90" t="s">
        <v>46</v>
      </c>
      <c r="E127" s="89"/>
      <c r="F127" s="91">
        <f aca="true" t="shared" si="77" ref="F127:O127">F128+F129</f>
        <v>22002</v>
      </c>
      <c r="G127" s="91">
        <f t="shared" si="77"/>
        <v>-22002</v>
      </c>
      <c r="H127" s="91">
        <f t="shared" si="77"/>
        <v>0</v>
      </c>
      <c r="I127" s="91">
        <f t="shared" si="77"/>
        <v>0</v>
      </c>
      <c r="J127" s="91">
        <f t="shared" si="77"/>
        <v>0</v>
      </c>
      <c r="K127" s="91">
        <f t="shared" si="77"/>
        <v>0</v>
      </c>
      <c r="L127" s="91">
        <f t="shared" si="77"/>
        <v>0</v>
      </c>
      <c r="M127" s="91">
        <f t="shared" si="77"/>
        <v>0</v>
      </c>
      <c r="N127" s="91">
        <f t="shared" si="77"/>
        <v>0</v>
      </c>
      <c r="O127" s="91">
        <f t="shared" si="77"/>
        <v>0</v>
      </c>
      <c r="P127" s="91">
        <f>P128+P129</f>
        <v>0</v>
      </c>
      <c r="Q127" s="91">
        <f>Q128+Q129</f>
        <v>0</v>
      </c>
      <c r="R127" s="122"/>
      <c r="S127" s="122"/>
      <c r="T127" s="122"/>
      <c r="U127" s="122"/>
      <c r="V127" s="122"/>
      <c r="W127" s="122"/>
      <c r="X127" s="122"/>
      <c r="Y127" s="122"/>
      <c r="Z127" s="122"/>
      <c r="AA127" s="123"/>
      <c r="AB127" s="123"/>
      <c r="AC127" s="123"/>
      <c r="AD127" s="123"/>
      <c r="AE127" s="123"/>
      <c r="AF127" s="122"/>
      <c r="AG127" s="122"/>
      <c r="AH127" s="122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</row>
    <row r="128" spans="1:68" s="24" customFormat="1" ht="72.75" customHeight="1" hidden="1">
      <c r="A128" s="88" t="s">
        <v>255</v>
      </c>
      <c r="B128" s="89" t="s">
        <v>135</v>
      </c>
      <c r="C128" s="89" t="s">
        <v>141</v>
      </c>
      <c r="D128" s="90" t="s">
        <v>46</v>
      </c>
      <c r="E128" s="89" t="s">
        <v>138</v>
      </c>
      <c r="F128" s="78">
        <v>22002</v>
      </c>
      <c r="G128" s="78">
        <f>H128-F128</f>
        <v>-22002</v>
      </c>
      <c r="H128" s="124"/>
      <c r="I128" s="124"/>
      <c r="J128" s="124"/>
      <c r="K128" s="124"/>
      <c r="L128" s="124"/>
      <c r="M128" s="78"/>
      <c r="N128" s="80"/>
      <c r="O128" s="78"/>
      <c r="P128" s="78"/>
      <c r="Q128" s="78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126"/>
      <c r="AC128" s="126"/>
      <c r="AD128" s="126"/>
      <c r="AE128" s="126"/>
      <c r="AF128" s="125"/>
      <c r="AG128" s="125"/>
      <c r="AH128" s="125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</row>
    <row r="129" spans="1:68" s="24" customFormat="1" ht="72.75" customHeight="1" hidden="1">
      <c r="A129" s="88" t="s">
        <v>232</v>
      </c>
      <c r="B129" s="89" t="s">
        <v>135</v>
      </c>
      <c r="C129" s="89" t="s">
        <v>141</v>
      </c>
      <c r="D129" s="90" t="s">
        <v>233</v>
      </c>
      <c r="E129" s="89"/>
      <c r="F129" s="91">
        <f>F130</f>
        <v>0</v>
      </c>
      <c r="G129" s="91">
        <f>G130</f>
        <v>0</v>
      </c>
      <c r="H129" s="91">
        <f>H130</f>
        <v>0</v>
      </c>
      <c r="I129" s="91">
        <f>I130</f>
        <v>0</v>
      </c>
      <c r="J129" s="91">
        <f>J130</f>
        <v>0</v>
      </c>
      <c r="K129" s="124"/>
      <c r="L129" s="124"/>
      <c r="M129" s="124"/>
      <c r="N129" s="124"/>
      <c r="O129" s="124"/>
      <c r="P129" s="124"/>
      <c r="Q129" s="124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6"/>
      <c r="AB129" s="126"/>
      <c r="AC129" s="126"/>
      <c r="AD129" s="126"/>
      <c r="AE129" s="126"/>
      <c r="AF129" s="125"/>
      <c r="AG129" s="125"/>
      <c r="AH129" s="125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</row>
    <row r="130" spans="1:68" s="24" customFormat="1" ht="111.75" customHeight="1" hidden="1">
      <c r="A130" s="88" t="s">
        <v>254</v>
      </c>
      <c r="B130" s="89" t="s">
        <v>135</v>
      </c>
      <c r="C130" s="89" t="s">
        <v>141</v>
      </c>
      <c r="D130" s="90" t="s">
        <v>233</v>
      </c>
      <c r="E130" s="89" t="s">
        <v>143</v>
      </c>
      <c r="F130" s="91"/>
      <c r="G130" s="78">
        <f>H130-F130</f>
        <v>0</v>
      </c>
      <c r="H130" s="91">
        <f>32519-32519</f>
        <v>0</v>
      </c>
      <c r="I130" s="91"/>
      <c r="J130" s="91">
        <f>34290-34290</f>
        <v>0</v>
      </c>
      <c r="K130" s="124"/>
      <c r="L130" s="124"/>
      <c r="M130" s="124"/>
      <c r="N130" s="124"/>
      <c r="O130" s="124"/>
      <c r="P130" s="124"/>
      <c r="Q130" s="124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6"/>
      <c r="AB130" s="126"/>
      <c r="AC130" s="126"/>
      <c r="AD130" s="126"/>
      <c r="AE130" s="126"/>
      <c r="AF130" s="125"/>
      <c r="AG130" s="125"/>
      <c r="AH130" s="125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</row>
    <row r="131" spans="1:68" s="26" customFormat="1" ht="24.75" customHeight="1" hidden="1">
      <c r="A131" s="88" t="s">
        <v>47</v>
      </c>
      <c r="B131" s="89" t="s">
        <v>135</v>
      </c>
      <c r="C131" s="89" t="s">
        <v>141</v>
      </c>
      <c r="D131" s="90" t="s">
        <v>48</v>
      </c>
      <c r="E131" s="89"/>
      <c r="F131" s="91">
        <f aca="true" t="shared" si="78" ref="F131:Q131">F132</f>
        <v>4737</v>
      </c>
      <c r="G131" s="91">
        <f t="shared" si="78"/>
        <v>-4737</v>
      </c>
      <c r="H131" s="91">
        <f t="shared" si="78"/>
        <v>0</v>
      </c>
      <c r="I131" s="91">
        <f t="shared" si="78"/>
        <v>0</v>
      </c>
      <c r="J131" s="91">
        <f t="shared" si="78"/>
        <v>0</v>
      </c>
      <c r="K131" s="91">
        <f t="shared" si="78"/>
        <v>0</v>
      </c>
      <c r="L131" s="91">
        <f t="shared" si="78"/>
        <v>0</v>
      </c>
      <c r="M131" s="91">
        <f t="shared" si="78"/>
        <v>0</v>
      </c>
      <c r="N131" s="91">
        <f t="shared" si="78"/>
        <v>0</v>
      </c>
      <c r="O131" s="91">
        <f t="shared" si="78"/>
        <v>0</v>
      </c>
      <c r="P131" s="91">
        <f t="shared" si="78"/>
        <v>0</v>
      </c>
      <c r="Q131" s="91">
        <f t="shared" si="78"/>
        <v>0</v>
      </c>
      <c r="R131" s="127"/>
      <c r="S131" s="127"/>
      <c r="T131" s="127"/>
      <c r="U131" s="127"/>
      <c r="V131" s="127"/>
      <c r="W131" s="127"/>
      <c r="X131" s="127"/>
      <c r="Y131" s="127"/>
      <c r="Z131" s="127"/>
      <c r="AA131" s="128"/>
      <c r="AB131" s="128"/>
      <c r="AC131" s="128"/>
      <c r="AD131" s="128"/>
      <c r="AE131" s="128"/>
      <c r="AF131" s="127"/>
      <c r="AG131" s="127"/>
      <c r="AH131" s="127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</row>
    <row r="132" spans="1:68" s="26" customFormat="1" ht="5.25" customHeight="1" hidden="1">
      <c r="A132" s="88" t="s">
        <v>137</v>
      </c>
      <c r="B132" s="89" t="s">
        <v>135</v>
      </c>
      <c r="C132" s="89" t="s">
        <v>141</v>
      </c>
      <c r="D132" s="90" t="s">
        <v>48</v>
      </c>
      <c r="E132" s="89" t="s">
        <v>138</v>
      </c>
      <c r="F132" s="78">
        <v>4737</v>
      </c>
      <c r="G132" s="78">
        <f>H132-F132</f>
        <v>-4737</v>
      </c>
      <c r="H132" s="78">
        <f>4737-4737</f>
        <v>0</v>
      </c>
      <c r="I132" s="78"/>
      <c r="J132" s="78">
        <f>5073-5073</f>
        <v>0</v>
      </c>
      <c r="K132" s="127"/>
      <c r="L132" s="127"/>
      <c r="M132" s="78"/>
      <c r="N132" s="80"/>
      <c r="O132" s="78"/>
      <c r="P132" s="78"/>
      <c r="Q132" s="78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8"/>
      <c r="AB132" s="128"/>
      <c r="AC132" s="128"/>
      <c r="AD132" s="128"/>
      <c r="AE132" s="128"/>
      <c r="AF132" s="127"/>
      <c r="AG132" s="127"/>
      <c r="AH132" s="127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</row>
    <row r="133" spans="1:68" s="26" customFormat="1" ht="120" customHeight="1">
      <c r="A133" s="129" t="s">
        <v>263</v>
      </c>
      <c r="B133" s="89" t="s">
        <v>135</v>
      </c>
      <c r="C133" s="89" t="s">
        <v>141</v>
      </c>
      <c r="D133" s="90" t="s">
        <v>264</v>
      </c>
      <c r="E133" s="89"/>
      <c r="F133" s="78"/>
      <c r="G133" s="78"/>
      <c r="H133" s="78"/>
      <c r="I133" s="78"/>
      <c r="J133" s="78"/>
      <c r="K133" s="127"/>
      <c r="L133" s="127"/>
      <c r="M133" s="78">
        <f aca="true" t="shared" si="79" ref="M133:AH133">M134</f>
        <v>0</v>
      </c>
      <c r="N133" s="78">
        <f t="shared" si="79"/>
        <v>4368</v>
      </c>
      <c r="O133" s="78">
        <f t="shared" si="79"/>
        <v>4368</v>
      </c>
      <c r="P133" s="78">
        <f t="shared" si="79"/>
        <v>0</v>
      </c>
      <c r="Q133" s="78">
        <f t="shared" si="79"/>
        <v>4368</v>
      </c>
      <c r="R133" s="78">
        <f t="shared" si="79"/>
        <v>0</v>
      </c>
      <c r="S133" s="78">
        <f t="shared" si="79"/>
        <v>0</v>
      </c>
      <c r="T133" s="78">
        <f t="shared" si="79"/>
        <v>4368</v>
      </c>
      <c r="U133" s="78">
        <f t="shared" si="79"/>
        <v>4368</v>
      </c>
      <c r="V133" s="78">
        <f t="shared" si="79"/>
        <v>0</v>
      </c>
      <c r="W133" s="78">
        <f t="shared" si="79"/>
        <v>0</v>
      </c>
      <c r="X133" s="78">
        <f t="shared" si="79"/>
        <v>4368</v>
      </c>
      <c r="Y133" s="78">
        <f t="shared" si="79"/>
        <v>4368</v>
      </c>
      <c r="Z133" s="78">
        <f t="shared" si="79"/>
        <v>0</v>
      </c>
      <c r="AA133" s="79">
        <f t="shared" si="79"/>
        <v>4368</v>
      </c>
      <c r="AB133" s="79">
        <f t="shared" si="79"/>
        <v>4368</v>
      </c>
      <c r="AC133" s="79">
        <f t="shared" si="79"/>
        <v>0</v>
      </c>
      <c r="AD133" s="79">
        <f t="shared" si="79"/>
        <v>0</v>
      </c>
      <c r="AE133" s="79"/>
      <c r="AF133" s="78">
        <f t="shared" si="79"/>
        <v>4368</v>
      </c>
      <c r="AG133" s="78">
        <f t="shared" si="79"/>
        <v>0</v>
      </c>
      <c r="AH133" s="78">
        <f t="shared" si="79"/>
        <v>4368</v>
      </c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</row>
    <row r="134" spans="1:68" s="26" customFormat="1" ht="84.75" customHeight="1">
      <c r="A134" s="88" t="s">
        <v>299</v>
      </c>
      <c r="B134" s="89" t="s">
        <v>135</v>
      </c>
      <c r="C134" s="89" t="s">
        <v>141</v>
      </c>
      <c r="D134" s="90" t="s">
        <v>264</v>
      </c>
      <c r="E134" s="89" t="s">
        <v>240</v>
      </c>
      <c r="F134" s="78"/>
      <c r="G134" s="78"/>
      <c r="H134" s="78"/>
      <c r="I134" s="78"/>
      <c r="J134" s="78"/>
      <c r="K134" s="127"/>
      <c r="L134" s="127"/>
      <c r="M134" s="78"/>
      <c r="N134" s="78">
        <f>O134-M134</f>
        <v>4368</v>
      </c>
      <c r="O134" s="78">
        <v>4368</v>
      </c>
      <c r="P134" s="78"/>
      <c r="Q134" s="78">
        <v>4368</v>
      </c>
      <c r="R134" s="127"/>
      <c r="S134" s="127"/>
      <c r="T134" s="78">
        <f>O134+R134</f>
        <v>4368</v>
      </c>
      <c r="U134" s="78">
        <f>Q134+S134</f>
        <v>4368</v>
      </c>
      <c r="V134" s="127"/>
      <c r="W134" s="127"/>
      <c r="X134" s="78">
        <f>T134+V134</f>
        <v>4368</v>
      </c>
      <c r="Y134" s="78">
        <f>U134+W134</f>
        <v>4368</v>
      </c>
      <c r="Z134" s="127"/>
      <c r="AA134" s="79">
        <f>X134+Z134</f>
        <v>4368</v>
      </c>
      <c r="AB134" s="79">
        <f>Y134</f>
        <v>4368</v>
      </c>
      <c r="AC134" s="128"/>
      <c r="AD134" s="128"/>
      <c r="AE134" s="128"/>
      <c r="AF134" s="78">
        <f>AA134+AC134</f>
        <v>4368</v>
      </c>
      <c r="AG134" s="127"/>
      <c r="AH134" s="78">
        <f>AB134</f>
        <v>4368</v>
      </c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</row>
    <row r="135" spans="1:68" s="26" customFormat="1" ht="23.25" customHeight="1" hidden="1">
      <c r="A135" s="88" t="s">
        <v>121</v>
      </c>
      <c r="B135" s="89" t="s">
        <v>135</v>
      </c>
      <c r="C135" s="89" t="s">
        <v>141</v>
      </c>
      <c r="D135" s="90" t="s">
        <v>122</v>
      </c>
      <c r="E135" s="89"/>
      <c r="F135" s="78"/>
      <c r="G135" s="78">
        <f aca="true" t="shared" si="80" ref="G135:Q135">G136</f>
        <v>4737</v>
      </c>
      <c r="H135" s="78">
        <f t="shared" si="80"/>
        <v>4737</v>
      </c>
      <c r="I135" s="78">
        <f t="shared" si="80"/>
        <v>0</v>
      </c>
      <c r="J135" s="78">
        <f t="shared" si="80"/>
        <v>5073</v>
      </c>
      <c r="K135" s="78">
        <f t="shared" si="80"/>
        <v>0</v>
      </c>
      <c r="L135" s="78">
        <f t="shared" si="80"/>
        <v>0</v>
      </c>
      <c r="M135" s="78">
        <f t="shared" si="80"/>
        <v>5073</v>
      </c>
      <c r="N135" s="78">
        <f t="shared" si="80"/>
        <v>-5073</v>
      </c>
      <c r="O135" s="78">
        <f t="shared" si="80"/>
        <v>0</v>
      </c>
      <c r="P135" s="78">
        <f t="shared" si="80"/>
        <v>0</v>
      </c>
      <c r="Q135" s="78">
        <f t="shared" si="80"/>
        <v>0</v>
      </c>
      <c r="R135" s="127"/>
      <c r="S135" s="127"/>
      <c r="T135" s="127"/>
      <c r="U135" s="127"/>
      <c r="V135" s="127"/>
      <c r="W135" s="127"/>
      <c r="X135" s="127"/>
      <c r="Y135" s="127"/>
      <c r="Z135" s="127"/>
      <c r="AA135" s="128"/>
      <c r="AB135" s="128"/>
      <c r="AC135" s="128"/>
      <c r="AD135" s="128"/>
      <c r="AE135" s="128"/>
      <c r="AF135" s="127"/>
      <c r="AG135" s="127"/>
      <c r="AH135" s="127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</row>
    <row r="136" spans="1:68" s="26" customFormat="1" ht="51.75" customHeight="1" hidden="1">
      <c r="A136" s="88" t="s">
        <v>137</v>
      </c>
      <c r="B136" s="89" t="s">
        <v>135</v>
      </c>
      <c r="C136" s="89" t="s">
        <v>141</v>
      </c>
      <c r="D136" s="90" t="s">
        <v>122</v>
      </c>
      <c r="E136" s="89" t="s">
        <v>138</v>
      </c>
      <c r="F136" s="78"/>
      <c r="G136" s="78">
        <f>H136-F136</f>
        <v>4737</v>
      </c>
      <c r="H136" s="78">
        <v>4737</v>
      </c>
      <c r="I136" s="78"/>
      <c r="J136" s="78">
        <v>5073</v>
      </c>
      <c r="K136" s="127"/>
      <c r="L136" s="127"/>
      <c r="M136" s="78">
        <v>5073</v>
      </c>
      <c r="N136" s="78">
        <f>O136-M136</f>
        <v>-5073</v>
      </c>
      <c r="O136" s="78"/>
      <c r="P136" s="78"/>
      <c r="Q136" s="78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  <c r="AB136" s="128"/>
      <c r="AC136" s="128"/>
      <c r="AD136" s="128"/>
      <c r="AE136" s="128"/>
      <c r="AF136" s="127"/>
      <c r="AG136" s="127"/>
      <c r="AH136" s="127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</row>
    <row r="137" spans="1:34" ht="15">
      <c r="A137" s="108"/>
      <c r="B137" s="109"/>
      <c r="C137" s="109"/>
      <c r="D137" s="110"/>
      <c r="E137" s="109"/>
      <c r="F137" s="59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62"/>
      <c r="AC137" s="62"/>
      <c r="AD137" s="62"/>
      <c r="AE137" s="62"/>
      <c r="AF137" s="61"/>
      <c r="AG137" s="61"/>
      <c r="AH137" s="61"/>
    </row>
    <row r="138" spans="1:68" s="8" customFormat="1" ht="40.5">
      <c r="A138" s="63" t="s">
        <v>49</v>
      </c>
      <c r="B138" s="64" t="s">
        <v>50</v>
      </c>
      <c r="C138" s="64"/>
      <c r="D138" s="65"/>
      <c r="E138" s="64"/>
      <c r="F138" s="112" t="e">
        <f aca="true" t="shared" si="81" ref="F138:Q138">F140+F165+F183+F204</f>
        <v>#REF!</v>
      </c>
      <c r="G138" s="112" t="e">
        <f t="shared" si="81"/>
        <v>#REF!</v>
      </c>
      <c r="H138" s="112" t="e">
        <f t="shared" si="81"/>
        <v>#REF!</v>
      </c>
      <c r="I138" s="112" t="e">
        <f t="shared" si="81"/>
        <v>#REF!</v>
      </c>
      <c r="J138" s="112" t="e">
        <f t="shared" si="81"/>
        <v>#REF!</v>
      </c>
      <c r="K138" s="112" t="e">
        <f t="shared" si="81"/>
        <v>#REF!</v>
      </c>
      <c r="L138" s="112" t="e">
        <f t="shared" si="81"/>
        <v>#REF!</v>
      </c>
      <c r="M138" s="112" t="e">
        <f t="shared" si="81"/>
        <v>#REF!</v>
      </c>
      <c r="N138" s="112">
        <f t="shared" si="81"/>
        <v>-1014800</v>
      </c>
      <c r="O138" s="112">
        <f t="shared" si="81"/>
        <v>784256</v>
      </c>
      <c r="P138" s="112">
        <f t="shared" si="81"/>
        <v>0</v>
      </c>
      <c r="Q138" s="112">
        <f t="shared" si="81"/>
        <v>786069</v>
      </c>
      <c r="R138" s="112">
        <f aca="true" t="shared" si="82" ref="R138:Y138">R140+R165+R183+R204</f>
        <v>0</v>
      </c>
      <c r="S138" s="112">
        <f t="shared" si="82"/>
        <v>0</v>
      </c>
      <c r="T138" s="112">
        <f t="shared" si="82"/>
        <v>784256</v>
      </c>
      <c r="U138" s="112">
        <f t="shared" si="82"/>
        <v>786069</v>
      </c>
      <c r="V138" s="112">
        <f t="shared" si="82"/>
        <v>0</v>
      </c>
      <c r="W138" s="112">
        <f t="shared" si="82"/>
        <v>0</v>
      </c>
      <c r="X138" s="112">
        <f t="shared" si="82"/>
        <v>784256</v>
      </c>
      <c r="Y138" s="112">
        <f t="shared" si="82"/>
        <v>786069</v>
      </c>
      <c r="Z138" s="112">
        <f>Z140+Z165+Z183+Z204</f>
        <v>0</v>
      </c>
      <c r="AA138" s="113">
        <f>AA140+AA165+AA183+AA204</f>
        <v>784256</v>
      </c>
      <c r="AB138" s="113">
        <f>AB140+AB165+AB183+AB204</f>
        <v>786069</v>
      </c>
      <c r="AC138" s="113">
        <f>AC140+AC165+AC183+AC204</f>
        <v>3566</v>
      </c>
      <c r="AD138" s="113">
        <f>AD140+AD165+AD183+AD204</f>
        <v>3566</v>
      </c>
      <c r="AE138" s="113"/>
      <c r="AF138" s="112">
        <f>AF140+AF165+AF183+AF204</f>
        <v>787822</v>
      </c>
      <c r="AG138" s="112">
        <f>AG140+AG165+AG183+AG204</f>
        <v>3566</v>
      </c>
      <c r="AH138" s="112">
        <f>AH140+AH165+AH183+AH204</f>
        <v>786069</v>
      </c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</row>
    <row r="139" spans="1:34" ht="16.5">
      <c r="A139" s="108"/>
      <c r="B139" s="109"/>
      <c r="C139" s="109"/>
      <c r="D139" s="110"/>
      <c r="E139" s="109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9"/>
      <c r="AB139" s="79"/>
      <c r="AC139" s="79"/>
      <c r="AD139" s="79"/>
      <c r="AE139" s="79"/>
      <c r="AF139" s="78"/>
      <c r="AG139" s="78"/>
      <c r="AH139" s="78"/>
    </row>
    <row r="140" spans="1:68" s="12" customFormat="1" ht="18.75">
      <c r="A140" s="130" t="s">
        <v>51</v>
      </c>
      <c r="B140" s="72" t="s">
        <v>157</v>
      </c>
      <c r="C140" s="72" t="s">
        <v>127</v>
      </c>
      <c r="D140" s="85"/>
      <c r="E140" s="89"/>
      <c r="F140" s="74" t="e">
        <f>F146+F156</f>
        <v>#REF!</v>
      </c>
      <c r="G140" s="74" t="e">
        <f aca="true" t="shared" si="83" ref="G140:L140">G143+G146+G156</f>
        <v>#REF!</v>
      </c>
      <c r="H140" s="74" t="e">
        <f t="shared" si="83"/>
        <v>#REF!</v>
      </c>
      <c r="I140" s="74" t="e">
        <f t="shared" si="83"/>
        <v>#REF!</v>
      </c>
      <c r="J140" s="74" t="e">
        <f t="shared" si="83"/>
        <v>#REF!</v>
      </c>
      <c r="K140" s="74" t="e">
        <f t="shared" si="83"/>
        <v>#REF!</v>
      </c>
      <c r="L140" s="74" t="e">
        <f t="shared" si="83"/>
        <v>#REF!</v>
      </c>
      <c r="M140" s="74" t="e">
        <f aca="true" t="shared" si="84" ref="M140:U140">M141+M143+M146+M156</f>
        <v>#REF!</v>
      </c>
      <c r="N140" s="74">
        <f t="shared" si="84"/>
        <v>-170626</v>
      </c>
      <c r="O140" s="74">
        <f t="shared" si="84"/>
        <v>52268</v>
      </c>
      <c r="P140" s="74">
        <f t="shared" si="84"/>
        <v>0</v>
      </c>
      <c r="Q140" s="74">
        <f t="shared" si="84"/>
        <v>52268</v>
      </c>
      <c r="R140" s="74">
        <f t="shared" si="84"/>
        <v>0</v>
      </c>
      <c r="S140" s="74">
        <f t="shared" si="84"/>
        <v>0</v>
      </c>
      <c r="T140" s="74">
        <f t="shared" si="84"/>
        <v>52268</v>
      </c>
      <c r="U140" s="74">
        <f t="shared" si="84"/>
        <v>52268</v>
      </c>
      <c r="V140" s="74">
        <f aca="true" t="shared" si="85" ref="V140:AB140">V141+V143+V146+V156</f>
        <v>0</v>
      </c>
      <c r="W140" s="74">
        <f t="shared" si="85"/>
        <v>0</v>
      </c>
      <c r="X140" s="74">
        <f t="shared" si="85"/>
        <v>52268</v>
      </c>
      <c r="Y140" s="74">
        <f t="shared" si="85"/>
        <v>52268</v>
      </c>
      <c r="Z140" s="74">
        <f t="shared" si="85"/>
        <v>0</v>
      </c>
      <c r="AA140" s="75">
        <f t="shared" si="85"/>
        <v>52268</v>
      </c>
      <c r="AB140" s="75">
        <f t="shared" si="85"/>
        <v>52268</v>
      </c>
      <c r="AC140" s="75">
        <f>AC141+AC143+AC146+AC156</f>
        <v>0</v>
      </c>
      <c r="AD140" s="75">
        <f>AD141+AD143+AD146+AD156</f>
        <v>0</v>
      </c>
      <c r="AE140" s="75"/>
      <c r="AF140" s="74">
        <f>AF141+AF143+AF146+AF156</f>
        <v>52268</v>
      </c>
      <c r="AG140" s="74">
        <f>AG141+AG143+AG146+AG156</f>
        <v>0</v>
      </c>
      <c r="AH140" s="74">
        <f>AH141+AH143+AH146+AH156</f>
        <v>52268</v>
      </c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</row>
    <row r="141" spans="1:68" s="12" customFormat="1" ht="50.25">
      <c r="A141" s="88" t="s">
        <v>150</v>
      </c>
      <c r="B141" s="89" t="s">
        <v>157</v>
      </c>
      <c r="C141" s="89" t="s">
        <v>127</v>
      </c>
      <c r="D141" s="90" t="s">
        <v>38</v>
      </c>
      <c r="E141" s="89"/>
      <c r="F141" s="74"/>
      <c r="G141" s="74"/>
      <c r="H141" s="74"/>
      <c r="I141" s="74"/>
      <c r="J141" s="74"/>
      <c r="K141" s="74"/>
      <c r="L141" s="74"/>
      <c r="M141" s="74">
        <f aca="true" t="shared" si="86" ref="M141:AH141">M142</f>
        <v>0</v>
      </c>
      <c r="N141" s="78">
        <f t="shared" si="86"/>
        <v>4000</v>
      </c>
      <c r="O141" s="78">
        <f t="shared" si="86"/>
        <v>4000</v>
      </c>
      <c r="P141" s="78">
        <f t="shared" si="86"/>
        <v>0</v>
      </c>
      <c r="Q141" s="78">
        <f t="shared" si="86"/>
        <v>4000</v>
      </c>
      <c r="R141" s="78">
        <f t="shared" si="86"/>
        <v>0</v>
      </c>
      <c r="S141" s="78">
        <f t="shared" si="86"/>
        <v>0</v>
      </c>
      <c r="T141" s="78">
        <f t="shared" si="86"/>
        <v>4000</v>
      </c>
      <c r="U141" s="78">
        <f t="shared" si="86"/>
        <v>4000</v>
      </c>
      <c r="V141" s="78">
        <f t="shared" si="86"/>
        <v>0</v>
      </c>
      <c r="W141" s="78">
        <f t="shared" si="86"/>
        <v>0</v>
      </c>
      <c r="X141" s="78">
        <f t="shared" si="86"/>
        <v>4000</v>
      </c>
      <c r="Y141" s="78">
        <f t="shared" si="86"/>
        <v>4000</v>
      </c>
      <c r="Z141" s="78">
        <f t="shared" si="86"/>
        <v>0</v>
      </c>
      <c r="AA141" s="79">
        <f t="shared" si="86"/>
        <v>4000</v>
      </c>
      <c r="AB141" s="79">
        <f t="shared" si="86"/>
        <v>4000</v>
      </c>
      <c r="AC141" s="79">
        <f t="shared" si="86"/>
        <v>0</v>
      </c>
      <c r="AD141" s="79">
        <f t="shared" si="86"/>
        <v>0</v>
      </c>
      <c r="AE141" s="79"/>
      <c r="AF141" s="78">
        <f t="shared" si="86"/>
        <v>4000</v>
      </c>
      <c r="AG141" s="78">
        <f t="shared" si="86"/>
        <v>0</v>
      </c>
      <c r="AH141" s="78">
        <f t="shared" si="86"/>
        <v>4000</v>
      </c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</row>
    <row r="142" spans="1:68" s="12" customFormat="1" ht="83.25">
      <c r="A142" s="88" t="s">
        <v>253</v>
      </c>
      <c r="B142" s="89" t="s">
        <v>157</v>
      </c>
      <c r="C142" s="89" t="s">
        <v>127</v>
      </c>
      <c r="D142" s="90" t="s">
        <v>38</v>
      </c>
      <c r="E142" s="89" t="s">
        <v>151</v>
      </c>
      <c r="F142" s="74"/>
      <c r="G142" s="74"/>
      <c r="H142" s="74"/>
      <c r="I142" s="74"/>
      <c r="J142" s="74"/>
      <c r="K142" s="74"/>
      <c r="L142" s="74"/>
      <c r="M142" s="74"/>
      <c r="N142" s="78">
        <f>O142-M142</f>
        <v>4000</v>
      </c>
      <c r="O142" s="78">
        <v>4000</v>
      </c>
      <c r="P142" s="78"/>
      <c r="Q142" s="78">
        <v>4000</v>
      </c>
      <c r="R142" s="106"/>
      <c r="S142" s="106"/>
      <c r="T142" s="78">
        <f>O142+R142</f>
        <v>4000</v>
      </c>
      <c r="U142" s="78">
        <f>Q142+S142</f>
        <v>4000</v>
      </c>
      <c r="V142" s="106"/>
      <c r="W142" s="106"/>
      <c r="X142" s="78">
        <f>T142+V142</f>
        <v>4000</v>
      </c>
      <c r="Y142" s="78">
        <f>U142+W142</f>
        <v>4000</v>
      </c>
      <c r="Z142" s="106"/>
      <c r="AA142" s="79">
        <f>X142+Z142</f>
        <v>4000</v>
      </c>
      <c r="AB142" s="79">
        <f>Y142</f>
        <v>4000</v>
      </c>
      <c r="AC142" s="107"/>
      <c r="AD142" s="107"/>
      <c r="AE142" s="107"/>
      <c r="AF142" s="78">
        <f>AA142+AC142</f>
        <v>4000</v>
      </c>
      <c r="AG142" s="106"/>
      <c r="AH142" s="78">
        <f>AB142</f>
        <v>4000</v>
      </c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</row>
    <row r="143" spans="1:68" s="12" customFormat="1" ht="83.25" hidden="1">
      <c r="A143" s="131" t="s">
        <v>241</v>
      </c>
      <c r="B143" s="89" t="s">
        <v>157</v>
      </c>
      <c r="C143" s="89" t="s">
        <v>127</v>
      </c>
      <c r="D143" s="90" t="s">
        <v>242</v>
      </c>
      <c r="E143" s="89"/>
      <c r="F143" s="74"/>
      <c r="G143" s="78">
        <f>G144</f>
        <v>98400</v>
      </c>
      <c r="H143" s="78">
        <f aca="true" t="shared" si="87" ref="H143:Q144">H144</f>
        <v>98400</v>
      </c>
      <c r="I143" s="78">
        <f t="shared" si="87"/>
        <v>0</v>
      </c>
      <c r="J143" s="78">
        <f t="shared" si="87"/>
        <v>105000</v>
      </c>
      <c r="K143" s="78">
        <f t="shared" si="87"/>
        <v>0</v>
      </c>
      <c r="L143" s="78">
        <f t="shared" si="87"/>
        <v>0</v>
      </c>
      <c r="M143" s="78">
        <f t="shared" si="87"/>
        <v>105000</v>
      </c>
      <c r="N143" s="78">
        <f t="shared" si="87"/>
        <v>-105000</v>
      </c>
      <c r="O143" s="78">
        <f t="shared" si="87"/>
        <v>0</v>
      </c>
      <c r="P143" s="78">
        <f t="shared" si="87"/>
        <v>0</v>
      </c>
      <c r="Q143" s="78">
        <f t="shared" si="87"/>
        <v>0</v>
      </c>
      <c r="R143" s="106"/>
      <c r="S143" s="106"/>
      <c r="T143" s="106"/>
      <c r="U143" s="106"/>
      <c r="V143" s="106"/>
      <c r="W143" s="106"/>
      <c r="X143" s="106"/>
      <c r="Y143" s="106"/>
      <c r="Z143" s="106"/>
      <c r="AA143" s="107"/>
      <c r="AB143" s="107"/>
      <c r="AC143" s="107"/>
      <c r="AD143" s="107"/>
      <c r="AE143" s="107"/>
      <c r="AF143" s="106"/>
      <c r="AG143" s="106"/>
      <c r="AH143" s="106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</row>
    <row r="144" spans="1:68" s="12" customFormat="1" ht="52.5" customHeight="1" hidden="1">
      <c r="A144" s="131" t="s">
        <v>243</v>
      </c>
      <c r="B144" s="89" t="s">
        <v>157</v>
      </c>
      <c r="C144" s="89" t="s">
        <v>127</v>
      </c>
      <c r="D144" s="90" t="s">
        <v>244</v>
      </c>
      <c r="E144" s="89"/>
      <c r="F144" s="74"/>
      <c r="G144" s="78">
        <f>G145</f>
        <v>98400</v>
      </c>
      <c r="H144" s="78">
        <f t="shared" si="87"/>
        <v>98400</v>
      </c>
      <c r="I144" s="78">
        <f t="shared" si="87"/>
        <v>0</v>
      </c>
      <c r="J144" s="78">
        <f t="shared" si="87"/>
        <v>105000</v>
      </c>
      <c r="K144" s="78">
        <f t="shared" si="87"/>
        <v>0</v>
      </c>
      <c r="L144" s="78">
        <f t="shared" si="87"/>
        <v>0</v>
      </c>
      <c r="M144" s="78">
        <f t="shared" si="87"/>
        <v>105000</v>
      </c>
      <c r="N144" s="78">
        <f t="shared" si="87"/>
        <v>-105000</v>
      </c>
      <c r="O144" s="78">
        <f t="shared" si="87"/>
        <v>0</v>
      </c>
      <c r="P144" s="78">
        <f t="shared" si="87"/>
        <v>0</v>
      </c>
      <c r="Q144" s="78">
        <f t="shared" si="87"/>
        <v>0</v>
      </c>
      <c r="R144" s="106"/>
      <c r="S144" s="106"/>
      <c r="T144" s="106"/>
      <c r="U144" s="106"/>
      <c r="V144" s="106"/>
      <c r="W144" s="106"/>
      <c r="X144" s="106"/>
      <c r="Y144" s="106"/>
      <c r="Z144" s="106"/>
      <c r="AA144" s="107"/>
      <c r="AB144" s="107"/>
      <c r="AC144" s="107"/>
      <c r="AD144" s="107"/>
      <c r="AE144" s="107"/>
      <c r="AF144" s="106"/>
      <c r="AG144" s="106"/>
      <c r="AH144" s="106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</row>
    <row r="145" spans="1:68" s="12" customFormat="1" ht="87.75" customHeight="1" hidden="1">
      <c r="A145" s="88" t="s">
        <v>254</v>
      </c>
      <c r="B145" s="89" t="s">
        <v>157</v>
      </c>
      <c r="C145" s="89" t="s">
        <v>127</v>
      </c>
      <c r="D145" s="90" t="s">
        <v>244</v>
      </c>
      <c r="E145" s="89" t="s">
        <v>143</v>
      </c>
      <c r="F145" s="74"/>
      <c r="G145" s="78">
        <f>H145-F145</f>
        <v>98400</v>
      </c>
      <c r="H145" s="78">
        <v>98400</v>
      </c>
      <c r="I145" s="78"/>
      <c r="J145" s="78">
        <v>105000</v>
      </c>
      <c r="K145" s="74"/>
      <c r="L145" s="74"/>
      <c r="M145" s="78">
        <v>105000</v>
      </c>
      <c r="N145" s="78">
        <f>O145-M145</f>
        <v>-105000</v>
      </c>
      <c r="O145" s="78"/>
      <c r="P145" s="78"/>
      <c r="Q145" s="78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7"/>
      <c r="AB145" s="107"/>
      <c r="AC145" s="107"/>
      <c r="AD145" s="107"/>
      <c r="AE145" s="107"/>
      <c r="AF145" s="106"/>
      <c r="AG145" s="106"/>
      <c r="AH145" s="106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</row>
    <row r="146" spans="1:68" s="12" customFormat="1" ht="28.5" customHeight="1">
      <c r="A146" s="131" t="s">
        <v>176</v>
      </c>
      <c r="B146" s="89" t="s">
        <v>157</v>
      </c>
      <c r="C146" s="89" t="s">
        <v>127</v>
      </c>
      <c r="D146" s="90" t="s">
        <v>52</v>
      </c>
      <c r="E146" s="89"/>
      <c r="F146" s="78" t="e">
        <f>F147+F148+F152+F154+#REF!</f>
        <v>#REF!</v>
      </c>
      <c r="G146" s="78">
        <f aca="true" t="shared" si="88" ref="G146:M146">G147+G148+G152+G154</f>
        <v>-158807</v>
      </c>
      <c r="H146" s="78">
        <f t="shared" si="88"/>
        <v>53275</v>
      </c>
      <c r="I146" s="78">
        <f t="shared" si="88"/>
        <v>0</v>
      </c>
      <c r="J146" s="78">
        <f t="shared" si="88"/>
        <v>59731</v>
      </c>
      <c r="K146" s="78">
        <f t="shared" si="88"/>
        <v>0</v>
      </c>
      <c r="L146" s="78">
        <f t="shared" si="88"/>
        <v>0</v>
      </c>
      <c r="M146" s="78">
        <f t="shared" si="88"/>
        <v>59731</v>
      </c>
      <c r="N146" s="78">
        <f aca="true" t="shared" si="89" ref="N146:Z146">N147+N148+N150+N152+N154</f>
        <v>-17583</v>
      </c>
      <c r="O146" s="78">
        <f t="shared" si="89"/>
        <v>42148</v>
      </c>
      <c r="P146" s="78">
        <f t="shared" si="89"/>
        <v>0</v>
      </c>
      <c r="Q146" s="78">
        <f t="shared" si="89"/>
        <v>42148</v>
      </c>
      <c r="R146" s="78">
        <f t="shared" si="89"/>
        <v>0</v>
      </c>
      <c r="S146" s="78">
        <f t="shared" si="89"/>
        <v>0</v>
      </c>
      <c r="T146" s="78">
        <f t="shared" si="89"/>
        <v>42148</v>
      </c>
      <c r="U146" s="78">
        <f t="shared" si="89"/>
        <v>42148</v>
      </c>
      <c r="V146" s="78">
        <f t="shared" si="89"/>
        <v>0</v>
      </c>
      <c r="W146" s="78">
        <f t="shared" si="89"/>
        <v>0</v>
      </c>
      <c r="X146" s="78">
        <f t="shared" si="89"/>
        <v>42148</v>
      </c>
      <c r="Y146" s="78">
        <f t="shared" si="89"/>
        <v>42148</v>
      </c>
      <c r="Z146" s="78">
        <f t="shared" si="89"/>
        <v>0</v>
      </c>
      <c r="AA146" s="79">
        <f>AA147+AA148+AA150+AA152+AA154</f>
        <v>42148</v>
      </c>
      <c r="AB146" s="79">
        <f>AB147+AB148+AB150+AB152+AB154</f>
        <v>42148</v>
      </c>
      <c r="AC146" s="79">
        <f>AC147+AC148+AC150+AC152+AC154</f>
        <v>0</v>
      </c>
      <c r="AD146" s="79">
        <f>AD147+AD148+AD150+AD152+AD154</f>
        <v>0</v>
      </c>
      <c r="AE146" s="79"/>
      <c r="AF146" s="78">
        <f>AF147+AF148+AF150+AF152+AF154</f>
        <v>42148</v>
      </c>
      <c r="AG146" s="78">
        <f>AG147+AG148+AG150+AG152+AG154</f>
        <v>0</v>
      </c>
      <c r="AH146" s="78">
        <f>AH147+AH148+AH150+AH152+AH154</f>
        <v>42148</v>
      </c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</row>
    <row r="147" spans="1:68" s="12" customFormat="1" ht="60.75" customHeight="1">
      <c r="A147" s="111" t="s">
        <v>137</v>
      </c>
      <c r="B147" s="89" t="s">
        <v>157</v>
      </c>
      <c r="C147" s="89" t="s">
        <v>127</v>
      </c>
      <c r="D147" s="90" t="s">
        <v>52</v>
      </c>
      <c r="E147" s="89" t="s">
        <v>138</v>
      </c>
      <c r="F147" s="78">
        <v>68234</v>
      </c>
      <c r="G147" s="78">
        <f>H147-F147</f>
        <v>-56893</v>
      </c>
      <c r="H147" s="78">
        <v>11341</v>
      </c>
      <c r="I147" s="78"/>
      <c r="J147" s="78">
        <v>12549</v>
      </c>
      <c r="K147" s="74"/>
      <c r="L147" s="74"/>
      <c r="M147" s="78">
        <v>12549</v>
      </c>
      <c r="N147" s="78">
        <f>O147-M147</f>
        <v>-672</v>
      </c>
      <c r="O147" s="78">
        <v>11877</v>
      </c>
      <c r="P147" s="78"/>
      <c r="Q147" s="78">
        <v>11877</v>
      </c>
      <c r="R147" s="106"/>
      <c r="S147" s="106"/>
      <c r="T147" s="78">
        <f>O147+R147</f>
        <v>11877</v>
      </c>
      <c r="U147" s="78">
        <f>Q147+S147</f>
        <v>11877</v>
      </c>
      <c r="V147" s="106"/>
      <c r="W147" s="106"/>
      <c r="X147" s="78">
        <f>T147+V147</f>
        <v>11877</v>
      </c>
      <c r="Y147" s="78">
        <f>U147+W147</f>
        <v>11877</v>
      </c>
      <c r="Z147" s="106"/>
      <c r="AA147" s="79">
        <f>X147+Z147</f>
        <v>11877</v>
      </c>
      <c r="AB147" s="79">
        <f>Y147</f>
        <v>11877</v>
      </c>
      <c r="AC147" s="107"/>
      <c r="AD147" s="107"/>
      <c r="AE147" s="107"/>
      <c r="AF147" s="78">
        <f>AA147+AC147</f>
        <v>11877</v>
      </c>
      <c r="AG147" s="106"/>
      <c r="AH147" s="78">
        <f>AB147</f>
        <v>11877</v>
      </c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</row>
    <row r="148" spans="1:68" s="12" customFormat="1" ht="86.25" customHeight="1" hidden="1">
      <c r="A148" s="111" t="s">
        <v>211</v>
      </c>
      <c r="B148" s="89" t="s">
        <v>157</v>
      </c>
      <c r="C148" s="89" t="s">
        <v>127</v>
      </c>
      <c r="D148" s="90" t="s">
        <v>186</v>
      </c>
      <c r="E148" s="89"/>
      <c r="F148" s="91">
        <f aca="true" t="shared" si="90" ref="F148:Q148">F149</f>
        <v>21620</v>
      </c>
      <c r="G148" s="91">
        <f t="shared" si="90"/>
        <v>-4743</v>
      </c>
      <c r="H148" s="91">
        <f t="shared" si="90"/>
        <v>16877</v>
      </c>
      <c r="I148" s="91">
        <f t="shared" si="90"/>
        <v>0</v>
      </c>
      <c r="J148" s="91">
        <f t="shared" si="90"/>
        <v>20337</v>
      </c>
      <c r="K148" s="91">
        <f t="shared" si="90"/>
        <v>0</v>
      </c>
      <c r="L148" s="91">
        <f t="shared" si="90"/>
        <v>0</v>
      </c>
      <c r="M148" s="91">
        <f t="shared" si="90"/>
        <v>20337</v>
      </c>
      <c r="N148" s="91">
        <f t="shared" si="90"/>
        <v>-20337</v>
      </c>
      <c r="O148" s="91">
        <f t="shared" si="90"/>
        <v>0</v>
      </c>
      <c r="P148" s="91">
        <f t="shared" si="90"/>
        <v>0</v>
      </c>
      <c r="Q148" s="91">
        <f t="shared" si="90"/>
        <v>0</v>
      </c>
      <c r="R148" s="106"/>
      <c r="S148" s="106"/>
      <c r="T148" s="106"/>
      <c r="U148" s="106"/>
      <c r="V148" s="106"/>
      <c r="W148" s="106"/>
      <c r="X148" s="106"/>
      <c r="Y148" s="106"/>
      <c r="Z148" s="106"/>
      <c r="AA148" s="107"/>
      <c r="AB148" s="107"/>
      <c r="AC148" s="107"/>
      <c r="AD148" s="107"/>
      <c r="AE148" s="107"/>
      <c r="AF148" s="106"/>
      <c r="AG148" s="106"/>
      <c r="AH148" s="106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</row>
    <row r="149" spans="1:68" s="14" customFormat="1" ht="86.25" customHeight="1" hidden="1">
      <c r="A149" s="88" t="s">
        <v>254</v>
      </c>
      <c r="B149" s="89" t="s">
        <v>157</v>
      </c>
      <c r="C149" s="89" t="s">
        <v>127</v>
      </c>
      <c r="D149" s="90" t="s">
        <v>186</v>
      </c>
      <c r="E149" s="89" t="s">
        <v>143</v>
      </c>
      <c r="F149" s="78">
        <v>21620</v>
      </c>
      <c r="G149" s="78">
        <f>H149-F149</f>
        <v>-4743</v>
      </c>
      <c r="H149" s="78">
        <v>16877</v>
      </c>
      <c r="I149" s="78"/>
      <c r="J149" s="78">
        <v>20337</v>
      </c>
      <c r="K149" s="104"/>
      <c r="L149" s="104"/>
      <c r="M149" s="78">
        <v>20337</v>
      </c>
      <c r="N149" s="78">
        <f>O149-M149</f>
        <v>-20337</v>
      </c>
      <c r="O149" s="78"/>
      <c r="P149" s="78"/>
      <c r="Q149" s="78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3"/>
      <c r="AB149" s="103"/>
      <c r="AC149" s="103"/>
      <c r="AD149" s="103"/>
      <c r="AE149" s="103"/>
      <c r="AF149" s="102"/>
      <c r="AG149" s="102"/>
      <c r="AH149" s="102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</row>
    <row r="150" spans="1:68" s="14" customFormat="1" ht="118.5" customHeight="1">
      <c r="A150" s="88" t="s">
        <v>266</v>
      </c>
      <c r="B150" s="89" t="s">
        <v>157</v>
      </c>
      <c r="C150" s="89" t="s">
        <v>127</v>
      </c>
      <c r="D150" s="90" t="s">
        <v>186</v>
      </c>
      <c r="E150" s="89"/>
      <c r="F150" s="78"/>
      <c r="G150" s="78"/>
      <c r="H150" s="78"/>
      <c r="I150" s="78"/>
      <c r="J150" s="78"/>
      <c r="K150" s="104"/>
      <c r="L150" s="104"/>
      <c r="M150" s="78"/>
      <c r="N150" s="78">
        <f aca="true" t="shared" si="91" ref="N150:AH150">N151</f>
        <v>14405</v>
      </c>
      <c r="O150" s="78">
        <f t="shared" si="91"/>
        <v>14405</v>
      </c>
      <c r="P150" s="78">
        <f t="shared" si="91"/>
        <v>0</v>
      </c>
      <c r="Q150" s="78">
        <f t="shared" si="91"/>
        <v>14405</v>
      </c>
      <c r="R150" s="78">
        <f t="shared" si="91"/>
        <v>0</v>
      </c>
      <c r="S150" s="78">
        <f t="shared" si="91"/>
        <v>0</v>
      </c>
      <c r="T150" s="78">
        <f t="shared" si="91"/>
        <v>14405</v>
      </c>
      <c r="U150" s="78">
        <f t="shared" si="91"/>
        <v>14405</v>
      </c>
      <c r="V150" s="78">
        <f t="shared" si="91"/>
        <v>0</v>
      </c>
      <c r="W150" s="78">
        <f t="shared" si="91"/>
        <v>0</v>
      </c>
      <c r="X150" s="78">
        <f t="shared" si="91"/>
        <v>14405</v>
      </c>
      <c r="Y150" s="78">
        <f t="shared" si="91"/>
        <v>14405</v>
      </c>
      <c r="Z150" s="78">
        <f t="shared" si="91"/>
        <v>0</v>
      </c>
      <c r="AA150" s="79">
        <f t="shared" si="91"/>
        <v>14405</v>
      </c>
      <c r="AB150" s="79">
        <f t="shared" si="91"/>
        <v>14405</v>
      </c>
      <c r="AC150" s="79">
        <f t="shared" si="91"/>
        <v>0</v>
      </c>
      <c r="AD150" s="79">
        <f t="shared" si="91"/>
        <v>0</v>
      </c>
      <c r="AE150" s="79"/>
      <c r="AF150" s="78">
        <f t="shared" si="91"/>
        <v>14405</v>
      </c>
      <c r="AG150" s="78">
        <f t="shared" si="91"/>
        <v>0</v>
      </c>
      <c r="AH150" s="78">
        <f t="shared" si="91"/>
        <v>14405</v>
      </c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</row>
    <row r="151" spans="1:68" s="14" customFormat="1" ht="86.25" customHeight="1">
      <c r="A151" s="88" t="s">
        <v>254</v>
      </c>
      <c r="B151" s="89" t="s">
        <v>157</v>
      </c>
      <c r="C151" s="89" t="s">
        <v>127</v>
      </c>
      <c r="D151" s="90" t="s">
        <v>186</v>
      </c>
      <c r="E151" s="89" t="s">
        <v>143</v>
      </c>
      <c r="F151" s="78"/>
      <c r="G151" s="78"/>
      <c r="H151" s="78"/>
      <c r="I151" s="78"/>
      <c r="J151" s="78"/>
      <c r="K151" s="104"/>
      <c r="L151" s="104"/>
      <c r="M151" s="78"/>
      <c r="N151" s="78">
        <f>O151-M151</f>
        <v>14405</v>
      </c>
      <c r="O151" s="78">
        <v>14405</v>
      </c>
      <c r="P151" s="78"/>
      <c r="Q151" s="78">
        <v>14405</v>
      </c>
      <c r="R151" s="102"/>
      <c r="S151" s="102"/>
      <c r="T151" s="78">
        <f>O151+R151</f>
        <v>14405</v>
      </c>
      <c r="U151" s="78">
        <f>Q151+S151</f>
        <v>14405</v>
      </c>
      <c r="V151" s="102"/>
      <c r="W151" s="102"/>
      <c r="X151" s="78">
        <f>T151+V151</f>
        <v>14405</v>
      </c>
      <c r="Y151" s="78">
        <f>U151+W151</f>
        <v>14405</v>
      </c>
      <c r="Z151" s="102"/>
      <c r="AA151" s="79">
        <f>X151+Z151</f>
        <v>14405</v>
      </c>
      <c r="AB151" s="79">
        <f>Y151</f>
        <v>14405</v>
      </c>
      <c r="AC151" s="103"/>
      <c r="AD151" s="103"/>
      <c r="AE151" s="103"/>
      <c r="AF151" s="78">
        <f>AA151+AC151</f>
        <v>14405</v>
      </c>
      <c r="AG151" s="102"/>
      <c r="AH151" s="78">
        <f>AB151</f>
        <v>14405</v>
      </c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</row>
    <row r="152" spans="1:68" s="14" customFormat="1" ht="57" customHeight="1">
      <c r="A152" s="88" t="s">
        <v>265</v>
      </c>
      <c r="B152" s="89" t="s">
        <v>157</v>
      </c>
      <c r="C152" s="89" t="s">
        <v>127</v>
      </c>
      <c r="D152" s="90" t="s">
        <v>187</v>
      </c>
      <c r="E152" s="89"/>
      <c r="F152" s="78">
        <f aca="true" t="shared" si="92" ref="F152:AH152">F153</f>
        <v>102576</v>
      </c>
      <c r="G152" s="78">
        <f t="shared" si="92"/>
        <v>-102576</v>
      </c>
      <c r="H152" s="78">
        <f t="shared" si="92"/>
        <v>0</v>
      </c>
      <c r="I152" s="78">
        <f t="shared" si="92"/>
        <v>0</v>
      </c>
      <c r="J152" s="78">
        <f t="shared" si="92"/>
        <v>0</v>
      </c>
      <c r="K152" s="78">
        <f t="shared" si="92"/>
        <v>0</v>
      </c>
      <c r="L152" s="78">
        <f t="shared" si="92"/>
        <v>0</v>
      </c>
      <c r="M152" s="78">
        <f t="shared" si="92"/>
        <v>0</v>
      </c>
      <c r="N152" s="78">
        <f t="shared" si="92"/>
        <v>15866</v>
      </c>
      <c r="O152" s="78">
        <f t="shared" si="92"/>
        <v>15866</v>
      </c>
      <c r="P152" s="78">
        <f t="shared" si="92"/>
        <v>0</v>
      </c>
      <c r="Q152" s="78">
        <f t="shared" si="92"/>
        <v>15866</v>
      </c>
      <c r="R152" s="78">
        <f t="shared" si="92"/>
        <v>0</v>
      </c>
      <c r="S152" s="78">
        <f t="shared" si="92"/>
        <v>0</v>
      </c>
      <c r="T152" s="78">
        <f t="shared" si="92"/>
        <v>15866</v>
      </c>
      <c r="U152" s="78">
        <f t="shared" si="92"/>
        <v>15866</v>
      </c>
      <c r="V152" s="78">
        <f t="shared" si="92"/>
        <v>0</v>
      </c>
      <c r="W152" s="78">
        <f t="shared" si="92"/>
        <v>0</v>
      </c>
      <c r="X152" s="78">
        <f t="shared" si="92"/>
        <v>15866</v>
      </c>
      <c r="Y152" s="78">
        <f t="shared" si="92"/>
        <v>15866</v>
      </c>
      <c r="Z152" s="78">
        <f t="shared" si="92"/>
        <v>0</v>
      </c>
      <c r="AA152" s="79">
        <f t="shared" si="92"/>
        <v>15866</v>
      </c>
      <c r="AB152" s="79">
        <f t="shared" si="92"/>
        <v>15866</v>
      </c>
      <c r="AC152" s="79">
        <f t="shared" si="92"/>
        <v>0</v>
      </c>
      <c r="AD152" s="79">
        <f t="shared" si="92"/>
        <v>0</v>
      </c>
      <c r="AE152" s="79"/>
      <c r="AF152" s="78">
        <f t="shared" si="92"/>
        <v>15866</v>
      </c>
      <c r="AG152" s="78">
        <f t="shared" si="92"/>
        <v>0</v>
      </c>
      <c r="AH152" s="78">
        <f t="shared" si="92"/>
        <v>15866</v>
      </c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</row>
    <row r="153" spans="1:68" s="14" customFormat="1" ht="85.5" customHeight="1">
      <c r="A153" s="88" t="s">
        <v>254</v>
      </c>
      <c r="B153" s="89" t="s">
        <v>157</v>
      </c>
      <c r="C153" s="89" t="s">
        <v>127</v>
      </c>
      <c r="D153" s="90" t="s">
        <v>187</v>
      </c>
      <c r="E153" s="89" t="s">
        <v>143</v>
      </c>
      <c r="F153" s="78">
        <v>102576</v>
      </c>
      <c r="G153" s="78">
        <f>H153-F153</f>
        <v>-102576</v>
      </c>
      <c r="H153" s="78">
        <f>108465-108465</f>
        <v>0</v>
      </c>
      <c r="I153" s="78"/>
      <c r="J153" s="78">
        <f>116166-116166</f>
        <v>0</v>
      </c>
      <c r="K153" s="104"/>
      <c r="L153" s="104"/>
      <c r="M153" s="78"/>
      <c r="N153" s="78">
        <f>O153-M153</f>
        <v>15866</v>
      </c>
      <c r="O153" s="78">
        <v>15866</v>
      </c>
      <c r="P153" s="78"/>
      <c r="Q153" s="78">
        <v>15866</v>
      </c>
      <c r="R153" s="102"/>
      <c r="S153" s="102"/>
      <c r="T153" s="78">
        <f>O153+R153</f>
        <v>15866</v>
      </c>
      <c r="U153" s="78">
        <f>Q153+S153</f>
        <v>15866</v>
      </c>
      <c r="V153" s="102"/>
      <c r="W153" s="102"/>
      <c r="X153" s="78">
        <f>T153+V153</f>
        <v>15866</v>
      </c>
      <c r="Y153" s="78">
        <f>U153+W153</f>
        <v>15866</v>
      </c>
      <c r="Z153" s="102"/>
      <c r="AA153" s="79">
        <f>X153+Z153</f>
        <v>15866</v>
      </c>
      <c r="AB153" s="79">
        <f>Y153</f>
        <v>15866</v>
      </c>
      <c r="AC153" s="103"/>
      <c r="AD153" s="103"/>
      <c r="AE153" s="103"/>
      <c r="AF153" s="78">
        <f>AA153+AC153</f>
        <v>15866</v>
      </c>
      <c r="AG153" s="102"/>
      <c r="AH153" s="78">
        <f>AB153</f>
        <v>15866</v>
      </c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</row>
    <row r="154" spans="1:68" s="14" customFormat="1" ht="50.25" customHeight="1" hidden="1">
      <c r="A154" s="88" t="s">
        <v>212</v>
      </c>
      <c r="B154" s="89" t="s">
        <v>157</v>
      </c>
      <c r="C154" s="89" t="s">
        <v>127</v>
      </c>
      <c r="D154" s="90" t="s">
        <v>188</v>
      </c>
      <c r="E154" s="89"/>
      <c r="F154" s="78">
        <f aca="true" t="shared" si="93" ref="F154:Q154">F155</f>
        <v>19652</v>
      </c>
      <c r="G154" s="78">
        <f t="shared" si="93"/>
        <v>5405</v>
      </c>
      <c r="H154" s="78">
        <f t="shared" si="93"/>
        <v>25057</v>
      </c>
      <c r="I154" s="78">
        <f t="shared" si="93"/>
        <v>0</v>
      </c>
      <c r="J154" s="78">
        <f t="shared" si="93"/>
        <v>26845</v>
      </c>
      <c r="K154" s="78">
        <f t="shared" si="93"/>
        <v>0</v>
      </c>
      <c r="L154" s="78">
        <f t="shared" si="93"/>
        <v>0</v>
      </c>
      <c r="M154" s="78">
        <f t="shared" si="93"/>
        <v>26845</v>
      </c>
      <c r="N154" s="78">
        <f t="shared" si="93"/>
        <v>-26845</v>
      </c>
      <c r="O154" s="78">
        <f t="shared" si="93"/>
        <v>0</v>
      </c>
      <c r="P154" s="78">
        <f t="shared" si="93"/>
        <v>0</v>
      </c>
      <c r="Q154" s="78">
        <f t="shared" si="93"/>
        <v>0</v>
      </c>
      <c r="R154" s="102"/>
      <c r="S154" s="102"/>
      <c r="T154" s="102"/>
      <c r="U154" s="102"/>
      <c r="V154" s="102"/>
      <c r="W154" s="102"/>
      <c r="X154" s="102"/>
      <c r="Y154" s="102"/>
      <c r="Z154" s="102"/>
      <c r="AA154" s="103"/>
      <c r="AB154" s="103"/>
      <c r="AC154" s="103"/>
      <c r="AD154" s="103"/>
      <c r="AE154" s="103"/>
      <c r="AF154" s="102"/>
      <c r="AG154" s="102"/>
      <c r="AH154" s="102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</row>
    <row r="155" spans="1:68" s="14" customFormat="1" ht="85.5" customHeight="1" hidden="1">
      <c r="A155" s="88" t="s">
        <v>254</v>
      </c>
      <c r="B155" s="89" t="s">
        <v>157</v>
      </c>
      <c r="C155" s="89" t="s">
        <v>127</v>
      </c>
      <c r="D155" s="90" t="s">
        <v>188</v>
      </c>
      <c r="E155" s="89" t="s">
        <v>143</v>
      </c>
      <c r="F155" s="78">
        <v>19652</v>
      </c>
      <c r="G155" s="78">
        <f>H155-F155</f>
        <v>5405</v>
      </c>
      <c r="H155" s="78">
        <v>25057</v>
      </c>
      <c r="I155" s="78"/>
      <c r="J155" s="78">
        <v>26845</v>
      </c>
      <c r="K155" s="104"/>
      <c r="L155" s="104"/>
      <c r="M155" s="78">
        <v>26845</v>
      </c>
      <c r="N155" s="78">
        <f>O155-M155</f>
        <v>-26845</v>
      </c>
      <c r="O155" s="78"/>
      <c r="P155" s="78"/>
      <c r="Q155" s="78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3"/>
      <c r="AB155" s="103"/>
      <c r="AC155" s="103"/>
      <c r="AD155" s="103"/>
      <c r="AE155" s="103"/>
      <c r="AF155" s="102"/>
      <c r="AG155" s="102"/>
      <c r="AH155" s="102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</row>
    <row r="156" spans="1:68" s="10" customFormat="1" ht="24.75" customHeight="1">
      <c r="A156" s="88" t="s">
        <v>121</v>
      </c>
      <c r="B156" s="89" t="s">
        <v>157</v>
      </c>
      <c r="C156" s="89" t="s">
        <v>127</v>
      </c>
      <c r="D156" s="90" t="s">
        <v>122</v>
      </c>
      <c r="E156" s="89"/>
      <c r="F156" s="91" t="e">
        <f>#REF!</f>
        <v>#REF!</v>
      </c>
      <c r="G156" s="91" t="e">
        <f>G157+#REF!</f>
        <v>#REF!</v>
      </c>
      <c r="H156" s="91" t="e">
        <f>H157+#REF!</f>
        <v>#REF!</v>
      </c>
      <c r="I156" s="91" t="e">
        <f>I157+#REF!</f>
        <v>#REF!</v>
      </c>
      <c r="J156" s="91" t="e">
        <f>J157+#REF!</f>
        <v>#REF!</v>
      </c>
      <c r="K156" s="91" t="e">
        <f>K157+#REF!</f>
        <v>#REF!</v>
      </c>
      <c r="L156" s="91" t="e">
        <f>L157+#REF!</f>
        <v>#REF!</v>
      </c>
      <c r="M156" s="91" t="e">
        <f>M157+#REF!</f>
        <v>#REF!</v>
      </c>
      <c r="N156" s="91">
        <f aca="true" t="shared" si="94" ref="N156:U156">N157+N158+N161</f>
        <v>-52043</v>
      </c>
      <c r="O156" s="91">
        <f t="shared" si="94"/>
        <v>6120</v>
      </c>
      <c r="P156" s="91">
        <f t="shared" si="94"/>
        <v>0</v>
      </c>
      <c r="Q156" s="91">
        <f t="shared" si="94"/>
        <v>6120</v>
      </c>
      <c r="R156" s="91">
        <f t="shared" si="94"/>
        <v>0</v>
      </c>
      <c r="S156" s="91">
        <f t="shared" si="94"/>
        <v>0</v>
      </c>
      <c r="T156" s="91">
        <f t="shared" si="94"/>
        <v>6120</v>
      </c>
      <c r="U156" s="91">
        <f t="shared" si="94"/>
        <v>6120</v>
      </c>
      <c r="V156" s="91">
        <f aca="true" t="shared" si="95" ref="V156:AB156">V157+V158+V161</f>
        <v>0</v>
      </c>
      <c r="W156" s="91">
        <f t="shared" si="95"/>
        <v>0</v>
      </c>
      <c r="X156" s="91">
        <f t="shared" si="95"/>
        <v>6120</v>
      </c>
      <c r="Y156" s="91">
        <f t="shared" si="95"/>
        <v>6120</v>
      </c>
      <c r="Z156" s="91">
        <f t="shared" si="95"/>
        <v>0</v>
      </c>
      <c r="AA156" s="92">
        <f t="shared" si="95"/>
        <v>6120</v>
      </c>
      <c r="AB156" s="92">
        <f t="shared" si="95"/>
        <v>6120</v>
      </c>
      <c r="AC156" s="92">
        <f>AC157+AC158+AC161</f>
        <v>0</v>
      </c>
      <c r="AD156" s="92">
        <f>AD157+AD158+AD161</f>
        <v>0</v>
      </c>
      <c r="AE156" s="92"/>
      <c r="AF156" s="91">
        <f>AF157+AF158+AF161</f>
        <v>6120</v>
      </c>
      <c r="AG156" s="91">
        <f>AG157+AG158+AG161</f>
        <v>0</v>
      </c>
      <c r="AH156" s="91">
        <f>AH157+AH158+AH161</f>
        <v>6120</v>
      </c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</row>
    <row r="157" spans="1:68" s="10" customFormat="1" ht="57" customHeight="1" hidden="1">
      <c r="A157" s="111" t="s">
        <v>137</v>
      </c>
      <c r="B157" s="89" t="s">
        <v>157</v>
      </c>
      <c r="C157" s="89" t="s">
        <v>127</v>
      </c>
      <c r="D157" s="90" t="s">
        <v>122</v>
      </c>
      <c r="E157" s="89" t="s">
        <v>138</v>
      </c>
      <c r="F157" s="91"/>
      <c r="G157" s="78">
        <f>H157-F157</f>
        <v>54307</v>
      </c>
      <c r="H157" s="91">
        <v>54307</v>
      </c>
      <c r="I157" s="91"/>
      <c r="J157" s="91">
        <v>58163</v>
      </c>
      <c r="K157" s="121"/>
      <c r="L157" s="121"/>
      <c r="M157" s="78">
        <v>58163</v>
      </c>
      <c r="N157" s="78">
        <f>O157-M157</f>
        <v>-58163</v>
      </c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9"/>
      <c r="AB157" s="79"/>
      <c r="AC157" s="79"/>
      <c r="AD157" s="79"/>
      <c r="AE157" s="79"/>
      <c r="AF157" s="78"/>
      <c r="AG157" s="78"/>
      <c r="AH157" s="78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</row>
    <row r="158" spans="1:68" s="10" customFormat="1" ht="84.75" customHeight="1">
      <c r="A158" s="88" t="s">
        <v>297</v>
      </c>
      <c r="B158" s="89" t="s">
        <v>157</v>
      </c>
      <c r="C158" s="89" t="s">
        <v>127</v>
      </c>
      <c r="D158" s="90" t="s">
        <v>289</v>
      </c>
      <c r="E158" s="89"/>
      <c r="F158" s="91"/>
      <c r="G158" s="78"/>
      <c r="H158" s="91"/>
      <c r="I158" s="91"/>
      <c r="J158" s="91"/>
      <c r="K158" s="121"/>
      <c r="L158" s="121"/>
      <c r="M158" s="78"/>
      <c r="N158" s="78">
        <f aca="true" t="shared" si="96" ref="N158:AD159">N159</f>
        <v>4080</v>
      </c>
      <c r="O158" s="78">
        <f t="shared" si="96"/>
        <v>4080</v>
      </c>
      <c r="P158" s="78">
        <f t="shared" si="96"/>
        <v>0</v>
      </c>
      <c r="Q158" s="78">
        <f t="shared" si="96"/>
        <v>6120</v>
      </c>
      <c r="R158" s="78">
        <f t="shared" si="96"/>
        <v>0</v>
      </c>
      <c r="S158" s="78">
        <f t="shared" si="96"/>
        <v>0</v>
      </c>
      <c r="T158" s="78">
        <f t="shared" si="96"/>
        <v>4080</v>
      </c>
      <c r="U158" s="78">
        <f t="shared" si="96"/>
        <v>6120</v>
      </c>
      <c r="V158" s="78">
        <f t="shared" si="96"/>
        <v>0</v>
      </c>
      <c r="W158" s="78">
        <f t="shared" si="96"/>
        <v>0</v>
      </c>
      <c r="X158" s="78">
        <f t="shared" si="96"/>
        <v>4080</v>
      </c>
      <c r="Y158" s="78">
        <f t="shared" si="96"/>
        <v>6120</v>
      </c>
      <c r="Z158" s="78">
        <f t="shared" si="96"/>
        <v>0</v>
      </c>
      <c r="AA158" s="79">
        <f t="shared" si="96"/>
        <v>4080</v>
      </c>
      <c r="AB158" s="79">
        <f t="shared" si="96"/>
        <v>6120</v>
      </c>
      <c r="AC158" s="79">
        <f t="shared" si="96"/>
        <v>0</v>
      </c>
      <c r="AD158" s="79">
        <f t="shared" si="96"/>
        <v>0</v>
      </c>
      <c r="AE158" s="79"/>
      <c r="AF158" s="78">
        <f aca="true" t="shared" si="97" ref="AC158:AH159">AF159</f>
        <v>4080</v>
      </c>
      <c r="AG158" s="78">
        <f t="shared" si="97"/>
        <v>0</v>
      </c>
      <c r="AH158" s="78">
        <f t="shared" si="97"/>
        <v>6120</v>
      </c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</row>
    <row r="159" spans="1:68" s="14" customFormat="1" ht="138.75" customHeight="1">
      <c r="A159" s="88" t="s">
        <v>326</v>
      </c>
      <c r="B159" s="89" t="s">
        <v>157</v>
      </c>
      <c r="C159" s="89" t="s">
        <v>127</v>
      </c>
      <c r="D159" s="90" t="s">
        <v>298</v>
      </c>
      <c r="E159" s="89"/>
      <c r="F159" s="78"/>
      <c r="G159" s="78"/>
      <c r="H159" s="102"/>
      <c r="I159" s="102"/>
      <c r="J159" s="102"/>
      <c r="K159" s="102"/>
      <c r="L159" s="102"/>
      <c r="M159" s="78"/>
      <c r="N159" s="78">
        <f t="shared" si="96"/>
        <v>4080</v>
      </c>
      <c r="O159" s="78">
        <f t="shared" si="96"/>
        <v>4080</v>
      </c>
      <c r="P159" s="78">
        <f t="shared" si="96"/>
        <v>0</v>
      </c>
      <c r="Q159" s="78">
        <f t="shared" si="96"/>
        <v>6120</v>
      </c>
      <c r="R159" s="78">
        <f t="shared" si="96"/>
        <v>0</v>
      </c>
      <c r="S159" s="78">
        <f t="shared" si="96"/>
        <v>0</v>
      </c>
      <c r="T159" s="78">
        <f t="shared" si="96"/>
        <v>4080</v>
      </c>
      <c r="U159" s="78">
        <f t="shared" si="96"/>
        <v>6120</v>
      </c>
      <c r="V159" s="78">
        <f t="shared" si="96"/>
        <v>0</v>
      </c>
      <c r="W159" s="78">
        <f t="shared" si="96"/>
        <v>0</v>
      </c>
      <c r="X159" s="78">
        <f t="shared" si="96"/>
        <v>4080</v>
      </c>
      <c r="Y159" s="78">
        <f t="shared" si="96"/>
        <v>6120</v>
      </c>
      <c r="Z159" s="78">
        <f t="shared" si="96"/>
        <v>0</v>
      </c>
      <c r="AA159" s="79">
        <f t="shared" si="96"/>
        <v>4080</v>
      </c>
      <c r="AB159" s="79">
        <f t="shared" si="96"/>
        <v>6120</v>
      </c>
      <c r="AC159" s="79">
        <f t="shared" si="97"/>
        <v>0</v>
      </c>
      <c r="AD159" s="79">
        <f t="shared" si="97"/>
        <v>0</v>
      </c>
      <c r="AE159" s="79"/>
      <c r="AF159" s="78">
        <f t="shared" si="97"/>
        <v>4080</v>
      </c>
      <c r="AG159" s="78">
        <f t="shared" si="97"/>
        <v>0</v>
      </c>
      <c r="AH159" s="78">
        <f t="shared" si="97"/>
        <v>6120</v>
      </c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</row>
    <row r="160" spans="1:68" s="14" customFormat="1" ht="85.5" customHeight="1">
      <c r="A160" s="88" t="s">
        <v>254</v>
      </c>
      <c r="B160" s="89" t="s">
        <v>157</v>
      </c>
      <c r="C160" s="89" t="s">
        <v>127</v>
      </c>
      <c r="D160" s="90" t="s">
        <v>298</v>
      </c>
      <c r="E160" s="89" t="s">
        <v>143</v>
      </c>
      <c r="F160" s="78"/>
      <c r="G160" s="78"/>
      <c r="H160" s="102"/>
      <c r="I160" s="102"/>
      <c r="J160" s="102"/>
      <c r="K160" s="102"/>
      <c r="L160" s="102"/>
      <c r="M160" s="78"/>
      <c r="N160" s="78">
        <f>O160-M160</f>
        <v>4080</v>
      </c>
      <c r="O160" s="78">
        <v>4080</v>
      </c>
      <c r="P160" s="78"/>
      <c r="Q160" s="78">
        <f>4080+2040</f>
        <v>6120</v>
      </c>
      <c r="R160" s="102"/>
      <c r="S160" s="102"/>
      <c r="T160" s="78">
        <f>O160+R160</f>
        <v>4080</v>
      </c>
      <c r="U160" s="78">
        <f>Q160+S160</f>
        <v>6120</v>
      </c>
      <c r="V160" s="102"/>
      <c r="W160" s="102"/>
      <c r="X160" s="78">
        <f>T160+V160</f>
        <v>4080</v>
      </c>
      <c r="Y160" s="78">
        <f>U160+W160</f>
        <v>6120</v>
      </c>
      <c r="Z160" s="102"/>
      <c r="AA160" s="79">
        <f>X160+Z160</f>
        <v>4080</v>
      </c>
      <c r="AB160" s="79">
        <f>Y160</f>
        <v>6120</v>
      </c>
      <c r="AC160" s="103"/>
      <c r="AD160" s="103"/>
      <c r="AE160" s="103"/>
      <c r="AF160" s="78">
        <f>AA160+AC160</f>
        <v>4080</v>
      </c>
      <c r="AG160" s="102"/>
      <c r="AH160" s="78">
        <f>AB160</f>
        <v>6120</v>
      </c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</row>
    <row r="161" spans="1:68" s="14" customFormat="1" ht="34.5" customHeight="1">
      <c r="A161" s="88" t="s">
        <v>325</v>
      </c>
      <c r="B161" s="89" t="s">
        <v>157</v>
      </c>
      <c r="C161" s="89" t="s">
        <v>127</v>
      </c>
      <c r="D161" s="90" t="s">
        <v>290</v>
      </c>
      <c r="E161" s="89"/>
      <c r="F161" s="78"/>
      <c r="G161" s="78"/>
      <c r="H161" s="102"/>
      <c r="I161" s="102"/>
      <c r="J161" s="102"/>
      <c r="K161" s="102"/>
      <c r="L161" s="102"/>
      <c r="M161" s="78"/>
      <c r="N161" s="78">
        <f aca="true" t="shared" si="98" ref="N161:AD162">N162</f>
        <v>2040</v>
      </c>
      <c r="O161" s="78">
        <f t="shared" si="98"/>
        <v>2040</v>
      </c>
      <c r="P161" s="78">
        <f t="shared" si="98"/>
        <v>0</v>
      </c>
      <c r="Q161" s="78">
        <f t="shared" si="98"/>
        <v>0</v>
      </c>
      <c r="R161" s="78">
        <f t="shared" si="98"/>
        <v>0</v>
      </c>
      <c r="S161" s="78">
        <f t="shared" si="98"/>
        <v>0</v>
      </c>
      <c r="T161" s="78">
        <f t="shared" si="98"/>
        <v>2040</v>
      </c>
      <c r="U161" s="78">
        <f t="shared" si="98"/>
        <v>0</v>
      </c>
      <c r="V161" s="78">
        <f t="shared" si="98"/>
        <v>0</v>
      </c>
      <c r="W161" s="78">
        <f t="shared" si="98"/>
        <v>0</v>
      </c>
      <c r="X161" s="78">
        <f t="shared" si="98"/>
        <v>2040</v>
      </c>
      <c r="Y161" s="78">
        <f t="shared" si="98"/>
        <v>0</v>
      </c>
      <c r="Z161" s="78">
        <f t="shared" si="98"/>
        <v>0</v>
      </c>
      <c r="AA161" s="79">
        <f t="shared" si="98"/>
        <v>2040</v>
      </c>
      <c r="AB161" s="79">
        <f t="shared" si="98"/>
        <v>0</v>
      </c>
      <c r="AC161" s="79">
        <f t="shared" si="98"/>
        <v>0</v>
      </c>
      <c r="AD161" s="79">
        <f t="shared" si="98"/>
        <v>0</v>
      </c>
      <c r="AE161" s="79"/>
      <c r="AF161" s="78">
        <f aca="true" t="shared" si="99" ref="AC161:AH162">AF162</f>
        <v>2040</v>
      </c>
      <c r="AG161" s="78">
        <f t="shared" si="99"/>
        <v>0</v>
      </c>
      <c r="AH161" s="78">
        <f t="shared" si="99"/>
        <v>0</v>
      </c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</row>
    <row r="162" spans="1:68" s="14" customFormat="1" ht="87.75" customHeight="1">
      <c r="A162" s="88" t="s">
        <v>330</v>
      </c>
      <c r="B162" s="89" t="s">
        <v>157</v>
      </c>
      <c r="C162" s="89" t="s">
        <v>127</v>
      </c>
      <c r="D162" s="90" t="s">
        <v>291</v>
      </c>
      <c r="E162" s="89"/>
      <c r="F162" s="78"/>
      <c r="G162" s="78"/>
      <c r="H162" s="102"/>
      <c r="I162" s="102"/>
      <c r="J162" s="102"/>
      <c r="K162" s="102"/>
      <c r="L162" s="102"/>
      <c r="M162" s="78"/>
      <c r="N162" s="78">
        <f t="shared" si="98"/>
        <v>2040</v>
      </c>
      <c r="O162" s="78">
        <f t="shared" si="98"/>
        <v>2040</v>
      </c>
      <c r="P162" s="78">
        <f t="shared" si="98"/>
        <v>0</v>
      </c>
      <c r="Q162" s="78">
        <f t="shared" si="98"/>
        <v>0</v>
      </c>
      <c r="R162" s="78">
        <f t="shared" si="98"/>
        <v>0</v>
      </c>
      <c r="S162" s="78">
        <f t="shared" si="98"/>
        <v>0</v>
      </c>
      <c r="T162" s="78">
        <f t="shared" si="98"/>
        <v>2040</v>
      </c>
      <c r="U162" s="78">
        <f t="shared" si="98"/>
        <v>0</v>
      </c>
      <c r="V162" s="78">
        <f t="shared" si="98"/>
        <v>0</v>
      </c>
      <c r="W162" s="78">
        <f t="shared" si="98"/>
        <v>0</v>
      </c>
      <c r="X162" s="78">
        <f t="shared" si="98"/>
        <v>2040</v>
      </c>
      <c r="Y162" s="78">
        <f t="shared" si="98"/>
        <v>0</v>
      </c>
      <c r="Z162" s="78">
        <f t="shared" si="98"/>
        <v>0</v>
      </c>
      <c r="AA162" s="79">
        <f t="shared" si="98"/>
        <v>2040</v>
      </c>
      <c r="AB162" s="79">
        <f t="shared" si="98"/>
        <v>0</v>
      </c>
      <c r="AC162" s="79">
        <f t="shared" si="99"/>
        <v>0</v>
      </c>
      <c r="AD162" s="79">
        <f t="shared" si="99"/>
        <v>0</v>
      </c>
      <c r="AE162" s="79"/>
      <c r="AF162" s="78">
        <f t="shared" si="99"/>
        <v>2040</v>
      </c>
      <c r="AG162" s="78">
        <f t="shared" si="99"/>
        <v>0</v>
      </c>
      <c r="AH162" s="78">
        <f t="shared" si="99"/>
        <v>0</v>
      </c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</row>
    <row r="163" spans="1:68" s="14" customFormat="1" ht="87.75" customHeight="1">
      <c r="A163" s="88" t="s">
        <v>254</v>
      </c>
      <c r="B163" s="89" t="s">
        <v>157</v>
      </c>
      <c r="C163" s="89" t="s">
        <v>127</v>
      </c>
      <c r="D163" s="90" t="s">
        <v>291</v>
      </c>
      <c r="E163" s="89" t="s">
        <v>143</v>
      </c>
      <c r="F163" s="78"/>
      <c r="G163" s="78"/>
      <c r="H163" s="102"/>
      <c r="I163" s="102"/>
      <c r="J163" s="102"/>
      <c r="K163" s="102"/>
      <c r="L163" s="102"/>
      <c r="M163" s="78"/>
      <c r="N163" s="78">
        <f>O163-M163</f>
        <v>2040</v>
      </c>
      <c r="O163" s="78">
        <v>2040</v>
      </c>
      <c r="P163" s="78"/>
      <c r="Q163" s="78"/>
      <c r="R163" s="102"/>
      <c r="S163" s="102"/>
      <c r="T163" s="78">
        <f>O163+R163</f>
        <v>2040</v>
      </c>
      <c r="U163" s="78">
        <f>Q163+S163</f>
        <v>0</v>
      </c>
      <c r="V163" s="102"/>
      <c r="W163" s="102"/>
      <c r="X163" s="78">
        <f>T163+V163</f>
        <v>2040</v>
      </c>
      <c r="Y163" s="78">
        <f>U163+W163</f>
        <v>0</v>
      </c>
      <c r="Z163" s="102"/>
      <c r="AA163" s="79">
        <f>X163+Z163</f>
        <v>2040</v>
      </c>
      <c r="AB163" s="79">
        <f>Y163</f>
        <v>0</v>
      </c>
      <c r="AC163" s="103"/>
      <c r="AD163" s="103"/>
      <c r="AE163" s="103"/>
      <c r="AF163" s="78">
        <f>AA163+AC163</f>
        <v>2040</v>
      </c>
      <c r="AG163" s="102"/>
      <c r="AH163" s="78">
        <f>AB163</f>
        <v>0</v>
      </c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</row>
    <row r="164" spans="1:68" s="16" customFormat="1" ht="20.25" customHeight="1">
      <c r="A164" s="88"/>
      <c r="B164" s="89"/>
      <c r="C164" s="89"/>
      <c r="D164" s="132"/>
      <c r="E164" s="89"/>
      <c r="F164" s="78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2"/>
      <c r="AB164" s="82"/>
      <c r="AC164" s="82"/>
      <c r="AD164" s="82"/>
      <c r="AE164" s="82"/>
      <c r="AF164" s="81"/>
      <c r="AG164" s="81"/>
      <c r="AH164" s="81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</row>
    <row r="165" spans="1:68" s="18" customFormat="1" ht="18.75" customHeight="1">
      <c r="A165" s="71" t="s">
        <v>53</v>
      </c>
      <c r="B165" s="72" t="s">
        <v>157</v>
      </c>
      <c r="C165" s="72" t="s">
        <v>128</v>
      </c>
      <c r="D165" s="85"/>
      <c r="E165" s="72"/>
      <c r="F165" s="86" t="e">
        <f aca="true" t="shared" si="100" ref="F165:O165">F166+F168</f>
        <v>#REF!</v>
      </c>
      <c r="G165" s="86">
        <f t="shared" si="100"/>
        <v>58368</v>
      </c>
      <c r="H165" s="86">
        <f t="shared" si="100"/>
        <v>220971</v>
      </c>
      <c r="I165" s="86">
        <f t="shared" si="100"/>
        <v>0</v>
      </c>
      <c r="J165" s="86">
        <f t="shared" si="100"/>
        <v>236885</v>
      </c>
      <c r="K165" s="86">
        <f t="shared" si="100"/>
        <v>0</v>
      </c>
      <c r="L165" s="86">
        <f t="shared" si="100"/>
        <v>0</v>
      </c>
      <c r="M165" s="86">
        <f t="shared" si="100"/>
        <v>236885</v>
      </c>
      <c r="N165" s="86">
        <f t="shared" si="100"/>
        <v>-74314</v>
      </c>
      <c r="O165" s="86">
        <f t="shared" si="100"/>
        <v>162571</v>
      </c>
      <c r="P165" s="86">
        <f aca="true" t="shared" si="101" ref="P165:Y165">P166+P168</f>
        <v>0</v>
      </c>
      <c r="Q165" s="86">
        <f t="shared" si="101"/>
        <v>164384</v>
      </c>
      <c r="R165" s="86">
        <f t="shared" si="101"/>
        <v>0</v>
      </c>
      <c r="S165" s="86">
        <f t="shared" si="101"/>
        <v>0</v>
      </c>
      <c r="T165" s="86">
        <f t="shared" si="101"/>
        <v>162571</v>
      </c>
      <c r="U165" s="86">
        <f t="shared" si="101"/>
        <v>164384</v>
      </c>
      <c r="V165" s="86">
        <f t="shared" si="101"/>
        <v>0</v>
      </c>
      <c r="W165" s="86">
        <f t="shared" si="101"/>
        <v>0</v>
      </c>
      <c r="X165" s="86">
        <f t="shared" si="101"/>
        <v>162571</v>
      </c>
      <c r="Y165" s="86">
        <f t="shared" si="101"/>
        <v>164384</v>
      </c>
      <c r="Z165" s="86">
        <f>Z166+Z168</f>
        <v>0</v>
      </c>
      <c r="AA165" s="87">
        <f>AA166+AA168</f>
        <v>162571</v>
      </c>
      <c r="AB165" s="87">
        <f>AB166+AB168</f>
        <v>164384</v>
      </c>
      <c r="AC165" s="87">
        <f>AC166+AC168</f>
        <v>3566</v>
      </c>
      <c r="AD165" s="87">
        <f>AD166+AD168</f>
        <v>3566</v>
      </c>
      <c r="AE165" s="87"/>
      <c r="AF165" s="86">
        <f>AF166+AF168</f>
        <v>166137</v>
      </c>
      <c r="AG165" s="86">
        <f>AG166+AG168</f>
        <v>3566</v>
      </c>
      <c r="AH165" s="86">
        <f>AH166+AH168</f>
        <v>164384</v>
      </c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</row>
    <row r="166" spans="1:68" s="18" customFormat="1" ht="58.5" customHeight="1">
      <c r="A166" s="88" t="s">
        <v>150</v>
      </c>
      <c r="B166" s="89" t="s">
        <v>157</v>
      </c>
      <c r="C166" s="89" t="s">
        <v>128</v>
      </c>
      <c r="D166" s="90" t="s">
        <v>38</v>
      </c>
      <c r="E166" s="89"/>
      <c r="F166" s="91">
        <f aca="true" t="shared" si="102" ref="F166:AH166">F167</f>
        <v>17592</v>
      </c>
      <c r="G166" s="91">
        <f t="shared" si="102"/>
        <v>3251</v>
      </c>
      <c r="H166" s="91">
        <f t="shared" si="102"/>
        <v>20843</v>
      </c>
      <c r="I166" s="91">
        <f t="shared" si="102"/>
        <v>0</v>
      </c>
      <c r="J166" s="91">
        <f t="shared" si="102"/>
        <v>22551</v>
      </c>
      <c r="K166" s="91">
        <f t="shared" si="102"/>
        <v>0</v>
      </c>
      <c r="L166" s="91">
        <f t="shared" si="102"/>
        <v>0</v>
      </c>
      <c r="M166" s="91">
        <f t="shared" si="102"/>
        <v>22551</v>
      </c>
      <c r="N166" s="91">
        <f t="shared" si="102"/>
        <v>-21051</v>
      </c>
      <c r="O166" s="91">
        <f t="shared" si="102"/>
        <v>1500</v>
      </c>
      <c r="P166" s="91">
        <f t="shared" si="102"/>
        <v>0</v>
      </c>
      <c r="Q166" s="91">
        <f t="shared" si="102"/>
        <v>3313</v>
      </c>
      <c r="R166" s="91">
        <f t="shared" si="102"/>
        <v>0</v>
      </c>
      <c r="S166" s="91">
        <f t="shared" si="102"/>
        <v>0</v>
      </c>
      <c r="T166" s="91">
        <f t="shared" si="102"/>
        <v>1500</v>
      </c>
      <c r="U166" s="91">
        <f t="shared" si="102"/>
        <v>3313</v>
      </c>
      <c r="V166" s="91">
        <f t="shared" si="102"/>
        <v>0</v>
      </c>
      <c r="W166" s="91">
        <f t="shared" si="102"/>
        <v>0</v>
      </c>
      <c r="X166" s="91">
        <f t="shared" si="102"/>
        <v>1500</v>
      </c>
      <c r="Y166" s="91">
        <f t="shared" si="102"/>
        <v>3313</v>
      </c>
      <c r="Z166" s="91">
        <f t="shared" si="102"/>
        <v>0</v>
      </c>
      <c r="AA166" s="92">
        <f t="shared" si="102"/>
        <v>1500</v>
      </c>
      <c r="AB166" s="92">
        <f t="shared" si="102"/>
        <v>3313</v>
      </c>
      <c r="AC166" s="92">
        <f t="shared" si="102"/>
        <v>0</v>
      </c>
      <c r="AD166" s="92">
        <f t="shared" si="102"/>
        <v>0</v>
      </c>
      <c r="AE166" s="92"/>
      <c r="AF166" s="91">
        <f t="shared" si="102"/>
        <v>1500</v>
      </c>
      <c r="AG166" s="91">
        <f t="shared" si="102"/>
        <v>0</v>
      </c>
      <c r="AH166" s="91">
        <f t="shared" si="102"/>
        <v>3313</v>
      </c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</row>
    <row r="167" spans="1:68" s="24" customFormat="1" ht="83.25" customHeight="1">
      <c r="A167" s="88" t="s">
        <v>253</v>
      </c>
      <c r="B167" s="89" t="s">
        <v>157</v>
      </c>
      <c r="C167" s="89" t="s">
        <v>128</v>
      </c>
      <c r="D167" s="90" t="s">
        <v>38</v>
      </c>
      <c r="E167" s="89" t="s">
        <v>151</v>
      </c>
      <c r="F167" s="78">
        <v>17592</v>
      </c>
      <c r="G167" s="78">
        <f>H167-F167</f>
        <v>3251</v>
      </c>
      <c r="H167" s="78">
        <v>20843</v>
      </c>
      <c r="I167" s="78"/>
      <c r="J167" s="78">
        <v>22551</v>
      </c>
      <c r="K167" s="125"/>
      <c r="L167" s="125"/>
      <c r="M167" s="78">
        <v>22551</v>
      </c>
      <c r="N167" s="78">
        <f>O167-M167</f>
        <v>-21051</v>
      </c>
      <c r="O167" s="78">
        <v>1500</v>
      </c>
      <c r="P167" s="78"/>
      <c r="Q167" s="78">
        <v>3313</v>
      </c>
      <c r="R167" s="125"/>
      <c r="S167" s="125"/>
      <c r="T167" s="78">
        <f>O167+R167</f>
        <v>1500</v>
      </c>
      <c r="U167" s="78">
        <f>Q167+S167</f>
        <v>3313</v>
      </c>
      <c r="V167" s="125"/>
      <c r="W167" s="125"/>
      <c r="X167" s="78">
        <f>T167+V167</f>
        <v>1500</v>
      </c>
      <c r="Y167" s="78">
        <f>U167+W167</f>
        <v>3313</v>
      </c>
      <c r="Z167" s="125"/>
      <c r="AA167" s="79">
        <f>X167+Z167</f>
        <v>1500</v>
      </c>
      <c r="AB167" s="79">
        <f>Y167</f>
        <v>3313</v>
      </c>
      <c r="AC167" s="126"/>
      <c r="AD167" s="126"/>
      <c r="AE167" s="126"/>
      <c r="AF167" s="78">
        <f>AA167+AC167</f>
        <v>1500</v>
      </c>
      <c r="AG167" s="125"/>
      <c r="AH167" s="78">
        <f>AB167</f>
        <v>3313</v>
      </c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</row>
    <row r="168" spans="1:68" s="18" customFormat="1" ht="24.75" customHeight="1">
      <c r="A168" s="88" t="s">
        <v>54</v>
      </c>
      <c r="B168" s="89" t="s">
        <v>157</v>
      </c>
      <c r="C168" s="89" t="s">
        <v>128</v>
      </c>
      <c r="D168" s="90" t="s">
        <v>158</v>
      </c>
      <c r="E168" s="89"/>
      <c r="F168" s="91" t="e">
        <f>F169+F170+F174+#REF!</f>
        <v>#REF!</v>
      </c>
      <c r="G168" s="91">
        <f aca="true" t="shared" si="103" ref="G168:M168">G169+G170+G174</f>
        <v>55117</v>
      </c>
      <c r="H168" s="91">
        <f t="shared" si="103"/>
        <v>200128</v>
      </c>
      <c r="I168" s="91">
        <f t="shared" si="103"/>
        <v>0</v>
      </c>
      <c r="J168" s="91">
        <f t="shared" si="103"/>
        <v>214334</v>
      </c>
      <c r="K168" s="91">
        <f t="shared" si="103"/>
        <v>0</v>
      </c>
      <c r="L168" s="91">
        <f t="shared" si="103"/>
        <v>0</v>
      </c>
      <c r="M168" s="91">
        <f t="shared" si="103"/>
        <v>214334</v>
      </c>
      <c r="N168" s="91">
        <f aca="true" t="shared" si="104" ref="N168:Z168">N169+N170+N172+N176+N178+N180</f>
        <v>-53263</v>
      </c>
      <c r="O168" s="91">
        <f t="shared" si="104"/>
        <v>161071</v>
      </c>
      <c r="P168" s="91">
        <f t="shared" si="104"/>
        <v>0</v>
      </c>
      <c r="Q168" s="91">
        <f t="shared" si="104"/>
        <v>161071</v>
      </c>
      <c r="R168" s="91">
        <f t="shared" si="104"/>
        <v>0</v>
      </c>
      <c r="S168" s="91">
        <f t="shared" si="104"/>
        <v>0</v>
      </c>
      <c r="T168" s="91">
        <f t="shared" si="104"/>
        <v>161071</v>
      </c>
      <c r="U168" s="91">
        <f t="shared" si="104"/>
        <v>161071</v>
      </c>
      <c r="V168" s="91">
        <f t="shared" si="104"/>
        <v>0</v>
      </c>
      <c r="W168" s="91">
        <f t="shared" si="104"/>
        <v>0</v>
      </c>
      <c r="X168" s="91">
        <f t="shared" si="104"/>
        <v>161071</v>
      </c>
      <c r="Y168" s="91">
        <f t="shared" si="104"/>
        <v>161071</v>
      </c>
      <c r="Z168" s="91">
        <f t="shared" si="104"/>
        <v>0</v>
      </c>
      <c r="AA168" s="92">
        <f>AA169+AA170+AA172+AA176+AA178+AA180</f>
        <v>161071</v>
      </c>
      <c r="AB168" s="92">
        <f>AB169+AB170+AB172+AB176+AB178+AB180</f>
        <v>161071</v>
      </c>
      <c r="AC168" s="92">
        <f>AC169+AC170+AC172+AC176+AC178+AC180</f>
        <v>3566</v>
      </c>
      <c r="AD168" s="92">
        <f>AD169+AD170+AD172+AD176+AD178+AD180</f>
        <v>3566</v>
      </c>
      <c r="AE168" s="92"/>
      <c r="AF168" s="91">
        <f>AF169+AF170+AF172+AF176+AF178+AF180</f>
        <v>164637</v>
      </c>
      <c r="AG168" s="91">
        <f>AG169+AG170+AG172+AG176+AG178+AG180</f>
        <v>3566</v>
      </c>
      <c r="AH168" s="91">
        <f>AH169+AH170+AH172+AH176+AH178+AH180</f>
        <v>161071</v>
      </c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</row>
    <row r="169" spans="1:68" s="18" customFormat="1" ht="52.5" customHeight="1">
      <c r="A169" s="111" t="s">
        <v>137</v>
      </c>
      <c r="B169" s="89" t="s">
        <v>157</v>
      </c>
      <c r="C169" s="89" t="s">
        <v>128</v>
      </c>
      <c r="D169" s="90" t="s">
        <v>158</v>
      </c>
      <c r="E169" s="89" t="s">
        <v>138</v>
      </c>
      <c r="F169" s="78">
        <v>78580</v>
      </c>
      <c r="G169" s="78">
        <f>H169-F169</f>
        <v>47181</v>
      </c>
      <c r="H169" s="78">
        <v>125761</v>
      </c>
      <c r="I169" s="78"/>
      <c r="J169" s="78">
        <v>134716</v>
      </c>
      <c r="K169" s="95"/>
      <c r="L169" s="95"/>
      <c r="M169" s="78">
        <v>134716</v>
      </c>
      <c r="N169" s="78">
        <f>O169-M169</f>
        <v>-90065</v>
      </c>
      <c r="O169" s="78">
        <f>43835+816</f>
        <v>44651</v>
      </c>
      <c r="P169" s="78"/>
      <c r="Q169" s="78">
        <f>43835+816</f>
        <v>44651</v>
      </c>
      <c r="R169" s="95"/>
      <c r="S169" s="95"/>
      <c r="T169" s="78">
        <f>O169+R169</f>
        <v>44651</v>
      </c>
      <c r="U169" s="78">
        <f>Q169+S169</f>
        <v>44651</v>
      </c>
      <c r="V169" s="95"/>
      <c r="W169" s="95"/>
      <c r="X169" s="78">
        <f>T169+V169</f>
        <v>44651</v>
      </c>
      <c r="Y169" s="78">
        <f>U169+W169</f>
        <v>44651</v>
      </c>
      <c r="Z169" s="95"/>
      <c r="AA169" s="79">
        <f>X169+Z169</f>
        <v>44651</v>
      </c>
      <c r="AB169" s="79">
        <f>Y169</f>
        <v>44651</v>
      </c>
      <c r="AC169" s="79">
        <v>3566</v>
      </c>
      <c r="AD169" s="79">
        <v>3566</v>
      </c>
      <c r="AE169" s="96"/>
      <c r="AF169" s="78">
        <f>AA169+AC169</f>
        <v>48217</v>
      </c>
      <c r="AG169" s="78">
        <f>AD169</f>
        <v>3566</v>
      </c>
      <c r="AH169" s="78">
        <f>AB169</f>
        <v>44651</v>
      </c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</row>
    <row r="170" spans="1:68" s="18" customFormat="1" ht="34.5" customHeight="1" hidden="1">
      <c r="A170" s="111" t="s">
        <v>189</v>
      </c>
      <c r="B170" s="89" t="s">
        <v>157</v>
      </c>
      <c r="C170" s="89" t="s">
        <v>128</v>
      </c>
      <c r="D170" s="90" t="s">
        <v>190</v>
      </c>
      <c r="E170" s="133"/>
      <c r="F170" s="91">
        <f aca="true" t="shared" si="105" ref="F170:Q170">F171</f>
        <v>66079</v>
      </c>
      <c r="G170" s="91">
        <f t="shared" si="105"/>
        <v>8288</v>
      </c>
      <c r="H170" s="91">
        <f t="shared" si="105"/>
        <v>74367</v>
      </c>
      <c r="I170" s="91">
        <f t="shared" si="105"/>
        <v>0</v>
      </c>
      <c r="J170" s="91">
        <f t="shared" si="105"/>
        <v>79618</v>
      </c>
      <c r="K170" s="91">
        <f t="shared" si="105"/>
        <v>0</v>
      </c>
      <c r="L170" s="91">
        <f t="shared" si="105"/>
        <v>0</v>
      </c>
      <c r="M170" s="91">
        <f t="shared" si="105"/>
        <v>79618</v>
      </c>
      <c r="N170" s="91">
        <f t="shared" si="105"/>
        <v>-79618</v>
      </c>
      <c r="O170" s="91">
        <f t="shared" si="105"/>
        <v>0</v>
      </c>
      <c r="P170" s="91">
        <f t="shared" si="105"/>
        <v>0</v>
      </c>
      <c r="Q170" s="91">
        <f t="shared" si="105"/>
        <v>0</v>
      </c>
      <c r="R170" s="95"/>
      <c r="S170" s="95"/>
      <c r="T170" s="95"/>
      <c r="U170" s="95"/>
      <c r="V170" s="95"/>
      <c r="W170" s="95"/>
      <c r="X170" s="95"/>
      <c r="Y170" s="95"/>
      <c r="Z170" s="95"/>
      <c r="AA170" s="96"/>
      <c r="AB170" s="96"/>
      <c r="AC170" s="96"/>
      <c r="AD170" s="96"/>
      <c r="AE170" s="96"/>
      <c r="AF170" s="95"/>
      <c r="AG170" s="95"/>
      <c r="AH170" s="95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</row>
    <row r="171" spans="1:68" s="18" customFormat="1" ht="84.75" customHeight="1" hidden="1">
      <c r="A171" s="111" t="s">
        <v>254</v>
      </c>
      <c r="B171" s="89" t="s">
        <v>157</v>
      </c>
      <c r="C171" s="89" t="s">
        <v>128</v>
      </c>
      <c r="D171" s="90" t="s">
        <v>190</v>
      </c>
      <c r="E171" s="89" t="s">
        <v>143</v>
      </c>
      <c r="F171" s="78">
        <v>66079</v>
      </c>
      <c r="G171" s="78">
        <f>H171-F171</f>
        <v>8288</v>
      </c>
      <c r="H171" s="78">
        <v>74367</v>
      </c>
      <c r="I171" s="78"/>
      <c r="J171" s="78">
        <v>79618</v>
      </c>
      <c r="K171" s="95"/>
      <c r="L171" s="95"/>
      <c r="M171" s="78">
        <v>79618</v>
      </c>
      <c r="N171" s="78">
        <f>O171-M171</f>
        <v>-79618</v>
      </c>
      <c r="O171" s="78"/>
      <c r="P171" s="78"/>
      <c r="Q171" s="78"/>
      <c r="R171" s="95"/>
      <c r="S171" s="95"/>
      <c r="T171" s="95"/>
      <c r="U171" s="95"/>
      <c r="V171" s="95"/>
      <c r="W171" s="95"/>
      <c r="X171" s="95"/>
      <c r="Y171" s="95"/>
      <c r="Z171" s="95"/>
      <c r="AA171" s="96"/>
      <c r="AB171" s="96"/>
      <c r="AC171" s="96"/>
      <c r="AD171" s="96"/>
      <c r="AE171" s="96"/>
      <c r="AF171" s="95"/>
      <c r="AG171" s="95"/>
      <c r="AH171" s="95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</row>
    <row r="172" spans="1:68" s="18" customFormat="1" ht="170.25" customHeight="1">
      <c r="A172" s="111" t="s">
        <v>268</v>
      </c>
      <c r="B172" s="89" t="s">
        <v>157</v>
      </c>
      <c r="C172" s="89" t="s">
        <v>128</v>
      </c>
      <c r="D172" s="90" t="s">
        <v>190</v>
      </c>
      <c r="E172" s="89"/>
      <c r="F172" s="78"/>
      <c r="G172" s="78"/>
      <c r="H172" s="78"/>
      <c r="I172" s="78"/>
      <c r="J172" s="78"/>
      <c r="K172" s="95"/>
      <c r="L172" s="95"/>
      <c r="M172" s="78"/>
      <c r="N172" s="78">
        <f aca="true" t="shared" si="106" ref="N172:AH172">N173</f>
        <v>69241</v>
      </c>
      <c r="O172" s="78">
        <f t="shared" si="106"/>
        <v>69241</v>
      </c>
      <c r="P172" s="78">
        <f t="shared" si="106"/>
        <v>0</v>
      </c>
      <c r="Q172" s="78">
        <f t="shared" si="106"/>
        <v>69241</v>
      </c>
      <c r="R172" s="78">
        <f t="shared" si="106"/>
        <v>0</v>
      </c>
      <c r="S172" s="78">
        <f t="shared" si="106"/>
        <v>0</v>
      </c>
      <c r="T172" s="78">
        <f t="shared" si="106"/>
        <v>69241</v>
      </c>
      <c r="U172" s="78">
        <f t="shared" si="106"/>
        <v>69241</v>
      </c>
      <c r="V172" s="78">
        <f t="shared" si="106"/>
        <v>0</v>
      </c>
      <c r="W172" s="78">
        <f t="shared" si="106"/>
        <v>0</v>
      </c>
      <c r="X172" s="78">
        <f t="shared" si="106"/>
        <v>69241</v>
      </c>
      <c r="Y172" s="78">
        <f t="shared" si="106"/>
        <v>69241</v>
      </c>
      <c r="Z172" s="78">
        <f t="shared" si="106"/>
        <v>0</v>
      </c>
      <c r="AA172" s="79">
        <f t="shared" si="106"/>
        <v>69241</v>
      </c>
      <c r="AB172" s="79">
        <f t="shared" si="106"/>
        <v>69241</v>
      </c>
      <c r="AC172" s="79">
        <f t="shared" si="106"/>
        <v>0</v>
      </c>
      <c r="AD172" s="79">
        <f t="shared" si="106"/>
        <v>0</v>
      </c>
      <c r="AE172" s="79"/>
      <c r="AF172" s="78">
        <f t="shared" si="106"/>
        <v>69241</v>
      </c>
      <c r="AG172" s="78">
        <f t="shared" si="106"/>
        <v>0</v>
      </c>
      <c r="AH172" s="78">
        <f t="shared" si="106"/>
        <v>69241</v>
      </c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</row>
    <row r="173" spans="1:68" s="18" customFormat="1" ht="99.75" customHeight="1">
      <c r="A173" s="111" t="s">
        <v>254</v>
      </c>
      <c r="B173" s="89" t="s">
        <v>157</v>
      </c>
      <c r="C173" s="89" t="s">
        <v>128</v>
      </c>
      <c r="D173" s="90" t="s">
        <v>190</v>
      </c>
      <c r="E173" s="89" t="s">
        <v>143</v>
      </c>
      <c r="F173" s="78"/>
      <c r="G173" s="78"/>
      <c r="H173" s="78"/>
      <c r="I173" s="78"/>
      <c r="J173" s="78"/>
      <c r="K173" s="95"/>
      <c r="L173" s="95"/>
      <c r="M173" s="78"/>
      <c r="N173" s="78">
        <f>O173-M173</f>
        <v>69241</v>
      </c>
      <c r="O173" s="78">
        <v>69241</v>
      </c>
      <c r="P173" s="78"/>
      <c r="Q173" s="78">
        <v>69241</v>
      </c>
      <c r="R173" s="95"/>
      <c r="S173" s="95"/>
      <c r="T173" s="78">
        <f>O173+R173</f>
        <v>69241</v>
      </c>
      <c r="U173" s="78">
        <f>Q173+S173</f>
        <v>69241</v>
      </c>
      <c r="V173" s="95"/>
      <c r="W173" s="95"/>
      <c r="X173" s="78">
        <f>T173+V173</f>
        <v>69241</v>
      </c>
      <c r="Y173" s="78">
        <f>U173+W173</f>
        <v>69241</v>
      </c>
      <c r="Z173" s="95"/>
      <c r="AA173" s="79">
        <f>X173+Z173</f>
        <v>69241</v>
      </c>
      <c r="AB173" s="79">
        <f>Y173</f>
        <v>69241</v>
      </c>
      <c r="AC173" s="96"/>
      <c r="AD173" s="96"/>
      <c r="AE173" s="96"/>
      <c r="AF173" s="78">
        <f>AA173+AC173</f>
        <v>69241</v>
      </c>
      <c r="AG173" s="95"/>
      <c r="AH173" s="78">
        <f>AB173</f>
        <v>69241</v>
      </c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</row>
    <row r="174" spans="1:68" s="18" customFormat="1" ht="53.25" customHeight="1" hidden="1">
      <c r="A174" s="111" t="s">
        <v>267</v>
      </c>
      <c r="B174" s="89" t="s">
        <v>157</v>
      </c>
      <c r="C174" s="89" t="s">
        <v>128</v>
      </c>
      <c r="D174" s="90" t="s">
        <v>191</v>
      </c>
      <c r="E174" s="89"/>
      <c r="F174" s="91">
        <f aca="true" t="shared" si="107" ref="F174:Q174">F175</f>
        <v>352</v>
      </c>
      <c r="G174" s="91">
        <f t="shared" si="107"/>
        <v>-352</v>
      </c>
      <c r="H174" s="91">
        <f t="shared" si="107"/>
        <v>0</v>
      </c>
      <c r="I174" s="91">
        <f t="shared" si="107"/>
        <v>0</v>
      </c>
      <c r="J174" s="91">
        <f t="shared" si="107"/>
        <v>0</v>
      </c>
      <c r="K174" s="91">
        <f t="shared" si="107"/>
        <v>0</v>
      </c>
      <c r="L174" s="91">
        <f t="shared" si="107"/>
        <v>0</v>
      </c>
      <c r="M174" s="91">
        <f t="shared" si="107"/>
        <v>0</v>
      </c>
      <c r="N174" s="91">
        <f>N175</f>
        <v>0</v>
      </c>
      <c r="O174" s="91">
        <f t="shared" si="107"/>
        <v>0</v>
      </c>
      <c r="P174" s="91">
        <f t="shared" si="107"/>
        <v>0</v>
      </c>
      <c r="Q174" s="91">
        <f t="shared" si="107"/>
        <v>0</v>
      </c>
      <c r="R174" s="95"/>
      <c r="S174" s="95"/>
      <c r="T174" s="95"/>
      <c r="U174" s="95"/>
      <c r="V174" s="95"/>
      <c r="W174" s="95"/>
      <c r="X174" s="95"/>
      <c r="Y174" s="95"/>
      <c r="Z174" s="95"/>
      <c r="AA174" s="96"/>
      <c r="AB174" s="96"/>
      <c r="AC174" s="96"/>
      <c r="AD174" s="96"/>
      <c r="AE174" s="96"/>
      <c r="AF174" s="95"/>
      <c r="AG174" s="95"/>
      <c r="AH174" s="95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</row>
    <row r="175" spans="1:68" s="18" customFormat="1" ht="10.5" customHeight="1" hidden="1">
      <c r="A175" s="111" t="s">
        <v>254</v>
      </c>
      <c r="B175" s="89" t="s">
        <v>157</v>
      </c>
      <c r="C175" s="89" t="s">
        <v>128</v>
      </c>
      <c r="D175" s="90" t="s">
        <v>191</v>
      </c>
      <c r="E175" s="89" t="s">
        <v>143</v>
      </c>
      <c r="F175" s="78">
        <v>352</v>
      </c>
      <c r="G175" s="78">
        <f>H175-F175</f>
        <v>-352</v>
      </c>
      <c r="H175" s="80">
        <f>373-373</f>
        <v>0</v>
      </c>
      <c r="I175" s="80"/>
      <c r="J175" s="80">
        <f>400-400</f>
        <v>0</v>
      </c>
      <c r="K175" s="95"/>
      <c r="L175" s="95"/>
      <c r="M175" s="78"/>
      <c r="N175" s="78">
        <f>O175-M175</f>
        <v>0</v>
      </c>
      <c r="O175" s="78"/>
      <c r="P175" s="78"/>
      <c r="Q175" s="78"/>
      <c r="R175" s="95"/>
      <c r="S175" s="95"/>
      <c r="T175" s="95"/>
      <c r="U175" s="95"/>
      <c r="V175" s="95"/>
      <c r="W175" s="95"/>
      <c r="X175" s="95"/>
      <c r="Y175" s="95"/>
      <c r="Z175" s="95"/>
      <c r="AA175" s="96"/>
      <c r="AB175" s="96"/>
      <c r="AC175" s="96"/>
      <c r="AD175" s="96"/>
      <c r="AE175" s="96"/>
      <c r="AF175" s="95"/>
      <c r="AG175" s="95"/>
      <c r="AH175" s="95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</row>
    <row r="176" spans="1:68" s="18" customFormat="1" ht="131.25" customHeight="1">
      <c r="A176" s="111" t="s">
        <v>270</v>
      </c>
      <c r="B176" s="89" t="s">
        <v>157</v>
      </c>
      <c r="C176" s="89" t="s">
        <v>128</v>
      </c>
      <c r="D176" s="90" t="s">
        <v>269</v>
      </c>
      <c r="E176" s="89"/>
      <c r="F176" s="78"/>
      <c r="G176" s="78"/>
      <c r="H176" s="80"/>
      <c r="I176" s="80"/>
      <c r="J176" s="80"/>
      <c r="K176" s="95"/>
      <c r="L176" s="95"/>
      <c r="M176" s="78"/>
      <c r="N176" s="78">
        <f aca="true" t="shared" si="108" ref="N176:AH176">N177</f>
        <v>612</v>
      </c>
      <c r="O176" s="78">
        <f t="shared" si="108"/>
        <v>612</v>
      </c>
      <c r="P176" s="78">
        <f t="shared" si="108"/>
        <v>0</v>
      </c>
      <c r="Q176" s="78">
        <f t="shared" si="108"/>
        <v>612</v>
      </c>
      <c r="R176" s="78">
        <f t="shared" si="108"/>
        <v>0</v>
      </c>
      <c r="S176" s="78">
        <f t="shared" si="108"/>
        <v>0</v>
      </c>
      <c r="T176" s="78">
        <f t="shared" si="108"/>
        <v>612</v>
      </c>
      <c r="U176" s="78">
        <f t="shared" si="108"/>
        <v>612</v>
      </c>
      <c r="V176" s="78">
        <f t="shared" si="108"/>
        <v>0</v>
      </c>
      <c r="W176" s="78">
        <f t="shared" si="108"/>
        <v>0</v>
      </c>
      <c r="X176" s="78">
        <f t="shared" si="108"/>
        <v>612</v>
      </c>
      <c r="Y176" s="78">
        <f t="shared" si="108"/>
        <v>612</v>
      </c>
      <c r="Z176" s="78">
        <f t="shared" si="108"/>
        <v>0</v>
      </c>
      <c r="AA176" s="79">
        <f t="shared" si="108"/>
        <v>612</v>
      </c>
      <c r="AB176" s="79">
        <f t="shared" si="108"/>
        <v>612</v>
      </c>
      <c r="AC176" s="79">
        <f t="shared" si="108"/>
        <v>0</v>
      </c>
      <c r="AD176" s="79">
        <f t="shared" si="108"/>
        <v>0</v>
      </c>
      <c r="AE176" s="79"/>
      <c r="AF176" s="78">
        <f t="shared" si="108"/>
        <v>612</v>
      </c>
      <c r="AG176" s="78">
        <f t="shared" si="108"/>
        <v>0</v>
      </c>
      <c r="AH176" s="78">
        <f t="shared" si="108"/>
        <v>612</v>
      </c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</row>
    <row r="177" spans="1:68" s="18" customFormat="1" ht="99" customHeight="1">
      <c r="A177" s="111" t="s">
        <v>254</v>
      </c>
      <c r="B177" s="89" t="s">
        <v>157</v>
      </c>
      <c r="C177" s="89" t="s">
        <v>128</v>
      </c>
      <c r="D177" s="90" t="s">
        <v>269</v>
      </c>
      <c r="E177" s="89" t="s">
        <v>143</v>
      </c>
      <c r="F177" s="78"/>
      <c r="G177" s="78"/>
      <c r="H177" s="80"/>
      <c r="I177" s="80"/>
      <c r="J177" s="80"/>
      <c r="K177" s="95"/>
      <c r="L177" s="95"/>
      <c r="M177" s="78"/>
      <c r="N177" s="78">
        <f>O177-M177</f>
        <v>612</v>
      </c>
      <c r="O177" s="78">
        <v>612</v>
      </c>
      <c r="P177" s="78"/>
      <c r="Q177" s="78">
        <v>612</v>
      </c>
      <c r="R177" s="95"/>
      <c r="S177" s="95"/>
      <c r="T177" s="78">
        <f>O177+R177</f>
        <v>612</v>
      </c>
      <c r="U177" s="78">
        <f>Q177+S177</f>
        <v>612</v>
      </c>
      <c r="V177" s="95"/>
      <c r="W177" s="95"/>
      <c r="X177" s="78">
        <f>T177+V177</f>
        <v>612</v>
      </c>
      <c r="Y177" s="78">
        <f>U177+W177</f>
        <v>612</v>
      </c>
      <c r="Z177" s="95"/>
      <c r="AA177" s="79">
        <f>X177+Z177</f>
        <v>612</v>
      </c>
      <c r="AB177" s="79">
        <f>Y177</f>
        <v>612</v>
      </c>
      <c r="AC177" s="96"/>
      <c r="AD177" s="96"/>
      <c r="AE177" s="96"/>
      <c r="AF177" s="78">
        <f>AA177+AC177</f>
        <v>612</v>
      </c>
      <c r="AG177" s="95"/>
      <c r="AH177" s="78">
        <f>AB177</f>
        <v>612</v>
      </c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</row>
    <row r="178" spans="1:68" s="18" customFormat="1" ht="261.75" customHeight="1">
      <c r="A178" s="111" t="s">
        <v>271</v>
      </c>
      <c r="B178" s="89" t="s">
        <v>157</v>
      </c>
      <c r="C178" s="89" t="s">
        <v>128</v>
      </c>
      <c r="D178" s="90" t="s">
        <v>272</v>
      </c>
      <c r="E178" s="89"/>
      <c r="F178" s="78"/>
      <c r="G178" s="78"/>
      <c r="H178" s="80"/>
      <c r="I178" s="80"/>
      <c r="J178" s="80"/>
      <c r="K178" s="95"/>
      <c r="L178" s="95"/>
      <c r="M178" s="78"/>
      <c r="N178" s="78">
        <f aca="true" t="shared" si="109" ref="N178:AH178">N179</f>
        <v>8496</v>
      </c>
      <c r="O178" s="78">
        <f t="shared" si="109"/>
        <v>8496</v>
      </c>
      <c r="P178" s="78">
        <f t="shared" si="109"/>
        <v>0</v>
      </c>
      <c r="Q178" s="78">
        <f t="shared" si="109"/>
        <v>8496</v>
      </c>
      <c r="R178" s="78">
        <f t="shared" si="109"/>
        <v>0</v>
      </c>
      <c r="S178" s="78">
        <f t="shared" si="109"/>
        <v>0</v>
      </c>
      <c r="T178" s="78">
        <f t="shared" si="109"/>
        <v>8496</v>
      </c>
      <c r="U178" s="78">
        <f t="shared" si="109"/>
        <v>8496</v>
      </c>
      <c r="V178" s="78">
        <f t="shared" si="109"/>
        <v>0</v>
      </c>
      <c r="W178" s="78">
        <f t="shared" si="109"/>
        <v>0</v>
      </c>
      <c r="X178" s="78">
        <f t="shared" si="109"/>
        <v>8496</v>
      </c>
      <c r="Y178" s="78">
        <f t="shared" si="109"/>
        <v>8496</v>
      </c>
      <c r="Z178" s="78">
        <f t="shared" si="109"/>
        <v>0</v>
      </c>
      <c r="AA178" s="79">
        <f t="shared" si="109"/>
        <v>8496</v>
      </c>
      <c r="AB178" s="79">
        <f t="shared" si="109"/>
        <v>8496</v>
      </c>
      <c r="AC178" s="79">
        <f t="shared" si="109"/>
        <v>0</v>
      </c>
      <c r="AD178" s="79">
        <f t="shared" si="109"/>
        <v>0</v>
      </c>
      <c r="AE178" s="79"/>
      <c r="AF178" s="78">
        <f t="shared" si="109"/>
        <v>8496</v>
      </c>
      <c r="AG178" s="78">
        <f t="shared" si="109"/>
        <v>0</v>
      </c>
      <c r="AH178" s="78">
        <f t="shared" si="109"/>
        <v>8496</v>
      </c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</row>
    <row r="179" spans="1:68" s="18" customFormat="1" ht="96.75" customHeight="1">
      <c r="A179" s="111" t="s">
        <v>254</v>
      </c>
      <c r="B179" s="89" t="s">
        <v>157</v>
      </c>
      <c r="C179" s="89" t="s">
        <v>128</v>
      </c>
      <c r="D179" s="90" t="s">
        <v>272</v>
      </c>
      <c r="E179" s="89" t="s">
        <v>143</v>
      </c>
      <c r="F179" s="78"/>
      <c r="G179" s="78"/>
      <c r="H179" s="80"/>
      <c r="I179" s="80"/>
      <c r="J179" s="80"/>
      <c r="K179" s="95"/>
      <c r="L179" s="95"/>
      <c r="M179" s="78"/>
      <c r="N179" s="78">
        <f>O179-M179</f>
        <v>8496</v>
      </c>
      <c r="O179" s="78">
        <v>8496</v>
      </c>
      <c r="P179" s="78"/>
      <c r="Q179" s="78">
        <v>8496</v>
      </c>
      <c r="R179" s="95"/>
      <c r="S179" s="95"/>
      <c r="T179" s="78">
        <f>O179+R179</f>
        <v>8496</v>
      </c>
      <c r="U179" s="78">
        <f>Q179+S179</f>
        <v>8496</v>
      </c>
      <c r="V179" s="95"/>
      <c r="W179" s="95"/>
      <c r="X179" s="78">
        <f>T179+V179</f>
        <v>8496</v>
      </c>
      <c r="Y179" s="78">
        <f>U179+W179</f>
        <v>8496</v>
      </c>
      <c r="Z179" s="95"/>
      <c r="AA179" s="79">
        <f>X179+Z179</f>
        <v>8496</v>
      </c>
      <c r="AB179" s="79">
        <f>Y179</f>
        <v>8496</v>
      </c>
      <c r="AC179" s="96"/>
      <c r="AD179" s="96"/>
      <c r="AE179" s="96"/>
      <c r="AF179" s="78">
        <f>AA179+AC179</f>
        <v>8496</v>
      </c>
      <c r="AG179" s="95"/>
      <c r="AH179" s="78">
        <f>AB179</f>
        <v>8496</v>
      </c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</row>
    <row r="180" spans="1:68" s="18" customFormat="1" ht="192.75" customHeight="1">
      <c r="A180" s="134" t="s">
        <v>273</v>
      </c>
      <c r="B180" s="89" t="s">
        <v>157</v>
      </c>
      <c r="C180" s="89" t="s">
        <v>128</v>
      </c>
      <c r="D180" s="90" t="s">
        <v>274</v>
      </c>
      <c r="E180" s="89"/>
      <c r="F180" s="78"/>
      <c r="G180" s="78"/>
      <c r="H180" s="80"/>
      <c r="I180" s="80"/>
      <c r="J180" s="80"/>
      <c r="K180" s="95"/>
      <c r="L180" s="95"/>
      <c r="M180" s="78"/>
      <c r="N180" s="78">
        <f aca="true" t="shared" si="110" ref="N180:AH180">N181</f>
        <v>38071</v>
      </c>
      <c r="O180" s="78">
        <f t="shared" si="110"/>
        <v>38071</v>
      </c>
      <c r="P180" s="78">
        <f t="shared" si="110"/>
        <v>0</v>
      </c>
      <c r="Q180" s="78">
        <f t="shared" si="110"/>
        <v>38071</v>
      </c>
      <c r="R180" s="78">
        <f t="shared" si="110"/>
        <v>0</v>
      </c>
      <c r="S180" s="78">
        <f t="shared" si="110"/>
        <v>0</v>
      </c>
      <c r="T180" s="78">
        <f t="shared" si="110"/>
        <v>38071</v>
      </c>
      <c r="U180" s="78">
        <f t="shared" si="110"/>
        <v>38071</v>
      </c>
      <c r="V180" s="78">
        <f t="shared" si="110"/>
        <v>0</v>
      </c>
      <c r="W180" s="78">
        <f t="shared" si="110"/>
        <v>0</v>
      </c>
      <c r="X180" s="78">
        <f t="shared" si="110"/>
        <v>38071</v>
      </c>
      <c r="Y180" s="78">
        <f t="shared" si="110"/>
        <v>38071</v>
      </c>
      <c r="Z180" s="78">
        <f t="shared" si="110"/>
        <v>0</v>
      </c>
      <c r="AA180" s="79">
        <f t="shared" si="110"/>
        <v>38071</v>
      </c>
      <c r="AB180" s="79">
        <f t="shared" si="110"/>
        <v>38071</v>
      </c>
      <c r="AC180" s="79">
        <f t="shared" si="110"/>
        <v>0</v>
      </c>
      <c r="AD180" s="79">
        <f t="shared" si="110"/>
        <v>0</v>
      </c>
      <c r="AE180" s="79"/>
      <c r="AF180" s="78">
        <f t="shared" si="110"/>
        <v>38071</v>
      </c>
      <c r="AG180" s="78">
        <f t="shared" si="110"/>
        <v>0</v>
      </c>
      <c r="AH180" s="78">
        <f t="shared" si="110"/>
        <v>38071</v>
      </c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</row>
    <row r="181" spans="1:68" s="18" customFormat="1" ht="91.5" customHeight="1">
      <c r="A181" s="111" t="s">
        <v>254</v>
      </c>
      <c r="B181" s="89" t="s">
        <v>157</v>
      </c>
      <c r="C181" s="89" t="s">
        <v>128</v>
      </c>
      <c r="D181" s="90" t="s">
        <v>274</v>
      </c>
      <c r="E181" s="89" t="s">
        <v>143</v>
      </c>
      <c r="F181" s="78"/>
      <c r="G181" s="78"/>
      <c r="H181" s="80"/>
      <c r="I181" s="80"/>
      <c r="J181" s="80"/>
      <c r="K181" s="95"/>
      <c r="L181" s="95"/>
      <c r="M181" s="78"/>
      <c r="N181" s="78">
        <f>O181-M181</f>
        <v>38071</v>
      </c>
      <c r="O181" s="78">
        <v>38071</v>
      </c>
      <c r="P181" s="78"/>
      <c r="Q181" s="78">
        <v>38071</v>
      </c>
      <c r="R181" s="95"/>
      <c r="S181" s="95"/>
      <c r="T181" s="78">
        <f>O181+R181</f>
        <v>38071</v>
      </c>
      <c r="U181" s="78">
        <f>Q181+S181</f>
        <v>38071</v>
      </c>
      <c r="V181" s="95"/>
      <c r="W181" s="95"/>
      <c r="X181" s="78">
        <f>T181+V181</f>
        <v>38071</v>
      </c>
      <c r="Y181" s="78">
        <f>U181+W181</f>
        <v>38071</v>
      </c>
      <c r="Z181" s="95"/>
      <c r="AA181" s="79">
        <f>X181+Z181</f>
        <v>38071</v>
      </c>
      <c r="AB181" s="79">
        <f>Y181</f>
        <v>38071</v>
      </c>
      <c r="AC181" s="96"/>
      <c r="AD181" s="96"/>
      <c r="AE181" s="96"/>
      <c r="AF181" s="78">
        <f>AA181+AC181</f>
        <v>38071</v>
      </c>
      <c r="AG181" s="95"/>
      <c r="AH181" s="78">
        <f>AB181</f>
        <v>38071</v>
      </c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</row>
    <row r="182" spans="1:34" ht="16.5">
      <c r="A182" s="83"/>
      <c r="B182" s="89"/>
      <c r="C182" s="89"/>
      <c r="D182" s="132"/>
      <c r="E182" s="89"/>
      <c r="F182" s="59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2"/>
      <c r="AB182" s="62"/>
      <c r="AC182" s="62"/>
      <c r="AD182" s="62"/>
      <c r="AE182" s="62"/>
      <c r="AF182" s="61"/>
      <c r="AG182" s="61"/>
      <c r="AH182" s="61"/>
    </row>
    <row r="183" spans="1:68" s="18" customFormat="1" ht="21" customHeight="1">
      <c r="A183" s="135" t="s">
        <v>159</v>
      </c>
      <c r="B183" s="72" t="s">
        <v>157</v>
      </c>
      <c r="C183" s="72" t="s">
        <v>132</v>
      </c>
      <c r="D183" s="85"/>
      <c r="E183" s="72"/>
      <c r="F183" s="86">
        <f>F184</f>
        <v>680600</v>
      </c>
      <c r="G183" s="86">
        <f aca="true" t="shared" si="111" ref="G183:Q183">G184+G201</f>
        <v>486477</v>
      </c>
      <c r="H183" s="86">
        <f t="shared" si="111"/>
        <v>1167077</v>
      </c>
      <c r="I183" s="86">
        <f t="shared" si="111"/>
        <v>0</v>
      </c>
      <c r="J183" s="86">
        <f t="shared" si="111"/>
        <v>1308543</v>
      </c>
      <c r="K183" s="86">
        <f t="shared" si="111"/>
        <v>0</v>
      </c>
      <c r="L183" s="86">
        <f t="shared" si="111"/>
        <v>0</v>
      </c>
      <c r="M183" s="86">
        <f t="shared" si="111"/>
        <v>1308543</v>
      </c>
      <c r="N183" s="86">
        <f t="shared" si="111"/>
        <v>-756684</v>
      </c>
      <c r="O183" s="86">
        <f t="shared" si="111"/>
        <v>551859</v>
      </c>
      <c r="P183" s="86">
        <f t="shared" si="111"/>
        <v>0</v>
      </c>
      <c r="Q183" s="86">
        <f t="shared" si="111"/>
        <v>551859</v>
      </c>
      <c r="R183" s="86">
        <f aca="true" t="shared" si="112" ref="R183:Y183">R184+R201</f>
        <v>0</v>
      </c>
      <c r="S183" s="86">
        <f t="shared" si="112"/>
        <v>0</v>
      </c>
      <c r="T183" s="86">
        <f t="shared" si="112"/>
        <v>551859</v>
      </c>
      <c r="U183" s="86">
        <f t="shared" si="112"/>
        <v>551859</v>
      </c>
      <c r="V183" s="86">
        <f t="shared" si="112"/>
        <v>0</v>
      </c>
      <c r="W183" s="86">
        <f t="shared" si="112"/>
        <v>0</v>
      </c>
      <c r="X183" s="86">
        <f t="shared" si="112"/>
        <v>551859</v>
      </c>
      <c r="Y183" s="86">
        <f t="shared" si="112"/>
        <v>551859</v>
      </c>
      <c r="Z183" s="86">
        <f>Z184+Z201</f>
        <v>0</v>
      </c>
      <c r="AA183" s="87">
        <f>AA184+AA201</f>
        <v>551859</v>
      </c>
      <c r="AB183" s="87">
        <f>AB184+AB201</f>
        <v>551859</v>
      </c>
      <c r="AC183" s="87">
        <f>AC184+AC201</f>
        <v>0</v>
      </c>
      <c r="AD183" s="87">
        <f>AD184+AD201</f>
        <v>0</v>
      </c>
      <c r="AE183" s="87"/>
      <c r="AF183" s="86">
        <f>AF184+AF201</f>
        <v>551859</v>
      </c>
      <c r="AG183" s="86">
        <f>AG184+AG201</f>
        <v>0</v>
      </c>
      <c r="AH183" s="86">
        <f>AH184+AH201</f>
        <v>551859</v>
      </c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</row>
    <row r="184" spans="1:68" s="18" customFormat="1" ht="24" customHeight="1">
      <c r="A184" s="136" t="s">
        <v>159</v>
      </c>
      <c r="B184" s="89" t="s">
        <v>157</v>
      </c>
      <c r="C184" s="89" t="s">
        <v>132</v>
      </c>
      <c r="D184" s="137" t="s">
        <v>119</v>
      </c>
      <c r="E184" s="89"/>
      <c r="F184" s="91">
        <f>F185+F187+F189+F191+F193+F195</f>
        <v>680600</v>
      </c>
      <c r="G184" s="91">
        <f aca="true" t="shared" si="113" ref="G184:M184">G185+G187+G189+G191+G193+G195+G199</f>
        <v>481921</v>
      </c>
      <c r="H184" s="91">
        <f t="shared" si="113"/>
        <v>1162521</v>
      </c>
      <c r="I184" s="91">
        <f t="shared" si="113"/>
        <v>0</v>
      </c>
      <c r="J184" s="91">
        <f t="shared" si="113"/>
        <v>1303656</v>
      </c>
      <c r="K184" s="91">
        <f t="shared" si="113"/>
        <v>0</v>
      </c>
      <c r="L184" s="91">
        <f t="shared" si="113"/>
        <v>0</v>
      </c>
      <c r="M184" s="91">
        <f t="shared" si="113"/>
        <v>1303656</v>
      </c>
      <c r="N184" s="91">
        <f aca="true" t="shared" si="114" ref="N184:U184">N185+N195+N197+N199</f>
        <v>-751797</v>
      </c>
      <c r="O184" s="91">
        <f t="shared" si="114"/>
        <v>551859</v>
      </c>
      <c r="P184" s="91">
        <f t="shared" si="114"/>
        <v>0</v>
      </c>
      <c r="Q184" s="91">
        <f t="shared" si="114"/>
        <v>551859</v>
      </c>
      <c r="R184" s="91">
        <f t="shared" si="114"/>
        <v>0</v>
      </c>
      <c r="S184" s="91">
        <f t="shared" si="114"/>
        <v>0</v>
      </c>
      <c r="T184" s="91">
        <f t="shared" si="114"/>
        <v>551859</v>
      </c>
      <c r="U184" s="91">
        <f t="shared" si="114"/>
        <v>551859</v>
      </c>
      <c r="V184" s="91">
        <f aca="true" t="shared" si="115" ref="V184:AB184">V185+V195+V197+V199</f>
        <v>0</v>
      </c>
      <c r="W184" s="91">
        <f t="shared" si="115"/>
        <v>0</v>
      </c>
      <c r="X184" s="91">
        <f t="shared" si="115"/>
        <v>551859</v>
      </c>
      <c r="Y184" s="91">
        <f t="shared" si="115"/>
        <v>551859</v>
      </c>
      <c r="Z184" s="91">
        <f t="shared" si="115"/>
        <v>0</v>
      </c>
      <c r="AA184" s="92">
        <f t="shared" si="115"/>
        <v>551859</v>
      </c>
      <c r="AB184" s="92">
        <f t="shared" si="115"/>
        <v>551859</v>
      </c>
      <c r="AC184" s="92">
        <f>AC185+AC195+AC197+AC199</f>
        <v>0</v>
      </c>
      <c r="AD184" s="92">
        <f>AD185+AD195+AD197+AD199</f>
        <v>0</v>
      </c>
      <c r="AE184" s="92"/>
      <c r="AF184" s="91">
        <f>AF185+AF195+AF197+AF199</f>
        <v>551859</v>
      </c>
      <c r="AG184" s="91">
        <f>AG185+AG195+AG197+AG199</f>
        <v>0</v>
      </c>
      <c r="AH184" s="91">
        <f>AH185+AH195+AH197+AH199</f>
        <v>551859</v>
      </c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</row>
    <row r="185" spans="1:68" s="18" customFormat="1" ht="51.75" customHeight="1">
      <c r="A185" s="111" t="s">
        <v>137</v>
      </c>
      <c r="B185" s="89" t="s">
        <v>157</v>
      </c>
      <c r="C185" s="89" t="s">
        <v>132</v>
      </c>
      <c r="D185" s="137" t="s">
        <v>119</v>
      </c>
      <c r="E185" s="89" t="s">
        <v>138</v>
      </c>
      <c r="F185" s="78">
        <v>636668</v>
      </c>
      <c r="G185" s="78">
        <f>H185-F185</f>
        <v>470655</v>
      </c>
      <c r="H185" s="78">
        <v>1107323</v>
      </c>
      <c r="I185" s="78"/>
      <c r="J185" s="78">
        <v>1244558</v>
      </c>
      <c r="K185" s="95"/>
      <c r="L185" s="95"/>
      <c r="M185" s="78">
        <v>1244558</v>
      </c>
      <c r="N185" s="78">
        <f>O185-M185</f>
        <v>-704093</v>
      </c>
      <c r="O185" s="78">
        <v>540465</v>
      </c>
      <c r="P185" s="78"/>
      <c r="Q185" s="78">
        <v>540465</v>
      </c>
      <c r="R185" s="95"/>
      <c r="S185" s="95"/>
      <c r="T185" s="78">
        <f>O185+R185</f>
        <v>540465</v>
      </c>
      <c r="U185" s="78">
        <f>Q185+S185</f>
        <v>540465</v>
      </c>
      <c r="V185" s="95"/>
      <c r="W185" s="95"/>
      <c r="X185" s="78">
        <f>T185+V185</f>
        <v>540465</v>
      </c>
      <c r="Y185" s="78">
        <f>U185+W185</f>
        <v>540465</v>
      </c>
      <c r="Z185" s="95"/>
      <c r="AA185" s="79">
        <f>X185+Z185</f>
        <v>540465</v>
      </c>
      <c r="AB185" s="79">
        <f>Y185</f>
        <v>540465</v>
      </c>
      <c r="AC185" s="96"/>
      <c r="AD185" s="96"/>
      <c r="AE185" s="96"/>
      <c r="AF185" s="78">
        <f>AA185+AC185</f>
        <v>540465</v>
      </c>
      <c r="AG185" s="95"/>
      <c r="AH185" s="78">
        <f>AB185</f>
        <v>540465</v>
      </c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</row>
    <row r="186" spans="1:68" s="39" customFormat="1" ht="84" customHeight="1" hidden="1">
      <c r="A186" s="138" t="s">
        <v>254</v>
      </c>
      <c r="B186" s="139" t="s">
        <v>157</v>
      </c>
      <c r="C186" s="139" t="s">
        <v>132</v>
      </c>
      <c r="D186" s="140" t="s">
        <v>119</v>
      </c>
      <c r="E186" s="139" t="s">
        <v>143</v>
      </c>
      <c r="F186" s="141"/>
      <c r="G186" s="141"/>
      <c r="H186" s="141"/>
      <c r="I186" s="141"/>
      <c r="J186" s="141"/>
      <c r="K186" s="142"/>
      <c r="L186" s="142"/>
      <c r="M186" s="141"/>
      <c r="N186" s="141"/>
      <c r="O186" s="141"/>
      <c r="P186" s="141">
        <f>P195+P197+P199</f>
        <v>0</v>
      </c>
      <c r="Q186" s="141"/>
      <c r="R186" s="142"/>
      <c r="S186" s="142"/>
      <c r="T186" s="142"/>
      <c r="U186" s="142"/>
      <c r="V186" s="142"/>
      <c r="W186" s="142"/>
      <c r="X186" s="142"/>
      <c r="Y186" s="142"/>
      <c r="Z186" s="142"/>
      <c r="AA186" s="96"/>
      <c r="AB186" s="96"/>
      <c r="AC186" s="96"/>
      <c r="AD186" s="96"/>
      <c r="AE186" s="96"/>
      <c r="AF186" s="95"/>
      <c r="AG186" s="95"/>
      <c r="AH186" s="95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</row>
    <row r="187" spans="1:68" s="14" customFormat="1" ht="36.75" customHeight="1" hidden="1">
      <c r="A187" s="111" t="s">
        <v>213</v>
      </c>
      <c r="B187" s="89" t="s">
        <v>157</v>
      </c>
      <c r="C187" s="89" t="s">
        <v>132</v>
      </c>
      <c r="D187" s="137" t="s">
        <v>202</v>
      </c>
      <c r="E187" s="89"/>
      <c r="F187" s="91">
        <f aca="true" t="shared" si="116" ref="F187:Q187">F188</f>
        <v>1903</v>
      </c>
      <c r="G187" s="91">
        <f t="shared" si="116"/>
        <v>-1903</v>
      </c>
      <c r="H187" s="91">
        <f t="shared" si="116"/>
        <v>0</v>
      </c>
      <c r="I187" s="91">
        <f t="shared" si="116"/>
        <v>0</v>
      </c>
      <c r="J187" s="91">
        <f t="shared" si="116"/>
        <v>0</v>
      </c>
      <c r="K187" s="91">
        <f t="shared" si="116"/>
        <v>0</v>
      </c>
      <c r="L187" s="91">
        <f t="shared" si="116"/>
        <v>0</v>
      </c>
      <c r="M187" s="91">
        <f t="shared" si="116"/>
        <v>0</v>
      </c>
      <c r="N187" s="91">
        <f t="shared" si="116"/>
        <v>0</v>
      </c>
      <c r="O187" s="91">
        <f t="shared" si="116"/>
        <v>0</v>
      </c>
      <c r="P187" s="91">
        <f t="shared" si="116"/>
        <v>0</v>
      </c>
      <c r="Q187" s="91">
        <f t="shared" si="116"/>
        <v>0</v>
      </c>
      <c r="R187" s="102"/>
      <c r="S187" s="102"/>
      <c r="T187" s="102"/>
      <c r="U187" s="102"/>
      <c r="V187" s="102"/>
      <c r="W187" s="102"/>
      <c r="X187" s="102"/>
      <c r="Y187" s="102"/>
      <c r="Z187" s="102"/>
      <c r="AA187" s="103"/>
      <c r="AB187" s="103"/>
      <c r="AC187" s="103"/>
      <c r="AD187" s="103"/>
      <c r="AE187" s="103"/>
      <c r="AF187" s="102"/>
      <c r="AG187" s="102"/>
      <c r="AH187" s="102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</row>
    <row r="188" spans="1:68" s="14" customFormat="1" ht="102.75" customHeight="1" hidden="1">
      <c r="A188" s="111" t="s">
        <v>319</v>
      </c>
      <c r="B188" s="89" t="s">
        <v>157</v>
      </c>
      <c r="C188" s="89" t="s">
        <v>132</v>
      </c>
      <c r="D188" s="137" t="s">
        <v>202</v>
      </c>
      <c r="E188" s="89" t="s">
        <v>143</v>
      </c>
      <c r="F188" s="78">
        <v>1903</v>
      </c>
      <c r="G188" s="78">
        <f>H188-F188</f>
        <v>-1903</v>
      </c>
      <c r="H188" s="78">
        <f>2945-2945</f>
        <v>0</v>
      </c>
      <c r="I188" s="78"/>
      <c r="J188" s="78">
        <f>3154-3154</f>
        <v>0</v>
      </c>
      <c r="K188" s="102"/>
      <c r="L188" s="102"/>
      <c r="M188" s="78"/>
      <c r="N188" s="80"/>
      <c r="O188" s="78"/>
      <c r="P188" s="78"/>
      <c r="Q188" s="78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3"/>
      <c r="AB188" s="103"/>
      <c r="AC188" s="103"/>
      <c r="AD188" s="103"/>
      <c r="AE188" s="103"/>
      <c r="AF188" s="102"/>
      <c r="AG188" s="102"/>
      <c r="AH188" s="102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</row>
    <row r="189" spans="1:68" s="14" customFormat="1" ht="69" customHeight="1" hidden="1">
      <c r="A189" s="111" t="s">
        <v>223</v>
      </c>
      <c r="B189" s="89" t="s">
        <v>157</v>
      </c>
      <c r="C189" s="89" t="s">
        <v>132</v>
      </c>
      <c r="D189" s="137" t="s">
        <v>203</v>
      </c>
      <c r="E189" s="89"/>
      <c r="F189" s="91">
        <f aca="true" t="shared" si="117" ref="F189:Q189">F190</f>
        <v>1652</v>
      </c>
      <c r="G189" s="91">
        <f t="shared" si="117"/>
        <v>-1652</v>
      </c>
      <c r="H189" s="91">
        <f t="shared" si="117"/>
        <v>0</v>
      </c>
      <c r="I189" s="91">
        <f t="shared" si="117"/>
        <v>0</v>
      </c>
      <c r="J189" s="91">
        <f t="shared" si="117"/>
        <v>0</v>
      </c>
      <c r="K189" s="91">
        <f t="shared" si="117"/>
        <v>0</v>
      </c>
      <c r="L189" s="91">
        <f t="shared" si="117"/>
        <v>0</v>
      </c>
      <c r="M189" s="91">
        <f t="shared" si="117"/>
        <v>0</v>
      </c>
      <c r="N189" s="91">
        <f t="shared" si="117"/>
        <v>0</v>
      </c>
      <c r="O189" s="91">
        <f t="shared" si="117"/>
        <v>0</v>
      </c>
      <c r="P189" s="91">
        <f t="shared" si="117"/>
        <v>0</v>
      </c>
      <c r="Q189" s="91">
        <f t="shared" si="117"/>
        <v>0</v>
      </c>
      <c r="R189" s="102"/>
      <c r="S189" s="102"/>
      <c r="T189" s="102"/>
      <c r="U189" s="102"/>
      <c r="V189" s="102"/>
      <c r="W189" s="102"/>
      <c r="X189" s="102"/>
      <c r="Y189" s="102"/>
      <c r="Z189" s="102"/>
      <c r="AA189" s="103"/>
      <c r="AB189" s="103"/>
      <c r="AC189" s="103"/>
      <c r="AD189" s="103"/>
      <c r="AE189" s="103"/>
      <c r="AF189" s="102"/>
      <c r="AG189" s="102"/>
      <c r="AH189" s="102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</row>
    <row r="190" spans="1:68" s="14" customFormat="1" ht="104.25" customHeight="1" hidden="1">
      <c r="A190" s="111" t="s">
        <v>319</v>
      </c>
      <c r="B190" s="89" t="s">
        <v>157</v>
      </c>
      <c r="C190" s="89" t="s">
        <v>132</v>
      </c>
      <c r="D190" s="137" t="s">
        <v>203</v>
      </c>
      <c r="E190" s="89" t="s">
        <v>143</v>
      </c>
      <c r="F190" s="78">
        <v>1652</v>
      </c>
      <c r="G190" s="78">
        <f>H190-F190</f>
        <v>-1652</v>
      </c>
      <c r="H190" s="80">
        <f>699-699</f>
        <v>0</v>
      </c>
      <c r="I190" s="80"/>
      <c r="J190" s="80">
        <f>749-749</f>
        <v>0</v>
      </c>
      <c r="K190" s="102"/>
      <c r="L190" s="102"/>
      <c r="M190" s="78"/>
      <c r="N190" s="80"/>
      <c r="O190" s="78"/>
      <c r="P190" s="78"/>
      <c r="Q190" s="78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3"/>
      <c r="AB190" s="103"/>
      <c r="AC190" s="103"/>
      <c r="AD190" s="103"/>
      <c r="AE190" s="103"/>
      <c r="AF190" s="102"/>
      <c r="AG190" s="102"/>
      <c r="AH190" s="102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</row>
    <row r="191" spans="1:68" s="14" customFormat="1" ht="120" customHeight="1" hidden="1">
      <c r="A191" s="111" t="s">
        <v>317</v>
      </c>
      <c r="B191" s="89" t="s">
        <v>157</v>
      </c>
      <c r="C191" s="89" t="s">
        <v>132</v>
      </c>
      <c r="D191" s="137" t="s">
        <v>204</v>
      </c>
      <c r="E191" s="89"/>
      <c r="F191" s="91">
        <f aca="true" t="shared" si="118" ref="F191:Q191">F192</f>
        <v>9073</v>
      </c>
      <c r="G191" s="91">
        <f t="shared" si="118"/>
        <v>-9073</v>
      </c>
      <c r="H191" s="91">
        <f t="shared" si="118"/>
        <v>0</v>
      </c>
      <c r="I191" s="91">
        <f t="shared" si="118"/>
        <v>0</v>
      </c>
      <c r="J191" s="91">
        <f t="shared" si="118"/>
        <v>0</v>
      </c>
      <c r="K191" s="91">
        <f t="shared" si="118"/>
        <v>0</v>
      </c>
      <c r="L191" s="91">
        <f t="shared" si="118"/>
        <v>0</v>
      </c>
      <c r="M191" s="91">
        <f t="shared" si="118"/>
        <v>0</v>
      </c>
      <c r="N191" s="91">
        <f t="shared" si="118"/>
        <v>0</v>
      </c>
      <c r="O191" s="91">
        <f t="shared" si="118"/>
        <v>0</v>
      </c>
      <c r="P191" s="91">
        <f t="shared" si="118"/>
        <v>0</v>
      </c>
      <c r="Q191" s="91">
        <f t="shared" si="118"/>
        <v>0</v>
      </c>
      <c r="R191" s="102"/>
      <c r="S191" s="102"/>
      <c r="T191" s="102"/>
      <c r="U191" s="102"/>
      <c r="V191" s="102"/>
      <c r="W191" s="102"/>
      <c r="X191" s="102"/>
      <c r="Y191" s="102"/>
      <c r="Z191" s="102"/>
      <c r="AA191" s="103"/>
      <c r="AB191" s="103"/>
      <c r="AC191" s="103"/>
      <c r="AD191" s="103"/>
      <c r="AE191" s="103"/>
      <c r="AF191" s="102"/>
      <c r="AG191" s="102"/>
      <c r="AH191" s="102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</row>
    <row r="192" spans="1:68" s="14" customFormat="1" ht="102.75" customHeight="1" hidden="1">
      <c r="A192" s="111" t="s">
        <v>319</v>
      </c>
      <c r="B192" s="89" t="s">
        <v>157</v>
      </c>
      <c r="C192" s="89" t="s">
        <v>132</v>
      </c>
      <c r="D192" s="137" t="s">
        <v>204</v>
      </c>
      <c r="E192" s="89" t="s">
        <v>143</v>
      </c>
      <c r="F192" s="78">
        <v>9073</v>
      </c>
      <c r="G192" s="78">
        <f>H192-F192</f>
        <v>-9073</v>
      </c>
      <c r="H192" s="78">
        <f>9572-9572</f>
        <v>0</v>
      </c>
      <c r="I192" s="78"/>
      <c r="J192" s="78">
        <f>10251-10251</f>
        <v>0</v>
      </c>
      <c r="K192" s="102"/>
      <c r="L192" s="102"/>
      <c r="M192" s="78"/>
      <c r="N192" s="80"/>
      <c r="O192" s="78"/>
      <c r="P192" s="78"/>
      <c r="Q192" s="78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3"/>
      <c r="AB192" s="103"/>
      <c r="AC192" s="103"/>
      <c r="AD192" s="103"/>
      <c r="AE192" s="103"/>
      <c r="AF192" s="102"/>
      <c r="AG192" s="102"/>
      <c r="AH192" s="102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</row>
    <row r="193" spans="1:68" s="14" customFormat="1" ht="19.5" customHeight="1" hidden="1">
      <c r="A193" s="111" t="s">
        <v>214</v>
      </c>
      <c r="B193" s="89" t="s">
        <v>157</v>
      </c>
      <c r="C193" s="89" t="s">
        <v>132</v>
      </c>
      <c r="D193" s="137" t="s">
        <v>205</v>
      </c>
      <c r="E193" s="89"/>
      <c r="F193" s="91">
        <f aca="true" t="shared" si="119" ref="F193:Q193">F194</f>
        <v>23259</v>
      </c>
      <c r="G193" s="91">
        <f t="shared" si="119"/>
        <v>-23259</v>
      </c>
      <c r="H193" s="91">
        <f t="shared" si="119"/>
        <v>0</v>
      </c>
      <c r="I193" s="91">
        <f t="shared" si="119"/>
        <v>0</v>
      </c>
      <c r="J193" s="91">
        <f t="shared" si="119"/>
        <v>0</v>
      </c>
      <c r="K193" s="91">
        <f t="shared" si="119"/>
        <v>0</v>
      </c>
      <c r="L193" s="91">
        <f t="shared" si="119"/>
        <v>0</v>
      </c>
      <c r="M193" s="91">
        <f t="shared" si="119"/>
        <v>0</v>
      </c>
      <c r="N193" s="91">
        <f t="shared" si="119"/>
        <v>0</v>
      </c>
      <c r="O193" s="91">
        <f t="shared" si="119"/>
        <v>0</v>
      </c>
      <c r="P193" s="91">
        <f t="shared" si="119"/>
        <v>0</v>
      </c>
      <c r="Q193" s="91">
        <f t="shared" si="119"/>
        <v>0</v>
      </c>
      <c r="R193" s="102"/>
      <c r="S193" s="102"/>
      <c r="T193" s="102"/>
      <c r="U193" s="102"/>
      <c r="V193" s="102"/>
      <c r="W193" s="102"/>
      <c r="X193" s="102"/>
      <c r="Y193" s="102"/>
      <c r="Z193" s="102"/>
      <c r="AA193" s="103"/>
      <c r="AB193" s="103"/>
      <c r="AC193" s="103"/>
      <c r="AD193" s="103"/>
      <c r="AE193" s="103"/>
      <c r="AF193" s="102"/>
      <c r="AG193" s="102"/>
      <c r="AH193" s="102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</row>
    <row r="194" spans="1:68" s="14" customFormat="1" ht="20.25" customHeight="1" hidden="1">
      <c r="A194" s="111" t="s">
        <v>319</v>
      </c>
      <c r="B194" s="89" t="s">
        <v>157</v>
      </c>
      <c r="C194" s="89" t="s">
        <v>132</v>
      </c>
      <c r="D194" s="137" t="s">
        <v>205</v>
      </c>
      <c r="E194" s="89" t="s">
        <v>143</v>
      </c>
      <c r="F194" s="78">
        <v>23259</v>
      </c>
      <c r="G194" s="78">
        <f>H194-F194</f>
        <v>-23259</v>
      </c>
      <c r="H194" s="78"/>
      <c r="I194" s="78"/>
      <c r="J194" s="78"/>
      <c r="K194" s="102"/>
      <c r="L194" s="102"/>
      <c r="M194" s="78"/>
      <c r="N194" s="80"/>
      <c r="O194" s="78"/>
      <c r="P194" s="78"/>
      <c r="Q194" s="78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3"/>
      <c r="AB194" s="103"/>
      <c r="AC194" s="103"/>
      <c r="AD194" s="103"/>
      <c r="AE194" s="103"/>
      <c r="AF194" s="102"/>
      <c r="AG194" s="102"/>
      <c r="AH194" s="102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</row>
    <row r="195" spans="1:68" s="14" customFormat="1" ht="36" customHeight="1" hidden="1">
      <c r="A195" s="111" t="s">
        <v>216</v>
      </c>
      <c r="B195" s="89" t="s">
        <v>157</v>
      </c>
      <c r="C195" s="89" t="s">
        <v>132</v>
      </c>
      <c r="D195" s="137" t="s">
        <v>215</v>
      </c>
      <c r="E195" s="89"/>
      <c r="F195" s="91">
        <f aca="true" t="shared" si="120" ref="F195:Q195">F196</f>
        <v>8045</v>
      </c>
      <c r="G195" s="91">
        <f t="shared" si="120"/>
        <v>3908</v>
      </c>
      <c r="H195" s="91">
        <f t="shared" si="120"/>
        <v>11953</v>
      </c>
      <c r="I195" s="91">
        <f t="shared" si="120"/>
        <v>0</v>
      </c>
      <c r="J195" s="91">
        <f t="shared" si="120"/>
        <v>12801</v>
      </c>
      <c r="K195" s="91">
        <f t="shared" si="120"/>
        <v>0</v>
      </c>
      <c r="L195" s="91">
        <f t="shared" si="120"/>
        <v>0</v>
      </c>
      <c r="M195" s="91">
        <f t="shared" si="120"/>
        <v>12801</v>
      </c>
      <c r="N195" s="91">
        <f t="shared" si="120"/>
        <v>-12801</v>
      </c>
      <c r="O195" s="91">
        <f t="shared" si="120"/>
        <v>0</v>
      </c>
      <c r="P195" s="91">
        <f t="shared" si="120"/>
        <v>0</v>
      </c>
      <c r="Q195" s="91">
        <f t="shared" si="120"/>
        <v>0</v>
      </c>
      <c r="R195" s="102"/>
      <c r="S195" s="102"/>
      <c r="T195" s="102"/>
      <c r="U195" s="102"/>
      <c r="V195" s="102"/>
      <c r="W195" s="102"/>
      <c r="X195" s="102"/>
      <c r="Y195" s="102"/>
      <c r="Z195" s="102"/>
      <c r="AA195" s="103"/>
      <c r="AB195" s="103"/>
      <c r="AC195" s="103"/>
      <c r="AD195" s="103"/>
      <c r="AE195" s="103"/>
      <c r="AF195" s="102"/>
      <c r="AG195" s="102"/>
      <c r="AH195" s="102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</row>
    <row r="196" spans="1:68" s="14" customFormat="1" ht="87" customHeight="1" hidden="1">
      <c r="A196" s="111" t="s">
        <v>254</v>
      </c>
      <c r="B196" s="89" t="s">
        <v>157</v>
      </c>
      <c r="C196" s="89" t="s">
        <v>132</v>
      </c>
      <c r="D196" s="137" t="s">
        <v>215</v>
      </c>
      <c r="E196" s="89" t="s">
        <v>143</v>
      </c>
      <c r="F196" s="78">
        <v>8045</v>
      </c>
      <c r="G196" s="78">
        <f>H196-F196</f>
        <v>3908</v>
      </c>
      <c r="H196" s="78">
        <v>11953</v>
      </c>
      <c r="I196" s="78"/>
      <c r="J196" s="78">
        <v>12801</v>
      </c>
      <c r="K196" s="102"/>
      <c r="L196" s="102"/>
      <c r="M196" s="78">
        <v>12801</v>
      </c>
      <c r="N196" s="78">
        <f>O196-M196</f>
        <v>-12801</v>
      </c>
      <c r="O196" s="78"/>
      <c r="P196" s="78"/>
      <c r="Q196" s="78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3"/>
      <c r="AB196" s="103"/>
      <c r="AC196" s="103"/>
      <c r="AD196" s="103"/>
      <c r="AE196" s="103"/>
      <c r="AF196" s="102"/>
      <c r="AG196" s="102"/>
      <c r="AH196" s="102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</row>
    <row r="197" spans="1:68" s="14" customFormat="1" ht="75.75" customHeight="1">
      <c r="A197" s="111" t="s">
        <v>275</v>
      </c>
      <c r="B197" s="89" t="s">
        <v>157</v>
      </c>
      <c r="C197" s="89" t="s">
        <v>132</v>
      </c>
      <c r="D197" s="137" t="s">
        <v>215</v>
      </c>
      <c r="E197" s="89"/>
      <c r="F197" s="78"/>
      <c r="G197" s="78"/>
      <c r="H197" s="78"/>
      <c r="I197" s="78"/>
      <c r="J197" s="78"/>
      <c r="K197" s="102"/>
      <c r="L197" s="102"/>
      <c r="M197" s="78"/>
      <c r="N197" s="78">
        <f aca="true" t="shared" si="121" ref="N197:AH197">N198</f>
        <v>11394</v>
      </c>
      <c r="O197" s="78">
        <f t="shared" si="121"/>
        <v>11394</v>
      </c>
      <c r="P197" s="78">
        <f t="shared" si="121"/>
        <v>0</v>
      </c>
      <c r="Q197" s="78">
        <f t="shared" si="121"/>
        <v>11394</v>
      </c>
      <c r="R197" s="78">
        <f t="shared" si="121"/>
        <v>0</v>
      </c>
      <c r="S197" s="78">
        <f t="shared" si="121"/>
        <v>0</v>
      </c>
      <c r="T197" s="78">
        <f t="shared" si="121"/>
        <v>11394</v>
      </c>
      <c r="U197" s="78">
        <f t="shared" si="121"/>
        <v>11394</v>
      </c>
      <c r="V197" s="78">
        <f t="shared" si="121"/>
        <v>0</v>
      </c>
      <c r="W197" s="78">
        <f t="shared" si="121"/>
        <v>0</v>
      </c>
      <c r="X197" s="78">
        <f t="shared" si="121"/>
        <v>11394</v>
      </c>
      <c r="Y197" s="78">
        <f t="shared" si="121"/>
        <v>11394</v>
      </c>
      <c r="Z197" s="78">
        <f t="shared" si="121"/>
        <v>0</v>
      </c>
      <c r="AA197" s="79">
        <f t="shared" si="121"/>
        <v>11394</v>
      </c>
      <c r="AB197" s="79">
        <f t="shared" si="121"/>
        <v>11394</v>
      </c>
      <c r="AC197" s="79">
        <f t="shared" si="121"/>
        <v>0</v>
      </c>
      <c r="AD197" s="79">
        <f t="shared" si="121"/>
        <v>0</v>
      </c>
      <c r="AE197" s="79"/>
      <c r="AF197" s="78">
        <f t="shared" si="121"/>
        <v>11394</v>
      </c>
      <c r="AG197" s="78">
        <f t="shared" si="121"/>
        <v>0</v>
      </c>
      <c r="AH197" s="78">
        <f t="shared" si="121"/>
        <v>11394</v>
      </c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</row>
    <row r="198" spans="1:68" s="14" customFormat="1" ht="87.75" customHeight="1">
      <c r="A198" s="111" t="s">
        <v>254</v>
      </c>
      <c r="B198" s="89" t="s">
        <v>157</v>
      </c>
      <c r="C198" s="89" t="s">
        <v>132</v>
      </c>
      <c r="D198" s="137" t="s">
        <v>215</v>
      </c>
      <c r="E198" s="89" t="s">
        <v>143</v>
      </c>
      <c r="F198" s="78"/>
      <c r="G198" s="78"/>
      <c r="H198" s="78"/>
      <c r="I198" s="78"/>
      <c r="J198" s="78"/>
      <c r="K198" s="102"/>
      <c r="L198" s="102"/>
      <c r="M198" s="78"/>
      <c r="N198" s="78">
        <f>O198-M198</f>
        <v>11394</v>
      </c>
      <c r="O198" s="78">
        <v>11394</v>
      </c>
      <c r="P198" s="78"/>
      <c r="Q198" s="78">
        <v>11394</v>
      </c>
      <c r="R198" s="102"/>
      <c r="S198" s="102"/>
      <c r="T198" s="78">
        <f>O198+R198</f>
        <v>11394</v>
      </c>
      <c r="U198" s="78">
        <f>Q198+S198</f>
        <v>11394</v>
      </c>
      <c r="V198" s="102"/>
      <c r="W198" s="102"/>
      <c r="X198" s="78">
        <f>T198+V198</f>
        <v>11394</v>
      </c>
      <c r="Y198" s="78">
        <f>U198+W198</f>
        <v>11394</v>
      </c>
      <c r="Z198" s="102"/>
      <c r="AA198" s="79">
        <f>X198+Z198</f>
        <v>11394</v>
      </c>
      <c r="AB198" s="79">
        <f>Y198</f>
        <v>11394</v>
      </c>
      <c r="AC198" s="103"/>
      <c r="AD198" s="103"/>
      <c r="AE198" s="103"/>
      <c r="AF198" s="78">
        <f>AA198+AC198</f>
        <v>11394</v>
      </c>
      <c r="AG198" s="102"/>
      <c r="AH198" s="78">
        <f>AB198</f>
        <v>11394</v>
      </c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</row>
    <row r="199" spans="1:68" s="14" customFormat="1" ht="37.5" customHeight="1" hidden="1">
      <c r="A199" s="111" t="s">
        <v>238</v>
      </c>
      <c r="B199" s="89" t="s">
        <v>157</v>
      </c>
      <c r="C199" s="89" t="s">
        <v>132</v>
      </c>
      <c r="D199" s="137" t="s">
        <v>239</v>
      </c>
      <c r="E199" s="89"/>
      <c r="F199" s="91">
        <f aca="true" t="shared" si="122" ref="F199:Q199">F200</f>
        <v>0</v>
      </c>
      <c r="G199" s="91">
        <f t="shared" si="122"/>
        <v>43245</v>
      </c>
      <c r="H199" s="91">
        <f t="shared" si="122"/>
        <v>43245</v>
      </c>
      <c r="I199" s="91">
        <f t="shared" si="122"/>
        <v>0</v>
      </c>
      <c r="J199" s="91">
        <f t="shared" si="122"/>
        <v>46297</v>
      </c>
      <c r="K199" s="91">
        <f t="shared" si="122"/>
        <v>0</v>
      </c>
      <c r="L199" s="91">
        <f t="shared" si="122"/>
        <v>0</v>
      </c>
      <c r="M199" s="91">
        <f t="shared" si="122"/>
        <v>46297</v>
      </c>
      <c r="N199" s="91">
        <f t="shared" si="122"/>
        <v>-46297</v>
      </c>
      <c r="O199" s="91">
        <f t="shared" si="122"/>
        <v>0</v>
      </c>
      <c r="P199" s="91">
        <f t="shared" si="122"/>
        <v>0</v>
      </c>
      <c r="Q199" s="91">
        <f t="shared" si="122"/>
        <v>0</v>
      </c>
      <c r="R199" s="102"/>
      <c r="S199" s="102"/>
      <c r="T199" s="102"/>
      <c r="U199" s="102"/>
      <c r="V199" s="102"/>
      <c r="W199" s="102"/>
      <c r="X199" s="102"/>
      <c r="Y199" s="102"/>
      <c r="Z199" s="102"/>
      <c r="AA199" s="103"/>
      <c r="AB199" s="103"/>
      <c r="AC199" s="103"/>
      <c r="AD199" s="103"/>
      <c r="AE199" s="103"/>
      <c r="AF199" s="102"/>
      <c r="AG199" s="102"/>
      <c r="AH199" s="102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</row>
    <row r="200" spans="1:68" s="14" customFormat="1" ht="88.5" customHeight="1" hidden="1">
      <c r="A200" s="111" t="s">
        <v>254</v>
      </c>
      <c r="B200" s="89" t="s">
        <v>157</v>
      </c>
      <c r="C200" s="89" t="s">
        <v>132</v>
      </c>
      <c r="D200" s="137" t="s">
        <v>239</v>
      </c>
      <c r="E200" s="89" t="s">
        <v>143</v>
      </c>
      <c r="F200" s="78"/>
      <c r="G200" s="78">
        <f>H200-F200</f>
        <v>43245</v>
      </c>
      <c r="H200" s="78">
        <v>43245</v>
      </c>
      <c r="I200" s="78"/>
      <c r="J200" s="78">
        <v>46297</v>
      </c>
      <c r="K200" s="102"/>
      <c r="L200" s="102"/>
      <c r="M200" s="78">
        <v>46297</v>
      </c>
      <c r="N200" s="78">
        <f>O200-M200</f>
        <v>-46297</v>
      </c>
      <c r="O200" s="78"/>
      <c r="P200" s="78"/>
      <c r="Q200" s="78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3"/>
      <c r="AB200" s="103"/>
      <c r="AC200" s="103"/>
      <c r="AD200" s="103"/>
      <c r="AE200" s="103"/>
      <c r="AF200" s="102"/>
      <c r="AG200" s="102"/>
      <c r="AH200" s="102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</row>
    <row r="201" spans="1:68" s="14" customFormat="1" ht="21.75" customHeight="1" hidden="1">
      <c r="A201" s="88" t="s">
        <v>121</v>
      </c>
      <c r="B201" s="89" t="s">
        <v>157</v>
      </c>
      <c r="C201" s="89" t="s">
        <v>132</v>
      </c>
      <c r="D201" s="90" t="s">
        <v>122</v>
      </c>
      <c r="E201" s="89"/>
      <c r="F201" s="143">
        <f aca="true" t="shared" si="123" ref="F201:Q201">F202</f>
        <v>0</v>
      </c>
      <c r="G201" s="78">
        <f t="shared" si="123"/>
        <v>4556</v>
      </c>
      <c r="H201" s="78">
        <f t="shared" si="123"/>
        <v>4556</v>
      </c>
      <c r="I201" s="143">
        <f t="shared" si="123"/>
        <v>0</v>
      </c>
      <c r="J201" s="78">
        <f t="shared" si="123"/>
        <v>4887</v>
      </c>
      <c r="K201" s="78">
        <f t="shared" si="123"/>
        <v>0</v>
      </c>
      <c r="L201" s="78">
        <f t="shared" si="123"/>
        <v>0</v>
      </c>
      <c r="M201" s="78">
        <f t="shared" si="123"/>
        <v>4887</v>
      </c>
      <c r="N201" s="78">
        <f t="shared" si="123"/>
        <v>-4887</v>
      </c>
      <c r="O201" s="78">
        <f t="shared" si="123"/>
        <v>0</v>
      </c>
      <c r="P201" s="78">
        <f t="shared" si="123"/>
        <v>0</v>
      </c>
      <c r="Q201" s="78">
        <f t="shared" si="123"/>
        <v>0</v>
      </c>
      <c r="R201" s="102"/>
      <c r="S201" s="102"/>
      <c r="T201" s="102"/>
      <c r="U201" s="102"/>
      <c r="V201" s="102"/>
      <c r="W201" s="102"/>
      <c r="X201" s="102"/>
      <c r="Y201" s="102"/>
      <c r="Z201" s="102"/>
      <c r="AA201" s="103"/>
      <c r="AB201" s="103"/>
      <c r="AC201" s="103"/>
      <c r="AD201" s="103"/>
      <c r="AE201" s="103"/>
      <c r="AF201" s="102"/>
      <c r="AG201" s="102"/>
      <c r="AH201" s="102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</row>
    <row r="202" spans="1:68" s="14" customFormat="1" ht="50.25" customHeight="1" hidden="1">
      <c r="A202" s="88" t="s">
        <v>137</v>
      </c>
      <c r="B202" s="89" t="s">
        <v>157</v>
      </c>
      <c r="C202" s="89" t="s">
        <v>132</v>
      </c>
      <c r="D202" s="90" t="s">
        <v>122</v>
      </c>
      <c r="E202" s="89" t="s">
        <v>138</v>
      </c>
      <c r="F202" s="143"/>
      <c r="G202" s="78">
        <f>H202-F202</f>
        <v>4556</v>
      </c>
      <c r="H202" s="78">
        <v>4556</v>
      </c>
      <c r="I202" s="102"/>
      <c r="J202" s="78">
        <v>4887</v>
      </c>
      <c r="K202" s="102"/>
      <c r="L202" s="102"/>
      <c r="M202" s="78">
        <v>4887</v>
      </c>
      <c r="N202" s="78">
        <f>O202-M202</f>
        <v>-4887</v>
      </c>
      <c r="O202" s="78"/>
      <c r="P202" s="78"/>
      <c r="Q202" s="78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3"/>
      <c r="AB202" s="103"/>
      <c r="AC202" s="103"/>
      <c r="AD202" s="103"/>
      <c r="AE202" s="103"/>
      <c r="AF202" s="102"/>
      <c r="AG202" s="102"/>
      <c r="AH202" s="102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</row>
    <row r="203" spans="1:68" s="14" customFormat="1" ht="21" customHeight="1">
      <c r="A203" s="88"/>
      <c r="B203" s="89"/>
      <c r="C203" s="89"/>
      <c r="D203" s="90"/>
      <c r="E203" s="89"/>
      <c r="F203" s="143"/>
      <c r="G203" s="78"/>
      <c r="H203" s="78"/>
      <c r="I203" s="102"/>
      <c r="J203" s="78"/>
      <c r="K203" s="102"/>
      <c r="L203" s="102"/>
      <c r="M203" s="78"/>
      <c r="N203" s="78"/>
      <c r="O203" s="78"/>
      <c r="P203" s="78"/>
      <c r="Q203" s="78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3"/>
      <c r="AB203" s="103"/>
      <c r="AC203" s="103"/>
      <c r="AD203" s="103"/>
      <c r="AE203" s="103"/>
      <c r="AF203" s="102"/>
      <c r="AG203" s="102"/>
      <c r="AH203" s="102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</row>
    <row r="204" spans="1:68" s="16" customFormat="1" ht="41.25" customHeight="1">
      <c r="A204" s="130" t="s">
        <v>55</v>
      </c>
      <c r="B204" s="72" t="s">
        <v>157</v>
      </c>
      <c r="C204" s="72" t="s">
        <v>157</v>
      </c>
      <c r="D204" s="85"/>
      <c r="E204" s="72"/>
      <c r="F204" s="86">
        <f aca="true" t="shared" si="124" ref="F204:V205">F205</f>
        <v>4617</v>
      </c>
      <c r="G204" s="86">
        <f t="shared" si="124"/>
        <v>23549</v>
      </c>
      <c r="H204" s="86">
        <f t="shared" si="124"/>
        <v>28166</v>
      </c>
      <c r="I204" s="86">
        <f t="shared" si="124"/>
        <v>0</v>
      </c>
      <c r="J204" s="86">
        <f t="shared" si="124"/>
        <v>30734</v>
      </c>
      <c r="K204" s="86">
        <f t="shared" si="124"/>
        <v>0</v>
      </c>
      <c r="L204" s="86">
        <f t="shared" si="124"/>
        <v>0</v>
      </c>
      <c r="M204" s="86">
        <f t="shared" si="124"/>
        <v>30734</v>
      </c>
      <c r="N204" s="86">
        <f t="shared" si="124"/>
        <v>-13176</v>
      </c>
      <c r="O204" s="86">
        <f t="shared" si="124"/>
        <v>17558</v>
      </c>
      <c r="P204" s="86">
        <f t="shared" si="124"/>
        <v>0</v>
      </c>
      <c r="Q204" s="86">
        <f t="shared" si="124"/>
        <v>17558</v>
      </c>
      <c r="R204" s="86">
        <f t="shared" si="124"/>
        <v>0</v>
      </c>
      <c r="S204" s="86">
        <f t="shared" si="124"/>
        <v>0</v>
      </c>
      <c r="T204" s="86">
        <f t="shared" si="124"/>
        <v>17558</v>
      </c>
      <c r="U204" s="86">
        <f t="shared" si="124"/>
        <v>17558</v>
      </c>
      <c r="V204" s="86">
        <f t="shared" si="124"/>
        <v>0</v>
      </c>
      <c r="W204" s="86">
        <f aca="true" t="shared" si="125" ref="V204:AH205">W205</f>
        <v>0</v>
      </c>
      <c r="X204" s="86">
        <f t="shared" si="125"/>
        <v>17558</v>
      </c>
      <c r="Y204" s="86">
        <f t="shared" si="125"/>
        <v>17558</v>
      </c>
      <c r="Z204" s="86">
        <f t="shared" si="125"/>
        <v>0</v>
      </c>
      <c r="AA204" s="87">
        <f t="shared" si="125"/>
        <v>17558</v>
      </c>
      <c r="AB204" s="87">
        <f t="shared" si="125"/>
        <v>17558</v>
      </c>
      <c r="AC204" s="87">
        <f t="shared" si="125"/>
        <v>0</v>
      </c>
      <c r="AD204" s="87">
        <f t="shared" si="125"/>
        <v>0</v>
      </c>
      <c r="AE204" s="87"/>
      <c r="AF204" s="86">
        <f t="shared" si="125"/>
        <v>17558</v>
      </c>
      <c r="AG204" s="86">
        <f t="shared" si="125"/>
        <v>0</v>
      </c>
      <c r="AH204" s="86">
        <f t="shared" si="125"/>
        <v>17558</v>
      </c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</row>
    <row r="205" spans="1:34" ht="72.75" customHeight="1">
      <c r="A205" s="131" t="s">
        <v>133</v>
      </c>
      <c r="B205" s="89" t="s">
        <v>157</v>
      </c>
      <c r="C205" s="89" t="s">
        <v>157</v>
      </c>
      <c r="D205" s="90" t="s">
        <v>160</v>
      </c>
      <c r="E205" s="89"/>
      <c r="F205" s="91">
        <f t="shared" si="124"/>
        <v>4617</v>
      </c>
      <c r="G205" s="91">
        <f t="shared" si="124"/>
        <v>23549</v>
      </c>
      <c r="H205" s="91">
        <f t="shared" si="124"/>
        <v>28166</v>
      </c>
      <c r="I205" s="91">
        <f t="shared" si="124"/>
        <v>0</v>
      </c>
      <c r="J205" s="91">
        <f t="shared" si="124"/>
        <v>30734</v>
      </c>
      <c r="K205" s="91">
        <f t="shared" si="124"/>
        <v>0</v>
      </c>
      <c r="L205" s="91">
        <f t="shared" si="124"/>
        <v>0</v>
      </c>
      <c r="M205" s="91">
        <f t="shared" si="124"/>
        <v>30734</v>
      </c>
      <c r="N205" s="91">
        <f t="shared" si="124"/>
        <v>-13176</v>
      </c>
      <c r="O205" s="91">
        <f t="shared" si="124"/>
        <v>17558</v>
      </c>
      <c r="P205" s="91">
        <f t="shared" si="124"/>
        <v>0</v>
      </c>
      <c r="Q205" s="91">
        <f t="shared" si="124"/>
        <v>17558</v>
      </c>
      <c r="R205" s="91">
        <f t="shared" si="124"/>
        <v>0</v>
      </c>
      <c r="S205" s="91">
        <f t="shared" si="124"/>
        <v>0</v>
      </c>
      <c r="T205" s="91">
        <f t="shared" si="124"/>
        <v>17558</v>
      </c>
      <c r="U205" s="91">
        <f t="shared" si="124"/>
        <v>17558</v>
      </c>
      <c r="V205" s="91">
        <f t="shared" si="125"/>
        <v>0</v>
      </c>
      <c r="W205" s="91">
        <f t="shared" si="125"/>
        <v>0</v>
      </c>
      <c r="X205" s="91">
        <f t="shared" si="125"/>
        <v>17558</v>
      </c>
      <c r="Y205" s="91">
        <f t="shared" si="125"/>
        <v>17558</v>
      </c>
      <c r="Z205" s="91">
        <f t="shared" si="125"/>
        <v>0</v>
      </c>
      <c r="AA205" s="92">
        <f t="shared" si="125"/>
        <v>17558</v>
      </c>
      <c r="AB205" s="92">
        <f t="shared" si="125"/>
        <v>17558</v>
      </c>
      <c r="AC205" s="92">
        <f t="shared" si="125"/>
        <v>0</v>
      </c>
      <c r="AD205" s="92">
        <f t="shared" si="125"/>
        <v>0</v>
      </c>
      <c r="AE205" s="92"/>
      <c r="AF205" s="91">
        <f t="shared" si="125"/>
        <v>17558</v>
      </c>
      <c r="AG205" s="91">
        <f t="shared" si="125"/>
        <v>0</v>
      </c>
      <c r="AH205" s="91">
        <f t="shared" si="125"/>
        <v>17558</v>
      </c>
    </row>
    <row r="206" spans="1:68" s="14" customFormat="1" ht="36" customHeight="1">
      <c r="A206" s="131" t="s">
        <v>129</v>
      </c>
      <c r="B206" s="89" t="s">
        <v>157</v>
      </c>
      <c r="C206" s="89" t="s">
        <v>157</v>
      </c>
      <c r="D206" s="90" t="s">
        <v>124</v>
      </c>
      <c r="E206" s="89" t="s">
        <v>130</v>
      </c>
      <c r="F206" s="78">
        <v>4617</v>
      </c>
      <c r="G206" s="78">
        <f>H206-F206</f>
        <v>23549</v>
      </c>
      <c r="H206" s="78">
        <v>28166</v>
      </c>
      <c r="I206" s="78"/>
      <c r="J206" s="78">
        <v>30734</v>
      </c>
      <c r="K206" s="102"/>
      <c r="L206" s="102"/>
      <c r="M206" s="78">
        <v>30734</v>
      </c>
      <c r="N206" s="78">
        <f>O206-M206</f>
        <v>-13176</v>
      </c>
      <c r="O206" s="78">
        <v>17558</v>
      </c>
      <c r="P206" s="78"/>
      <c r="Q206" s="78">
        <v>17558</v>
      </c>
      <c r="R206" s="102"/>
      <c r="S206" s="102"/>
      <c r="T206" s="78">
        <f>O206+R206</f>
        <v>17558</v>
      </c>
      <c r="U206" s="78">
        <f>Q206+S206</f>
        <v>17558</v>
      </c>
      <c r="V206" s="102"/>
      <c r="W206" s="102"/>
      <c r="X206" s="78">
        <f>T206+V206</f>
        <v>17558</v>
      </c>
      <c r="Y206" s="78">
        <f>U206+W206</f>
        <v>17558</v>
      </c>
      <c r="Z206" s="102"/>
      <c r="AA206" s="79">
        <f>X206+Z206</f>
        <v>17558</v>
      </c>
      <c r="AB206" s="79">
        <f>Y206</f>
        <v>17558</v>
      </c>
      <c r="AC206" s="103"/>
      <c r="AD206" s="103"/>
      <c r="AE206" s="103"/>
      <c r="AF206" s="78">
        <f>AA206+AC206</f>
        <v>17558</v>
      </c>
      <c r="AG206" s="102"/>
      <c r="AH206" s="78">
        <f>AB206</f>
        <v>17558</v>
      </c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</row>
    <row r="207" spans="1:34" ht="15">
      <c r="A207" s="108"/>
      <c r="B207" s="109"/>
      <c r="C207" s="109"/>
      <c r="D207" s="110"/>
      <c r="E207" s="109"/>
      <c r="F207" s="59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2"/>
      <c r="AB207" s="62"/>
      <c r="AC207" s="62"/>
      <c r="AD207" s="62"/>
      <c r="AE207" s="62"/>
      <c r="AF207" s="61"/>
      <c r="AG207" s="61"/>
      <c r="AH207" s="61"/>
    </row>
    <row r="208" spans="1:68" s="8" customFormat="1" ht="38.25" customHeight="1">
      <c r="A208" s="63" t="s">
        <v>56</v>
      </c>
      <c r="B208" s="64" t="s">
        <v>57</v>
      </c>
      <c r="C208" s="64"/>
      <c r="D208" s="65"/>
      <c r="E208" s="64"/>
      <c r="F208" s="112">
        <f aca="true" t="shared" si="126" ref="F208:O208">F210</f>
        <v>13065</v>
      </c>
      <c r="G208" s="112">
        <f t="shared" si="126"/>
        <v>61506</v>
      </c>
      <c r="H208" s="112">
        <f t="shared" si="126"/>
        <v>74571</v>
      </c>
      <c r="I208" s="112">
        <f t="shared" si="126"/>
        <v>50000</v>
      </c>
      <c r="J208" s="112">
        <f t="shared" si="126"/>
        <v>27641</v>
      </c>
      <c r="K208" s="112">
        <f t="shared" si="126"/>
        <v>0</v>
      </c>
      <c r="L208" s="112">
        <f t="shared" si="126"/>
        <v>0</v>
      </c>
      <c r="M208" s="112">
        <f t="shared" si="126"/>
        <v>27641</v>
      </c>
      <c r="N208" s="112">
        <f t="shared" si="126"/>
        <v>-20296</v>
      </c>
      <c r="O208" s="112">
        <f t="shared" si="126"/>
        <v>7345</v>
      </c>
      <c r="P208" s="112">
        <f aca="true" t="shared" si="127" ref="P208:Y208">P210</f>
        <v>0</v>
      </c>
      <c r="Q208" s="112">
        <f t="shared" si="127"/>
        <v>7345</v>
      </c>
      <c r="R208" s="112">
        <f t="shared" si="127"/>
        <v>0</v>
      </c>
      <c r="S208" s="112">
        <f t="shared" si="127"/>
        <v>0</v>
      </c>
      <c r="T208" s="112">
        <f t="shared" si="127"/>
        <v>7345</v>
      </c>
      <c r="U208" s="112">
        <f t="shared" si="127"/>
        <v>7345</v>
      </c>
      <c r="V208" s="112">
        <f t="shared" si="127"/>
        <v>0</v>
      </c>
      <c r="W208" s="112">
        <f t="shared" si="127"/>
        <v>0</v>
      </c>
      <c r="X208" s="112">
        <f t="shared" si="127"/>
        <v>7345</v>
      </c>
      <c r="Y208" s="112">
        <f t="shared" si="127"/>
        <v>7345</v>
      </c>
      <c r="Z208" s="112">
        <f>Z210</f>
        <v>0</v>
      </c>
      <c r="AA208" s="113">
        <f>AA210</f>
        <v>7345</v>
      </c>
      <c r="AB208" s="113">
        <f>AB210</f>
        <v>7345</v>
      </c>
      <c r="AC208" s="113">
        <f>AC210</f>
        <v>0</v>
      </c>
      <c r="AD208" s="113">
        <f>AD210</f>
        <v>0</v>
      </c>
      <c r="AE208" s="113"/>
      <c r="AF208" s="112">
        <f>AF210</f>
        <v>7345</v>
      </c>
      <c r="AG208" s="112">
        <f>AG210</f>
        <v>0</v>
      </c>
      <c r="AH208" s="112">
        <f>AH210</f>
        <v>7345</v>
      </c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</row>
    <row r="209" spans="1:68" s="8" customFormat="1" ht="13.5" customHeight="1">
      <c r="A209" s="63"/>
      <c r="B209" s="64"/>
      <c r="C209" s="64"/>
      <c r="D209" s="65"/>
      <c r="E209" s="64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44"/>
      <c r="W209" s="144"/>
      <c r="X209" s="144"/>
      <c r="Y209" s="144"/>
      <c r="Z209" s="144"/>
      <c r="AA209" s="145"/>
      <c r="AB209" s="145"/>
      <c r="AC209" s="145"/>
      <c r="AD209" s="145"/>
      <c r="AE209" s="145"/>
      <c r="AF209" s="144"/>
      <c r="AG209" s="144"/>
      <c r="AH209" s="144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</row>
    <row r="210" spans="1:68" s="12" customFormat="1" ht="37.5" customHeight="1">
      <c r="A210" s="71" t="s">
        <v>161</v>
      </c>
      <c r="B210" s="72" t="s">
        <v>149</v>
      </c>
      <c r="C210" s="72" t="s">
        <v>157</v>
      </c>
      <c r="D210" s="85"/>
      <c r="E210" s="72"/>
      <c r="F210" s="74">
        <f aca="true" t="shared" si="128" ref="F210:M210">F211+F213</f>
        <v>13065</v>
      </c>
      <c r="G210" s="74">
        <f t="shared" si="128"/>
        <v>61506</v>
      </c>
      <c r="H210" s="74">
        <f t="shared" si="128"/>
        <v>74571</v>
      </c>
      <c r="I210" s="74">
        <f t="shared" si="128"/>
        <v>50000</v>
      </c>
      <c r="J210" s="74">
        <f t="shared" si="128"/>
        <v>27641</v>
      </c>
      <c r="K210" s="74">
        <f t="shared" si="128"/>
        <v>0</v>
      </c>
      <c r="L210" s="74">
        <f t="shared" si="128"/>
        <v>0</v>
      </c>
      <c r="M210" s="74">
        <f t="shared" si="128"/>
        <v>27641</v>
      </c>
      <c r="N210" s="74">
        <f aca="true" t="shared" si="129" ref="N210:U210">N211+N213+N215</f>
        <v>-20296</v>
      </c>
      <c r="O210" s="74">
        <f t="shared" si="129"/>
        <v>7345</v>
      </c>
      <c r="P210" s="74">
        <f t="shared" si="129"/>
        <v>0</v>
      </c>
      <c r="Q210" s="74">
        <f t="shared" si="129"/>
        <v>7345</v>
      </c>
      <c r="R210" s="74">
        <f t="shared" si="129"/>
        <v>0</v>
      </c>
      <c r="S210" s="74">
        <f t="shared" si="129"/>
        <v>0</v>
      </c>
      <c r="T210" s="74">
        <f t="shared" si="129"/>
        <v>7345</v>
      </c>
      <c r="U210" s="74">
        <f t="shared" si="129"/>
        <v>7345</v>
      </c>
      <c r="V210" s="74">
        <f aca="true" t="shared" si="130" ref="V210:AB210">V211+V213+V215</f>
        <v>0</v>
      </c>
      <c r="W210" s="74">
        <f t="shared" si="130"/>
        <v>0</v>
      </c>
      <c r="X210" s="74">
        <f t="shared" si="130"/>
        <v>7345</v>
      </c>
      <c r="Y210" s="74">
        <f t="shared" si="130"/>
        <v>7345</v>
      </c>
      <c r="Z210" s="74">
        <f t="shared" si="130"/>
        <v>0</v>
      </c>
      <c r="AA210" s="75">
        <f t="shared" si="130"/>
        <v>7345</v>
      </c>
      <c r="AB210" s="75">
        <f t="shared" si="130"/>
        <v>7345</v>
      </c>
      <c r="AC210" s="75">
        <f>AC211+AC213+AC215</f>
        <v>0</v>
      </c>
      <c r="AD210" s="75">
        <f>AD211+AD213+AD215</f>
        <v>0</v>
      </c>
      <c r="AE210" s="75"/>
      <c r="AF210" s="74">
        <f>AF211+AF213+AF215</f>
        <v>7345</v>
      </c>
      <c r="AG210" s="74">
        <f>AG211+AG213+AG215</f>
        <v>0</v>
      </c>
      <c r="AH210" s="74">
        <f>AH211+AH213+AH215</f>
        <v>7345</v>
      </c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</row>
    <row r="211" spans="1:68" s="14" customFormat="1" ht="33" hidden="1">
      <c r="A211" s="88" t="s">
        <v>162</v>
      </c>
      <c r="B211" s="89" t="s">
        <v>149</v>
      </c>
      <c r="C211" s="89" t="s">
        <v>157</v>
      </c>
      <c r="D211" s="90" t="s">
        <v>120</v>
      </c>
      <c r="E211" s="89"/>
      <c r="F211" s="78">
        <f aca="true" t="shared" si="131" ref="F211:AH211">F212</f>
        <v>11448</v>
      </c>
      <c r="G211" s="78">
        <f t="shared" si="131"/>
        <v>10380</v>
      </c>
      <c r="H211" s="78">
        <f t="shared" si="131"/>
        <v>21828</v>
      </c>
      <c r="I211" s="78">
        <f t="shared" si="131"/>
        <v>0</v>
      </c>
      <c r="J211" s="78">
        <f t="shared" si="131"/>
        <v>23378</v>
      </c>
      <c r="K211" s="78">
        <f t="shared" si="131"/>
        <v>0</v>
      </c>
      <c r="L211" s="78">
        <f t="shared" si="131"/>
        <v>0</v>
      </c>
      <c r="M211" s="78">
        <f t="shared" si="131"/>
        <v>23378</v>
      </c>
      <c r="N211" s="78">
        <f t="shared" si="131"/>
        <v>-23378</v>
      </c>
      <c r="O211" s="78">
        <f t="shared" si="131"/>
        <v>0</v>
      </c>
      <c r="P211" s="78">
        <f t="shared" si="131"/>
        <v>0</v>
      </c>
      <c r="Q211" s="78">
        <f t="shared" si="131"/>
        <v>0</v>
      </c>
      <c r="R211" s="78">
        <f t="shared" si="131"/>
        <v>0</v>
      </c>
      <c r="S211" s="78">
        <f t="shared" si="131"/>
        <v>0</v>
      </c>
      <c r="T211" s="78">
        <f t="shared" si="131"/>
        <v>0</v>
      </c>
      <c r="U211" s="78">
        <f t="shared" si="131"/>
        <v>0</v>
      </c>
      <c r="V211" s="78">
        <f t="shared" si="131"/>
        <v>0</v>
      </c>
      <c r="W211" s="78">
        <f t="shared" si="131"/>
        <v>0</v>
      </c>
      <c r="X211" s="78">
        <f t="shared" si="131"/>
        <v>0</v>
      </c>
      <c r="Y211" s="78">
        <f t="shared" si="131"/>
        <v>0</v>
      </c>
      <c r="Z211" s="78">
        <f t="shared" si="131"/>
        <v>0</v>
      </c>
      <c r="AA211" s="79">
        <f t="shared" si="131"/>
        <v>0</v>
      </c>
      <c r="AB211" s="79">
        <f t="shared" si="131"/>
        <v>0</v>
      </c>
      <c r="AC211" s="79">
        <f t="shared" si="131"/>
        <v>0</v>
      </c>
      <c r="AD211" s="79">
        <f t="shared" si="131"/>
        <v>0</v>
      </c>
      <c r="AE211" s="79"/>
      <c r="AF211" s="78">
        <f t="shared" si="131"/>
        <v>0</v>
      </c>
      <c r="AG211" s="78">
        <f t="shared" si="131"/>
        <v>0</v>
      </c>
      <c r="AH211" s="78">
        <f t="shared" si="131"/>
        <v>0</v>
      </c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</row>
    <row r="212" spans="1:68" s="16" customFormat="1" ht="51" customHeight="1" hidden="1">
      <c r="A212" s="88" t="s">
        <v>137</v>
      </c>
      <c r="B212" s="89" t="s">
        <v>149</v>
      </c>
      <c r="C212" s="89" t="s">
        <v>157</v>
      </c>
      <c r="D212" s="90" t="s">
        <v>120</v>
      </c>
      <c r="E212" s="89" t="s">
        <v>138</v>
      </c>
      <c r="F212" s="78">
        <v>11448</v>
      </c>
      <c r="G212" s="78">
        <f>H212-F212</f>
        <v>10380</v>
      </c>
      <c r="H212" s="78">
        <v>21828</v>
      </c>
      <c r="I212" s="78"/>
      <c r="J212" s="78">
        <v>23378</v>
      </c>
      <c r="K212" s="81"/>
      <c r="L212" s="81"/>
      <c r="M212" s="78">
        <v>23378</v>
      </c>
      <c r="N212" s="78">
        <f>O212-M212</f>
        <v>-23378</v>
      </c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9"/>
      <c r="AB212" s="79"/>
      <c r="AC212" s="79"/>
      <c r="AD212" s="79"/>
      <c r="AE212" s="79"/>
      <c r="AF212" s="78"/>
      <c r="AG212" s="78"/>
      <c r="AH212" s="78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</row>
    <row r="213" spans="1:68" s="16" customFormat="1" ht="20.25" customHeight="1" hidden="1">
      <c r="A213" s="88" t="s">
        <v>210</v>
      </c>
      <c r="B213" s="89" t="s">
        <v>149</v>
      </c>
      <c r="C213" s="89" t="s">
        <v>157</v>
      </c>
      <c r="D213" s="90" t="s">
        <v>209</v>
      </c>
      <c r="E213" s="89"/>
      <c r="F213" s="78">
        <f aca="true" t="shared" si="132" ref="F213:AH213">F214</f>
        <v>1617</v>
      </c>
      <c r="G213" s="78">
        <f t="shared" si="132"/>
        <v>51126</v>
      </c>
      <c r="H213" s="78">
        <f t="shared" si="132"/>
        <v>52743</v>
      </c>
      <c r="I213" s="78">
        <f t="shared" si="132"/>
        <v>50000</v>
      </c>
      <c r="J213" s="78">
        <f t="shared" si="132"/>
        <v>4263</v>
      </c>
      <c r="K213" s="78">
        <f t="shared" si="132"/>
        <v>0</v>
      </c>
      <c r="L213" s="78">
        <f t="shared" si="132"/>
        <v>0</v>
      </c>
      <c r="M213" s="78">
        <f t="shared" si="132"/>
        <v>4263</v>
      </c>
      <c r="N213" s="78">
        <f t="shared" si="132"/>
        <v>-4263</v>
      </c>
      <c r="O213" s="78">
        <f t="shared" si="132"/>
        <v>0</v>
      </c>
      <c r="P213" s="78">
        <f t="shared" si="132"/>
        <v>0</v>
      </c>
      <c r="Q213" s="78">
        <f t="shared" si="132"/>
        <v>0</v>
      </c>
      <c r="R213" s="78">
        <f t="shared" si="132"/>
        <v>0</v>
      </c>
      <c r="S213" s="78">
        <f t="shared" si="132"/>
        <v>0</v>
      </c>
      <c r="T213" s="78">
        <f t="shared" si="132"/>
        <v>0</v>
      </c>
      <c r="U213" s="78">
        <f t="shared" si="132"/>
        <v>0</v>
      </c>
      <c r="V213" s="78">
        <f t="shared" si="132"/>
        <v>0</v>
      </c>
      <c r="W213" s="78">
        <f t="shared" si="132"/>
        <v>0</v>
      </c>
      <c r="X213" s="78">
        <f t="shared" si="132"/>
        <v>0</v>
      </c>
      <c r="Y213" s="78">
        <f t="shared" si="132"/>
        <v>0</v>
      </c>
      <c r="Z213" s="78">
        <f t="shared" si="132"/>
        <v>0</v>
      </c>
      <c r="AA213" s="79">
        <f t="shared" si="132"/>
        <v>0</v>
      </c>
      <c r="AB213" s="79">
        <f t="shared" si="132"/>
        <v>0</v>
      </c>
      <c r="AC213" s="79">
        <f t="shared" si="132"/>
        <v>0</v>
      </c>
      <c r="AD213" s="79">
        <f t="shared" si="132"/>
        <v>0</v>
      </c>
      <c r="AE213" s="79"/>
      <c r="AF213" s="78">
        <f t="shared" si="132"/>
        <v>0</v>
      </c>
      <c r="AG213" s="78">
        <f t="shared" si="132"/>
        <v>0</v>
      </c>
      <c r="AH213" s="78">
        <f t="shared" si="132"/>
        <v>0</v>
      </c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</row>
    <row r="214" spans="1:68" s="16" customFormat="1" ht="48" customHeight="1" hidden="1">
      <c r="A214" s="88" t="s">
        <v>163</v>
      </c>
      <c r="B214" s="89" t="s">
        <v>149</v>
      </c>
      <c r="C214" s="89" t="s">
        <v>157</v>
      </c>
      <c r="D214" s="90" t="s">
        <v>209</v>
      </c>
      <c r="E214" s="89" t="s">
        <v>164</v>
      </c>
      <c r="F214" s="78">
        <v>1617</v>
      </c>
      <c r="G214" s="78">
        <f>H214-F214</f>
        <v>51126</v>
      </c>
      <c r="H214" s="78">
        <v>52743</v>
      </c>
      <c r="I214" s="78">
        <v>50000</v>
      </c>
      <c r="J214" s="78">
        <v>4263</v>
      </c>
      <c r="K214" s="81"/>
      <c r="L214" s="81"/>
      <c r="M214" s="78">
        <v>4263</v>
      </c>
      <c r="N214" s="78">
        <f>O214-M214</f>
        <v>-4263</v>
      </c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9"/>
      <c r="AB214" s="79"/>
      <c r="AC214" s="79"/>
      <c r="AD214" s="79"/>
      <c r="AE214" s="79"/>
      <c r="AF214" s="78"/>
      <c r="AG214" s="78"/>
      <c r="AH214" s="78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</row>
    <row r="215" spans="1:68" s="16" customFormat="1" ht="26.25" customHeight="1">
      <c r="A215" s="88" t="s">
        <v>121</v>
      </c>
      <c r="B215" s="89" t="s">
        <v>149</v>
      </c>
      <c r="C215" s="89" t="s">
        <v>157</v>
      </c>
      <c r="D215" s="90" t="s">
        <v>122</v>
      </c>
      <c r="E215" s="89"/>
      <c r="F215" s="78"/>
      <c r="G215" s="78"/>
      <c r="H215" s="78"/>
      <c r="I215" s="78"/>
      <c r="J215" s="78"/>
      <c r="K215" s="81"/>
      <c r="L215" s="81"/>
      <c r="M215" s="78"/>
      <c r="N215" s="78">
        <f aca="true" t="shared" si="133" ref="N215:AD216">N216</f>
        <v>7345</v>
      </c>
      <c r="O215" s="78">
        <f t="shared" si="133"/>
        <v>7345</v>
      </c>
      <c r="P215" s="78">
        <f t="shared" si="133"/>
        <v>0</v>
      </c>
      <c r="Q215" s="78">
        <f t="shared" si="133"/>
        <v>7345</v>
      </c>
      <c r="R215" s="78">
        <f t="shared" si="133"/>
        <v>0</v>
      </c>
      <c r="S215" s="78">
        <f t="shared" si="133"/>
        <v>0</v>
      </c>
      <c r="T215" s="78">
        <f t="shared" si="133"/>
        <v>7345</v>
      </c>
      <c r="U215" s="78">
        <f t="shared" si="133"/>
        <v>7345</v>
      </c>
      <c r="V215" s="78">
        <f t="shared" si="133"/>
        <v>0</v>
      </c>
      <c r="W215" s="78">
        <f t="shared" si="133"/>
        <v>0</v>
      </c>
      <c r="X215" s="78">
        <f t="shared" si="133"/>
        <v>7345</v>
      </c>
      <c r="Y215" s="78">
        <f t="shared" si="133"/>
        <v>7345</v>
      </c>
      <c r="Z215" s="78">
        <f t="shared" si="133"/>
        <v>0</v>
      </c>
      <c r="AA215" s="79">
        <f t="shared" si="133"/>
        <v>7345</v>
      </c>
      <c r="AB215" s="79">
        <f t="shared" si="133"/>
        <v>7345</v>
      </c>
      <c r="AC215" s="79">
        <f t="shared" si="133"/>
        <v>0</v>
      </c>
      <c r="AD215" s="79">
        <f t="shared" si="133"/>
        <v>0</v>
      </c>
      <c r="AE215" s="79"/>
      <c r="AF215" s="78">
        <f aca="true" t="shared" si="134" ref="AC215:AH216">AF216</f>
        <v>7345</v>
      </c>
      <c r="AG215" s="78">
        <f t="shared" si="134"/>
        <v>0</v>
      </c>
      <c r="AH215" s="78">
        <f t="shared" si="134"/>
        <v>7345</v>
      </c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</row>
    <row r="216" spans="1:68" s="16" customFormat="1" ht="36" customHeight="1">
      <c r="A216" s="88" t="s">
        <v>302</v>
      </c>
      <c r="B216" s="89" t="s">
        <v>149</v>
      </c>
      <c r="C216" s="89" t="s">
        <v>157</v>
      </c>
      <c r="D216" s="90" t="s">
        <v>292</v>
      </c>
      <c r="E216" s="89"/>
      <c r="F216" s="78"/>
      <c r="G216" s="78"/>
      <c r="H216" s="78"/>
      <c r="I216" s="78"/>
      <c r="J216" s="78"/>
      <c r="K216" s="81"/>
      <c r="L216" s="81"/>
      <c r="M216" s="78"/>
      <c r="N216" s="78">
        <f t="shared" si="133"/>
        <v>7345</v>
      </c>
      <c r="O216" s="78">
        <f t="shared" si="133"/>
        <v>7345</v>
      </c>
      <c r="P216" s="78">
        <f t="shared" si="133"/>
        <v>0</v>
      </c>
      <c r="Q216" s="78">
        <f t="shared" si="133"/>
        <v>7345</v>
      </c>
      <c r="R216" s="78">
        <f t="shared" si="133"/>
        <v>0</v>
      </c>
      <c r="S216" s="78">
        <f t="shared" si="133"/>
        <v>0</v>
      </c>
      <c r="T216" s="78">
        <f t="shared" si="133"/>
        <v>7345</v>
      </c>
      <c r="U216" s="78">
        <f t="shared" si="133"/>
        <v>7345</v>
      </c>
      <c r="V216" s="78">
        <f t="shared" si="133"/>
        <v>0</v>
      </c>
      <c r="W216" s="78">
        <f t="shared" si="133"/>
        <v>0</v>
      </c>
      <c r="X216" s="78">
        <f t="shared" si="133"/>
        <v>7345</v>
      </c>
      <c r="Y216" s="78">
        <f t="shared" si="133"/>
        <v>7345</v>
      </c>
      <c r="Z216" s="78">
        <f t="shared" si="133"/>
        <v>0</v>
      </c>
      <c r="AA216" s="79">
        <f t="shared" si="133"/>
        <v>7345</v>
      </c>
      <c r="AB216" s="79">
        <f t="shared" si="133"/>
        <v>7345</v>
      </c>
      <c r="AC216" s="79">
        <f t="shared" si="134"/>
        <v>0</v>
      </c>
      <c r="AD216" s="79">
        <f t="shared" si="134"/>
        <v>0</v>
      </c>
      <c r="AE216" s="79"/>
      <c r="AF216" s="78">
        <f t="shared" si="134"/>
        <v>7345</v>
      </c>
      <c r="AG216" s="78">
        <f t="shared" si="134"/>
        <v>0</v>
      </c>
      <c r="AH216" s="78">
        <f t="shared" si="134"/>
        <v>7345</v>
      </c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</row>
    <row r="217" spans="1:68" s="16" customFormat="1" ht="57" customHeight="1">
      <c r="A217" s="88" t="s">
        <v>137</v>
      </c>
      <c r="B217" s="89" t="s">
        <v>149</v>
      </c>
      <c r="C217" s="89" t="s">
        <v>157</v>
      </c>
      <c r="D217" s="90" t="s">
        <v>292</v>
      </c>
      <c r="E217" s="89" t="s">
        <v>138</v>
      </c>
      <c r="F217" s="78"/>
      <c r="G217" s="78"/>
      <c r="H217" s="78"/>
      <c r="I217" s="78"/>
      <c r="J217" s="78"/>
      <c r="K217" s="81"/>
      <c r="L217" s="81"/>
      <c r="M217" s="78"/>
      <c r="N217" s="78">
        <f>O217-M217</f>
        <v>7345</v>
      </c>
      <c r="O217" s="78">
        <v>7345</v>
      </c>
      <c r="P217" s="78"/>
      <c r="Q217" s="78">
        <v>7345</v>
      </c>
      <c r="R217" s="81"/>
      <c r="S217" s="81"/>
      <c r="T217" s="78">
        <f>O217+R217</f>
        <v>7345</v>
      </c>
      <c r="U217" s="78">
        <f>Q217+S217</f>
        <v>7345</v>
      </c>
      <c r="V217" s="81"/>
      <c r="W217" s="81"/>
      <c r="X217" s="78">
        <f>T217+V217</f>
        <v>7345</v>
      </c>
      <c r="Y217" s="78">
        <f>U217+W217</f>
        <v>7345</v>
      </c>
      <c r="Z217" s="81"/>
      <c r="AA217" s="79">
        <f>X217+Z217</f>
        <v>7345</v>
      </c>
      <c r="AB217" s="79">
        <f>Y217</f>
        <v>7345</v>
      </c>
      <c r="AC217" s="82"/>
      <c r="AD217" s="82"/>
      <c r="AE217" s="82"/>
      <c r="AF217" s="78">
        <f>AA217+AC217</f>
        <v>7345</v>
      </c>
      <c r="AG217" s="81"/>
      <c r="AH217" s="78">
        <f>AB217</f>
        <v>7345</v>
      </c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</row>
    <row r="218" spans="1:34" ht="15">
      <c r="A218" s="108"/>
      <c r="B218" s="109"/>
      <c r="C218" s="109"/>
      <c r="D218" s="110"/>
      <c r="E218" s="109"/>
      <c r="F218" s="59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2"/>
      <c r="AB218" s="62"/>
      <c r="AC218" s="62"/>
      <c r="AD218" s="62"/>
      <c r="AE218" s="62"/>
      <c r="AF218" s="61"/>
      <c r="AG218" s="61"/>
      <c r="AH218" s="61"/>
    </row>
    <row r="219" spans="1:68" s="8" customFormat="1" ht="20.25">
      <c r="A219" s="63" t="s">
        <v>58</v>
      </c>
      <c r="B219" s="64" t="s">
        <v>59</v>
      </c>
      <c r="C219" s="64"/>
      <c r="D219" s="65"/>
      <c r="E219" s="64"/>
      <c r="F219" s="146">
        <f aca="true" t="shared" si="135" ref="F219:O219">F221+F227+F235+F239+F243+F265</f>
        <v>2461012</v>
      </c>
      <c r="G219" s="146">
        <f t="shared" si="135"/>
        <v>266874</v>
      </c>
      <c r="H219" s="146">
        <f t="shared" si="135"/>
        <v>2727886</v>
      </c>
      <c r="I219" s="146">
        <f t="shared" si="135"/>
        <v>0</v>
      </c>
      <c r="J219" s="146">
        <f t="shared" si="135"/>
        <v>2894414</v>
      </c>
      <c r="K219" s="146">
        <f t="shared" si="135"/>
        <v>0</v>
      </c>
      <c r="L219" s="146">
        <f t="shared" si="135"/>
        <v>0</v>
      </c>
      <c r="M219" s="146">
        <f t="shared" si="135"/>
        <v>2894414</v>
      </c>
      <c r="N219" s="146">
        <f t="shared" si="135"/>
        <v>-952513</v>
      </c>
      <c r="O219" s="146">
        <f t="shared" si="135"/>
        <v>1941901</v>
      </c>
      <c r="P219" s="146">
        <f aca="true" t="shared" si="136" ref="P219:U219">P221+P227+P235+P239+P243+P265</f>
        <v>68735</v>
      </c>
      <c r="Q219" s="146">
        <f t="shared" si="136"/>
        <v>1944401</v>
      </c>
      <c r="R219" s="146">
        <f t="shared" si="136"/>
        <v>-1000</v>
      </c>
      <c r="S219" s="146">
        <f t="shared" si="136"/>
        <v>0</v>
      </c>
      <c r="T219" s="146">
        <f t="shared" si="136"/>
        <v>1940901</v>
      </c>
      <c r="U219" s="146">
        <f t="shared" si="136"/>
        <v>1944401</v>
      </c>
      <c r="V219" s="146">
        <f aca="true" t="shared" si="137" ref="V219:AB219">V221+V227+V235+V239+V243+V265</f>
        <v>0</v>
      </c>
      <c r="W219" s="146">
        <f t="shared" si="137"/>
        <v>0</v>
      </c>
      <c r="X219" s="146">
        <f t="shared" si="137"/>
        <v>1940901</v>
      </c>
      <c r="Y219" s="146">
        <f t="shared" si="137"/>
        <v>1944401</v>
      </c>
      <c r="Z219" s="146">
        <f t="shared" si="137"/>
        <v>0</v>
      </c>
      <c r="AA219" s="147">
        <f t="shared" si="137"/>
        <v>1940901</v>
      </c>
      <c r="AB219" s="147">
        <f t="shared" si="137"/>
        <v>1944401</v>
      </c>
      <c r="AC219" s="147">
        <f>AC221+AC227+AC235+AC239+AC243+AC265</f>
        <v>-830</v>
      </c>
      <c r="AD219" s="147">
        <f>AD221+AD227+AD235+AD239+AD243+AD265</f>
        <v>0</v>
      </c>
      <c r="AE219" s="147"/>
      <c r="AF219" s="146">
        <f>AF221+AF227+AF235+AF239+AF243+AF265</f>
        <v>1940071</v>
      </c>
      <c r="AG219" s="146">
        <f>AG221+AG227+AG235+AG239+AG243+AG265</f>
        <v>0</v>
      </c>
      <c r="AH219" s="146">
        <f>AH221+AH227+AH235+AH239+AH243+AH265</f>
        <v>1943571</v>
      </c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</row>
    <row r="220" spans="1:68" s="8" customFormat="1" ht="12.75" customHeight="1">
      <c r="A220" s="63"/>
      <c r="B220" s="64"/>
      <c r="C220" s="64"/>
      <c r="D220" s="65"/>
      <c r="E220" s="64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7"/>
      <c r="AB220" s="147"/>
      <c r="AC220" s="147"/>
      <c r="AD220" s="147"/>
      <c r="AE220" s="147"/>
      <c r="AF220" s="146"/>
      <c r="AG220" s="146"/>
      <c r="AH220" s="146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</row>
    <row r="221" spans="1:68" s="8" customFormat="1" ht="17.25" customHeight="1">
      <c r="A221" s="71" t="s">
        <v>60</v>
      </c>
      <c r="B221" s="72" t="s">
        <v>136</v>
      </c>
      <c r="C221" s="72" t="s">
        <v>127</v>
      </c>
      <c r="D221" s="85"/>
      <c r="E221" s="72"/>
      <c r="F221" s="86">
        <f aca="true" t="shared" si="138" ref="F221:O221">F224+F222</f>
        <v>1040864</v>
      </c>
      <c r="G221" s="86">
        <f t="shared" si="138"/>
        <v>23186</v>
      </c>
      <c r="H221" s="86">
        <f t="shared" si="138"/>
        <v>1064050</v>
      </c>
      <c r="I221" s="86">
        <f t="shared" si="138"/>
        <v>0</v>
      </c>
      <c r="J221" s="86">
        <f t="shared" si="138"/>
        <v>1168261</v>
      </c>
      <c r="K221" s="86">
        <f t="shared" si="138"/>
        <v>-68781</v>
      </c>
      <c r="L221" s="86">
        <f t="shared" si="138"/>
        <v>-75065</v>
      </c>
      <c r="M221" s="86">
        <f t="shared" si="138"/>
        <v>1093196</v>
      </c>
      <c r="N221" s="86">
        <f t="shared" si="138"/>
        <v>-276722</v>
      </c>
      <c r="O221" s="86">
        <f t="shared" si="138"/>
        <v>816474</v>
      </c>
      <c r="P221" s="86">
        <f aca="true" t="shared" si="139" ref="P221:U221">P224+P222</f>
        <v>0</v>
      </c>
      <c r="Q221" s="86">
        <f t="shared" si="139"/>
        <v>837171</v>
      </c>
      <c r="R221" s="86">
        <f t="shared" si="139"/>
        <v>-1000</v>
      </c>
      <c r="S221" s="86">
        <f t="shared" si="139"/>
        <v>0</v>
      </c>
      <c r="T221" s="86">
        <f t="shared" si="139"/>
        <v>815474</v>
      </c>
      <c r="U221" s="86">
        <f t="shared" si="139"/>
        <v>837171</v>
      </c>
      <c r="V221" s="86">
        <f aca="true" t="shared" si="140" ref="V221:AB221">V224+V222</f>
        <v>0</v>
      </c>
      <c r="W221" s="86">
        <f t="shared" si="140"/>
        <v>0</v>
      </c>
      <c r="X221" s="86">
        <f t="shared" si="140"/>
        <v>815474</v>
      </c>
      <c r="Y221" s="86">
        <f t="shared" si="140"/>
        <v>837171</v>
      </c>
      <c r="Z221" s="86">
        <f t="shared" si="140"/>
        <v>0</v>
      </c>
      <c r="AA221" s="87">
        <f t="shared" si="140"/>
        <v>815474</v>
      </c>
      <c r="AB221" s="87">
        <f t="shared" si="140"/>
        <v>837171</v>
      </c>
      <c r="AC221" s="87">
        <f>AC224+AC222</f>
        <v>0</v>
      </c>
      <c r="AD221" s="87">
        <f>AD224+AD222</f>
        <v>0</v>
      </c>
      <c r="AE221" s="87"/>
      <c r="AF221" s="86">
        <f>AF224+AF222</f>
        <v>815474</v>
      </c>
      <c r="AG221" s="86">
        <f>AG224+AG222</f>
        <v>0</v>
      </c>
      <c r="AH221" s="86">
        <f>AH224+AH222</f>
        <v>837171</v>
      </c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</row>
    <row r="222" spans="1:68" s="8" customFormat="1" ht="53.25" customHeight="1">
      <c r="A222" s="88" t="s">
        <v>150</v>
      </c>
      <c r="B222" s="89" t="s">
        <v>136</v>
      </c>
      <c r="C222" s="89" t="s">
        <v>127</v>
      </c>
      <c r="D222" s="90" t="s">
        <v>38</v>
      </c>
      <c r="E222" s="148"/>
      <c r="F222" s="91">
        <f aca="true" t="shared" si="141" ref="F222:AH222">F223</f>
        <v>2195</v>
      </c>
      <c r="G222" s="91">
        <f t="shared" si="141"/>
        <v>13840</v>
      </c>
      <c r="H222" s="91">
        <f t="shared" si="141"/>
        <v>16035</v>
      </c>
      <c r="I222" s="91">
        <f t="shared" si="141"/>
        <v>0</v>
      </c>
      <c r="J222" s="91">
        <f t="shared" si="141"/>
        <v>27790</v>
      </c>
      <c r="K222" s="91">
        <f t="shared" si="141"/>
        <v>0</v>
      </c>
      <c r="L222" s="91">
        <f t="shared" si="141"/>
        <v>0</v>
      </c>
      <c r="M222" s="91">
        <f t="shared" si="141"/>
        <v>27790</v>
      </c>
      <c r="N222" s="91">
        <f t="shared" si="141"/>
        <v>-22290</v>
      </c>
      <c r="O222" s="91">
        <f t="shared" si="141"/>
        <v>5500</v>
      </c>
      <c r="P222" s="91">
        <f t="shared" si="141"/>
        <v>0</v>
      </c>
      <c r="Q222" s="91">
        <f t="shared" si="141"/>
        <v>8000</v>
      </c>
      <c r="R222" s="91">
        <f t="shared" si="141"/>
        <v>-1000</v>
      </c>
      <c r="S222" s="91">
        <f t="shared" si="141"/>
        <v>0</v>
      </c>
      <c r="T222" s="91">
        <f t="shared" si="141"/>
        <v>4500</v>
      </c>
      <c r="U222" s="91">
        <f t="shared" si="141"/>
        <v>8000</v>
      </c>
      <c r="V222" s="91">
        <f t="shared" si="141"/>
        <v>0</v>
      </c>
      <c r="W222" s="91">
        <f t="shared" si="141"/>
        <v>0</v>
      </c>
      <c r="X222" s="91">
        <f t="shared" si="141"/>
        <v>4500</v>
      </c>
      <c r="Y222" s="91">
        <f t="shared" si="141"/>
        <v>8000</v>
      </c>
      <c r="Z222" s="91">
        <f t="shared" si="141"/>
        <v>0</v>
      </c>
      <c r="AA222" s="92">
        <f t="shared" si="141"/>
        <v>4500</v>
      </c>
      <c r="AB222" s="92">
        <f t="shared" si="141"/>
        <v>8000</v>
      </c>
      <c r="AC222" s="92">
        <f t="shared" si="141"/>
        <v>0</v>
      </c>
      <c r="AD222" s="92">
        <f t="shared" si="141"/>
        <v>0</v>
      </c>
      <c r="AE222" s="92"/>
      <c r="AF222" s="91">
        <f t="shared" si="141"/>
        <v>4500</v>
      </c>
      <c r="AG222" s="91">
        <f t="shared" si="141"/>
        <v>0</v>
      </c>
      <c r="AH222" s="91">
        <f t="shared" si="141"/>
        <v>8000</v>
      </c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</row>
    <row r="223" spans="1:68" s="8" customFormat="1" ht="87" customHeight="1">
      <c r="A223" s="88" t="s">
        <v>253</v>
      </c>
      <c r="B223" s="89" t="s">
        <v>136</v>
      </c>
      <c r="C223" s="89" t="s">
        <v>127</v>
      </c>
      <c r="D223" s="90" t="s">
        <v>38</v>
      </c>
      <c r="E223" s="89" t="s">
        <v>151</v>
      </c>
      <c r="F223" s="78">
        <v>2195</v>
      </c>
      <c r="G223" s="78">
        <f>H223-F223</f>
        <v>13840</v>
      </c>
      <c r="H223" s="93">
        <v>16035</v>
      </c>
      <c r="I223" s="93"/>
      <c r="J223" s="93">
        <v>27790</v>
      </c>
      <c r="K223" s="149"/>
      <c r="L223" s="149"/>
      <c r="M223" s="78">
        <v>27790</v>
      </c>
      <c r="N223" s="78">
        <f>O223-M223</f>
        <v>-22290</v>
      </c>
      <c r="O223" s="78">
        <v>5500</v>
      </c>
      <c r="P223" s="78"/>
      <c r="Q223" s="78">
        <v>8000</v>
      </c>
      <c r="R223" s="78">
        <v>-1000</v>
      </c>
      <c r="S223" s="144"/>
      <c r="T223" s="78">
        <f>O223+R223</f>
        <v>4500</v>
      </c>
      <c r="U223" s="78">
        <f>Q223+S223</f>
        <v>8000</v>
      </c>
      <c r="V223" s="144"/>
      <c r="W223" s="144"/>
      <c r="X223" s="78">
        <f>T223+V223</f>
        <v>4500</v>
      </c>
      <c r="Y223" s="78">
        <f>U223+W223</f>
        <v>8000</v>
      </c>
      <c r="Z223" s="144"/>
      <c r="AA223" s="79">
        <f>X223+Z223</f>
        <v>4500</v>
      </c>
      <c r="AB223" s="79">
        <f>Y223</f>
        <v>8000</v>
      </c>
      <c r="AC223" s="145"/>
      <c r="AD223" s="145"/>
      <c r="AE223" s="145"/>
      <c r="AF223" s="78">
        <f>AA223+AC223</f>
        <v>4500</v>
      </c>
      <c r="AG223" s="144"/>
      <c r="AH223" s="78">
        <f>AB223</f>
        <v>8000</v>
      </c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</row>
    <row r="224" spans="1:68" s="8" customFormat="1" ht="20.25">
      <c r="A224" s="88" t="s">
        <v>61</v>
      </c>
      <c r="B224" s="89" t="s">
        <v>136</v>
      </c>
      <c r="C224" s="89" t="s">
        <v>127</v>
      </c>
      <c r="D224" s="90" t="s">
        <v>62</v>
      </c>
      <c r="E224" s="89"/>
      <c r="F224" s="91">
        <f aca="true" t="shared" si="142" ref="F224:AH224">F225</f>
        <v>1038669</v>
      </c>
      <c r="G224" s="91">
        <f t="shared" si="142"/>
        <v>9346</v>
      </c>
      <c r="H224" s="91">
        <f t="shared" si="142"/>
        <v>1048015</v>
      </c>
      <c r="I224" s="91">
        <f t="shared" si="142"/>
        <v>0</v>
      </c>
      <c r="J224" s="91">
        <f t="shared" si="142"/>
        <v>1140471</v>
      </c>
      <c r="K224" s="91">
        <f t="shared" si="142"/>
        <v>-68781</v>
      </c>
      <c r="L224" s="91">
        <f t="shared" si="142"/>
        <v>-75065</v>
      </c>
      <c r="M224" s="91">
        <f t="shared" si="142"/>
        <v>1065406</v>
      </c>
      <c r="N224" s="91">
        <f t="shared" si="142"/>
        <v>-254432</v>
      </c>
      <c r="O224" s="91">
        <f t="shared" si="142"/>
        <v>810974</v>
      </c>
      <c r="P224" s="91">
        <f t="shared" si="142"/>
        <v>0</v>
      </c>
      <c r="Q224" s="91">
        <f t="shared" si="142"/>
        <v>829171</v>
      </c>
      <c r="R224" s="91">
        <f t="shared" si="142"/>
        <v>0</v>
      </c>
      <c r="S224" s="91">
        <f t="shared" si="142"/>
        <v>0</v>
      </c>
      <c r="T224" s="91">
        <f t="shared" si="142"/>
        <v>810974</v>
      </c>
      <c r="U224" s="91">
        <f t="shared" si="142"/>
        <v>829171</v>
      </c>
      <c r="V224" s="91">
        <f t="shared" si="142"/>
        <v>0</v>
      </c>
      <c r="W224" s="91">
        <f t="shared" si="142"/>
        <v>0</v>
      </c>
      <c r="X224" s="91">
        <f t="shared" si="142"/>
        <v>810974</v>
      </c>
      <c r="Y224" s="91">
        <f t="shared" si="142"/>
        <v>829171</v>
      </c>
      <c r="Z224" s="91">
        <f t="shared" si="142"/>
        <v>0</v>
      </c>
      <c r="AA224" s="92">
        <f t="shared" si="142"/>
        <v>810974</v>
      </c>
      <c r="AB224" s="92">
        <f t="shared" si="142"/>
        <v>829171</v>
      </c>
      <c r="AC224" s="92">
        <f t="shared" si="142"/>
        <v>0</v>
      </c>
      <c r="AD224" s="92">
        <f t="shared" si="142"/>
        <v>0</v>
      </c>
      <c r="AE224" s="92"/>
      <c r="AF224" s="91">
        <f t="shared" si="142"/>
        <v>810974</v>
      </c>
      <c r="AG224" s="91">
        <f t="shared" si="142"/>
        <v>0</v>
      </c>
      <c r="AH224" s="91">
        <f t="shared" si="142"/>
        <v>829171</v>
      </c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</row>
    <row r="225" spans="1:68" s="8" customFormat="1" ht="39.75" customHeight="1">
      <c r="A225" s="88" t="s">
        <v>129</v>
      </c>
      <c r="B225" s="89" t="s">
        <v>136</v>
      </c>
      <c r="C225" s="89" t="s">
        <v>127</v>
      </c>
      <c r="D225" s="90" t="s">
        <v>62</v>
      </c>
      <c r="E225" s="89" t="s">
        <v>130</v>
      </c>
      <c r="F225" s="78">
        <v>1038669</v>
      </c>
      <c r="G225" s="78">
        <f>H225-F225</f>
        <v>9346</v>
      </c>
      <c r="H225" s="93">
        <v>1048015</v>
      </c>
      <c r="I225" s="93"/>
      <c r="J225" s="93">
        <v>1140471</v>
      </c>
      <c r="K225" s="93">
        <v>-68781</v>
      </c>
      <c r="L225" s="93">
        <v>-75065</v>
      </c>
      <c r="M225" s="78">
        <v>1065406</v>
      </c>
      <c r="N225" s="78">
        <f>O225-M225</f>
        <v>-254432</v>
      </c>
      <c r="O225" s="78">
        <v>810974</v>
      </c>
      <c r="P225" s="78"/>
      <c r="Q225" s="78">
        <v>829171</v>
      </c>
      <c r="R225" s="144"/>
      <c r="S225" s="144"/>
      <c r="T225" s="78">
        <f>O225+R225</f>
        <v>810974</v>
      </c>
      <c r="U225" s="78">
        <f>Q225+S225</f>
        <v>829171</v>
      </c>
      <c r="V225" s="144"/>
      <c r="W225" s="144"/>
      <c r="X225" s="78">
        <f>T225+V225</f>
        <v>810974</v>
      </c>
      <c r="Y225" s="78">
        <f>U225+W225</f>
        <v>829171</v>
      </c>
      <c r="Z225" s="144"/>
      <c r="AA225" s="79">
        <f>X225+Z225</f>
        <v>810974</v>
      </c>
      <c r="AB225" s="79">
        <f>Y225</f>
        <v>829171</v>
      </c>
      <c r="AC225" s="145"/>
      <c r="AD225" s="145"/>
      <c r="AE225" s="145"/>
      <c r="AF225" s="78">
        <f>AA225+AC225</f>
        <v>810974</v>
      </c>
      <c r="AG225" s="144"/>
      <c r="AH225" s="78">
        <f>AB225</f>
        <v>829171</v>
      </c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</row>
    <row r="226" spans="1:34" ht="15">
      <c r="A226" s="108"/>
      <c r="B226" s="109"/>
      <c r="C226" s="109"/>
      <c r="D226" s="110"/>
      <c r="E226" s="109"/>
      <c r="F226" s="117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61"/>
      <c r="S226" s="61"/>
      <c r="T226" s="61"/>
      <c r="U226" s="61"/>
      <c r="V226" s="61"/>
      <c r="W226" s="61"/>
      <c r="X226" s="61"/>
      <c r="Y226" s="61"/>
      <c r="Z226" s="61"/>
      <c r="AA226" s="62"/>
      <c r="AB226" s="62"/>
      <c r="AC226" s="62"/>
      <c r="AD226" s="62"/>
      <c r="AE226" s="62"/>
      <c r="AF226" s="61"/>
      <c r="AG226" s="61"/>
      <c r="AH226" s="61"/>
    </row>
    <row r="227" spans="1:68" s="12" customFormat="1" ht="18.75">
      <c r="A227" s="71" t="s">
        <v>63</v>
      </c>
      <c r="B227" s="72" t="s">
        <v>136</v>
      </c>
      <c r="C227" s="72" t="s">
        <v>128</v>
      </c>
      <c r="D227" s="85"/>
      <c r="E227" s="72"/>
      <c r="F227" s="86">
        <f aca="true" t="shared" si="143" ref="F227:O227">F232+F230+F228</f>
        <v>1107938</v>
      </c>
      <c r="G227" s="86">
        <f t="shared" si="143"/>
        <v>205798</v>
      </c>
      <c r="H227" s="86">
        <f t="shared" si="143"/>
        <v>1313736</v>
      </c>
      <c r="I227" s="86">
        <f t="shared" si="143"/>
        <v>0</v>
      </c>
      <c r="J227" s="86">
        <f t="shared" si="143"/>
        <v>1475986</v>
      </c>
      <c r="K227" s="86">
        <f t="shared" si="143"/>
        <v>-144415</v>
      </c>
      <c r="L227" s="86">
        <f t="shared" si="143"/>
        <v>-157319</v>
      </c>
      <c r="M227" s="86">
        <f t="shared" si="143"/>
        <v>1318667</v>
      </c>
      <c r="N227" s="86">
        <f t="shared" si="143"/>
        <v>-416991</v>
      </c>
      <c r="O227" s="86">
        <f t="shared" si="143"/>
        <v>901676</v>
      </c>
      <c r="P227" s="86">
        <f aca="true" t="shared" si="144" ref="P227:Y227">P232+P230+P228</f>
        <v>0</v>
      </c>
      <c r="Q227" s="86">
        <f t="shared" si="144"/>
        <v>919873</v>
      </c>
      <c r="R227" s="86">
        <f t="shared" si="144"/>
        <v>6490</v>
      </c>
      <c r="S227" s="86">
        <f t="shared" si="144"/>
        <v>6490</v>
      </c>
      <c r="T227" s="86">
        <f t="shared" si="144"/>
        <v>908166</v>
      </c>
      <c r="U227" s="86">
        <f t="shared" si="144"/>
        <v>926363</v>
      </c>
      <c r="V227" s="86">
        <f t="shared" si="144"/>
        <v>2622</v>
      </c>
      <c r="W227" s="86">
        <f t="shared" si="144"/>
        <v>2622</v>
      </c>
      <c r="X227" s="86">
        <f t="shared" si="144"/>
        <v>910788</v>
      </c>
      <c r="Y227" s="86">
        <f t="shared" si="144"/>
        <v>928985</v>
      </c>
      <c r="Z227" s="86">
        <f>Z232+Z230+Z228</f>
        <v>0</v>
      </c>
      <c r="AA227" s="87">
        <f>AA232+AA230+AA228</f>
        <v>910788</v>
      </c>
      <c r="AB227" s="87">
        <f>AB232+AB230+AB228</f>
        <v>928985</v>
      </c>
      <c r="AC227" s="87">
        <f>AC232+AC230+AC228</f>
        <v>0</v>
      </c>
      <c r="AD227" s="87">
        <f>AD232+AD230+AD228</f>
        <v>0</v>
      </c>
      <c r="AE227" s="87"/>
      <c r="AF227" s="86">
        <f>AF232+AF230+AF228</f>
        <v>910788</v>
      </c>
      <c r="AG227" s="86">
        <f>AG232+AG230+AG228</f>
        <v>0</v>
      </c>
      <c r="AH227" s="86">
        <f>AH232+AH230+AH228</f>
        <v>928985</v>
      </c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</row>
    <row r="228" spans="1:68" s="12" customFormat="1" ht="55.5" customHeight="1">
      <c r="A228" s="88" t="s">
        <v>150</v>
      </c>
      <c r="B228" s="89" t="s">
        <v>136</v>
      </c>
      <c r="C228" s="89" t="s">
        <v>128</v>
      </c>
      <c r="D228" s="90" t="s">
        <v>38</v>
      </c>
      <c r="E228" s="148"/>
      <c r="F228" s="91">
        <f aca="true" t="shared" si="145" ref="F228:AH228">F229</f>
        <v>67263</v>
      </c>
      <c r="G228" s="91">
        <f t="shared" si="145"/>
        <v>13412</v>
      </c>
      <c r="H228" s="91">
        <f t="shared" si="145"/>
        <v>80675</v>
      </c>
      <c r="I228" s="91">
        <f t="shared" si="145"/>
        <v>0</v>
      </c>
      <c r="J228" s="91">
        <f t="shared" si="145"/>
        <v>110207</v>
      </c>
      <c r="K228" s="91">
        <f t="shared" si="145"/>
        <v>0</v>
      </c>
      <c r="L228" s="91">
        <f t="shared" si="145"/>
        <v>0</v>
      </c>
      <c r="M228" s="91">
        <f t="shared" si="145"/>
        <v>110207</v>
      </c>
      <c r="N228" s="91">
        <f t="shared" si="145"/>
        <v>-109607</v>
      </c>
      <c r="O228" s="91">
        <f t="shared" si="145"/>
        <v>600</v>
      </c>
      <c r="P228" s="91">
        <f t="shared" si="145"/>
        <v>0</v>
      </c>
      <c r="Q228" s="91">
        <f t="shared" si="145"/>
        <v>600</v>
      </c>
      <c r="R228" s="91">
        <f t="shared" si="145"/>
        <v>0</v>
      </c>
      <c r="S228" s="91">
        <f t="shared" si="145"/>
        <v>0</v>
      </c>
      <c r="T228" s="91">
        <f t="shared" si="145"/>
        <v>600</v>
      </c>
      <c r="U228" s="91">
        <f t="shared" si="145"/>
        <v>600</v>
      </c>
      <c r="V228" s="91">
        <f t="shared" si="145"/>
        <v>0</v>
      </c>
      <c r="W228" s="91">
        <f t="shared" si="145"/>
        <v>0</v>
      </c>
      <c r="X228" s="91">
        <f t="shared" si="145"/>
        <v>600</v>
      </c>
      <c r="Y228" s="91">
        <f t="shared" si="145"/>
        <v>600</v>
      </c>
      <c r="Z228" s="91">
        <f t="shared" si="145"/>
        <v>0</v>
      </c>
      <c r="AA228" s="92">
        <f t="shared" si="145"/>
        <v>600</v>
      </c>
      <c r="AB228" s="92">
        <f t="shared" si="145"/>
        <v>600</v>
      </c>
      <c r="AC228" s="92">
        <f t="shared" si="145"/>
        <v>0</v>
      </c>
      <c r="AD228" s="92">
        <f t="shared" si="145"/>
        <v>0</v>
      </c>
      <c r="AE228" s="92"/>
      <c r="AF228" s="91">
        <f t="shared" si="145"/>
        <v>600</v>
      </c>
      <c r="AG228" s="91">
        <f t="shared" si="145"/>
        <v>0</v>
      </c>
      <c r="AH228" s="91">
        <f t="shared" si="145"/>
        <v>600</v>
      </c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</row>
    <row r="229" spans="1:68" s="12" customFormat="1" ht="86.25" customHeight="1">
      <c r="A229" s="88" t="s">
        <v>253</v>
      </c>
      <c r="B229" s="89" t="s">
        <v>136</v>
      </c>
      <c r="C229" s="89" t="s">
        <v>128</v>
      </c>
      <c r="D229" s="90" t="s">
        <v>38</v>
      </c>
      <c r="E229" s="89" t="s">
        <v>151</v>
      </c>
      <c r="F229" s="78">
        <v>67263</v>
      </c>
      <c r="G229" s="78">
        <f>H229-F229</f>
        <v>13412</v>
      </c>
      <c r="H229" s="98">
        <v>80675</v>
      </c>
      <c r="I229" s="98"/>
      <c r="J229" s="98">
        <v>110207</v>
      </c>
      <c r="K229" s="150"/>
      <c r="L229" s="150"/>
      <c r="M229" s="78">
        <v>110207</v>
      </c>
      <c r="N229" s="78">
        <f>O229-M229</f>
        <v>-109607</v>
      </c>
      <c r="O229" s="78">
        <v>600</v>
      </c>
      <c r="P229" s="78"/>
      <c r="Q229" s="78">
        <v>600</v>
      </c>
      <c r="R229" s="106"/>
      <c r="S229" s="106"/>
      <c r="T229" s="78">
        <f>O229+R229</f>
        <v>600</v>
      </c>
      <c r="U229" s="78">
        <f>Q229+S229</f>
        <v>600</v>
      </c>
      <c r="V229" s="106"/>
      <c r="W229" s="106"/>
      <c r="X229" s="78">
        <f>T229+V229</f>
        <v>600</v>
      </c>
      <c r="Y229" s="78">
        <f>U229+W229</f>
        <v>600</v>
      </c>
      <c r="Z229" s="106"/>
      <c r="AA229" s="79">
        <f>X229+Z229</f>
        <v>600</v>
      </c>
      <c r="AB229" s="79">
        <f>Y229</f>
        <v>600</v>
      </c>
      <c r="AC229" s="107"/>
      <c r="AD229" s="107"/>
      <c r="AE229" s="107"/>
      <c r="AF229" s="78">
        <f>AA229+AC229</f>
        <v>600</v>
      </c>
      <c r="AG229" s="106"/>
      <c r="AH229" s="78">
        <f>AB229</f>
        <v>600</v>
      </c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</row>
    <row r="230" spans="1:68" s="12" customFormat="1" ht="39.75" customHeight="1">
      <c r="A230" s="88" t="s">
        <v>256</v>
      </c>
      <c r="B230" s="89" t="s">
        <v>136</v>
      </c>
      <c r="C230" s="89" t="s">
        <v>128</v>
      </c>
      <c r="D230" s="90" t="s">
        <v>64</v>
      </c>
      <c r="E230" s="89"/>
      <c r="F230" s="91">
        <f aca="true" t="shared" si="146" ref="F230:AH230">F231</f>
        <v>573526</v>
      </c>
      <c r="G230" s="91">
        <f t="shared" si="146"/>
        <v>82674</v>
      </c>
      <c r="H230" s="91">
        <f t="shared" si="146"/>
        <v>656200</v>
      </c>
      <c r="I230" s="91">
        <f t="shared" si="146"/>
        <v>0</v>
      </c>
      <c r="J230" s="91">
        <f t="shared" si="146"/>
        <v>739716</v>
      </c>
      <c r="K230" s="91">
        <f t="shared" si="146"/>
        <v>-119300</v>
      </c>
      <c r="L230" s="91">
        <f t="shared" si="146"/>
        <v>-130548</v>
      </c>
      <c r="M230" s="91">
        <f t="shared" si="146"/>
        <v>609168</v>
      </c>
      <c r="N230" s="91">
        <f t="shared" si="146"/>
        <v>-146181</v>
      </c>
      <c r="O230" s="91">
        <f t="shared" si="146"/>
        <v>462987</v>
      </c>
      <c r="P230" s="91">
        <f t="shared" si="146"/>
        <v>0</v>
      </c>
      <c r="Q230" s="91">
        <f t="shared" si="146"/>
        <v>481184</v>
      </c>
      <c r="R230" s="91">
        <f t="shared" si="146"/>
        <v>0</v>
      </c>
      <c r="S230" s="91">
        <f t="shared" si="146"/>
        <v>0</v>
      </c>
      <c r="T230" s="91">
        <f t="shared" si="146"/>
        <v>462987</v>
      </c>
      <c r="U230" s="91">
        <f t="shared" si="146"/>
        <v>481184</v>
      </c>
      <c r="V230" s="91">
        <f t="shared" si="146"/>
        <v>2622</v>
      </c>
      <c r="W230" s="91">
        <f t="shared" si="146"/>
        <v>2622</v>
      </c>
      <c r="X230" s="91">
        <f t="shared" si="146"/>
        <v>465609</v>
      </c>
      <c r="Y230" s="91">
        <f t="shared" si="146"/>
        <v>483806</v>
      </c>
      <c r="Z230" s="91">
        <f t="shared" si="146"/>
        <v>0</v>
      </c>
      <c r="AA230" s="92">
        <f t="shared" si="146"/>
        <v>465609</v>
      </c>
      <c r="AB230" s="92">
        <f t="shared" si="146"/>
        <v>483806</v>
      </c>
      <c r="AC230" s="92">
        <f t="shared" si="146"/>
        <v>0</v>
      </c>
      <c r="AD230" s="92">
        <f t="shared" si="146"/>
        <v>0</v>
      </c>
      <c r="AE230" s="92"/>
      <c r="AF230" s="91">
        <f t="shared" si="146"/>
        <v>465609</v>
      </c>
      <c r="AG230" s="91">
        <f t="shared" si="146"/>
        <v>0</v>
      </c>
      <c r="AH230" s="91">
        <f t="shared" si="146"/>
        <v>483806</v>
      </c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</row>
    <row r="231" spans="1:68" s="12" customFormat="1" ht="33.75">
      <c r="A231" s="88" t="s">
        <v>129</v>
      </c>
      <c r="B231" s="89" t="s">
        <v>136</v>
      </c>
      <c r="C231" s="89" t="s">
        <v>128</v>
      </c>
      <c r="D231" s="90" t="s">
        <v>64</v>
      </c>
      <c r="E231" s="89" t="s">
        <v>130</v>
      </c>
      <c r="F231" s="78">
        <v>573526</v>
      </c>
      <c r="G231" s="78">
        <f>H231-F231</f>
        <v>82674</v>
      </c>
      <c r="H231" s="98">
        <f>12408+646284-2492</f>
        <v>656200</v>
      </c>
      <c r="I231" s="98"/>
      <c r="J231" s="98">
        <f>13753+728818-2855</f>
        <v>739716</v>
      </c>
      <c r="K231" s="98">
        <v>-119300</v>
      </c>
      <c r="L231" s="98">
        <v>-130548</v>
      </c>
      <c r="M231" s="78">
        <v>609168</v>
      </c>
      <c r="N231" s="78">
        <f>O231-M231</f>
        <v>-146181</v>
      </c>
      <c r="O231" s="78">
        <f>8854+454133</f>
        <v>462987</v>
      </c>
      <c r="P231" s="78"/>
      <c r="Q231" s="78">
        <f>8854+472330</f>
        <v>481184</v>
      </c>
      <c r="R231" s="106"/>
      <c r="S231" s="106"/>
      <c r="T231" s="78">
        <f>O231+R231</f>
        <v>462987</v>
      </c>
      <c r="U231" s="78">
        <f>Q231+S231</f>
        <v>481184</v>
      </c>
      <c r="V231" s="78">
        <v>2622</v>
      </c>
      <c r="W231" s="78">
        <v>2622</v>
      </c>
      <c r="X231" s="78">
        <f>T231+V231</f>
        <v>465609</v>
      </c>
      <c r="Y231" s="78">
        <f>U231+W231</f>
        <v>483806</v>
      </c>
      <c r="Z231" s="106"/>
      <c r="AA231" s="79">
        <f>X231+Z231</f>
        <v>465609</v>
      </c>
      <c r="AB231" s="79">
        <f>Y231</f>
        <v>483806</v>
      </c>
      <c r="AC231" s="107"/>
      <c r="AD231" s="107"/>
      <c r="AE231" s="107"/>
      <c r="AF231" s="78">
        <f>AA231+AC231</f>
        <v>465609</v>
      </c>
      <c r="AG231" s="106"/>
      <c r="AH231" s="78">
        <f>AB231</f>
        <v>483806</v>
      </c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</row>
    <row r="232" spans="1:68" s="12" customFormat="1" ht="21.75" customHeight="1">
      <c r="A232" s="88" t="s">
        <v>65</v>
      </c>
      <c r="B232" s="89" t="s">
        <v>136</v>
      </c>
      <c r="C232" s="89" t="s">
        <v>128</v>
      </c>
      <c r="D232" s="90" t="s">
        <v>66</v>
      </c>
      <c r="E232" s="89"/>
      <c r="F232" s="91">
        <f aca="true" t="shared" si="147" ref="F232:AH232">F233</f>
        <v>467149</v>
      </c>
      <c r="G232" s="91">
        <f t="shared" si="147"/>
        <v>109712</v>
      </c>
      <c r="H232" s="91">
        <f t="shared" si="147"/>
        <v>576861</v>
      </c>
      <c r="I232" s="91">
        <f t="shared" si="147"/>
        <v>0</v>
      </c>
      <c r="J232" s="91">
        <f t="shared" si="147"/>
        <v>626063</v>
      </c>
      <c r="K232" s="91">
        <f t="shared" si="147"/>
        <v>-25115</v>
      </c>
      <c r="L232" s="91">
        <f t="shared" si="147"/>
        <v>-26771</v>
      </c>
      <c r="M232" s="91">
        <f t="shared" si="147"/>
        <v>599292</v>
      </c>
      <c r="N232" s="91">
        <f t="shared" si="147"/>
        <v>-161203</v>
      </c>
      <c r="O232" s="91">
        <f t="shared" si="147"/>
        <v>438089</v>
      </c>
      <c r="P232" s="91">
        <f t="shared" si="147"/>
        <v>0</v>
      </c>
      <c r="Q232" s="91">
        <f t="shared" si="147"/>
        <v>438089</v>
      </c>
      <c r="R232" s="91">
        <f t="shared" si="147"/>
        <v>6490</v>
      </c>
      <c r="S232" s="91">
        <f t="shared" si="147"/>
        <v>6490</v>
      </c>
      <c r="T232" s="91">
        <f t="shared" si="147"/>
        <v>444579</v>
      </c>
      <c r="U232" s="91">
        <f t="shared" si="147"/>
        <v>444579</v>
      </c>
      <c r="V232" s="91">
        <f t="shared" si="147"/>
        <v>0</v>
      </c>
      <c r="W232" s="91">
        <f t="shared" si="147"/>
        <v>0</v>
      </c>
      <c r="X232" s="91">
        <f t="shared" si="147"/>
        <v>444579</v>
      </c>
      <c r="Y232" s="91">
        <f t="shared" si="147"/>
        <v>444579</v>
      </c>
      <c r="Z232" s="91">
        <f t="shared" si="147"/>
        <v>0</v>
      </c>
      <c r="AA232" s="92">
        <f t="shared" si="147"/>
        <v>444579</v>
      </c>
      <c r="AB232" s="92">
        <f t="shared" si="147"/>
        <v>444579</v>
      </c>
      <c r="AC232" s="92">
        <f t="shared" si="147"/>
        <v>0</v>
      </c>
      <c r="AD232" s="92">
        <f t="shared" si="147"/>
        <v>0</v>
      </c>
      <c r="AE232" s="92"/>
      <c r="AF232" s="91">
        <f t="shared" si="147"/>
        <v>444579</v>
      </c>
      <c r="AG232" s="91">
        <f t="shared" si="147"/>
        <v>0</v>
      </c>
      <c r="AH232" s="91">
        <f t="shared" si="147"/>
        <v>444579</v>
      </c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</row>
    <row r="233" spans="1:68" s="14" customFormat="1" ht="33">
      <c r="A233" s="88" t="s">
        <v>129</v>
      </c>
      <c r="B233" s="89" t="s">
        <v>136</v>
      </c>
      <c r="C233" s="89" t="s">
        <v>128</v>
      </c>
      <c r="D233" s="90" t="s">
        <v>66</v>
      </c>
      <c r="E233" s="89" t="s">
        <v>130</v>
      </c>
      <c r="F233" s="78">
        <v>467149</v>
      </c>
      <c r="G233" s="78">
        <f>H233-F233</f>
        <v>109712</v>
      </c>
      <c r="H233" s="98">
        <f>159786+117293+300978-1196</f>
        <v>576861</v>
      </c>
      <c r="I233" s="98"/>
      <c r="J233" s="98">
        <f>172674+129187+325385-1183</f>
        <v>626063</v>
      </c>
      <c r="K233" s="98">
        <v>-25115</v>
      </c>
      <c r="L233" s="98">
        <v>-26771</v>
      </c>
      <c r="M233" s="78">
        <v>599292</v>
      </c>
      <c r="N233" s="78">
        <f>O233-M233</f>
        <v>-161203</v>
      </c>
      <c r="O233" s="78">
        <f>92234+213685+132170</f>
        <v>438089</v>
      </c>
      <c r="P233" s="78"/>
      <c r="Q233" s="78">
        <f>92234+213685+132170</f>
        <v>438089</v>
      </c>
      <c r="R233" s="78">
        <v>6490</v>
      </c>
      <c r="S233" s="78">
        <v>6490</v>
      </c>
      <c r="T233" s="78">
        <f>O233+R233</f>
        <v>444579</v>
      </c>
      <c r="U233" s="78">
        <f>Q233+S233</f>
        <v>444579</v>
      </c>
      <c r="V233" s="102"/>
      <c r="W233" s="102"/>
      <c r="X233" s="78">
        <f>T233+V233</f>
        <v>444579</v>
      </c>
      <c r="Y233" s="78">
        <f>U233+W233</f>
        <v>444579</v>
      </c>
      <c r="Z233" s="102"/>
      <c r="AA233" s="79">
        <f>X233+Z233</f>
        <v>444579</v>
      </c>
      <c r="AB233" s="79">
        <f>Y233</f>
        <v>444579</v>
      </c>
      <c r="AC233" s="103"/>
      <c r="AD233" s="103"/>
      <c r="AE233" s="103"/>
      <c r="AF233" s="78">
        <f>AA233+AC233</f>
        <v>444579</v>
      </c>
      <c r="AG233" s="102"/>
      <c r="AH233" s="78">
        <f>AB233</f>
        <v>444579</v>
      </c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</row>
    <row r="234" spans="1:68" s="16" customFormat="1" ht="16.5">
      <c r="A234" s="88"/>
      <c r="B234" s="89"/>
      <c r="C234" s="89"/>
      <c r="D234" s="132"/>
      <c r="E234" s="89"/>
      <c r="F234" s="151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81"/>
      <c r="S234" s="81"/>
      <c r="T234" s="81"/>
      <c r="U234" s="81"/>
      <c r="V234" s="81"/>
      <c r="W234" s="81"/>
      <c r="X234" s="81"/>
      <c r="Y234" s="81"/>
      <c r="Z234" s="81"/>
      <c r="AA234" s="82"/>
      <c r="AB234" s="82"/>
      <c r="AC234" s="82"/>
      <c r="AD234" s="82"/>
      <c r="AE234" s="82"/>
      <c r="AF234" s="81"/>
      <c r="AG234" s="81"/>
      <c r="AH234" s="81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</row>
    <row r="235" spans="1:68" s="16" customFormat="1" ht="56.25">
      <c r="A235" s="71" t="s">
        <v>165</v>
      </c>
      <c r="B235" s="72" t="s">
        <v>136</v>
      </c>
      <c r="C235" s="72" t="s">
        <v>157</v>
      </c>
      <c r="D235" s="85"/>
      <c r="E235" s="72"/>
      <c r="F235" s="74">
        <f aca="true" t="shared" si="148" ref="F235:V236">F236</f>
        <v>4930</v>
      </c>
      <c r="G235" s="74">
        <f t="shared" si="148"/>
        <v>417</v>
      </c>
      <c r="H235" s="74">
        <f t="shared" si="148"/>
        <v>5347</v>
      </c>
      <c r="I235" s="74">
        <f t="shared" si="148"/>
        <v>0</v>
      </c>
      <c r="J235" s="74">
        <f t="shared" si="148"/>
        <v>5745</v>
      </c>
      <c r="K235" s="74">
        <f t="shared" si="148"/>
        <v>0</v>
      </c>
      <c r="L235" s="74">
        <f t="shared" si="148"/>
        <v>0</v>
      </c>
      <c r="M235" s="74">
        <f t="shared" si="148"/>
        <v>5745</v>
      </c>
      <c r="N235" s="74">
        <f t="shared" si="148"/>
        <v>-1209</v>
      </c>
      <c r="O235" s="74">
        <f t="shared" si="148"/>
        <v>4536</v>
      </c>
      <c r="P235" s="74">
        <f t="shared" si="148"/>
        <v>0</v>
      </c>
      <c r="Q235" s="74">
        <f t="shared" si="148"/>
        <v>4536</v>
      </c>
      <c r="R235" s="74">
        <f t="shared" si="148"/>
        <v>0</v>
      </c>
      <c r="S235" s="74">
        <f t="shared" si="148"/>
        <v>0</v>
      </c>
      <c r="T235" s="74">
        <f t="shared" si="148"/>
        <v>4536</v>
      </c>
      <c r="U235" s="74">
        <f t="shared" si="148"/>
        <v>4536</v>
      </c>
      <c r="V235" s="74">
        <f t="shared" si="148"/>
        <v>0</v>
      </c>
      <c r="W235" s="74">
        <f aca="true" t="shared" si="149" ref="W235:AH236">W236</f>
        <v>0</v>
      </c>
      <c r="X235" s="74">
        <f t="shared" si="149"/>
        <v>4536</v>
      </c>
      <c r="Y235" s="74">
        <f t="shared" si="149"/>
        <v>4536</v>
      </c>
      <c r="Z235" s="74">
        <f t="shared" si="149"/>
        <v>0</v>
      </c>
      <c r="AA235" s="75">
        <f t="shared" si="149"/>
        <v>4536</v>
      </c>
      <c r="AB235" s="75">
        <f t="shared" si="149"/>
        <v>4536</v>
      </c>
      <c r="AC235" s="75">
        <f t="shared" si="149"/>
        <v>0</v>
      </c>
      <c r="AD235" s="75">
        <f t="shared" si="149"/>
        <v>0</v>
      </c>
      <c r="AE235" s="75"/>
      <c r="AF235" s="74">
        <f t="shared" si="149"/>
        <v>4536</v>
      </c>
      <c r="AG235" s="74">
        <f t="shared" si="149"/>
        <v>0</v>
      </c>
      <c r="AH235" s="74">
        <f t="shared" si="149"/>
        <v>4536</v>
      </c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</row>
    <row r="236" spans="1:68" s="10" customFormat="1" ht="33">
      <c r="A236" s="88" t="s">
        <v>67</v>
      </c>
      <c r="B236" s="89" t="s">
        <v>136</v>
      </c>
      <c r="C236" s="89" t="s">
        <v>157</v>
      </c>
      <c r="D236" s="90" t="s">
        <v>68</v>
      </c>
      <c r="E236" s="89"/>
      <c r="F236" s="78">
        <f t="shared" si="148"/>
        <v>4930</v>
      </c>
      <c r="G236" s="78">
        <f t="shared" si="148"/>
        <v>417</v>
      </c>
      <c r="H236" s="78">
        <f t="shared" si="148"/>
        <v>5347</v>
      </c>
      <c r="I236" s="78">
        <f t="shared" si="148"/>
        <v>0</v>
      </c>
      <c r="J236" s="78">
        <f t="shared" si="148"/>
        <v>5745</v>
      </c>
      <c r="K236" s="78">
        <f t="shared" si="148"/>
        <v>0</v>
      </c>
      <c r="L236" s="78">
        <f t="shared" si="148"/>
        <v>0</v>
      </c>
      <c r="M236" s="78">
        <f t="shared" si="148"/>
        <v>5745</v>
      </c>
      <c r="N236" s="78">
        <f t="shared" si="148"/>
        <v>-1209</v>
      </c>
      <c r="O236" s="78">
        <f t="shared" si="148"/>
        <v>4536</v>
      </c>
      <c r="P236" s="78">
        <f t="shared" si="148"/>
        <v>0</v>
      </c>
      <c r="Q236" s="78">
        <f t="shared" si="148"/>
        <v>4536</v>
      </c>
      <c r="R236" s="78">
        <f t="shared" si="148"/>
        <v>0</v>
      </c>
      <c r="S236" s="78">
        <f t="shared" si="148"/>
        <v>0</v>
      </c>
      <c r="T236" s="78">
        <f t="shared" si="148"/>
        <v>4536</v>
      </c>
      <c r="U236" s="78">
        <f t="shared" si="148"/>
        <v>4536</v>
      </c>
      <c r="V236" s="78">
        <f t="shared" si="148"/>
        <v>0</v>
      </c>
      <c r="W236" s="78">
        <f t="shared" si="149"/>
        <v>0</v>
      </c>
      <c r="X236" s="78">
        <f t="shared" si="149"/>
        <v>4536</v>
      </c>
      <c r="Y236" s="78">
        <f t="shared" si="149"/>
        <v>4536</v>
      </c>
      <c r="Z236" s="78">
        <f t="shared" si="149"/>
        <v>0</v>
      </c>
      <c r="AA236" s="79">
        <f t="shared" si="149"/>
        <v>4536</v>
      </c>
      <c r="AB236" s="79">
        <f t="shared" si="149"/>
        <v>4536</v>
      </c>
      <c r="AC236" s="79">
        <f t="shared" si="149"/>
        <v>0</v>
      </c>
      <c r="AD236" s="79">
        <f t="shared" si="149"/>
        <v>0</v>
      </c>
      <c r="AE236" s="79"/>
      <c r="AF236" s="78">
        <f t="shared" si="149"/>
        <v>4536</v>
      </c>
      <c r="AG236" s="78">
        <f t="shared" si="149"/>
        <v>0</v>
      </c>
      <c r="AH236" s="78">
        <f t="shared" si="149"/>
        <v>4536</v>
      </c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</row>
    <row r="237" spans="1:68" s="26" customFormat="1" ht="33">
      <c r="A237" s="88" t="s">
        <v>129</v>
      </c>
      <c r="B237" s="89" t="s">
        <v>136</v>
      </c>
      <c r="C237" s="89" t="s">
        <v>157</v>
      </c>
      <c r="D237" s="90" t="s">
        <v>68</v>
      </c>
      <c r="E237" s="89" t="s">
        <v>130</v>
      </c>
      <c r="F237" s="78">
        <v>4930</v>
      </c>
      <c r="G237" s="78">
        <f>H237-F237</f>
        <v>417</v>
      </c>
      <c r="H237" s="98">
        <f>2681+2666</f>
        <v>5347</v>
      </c>
      <c r="I237" s="98"/>
      <c r="J237" s="98">
        <f>2890+2855</f>
        <v>5745</v>
      </c>
      <c r="K237" s="152"/>
      <c r="L237" s="152"/>
      <c r="M237" s="78">
        <v>5745</v>
      </c>
      <c r="N237" s="78">
        <f>O237-M237</f>
        <v>-1209</v>
      </c>
      <c r="O237" s="78">
        <f>2350+2186</f>
        <v>4536</v>
      </c>
      <c r="P237" s="78"/>
      <c r="Q237" s="78">
        <f>2350+2186</f>
        <v>4536</v>
      </c>
      <c r="R237" s="127"/>
      <c r="S237" s="127"/>
      <c r="T237" s="78">
        <f>O237+R237</f>
        <v>4536</v>
      </c>
      <c r="U237" s="78">
        <f>Q237+S237</f>
        <v>4536</v>
      </c>
      <c r="V237" s="127"/>
      <c r="W237" s="127"/>
      <c r="X237" s="78">
        <f>T237+V237</f>
        <v>4536</v>
      </c>
      <c r="Y237" s="78">
        <f>U237+W237</f>
        <v>4536</v>
      </c>
      <c r="Z237" s="127"/>
      <c r="AA237" s="79">
        <f>X237+Z237</f>
        <v>4536</v>
      </c>
      <c r="AB237" s="79">
        <f>Y237</f>
        <v>4536</v>
      </c>
      <c r="AC237" s="128"/>
      <c r="AD237" s="128"/>
      <c r="AE237" s="128"/>
      <c r="AF237" s="78">
        <f>AA237+AC237</f>
        <v>4536</v>
      </c>
      <c r="AG237" s="127"/>
      <c r="AH237" s="78">
        <f>AB237</f>
        <v>4536</v>
      </c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</row>
    <row r="238" spans="1:68" s="26" customFormat="1" ht="16.5">
      <c r="A238" s="88"/>
      <c r="B238" s="89"/>
      <c r="C238" s="89"/>
      <c r="D238" s="90"/>
      <c r="E238" s="89"/>
      <c r="F238" s="153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8"/>
      <c r="AB238" s="128"/>
      <c r="AC238" s="128"/>
      <c r="AD238" s="128"/>
      <c r="AE238" s="128"/>
      <c r="AF238" s="127"/>
      <c r="AG238" s="127"/>
      <c r="AH238" s="127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</row>
    <row r="239" spans="1:68" s="26" customFormat="1" ht="37.5">
      <c r="A239" s="71" t="s">
        <v>167</v>
      </c>
      <c r="B239" s="72" t="s">
        <v>136</v>
      </c>
      <c r="C239" s="72" t="s">
        <v>149</v>
      </c>
      <c r="D239" s="85"/>
      <c r="E239" s="72"/>
      <c r="F239" s="86">
        <f aca="true" t="shared" si="150" ref="F239:V240">F240</f>
        <v>43777</v>
      </c>
      <c r="G239" s="86">
        <f t="shared" si="150"/>
        <v>674</v>
      </c>
      <c r="H239" s="86">
        <f t="shared" si="150"/>
        <v>44451</v>
      </c>
      <c r="I239" s="86">
        <f t="shared" si="150"/>
        <v>0</v>
      </c>
      <c r="J239" s="86">
        <f t="shared" si="150"/>
        <v>50448</v>
      </c>
      <c r="K239" s="86">
        <f t="shared" si="150"/>
        <v>0</v>
      </c>
      <c r="L239" s="86">
        <f t="shared" si="150"/>
        <v>0</v>
      </c>
      <c r="M239" s="86">
        <f t="shared" si="150"/>
        <v>50448</v>
      </c>
      <c r="N239" s="86">
        <f t="shared" si="150"/>
        <v>-13658</v>
      </c>
      <c r="O239" s="86">
        <f t="shared" si="150"/>
        <v>36790</v>
      </c>
      <c r="P239" s="86">
        <f t="shared" si="150"/>
        <v>0</v>
      </c>
      <c r="Q239" s="86">
        <f t="shared" si="150"/>
        <v>36790</v>
      </c>
      <c r="R239" s="86">
        <f t="shared" si="150"/>
        <v>0</v>
      </c>
      <c r="S239" s="86">
        <f t="shared" si="150"/>
        <v>0</v>
      </c>
      <c r="T239" s="86">
        <f t="shared" si="150"/>
        <v>36790</v>
      </c>
      <c r="U239" s="86">
        <f t="shared" si="150"/>
        <v>36790</v>
      </c>
      <c r="V239" s="86">
        <f t="shared" si="150"/>
        <v>0</v>
      </c>
      <c r="W239" s="86">
        <f aca="true" t="shared" si="151" ref="W239:AH240">W240</f>
        <v>0</v>
      </c>
      <c r="X239" s="86">
        <f t="shared" si="151"/>
        <v>36790</v>
      </c>
      <c r="Y239" s="86">
        <f t="shared" si="151"/>
        <v>36790</v>
      </c>
      <c r="Z239" s="86">
        <f t="shared" si="151"/>
        <v>0</v>
      </c>
      <c r="AA239" s="87">
        <f t="shared" si="151"/>
        <v>36790</v>
      </c>
      <c r="AB239" s="87">
        <f t="shared" si="151"/>
        <v>36790</v>
      </c>
      <c r="AC239" s="87">
        <f t="shared" si="151"/>
        <v>0</v>
      </c>
      <c r="AD239" s="87">
        <f t="shared" si="151"/>
        <v>0</v>
      </c>
      <c r="AE239" s="87"/>
      <c r="AF239" s="86">
        <f t="shared" si="151"/>
        <v>36790</v>
      </c>
      <c r="AG239" s="86">
        <f t="shared" si="151"/>
        <v>0</v>
      </c>
      <c r="AH239" s="86">
        <f t="shared" si="151"/>
        <v>36790</v>
      </c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</row>
    <row r="240" spans="1:68" s="26" customFormat="1" ht="16.5">
      <c r="A240" s="88" t="s">
        <v>69</v>
      </c>
      <c r="B240" s="89" t="s">
        <v>136</v>
      </c>
      <c r="C240" s="89" t="s">
        <v>149</v>
      </c>
      <c r="D240" s="90" t="s">
        <v>70</v>
      </c>
      <c r="E240" s="89"/>
      <c r="F240" s="91">
        <f t="shared" si="150"/>
        <v>43777</v>
      </c>
      <c r="G240" s="91">
        <f t="shared" si="150"/>
        <v>674</v>
      </c>
      <c r="H240" s="91">
        <f t="shared" si="150"/>
        <v>44451</v>
      </c>
      <c r="I240" s="91">
        <f t="shared" si="150"/>
        <v>0</v>
      </c>
      <c r="J240" s="91">
        <f t="shared" si="150"/>
        <v>50448</v>
      </c>
      <c r="K240" s="91">
        <f t="shared" si="150"/>
        <v>0</v>
      </c>
      <c r="L240" s="91">
        <f t="shared" si="150"/>
        <v>0</v>
      </c>
      <c r="M240" s="91">
        <f t="shared" si="150"/>
        <v>50448</v>
      </c>
      <c r="N240" s="91">
        <f t="shared" si="150"/>
        <v>-13658</v>
      </c>
      <c r="O240" s="91">
        <f t="shared" si="150"/>
        <v>36790</v>
      </c>
      <c r="P240" s="91">
        <f t="shared" si="150"/>
        <v>0</v>
      </c>
      <c r="Q240" s="91">
        <f t="shared" si="150"/>
        <v>36790</v>
      </c>
      <c r="R240" s="91">
        <f t="shared" si="150"/>
        <v>0</v>
      </c>
      <c r="S240" s="91">
        <f t="shared" si="150"/>
        <v>0</v>
      </c>
      <c r="T240" s="91">
        <f t="shared" si="150"/>
        <v>36790</v>
      </c>
      <c r="U240" s="91">
        <f t="shared" si="150"/>
        <v>36790</v>
      </c>
      <c r="V240" s="91">
        <f t="shared" si="150"/>
        <v>0</v>
      </c>
      <c r="W240" s="91">
        <f t="shared" si="151"/>
        <v>0</v>
      </c>
      <c r="X240" s="91">
        <f t="shared" si="151"/>
        <v>36790</v>
      </c>
      <c r="Y240" s="91">
        <f t="shared" si="151"/>
        <v>36790</v>
      </c>
      <c r="Z240" s="91">
        <f t="shared" si="151"/>
        <v>0</v>
      </c>
      <c r="AA240" s="92">
        <f t="shared" si="151"/>
        <v>36790</v>
      </c>
      <c r="AB240" s="92">
        <f t="shared" si="151"/>
        <v>36790</v>
      </c>
      <c r="AC240" s="92">
        <f t="shared" si="151"/>
        <v>0</v>
      </c>
      <c r="AD240" s="92">
        <f t="shared" si="151"/>
        <v>0</v>
      </c>
      <c r="AE240" s="92"/>
      <c r="AF240" s="91">
        <f t="shared" si="151"/>
        <v>36790</v>
      </c>
      <c r="AG240" s="91">
        <f t="shared" si="151"/>
        <v>0</v>
      </c>
      <c r="AH240" s="91">
        <f t="shared" si="151"/>
        <v>36790</v>
      </c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</row>
    <row r="241" spans="1:68" s="26" customFormat="1" ht="33">
      <c r="A241" s="88" t="s">
        <v>129</v>
      </c>
      <c r="B241" s="89" t="s">
        <v>136</v>
      </c>
      <c r="C241" s="89" t="s">
        <v>149</v>
      </c>
      <c r="D241" s="90" t="s">
        <v>70</v>
      </c>
      <c r="E241" s="89" t="s">
        <v>130</v>
      </c>
      <c r="F241" s="78">
        <v>43777</v>
      </c>
      <c r="G241" s="78">
        <f>H241-F241</f>
        <v>674</v>
      </c>
      <c r="H241" s="98">
        <v>44451</v>
      </c>
      <c r="I241" s="98"/>
      <c r="J241" s="98">
        <v>50448</v>
      </c>
      <c r="K241" s="152"/>
      <c r="L241" s="152"/>
      <c r="M241" s="78">
        <v>50448</v>
      </c>
      <c r="N241" s="78">
        <f>O241-M241</f>
        <v>-13658</v>
      </c>
      <c r="O241" s="78">
        <v>36790</v>
      </c>
      <c r="P241" s="78"/>
      <c r="Q241" s="78">
        <v>36790</v>
      </c>
      <c r="R241" s="127"/>
      <c r="S241" s="127"/>
      <c r="T241" s="78">
        <f>O241+R241</f>
        <v>36790</v>
      </c>
      <c r="U241" s="78">
        <f>Q241+S241</f>
        <v>36790</v>
      </c>
      <c r="V241" s="127"/>
      <c r="W241" s="127"/>
      <c r="X241" s="78">
        <f>T241+V241</f>
        <v>36790</v>
      </c>
      <c r="Y241" s="78">
        <f>U241+W241</f>
        <v>36790</v>
      </c>
      <c r="Z241" s="127"/>
      <c r="AA241" s="79">
        <f>X241+Z241</f>
        <v>36790</v>
      </c>
      <c r="AB241" s="79">
        <f>Y241</f>
        <v>36790</v>
      </c>
      <c r="AC241" s="128"/>
      <c r="AD241" s="128"/>
      <c r="AE241" s="128"/>
      <c r="AF241" s="78">
        <f>AA241+AC241</f>
        <v>36790</v>
      </c>
      <c r="AG241" s="127"/>
      <c r="AH241" s="78">
        <f>AB241</f>
        <v>36790</v>
      </c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</row>
    <row r="242" spans="1:68" s="26" customFormat="1" ht="16.5">
      <c r="A242" s="88"/>
      <c r="B242" s="89"/>
      <c r="C242" s="89"/>
      <c r="D242" s="90"/>
      <c r="E242" s="89"/>
      <c r="F242" s="153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8"/>
      <c r="AB242" s="128"/>
      <c r="AC242" s="128"/>
      <c r="AD242" s="128"/>
      <c r="AE242" s="128"/>
      <c r="AF242" s="127"/>
      <c r="AG242" s="127"/>
      <c r="AH242" s="127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</row>
    <row r="243" spans="1:68" s="26" customFormat="1" ht="37.5">
      <c r="A243" s="71" t="s">
        <v>71</v>
      </c>
      <c r="B243" s="72" t="s">
        <v>136</v>
      </c>
      <c r="C243" s="72" t="s">
        <v>136</v>
      </c>
      <c r="D243" s="85"/>
      <c r="E243" s="72"/>
      <c r="F243" s="86">
        <f aca="true" t="shared" si="152" ref="F243:O243">F248+F244+F250</f>
        <v>44527</v>
      </c>
      <c r="G243" s="86">
        <f t="shared" si="152"/>
        <v>21442</v>
      </c>
      <c r="H243" s="86">
        <f t="shared" si="152"/>
        <v>65969</v>
      </c>
      <c r="I243" s="86">
        <f t="shared" si="152"/>
        <v>0</v>
      </c>
      <c r="J243" s="86">
        <f t="shared" si="152"/>
        <v>70787</v>
      </c>
      <c r="K243" s="86">
        <f t="shared" si="152"/>
        <v>0</v>
      </c>
      <c r="L243" s="86">
        <f t="shared" si="152"/>
        <v>0</v>
      </c>
      <c r="M243" s="86">
        <f t="shared" si="152"/>
        <v>70787</v>
      </c>
      <c r="N243" s="86">
        <f t="shared" si="152"/>
        <v>-35039</v>
      </c>
      <c r="O243" s="86">
        <f t="shared" si="152"/>
        <v>35748</v>
      </c>
      <c r="P243" s="86">
        <f aca="true" t="shared" si="153" ref="P243:U243">P248+P244+P250</f>
        <v>4971</v>
      </c>
      <c r="Q243" s="86">
        <f t="shared" si="153"/>
        <v>35748</v>
      </c>
      <c r="R243" s="86">
        <f t="shared" si="153"/>
        <v>0</v>
      </c>
      <c r="S243" s="86">
        <f t="shared" si="153"/>
        <v>0</v>
      </c>
      <c r="T243" s="86">
        <f t="shared" si="153"/>
        <v>35748</v>
      </c>
      <c r="U243" s="86">
        <f t="shared" si="153"/>
        <v>35748</v>
      </c>
      <c r="V243" s="86">
        <f aca="true" t="shared" si="154" ref="V243:AB243">V248+V244+V250</f>
        <v>0</v>
      </c>
      <c r="W243" s="86">
        <f t="shared" si="154"/>
        <v>0</v>
      </c>
      <c r="X243" s="86">
        <f t="shared" si="154"/>
        <v>35748</v>
      </c>
      <c r="Y243" s="86">
        <f t="shared" si="154"/>
        <v>35748</v>
      </c>
      <c r="Z243" s="86">
        <f t="shared" si="154"/>
        <v>0</v>
      </c>
      <c r="AA243" s="87">
        <f t="shared" si="154"/>
        <v>35748</v>
      </c>
      <c r="AB243" s="87">
        <f t="shared" si="154"/>
        <v>35748</v>
      </c>
      <c r="AC243" s="87">
        <f>AC248+AC244+AC250</f>
        <v>-830</v>
      </c>
      <c r="AD243" s="87">
        <f>AD248+AD244+AD250</f>
        <v>0</v>
      </c>
      <c r="AE243" s="87"/>
      <c r="AF243" s="86">
        <f>AF248+AF244+AF250</f>
        <v>34918</v>
      </c>
      <c r="AG243" s="86">
        <f>AG248+AG244+AG250</f>
        <v>0</v>
      </c>
      <c r="AH243" s="86">
        <f>AH248+AH244+AH250</f>
        <v>34918</v>
      </c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</row>
    <row r="244" spans="1:68" s="26" customFormat="1" ht="33">
      <c r="A244" s="88" t="s">
        <v>72</v>
      </c>
      <c r="B244" s="89" t="s">
        <v>136</v>
      </c>
      <c r="C244" s="89" t="s">
        <v>136</v>
      </c>
      <c r="D244" s="90" t="s">
        <v>73</v>
      </c>
      <c r="E244" s="89"/>
      <c r="F244" s="78">
        <f>F245+F247</f>
        <v>26550</v>
      </c>
      <c r="G244" s="78">
        <f aca="true" t="shared" si="155" ref="G244:O244">G245+G246</f>
        <v>4147</v>
      </c>
      <c r="H244" s="78">
        <f t="shared" si="155"/>
        <v>30697</v>
      </c>
      <c r="I244" s="78">
        <f t="shared" si="155"/>
        <v>0</v>
      </c>
      <c r="J244" s="78">
        <f t="shared" si="155"/>
        <v>33007</v>
      </c>
      <c r="K244" s="78">
        <f t="shared" si="155"/>
        <v>-489</v>
      </c>
      <c r="L244" s="78">
        <f t="shared" si="155"/>
        <v>-524</v>
      </c>
      <c r="M244" s="78">
        <f t="shared" si="155"/>
        <v>32483</v>
      </c>
      <c r="N244" s="78">
        <f t="shared" si="155"/>
        <v>-10003</v>
      </c>
      <c r="O244" s="78">
        <f t="shared" si="155"/>
        <v>22480</v>
      </c>
      <c r="P244" s="78">
        <f aca="true" t="shared" si="156" ref="P244:U244">P245+P246</f>
        <v>0</v>
      </c>
      <c r="Q244" s="78">
        <f t="shared" si="156"/>
        <v>23114</v>
      </c>
      <c r="R244" s="78">
        <f t="shared" si="156"/>
        <v>0</v>
      </c>
      <c r="S244" s="78">
        <f t="shared" si="156"/>
        <v>0</v>
      </c>
      <c r="T244" s="78">
        <f t="shared" si="156"/>
        <v>22480</v>
      </c>
      <c r="U244" s="78">
        <f t="shared" si="156"/>
        <v>23114</v>
      </c>
      <c r="V244" s="78">
        <f aca="true" t="shared" si="157" ref="V244:AB244">V245+V246</f>
        <v>0</v>
      </c>
      <c r="W244" s="78">
        <f t="shared" si="157"/>
        <v>0</v>
      </c>
      <c r="X244" s="78">
        <f t="shared" si="157"/>
        <v>22480</v>
      </c>
      <c r="Y244" s="78">
        <f t="shared" si="157"/>
        <v>23114</v>
      </c>
      <c r="Z244" s="78">
        <f t="shared" si="157"/>
        <v>0</v>
      </c>
      <c r="AA244" s="79">
        <f t="shared" si="157"/>
        <v>22480</v>
      </c>
      <c r="AB244" s="79">
        <f t="shared" si="157"/>
        <v>23114</v>
      </c>
      <c r="AC244" s="79">
        <f>AC245+AC246</f>
        <v>0</v>
      </c>
      <c r="AD244" s="79">
        <f>AD245+AD246</f>
        <v>0</v>
      </c>
      <c r="AE244" s="79"/>
      <c r="AF244" s="78">
        <f>AF245+AF246</f>
        <v>22480</v>
      </c>
      <c r="AG244" s="78">
        <f>AG245+AG246</f>
        <v>0</v>
      </c>
      <c r="AH244" s="78">
        <f>AH245+AH246</f>
        <v>23114</v>
      </c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</row>
    <row r="245" spans="1:68" s="26" customFormat="1" ht="33">
      <c r="A245" s="88" t="s">
        <v>129</v>
      </c>
      <c r="B245" s="89" t="s">
        <v>136</v>
      </c>
      <c r="C245" s="89" t="s">
        <v>136</v>
      </c>
      <c r="D245" s="90" t="s">
        <v>73</v>
      </c>
      <c r="E245" s="89" t="s">
        <v>130</v>
      </c>
      <c r="F245" s="78">
        <v>26550</v>
      </c>
      <c r="G245" s="78">
        <f>H245-F245</f>
        <v>4147</v>
      </c>
      <c r="H245" s="98">
        <f>30697</f>
        <v>30697</v>
      </c>
      <c r="I245" s="98"/>
      <c r="J245" s="98">
        <f>33007</f>
        <v>33007</v>
      </c>
      <c r="K245" s="98">
        <v>-489</v>
      </c>
      <c r="L245" s="98">
        <v>-524</v>
      </c>
      <c r="M245" s="78">
        <v>32483</v>
      </c>
      <c r="N245" s="78">
        <f>O245-M245</f>
        <v>-10003</v>
      </c>
      <c r="O245" s="78">
        <v>22480</v>
      </c>
      <c r="P245" s="78"/>
      <c r="Q245" s="78">
        <v>23114</v>
      </c>
      <c r="R245" s="127"/>
      <c r="S245" s="127"/>
      <c r="T245" s="78">
        <f>O245+R245</f>
        <v>22480</v>
      </c>
      <c r="U245" s="78">
        <f>Q245+S245</f>
        <v>23114</v>
      </c>
      <c r="V245" s="127"/>
      <c r="W245" s="127"/>
      <c r="X245" s="78">
        <f>T245+V245</f>
        <v>22480</v>
      </c>
      <c r="Y245" s="78">
        <f>U245+W245</f>
        <v>23114</v>
      </c>
      <c r="Z245" s="127"/>
      <c r="AA245" s="79">
        <f>X245+Z245</f>
        <v>22480</v>
      </c>
      <c r="AB245" s="79">
        <f>Y245</f>
        <v>23114</v>
      </c>
      <c r="AC245" s="128"/>
      <c r="AD245" s="128"/>
      <c r="AE245" s="128"/>
      <c r="AF245" s="78">
        <f>AA245+AC245</f>
        <v>22480</v>
      </c>
      <c r="AG245" s="127"/>
      <c r="AH245" s="78">
        <f>AB245</f>
        <v>23114</v>
      </c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</row>
    <row r="246" spans="1:68" s="26" customFormat="1" ht="66" hidden="1">
      <c r="A246" s="88" t="s">
        <v>236</v>
      </c>
      <c r="B246" s="89" t="s">
        <v>136</v>
      </c>
      <c r="C246" s="89" t="s">
        <v>136</v>
      </c>
      <c r="D246" s="90" t="s">
        <v>235</v>
      </c>
      <c r="E246" s="89"/>
      <c r="F246" s="78"/>
      <c r="G246" s="78">
        <f>G247</f>
        <v>0</v>
      </c>
      <c r="H246" s="78">
        <f>H247</f>
        <v>0</v>
      </c>
      <c r="I246" s="78">
        <f>I247</f>
        <v>0</v>
      </c>
      <c r="J246" s="78">
        <f>J247</f>
        <v>0</v>
      </c>
      <c r="K246" s="152"/>
      <c r="L246" s="152"/>
      <c r="M246" s="152"/>
      <c r="N246" s="152"/>
      <c r="O246" s="152"/>
      <c r="P246" s="152"/>
      <c r="Q246" s="152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8"/>
      <c r="AB246" s="128"/>
      <c r="AC246" s="128"/>
      <c r="AD246" s="128"/>
      <c r="AE246" s="128"/>
      <c r="AF246" s="127"/>
      <c r="AG246" s="127"/>
      <c r="AH246" s="127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</row>
    <row r="247" spans="1:68" s="26" customFormat="1" ht="87" customHeight="1" hidden="1">
      <c r="A247" s="111" t="s">
        <v>237</v>
      </c>
      <c r="B247" s="89" t="s">
        <v>136</v>
      </c>
      <c r="C247" s="89" t="s">
        <v>136</v>
      </c>
      <c r="D247" s="90" t="s">
        <v>235</v>
      </c>
      <c r="E247" s="89" t="s">
        <v>240</v>
      </c>
      <c r="F247" s="78"/>
      <c r="G247" s="78">
        <f>H247-F247</f>
        <v>0</v>
      </c>
      <c r="H247" s="98">
        <f>5989-5989</f>
        <v>0</v>
      </c>
      <c r="I247" s="98"/>
      <c r="J247" s="98">
        <f>6414-6414</f>
        <v>0</v>
      </c>
      <c r="K247" s="152"/>
      <c r="L247" s="152"/>
      <c r="M247" s="152"/>
      <c r="N247" s="152"/>
      <c r="O247" s="152"/>
      <c r="P247" s="152"/>
      <c r="Q247" s="152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8"/>
      <c r="AB247" s="128"/>
      <c r="AC247" s="128"/>
      <c r="AD247" s="128"/>
      <c r="AE247" s="128"/>
      <c r="AF247" s="127"/>
      <c r="AG247" s="127"/>
      <c r="AH247" s="127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</row>
    <row r="248" spans="1:68" s="26" customFormat="1" ht="36" customHeight="1">
      <c r="A248" s="88" t="s">
        <v>74</v>
      </c>
      <c r="B248" s="89" t="s">
        <v>136</v>
      </c>
      <c r="C248" s="89" t="s">
        <v>136</v>
      </c>
      <c r="D248" s="90" t="s">
        <v>75</v>
      </c>
      <c r="E248" s="89"/>
      <c r="F248" s="91">
        <f aca="true" t="shared" si="158" ref="F248:AH248">F249</f>
        <v>5192</v>
      </c>
      <c r="G248" s="91">
        <f t="shared" si="158"/>
        <v>8701</v>
      </c>
      <c r="H248" s="91">
        <f t="shared" si="158"/>
        <v>13893</v>
      </c>
      <c r="I248" s="91">
        <f t="shared" si="158"/>
        <v>0</v>
      </c>
      <c r="J248" s="91">
        <f t="shared" si="158"/>
        <v>14880</v>
      </c>
      <c r="K248" s="91">
        <f t="shared" si="158"/>
        <v>0</v>
      </c>
      <c r="L248" s="91">
        <f t="shared" si="158"/>
        <v>0</v>
      </c>
      <c r="M248" s="91">
        <f t="shared" si="158"/>
        <v>14880</v>
      </c>
      <c r="N248" s="91">
        <f t="shared" si="158"/>
        <v>-9909</v>
      </c>
      <c r="O248" s="91">
        <f t="shared" si="158"/>
        <v>4971</v>
      </c>
      <c r="P248" s="91">
        <f t="shared" si="158"/>
        <v>4971</v>
      </c>
      <c r="Q248" s="91">
        <f t="shared" si="158"/>
        <v>4971</v>
      </c>
      <c r="R248" s="91">
        <f t="shared" si="158"/>
        <v>0</v>
      </c>
      <c r="S248" s="91">
        <f t="shared" si="158"/>
        <v>0</v>
      </c>
      <c r="T248" s="91">
        <f t="shared" si="158"/>
        <v>4971</v>
      </c>
      <c r="U248" s="91">
        <f t="shared" si="158"/>
        <v>4971</v>
      </c>
      <c r="V248" s="91">
        <f t="shared" si="158"/>
        <v>0</v>
      </c>
      <c r="W248" s="91">
        <f t="shared" si="158"/>
        <v>0</v>
      </c>
      <c r="X248" s="91">
        <f t="shared" si="158"/>
        <v>4971</v>
      </c>
      <c r="Y248" s="91">
        <f t="shared" si="158"/>
        <v>4971</v>
      </c>
      <c r="Z248" s="91">
        <f t="shared" si="158"/>
        <v>0</v>
      </c>
      <c r="AA248" s="92">
        <f t="shared" si="158"/>
        <v>4971</v>
      </c>
      <c r="AB248" s="92">
        <f t="shared" si="158"/>
        <v>4971</v>
      </c>
      <c r="AC248" s="92">
        <f t="shared" si="158"/>
        <v>0</v>
      </c>
      <c r="AD248" s="92">
        <f t="shared" si="158"/>
        <v>0</v>
      </c>
      <c r="AE248" s="92"/>
      <c r="AF248" s="91">
        <f t="shared" si="158"/>
        <v>4971</v>
      </c>
      <c r="AG248" s="91">
        <f t="shared" si="158"/>
        <v>0</v>
      </c>
      <c r="AH248" s="91">
        <f t="shared" si="158"/>
        <v>4971</v>
      </c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</row>
    <row r="249" spans="1:68" s="26" customFormat="1" ht="51" customHeight="1">
      <c r="A249" s="88" t="s">
        <v>137</v>
      </c>
      <c r="B249" s="89" t="s">
        <v>136</v>
      </c>
      <c r="C249" s="89" t="s">
        <v>136</v>
      </c>
      <c r="D249" s="90" t="s">
        <v>75</v>
      </c>
      <c r="E249" s="89" t="s">
        <v>138</v>
      </c>
      <c r="F249" s="78">
        <v>5192</v>
      </c>
      <c r="G249" s="78">
        <f>H249-F249</f>
        <v>8701</v>
      </c>
      <c r="H249" s="98">
        <v>13893</v>
      </c>
      <c r="I249" s="98"/>
      <c r="J249" s="98">
        <v>14880</v>
      </c>
      <c r="K249" s="152"/>
      <c r="L249" s="152"/>
      <c r="M249" s="78">
        <v>14880</v>
      </c>
      <c r="N249" s="78">
        <f>O249-M249</f>
        <v>-9909</v>
      </c>
      <c r="O249" s="78">
        <v>4971</v>
      </c>
      <c r="P249" s="78">
        <v>4971</v>
      </c>
      <c r="Q249" s="78">
        <v>4971</v>
      </c>
      <c r="R249" s="127"/>
      <c r="S249" s="127"/>
      <c r="T249" s="78">
        <f>O249+R249</f>
        <v>4971</v>
      </c>
      <c r="U249" s="78">
        <f>Q249+S249</f>
        <v>4971</v>
      </c>
      <c r="V249" s="127"/>
      <c r="W249" s="127"/>
      <c r="X249" s="78">
        <f>T249+V249</f>
        <v>4971</v>
      </c>
      <c r="Y249" s="78">
        <f>U249+W249</f>
        <v>4971</v>
      </c>
      <c r="Z249" s="127"/>
      <c r="AA249" s="79">
        <f>X249+Z249</f>
        <v>4971</v>
      </c>
      <c r="AB249" s="79">
        <f>Y249</f>
        <v>4971</v>
      </c>
      <c r="AC249" s="128"/>
      <c r="AD249" s="128"/>
      <c r="AE249" s="128"/>
      <c r="AF249" s="78">
        <f>AA249+AC249</f>
        <v>4971</v>
      </c>
      <c r="AG249" s="127"/>
      <c r="AH249" s="78">
        <f>AB249</f>
        <v>4971</v>
      </c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</row>
    <row r="250" spans="1:68" s="26" customFormat="1" ht="21" customHeight="1">
      <c r="A250" s="88" t="s">
        <v>121</v>
      </c>
      <c r="B250" s="89" t="s">
        <v>136</v>
      </c>
      <c r="C250" s="89" t="s">
        <v>136</v>
      </c>
      <c r="D250" s="90" t="s">
        <v>122</v>
      </c>
      <c r="E250" s="89"/>
      <c r="F250" s="78">
        <f>F251</f>
        <v>12785</v>
      </c>
      <c r="G250" s="78">
        <f aca="true" t="shared" si="159" ref="G250:M250">G251+G252</f>
        <v>8594</v>
      </c>
      <c r="H250" s="78">
        <f t="shared" si="159"/>
        <v>21379</v>
      </c>
      <c r="I250" s="78">
        <f t="shared" si="159"/>
        <v>0</v>
      </c>
      <c r="J250" s="78">
        <f t="shared" si="159"/>
        <v>22900</v>
      </c>
      <c r="K250" s="78">
        <f t="shared" si="159"/>
        <v>489</v>
      </c>
      <c r="L250" s="78">
        <f t="shared" si="159"/>
        <v>524</v>
      </c>
      <c r="M250" s="78">
        <f t="shared" si="159"/>
        <v>23424</v>
      </c>
      <c r="N250" s="78">
        <f aca="true" t="shared" si="160" ref="N250:Y250">N251+N252+N254+N261+N259</f>
        <v>-15127</v>
      </c>
      <c r="O250" s="78">
        <f t="shared" si="160"/>
        <v>8297</v>
      </c>
      <c r="P250" s="78">
        <f t="shared" si="160"/>
        <v>0</v>
      </c>
      <c r="Q250" s="78">
        <f t="shared" si="160"/>
        <v>7663</v>
      </c>
      <c r="R250" s="78">
        <f t="shared" si="160"/>
        <v>0</v>
      </c>
      <c r="S250" s="78">
        <f t="shared" si="160"/>
        <v>0</v>
      </c>
      <c r="T250" s="78">
        <f t="shared" si="160"/>
        <v>8297</v>
      </c>
      <c r="U250" s="78">
        <f t="shared" si="160"/>
        <v>7663</v>
      </c>
      <c r="V250" s="78">
        <f t="shared" si="160"/>
        <v>0</v>
      </c>
      <c r="W250" s="78">
        <f t="shared" si="160"/>
        <v>0</v>
      </c>
      <c r="X250" s="78">
        <f t="shared" si="160"/>
        <v>8297</v>
      </c>
      <c r="Y250" s="78">
        <f t="shared" si="160"/>
        <v>7663</v>
      </c>
      <c r="Z250" s="78">
        <f>Z251+Z252+Z254+Z261+Z259</f>
        <v>0</v>
      </c>
      <c r="AA250" s="79">
        <f>AA251+AA252+AA254+AA261+AA259</f>
        <v>8297</v>
      </c>
      <c r="AB250" s="79">
        <f>AB251+AB252+AB254+AB261+AB259</f>
        <v>7663</v>
      </c>
      <c r="AC250" s="79">
        <f>AC251+AC252+AC254+AC261+AC259</f>
        <v>-830</v>
      </c>
      <c r="AD250" s="79">
        <f>AD251+AD252+AD254+AD261+AD259</f>
        <v>0</v>
      </c>
      <c r="AE250" s="79"/>
      <c r="AF250" s="78">
        <f>AF251+AF252+AF254+AF261+AF259</f>
        <v>7467</v>
      </c>
      <c r="AG250" s="78">
        <f>AG251+AG252+AG254+AG261+AG259</f>
        <v>0</v>
      </c>
      <c r="AH250" s="78">
        <f>AH251+AH252+AH254+AH261+AH259</f>
        <v>6833</v>
      </c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</row>
    <row r="251" spans="1:68" s="26" customFormat="1" ht="60" customHeight="1" hidden="1">
      <c r="A251" s="88" t="s">
        <v>137</v>
      </c>
      <c r="B251" s="89" t="s">
        <v>136</v>
      </c>
      <c r="C251" s="89" t="s">
        <v>136</v>
      </c>
      <c r="D251" s="90" t="s">
        <v>122</v>
      </c>
      <c r="E251" s="89" t="s">
        <v>138</v>
      </c>
      <c r="F251" s="78">
        <v>12785</v>
      </c>
      <c r="G251" s="78">
        <f>H251-F251</f>
        <v>3461</v>
      </c>
      <c r="H251" s="98">
        <f>10599+5647</f>
        <v>16246</v>
      </c>
      <c r="I251" s="98"/>
      <c r="J251" s="98">
        <f>11352+6051</f>
        <v>17403</v>
      </c>
      <c r="K251" s="98">
        <v>489</v>
      </c>
      <c r="L251" s="98">
        <v>524</v>
      </c>
      <c r="M251" s="78">
        <v>17927</v>
      </c>
      <c r="N251" s="78">
        <f>O251-M251</f>
        <v>-17927</v>
      </c>
      <c r="O251" s="78"/>
      <c r="P251" s="78"/>
      <c r="Q251" s="78"/>
      <c r="R251" s="78"/>
      <c r="S251" s="78"/>
      <c r="T251" s="78"/>
      <c r="U251" s="78"/>
      <c r="V251" s="127"/>
      <c r="W251" s="127"/>
      <c r="X251" s="127"/>
      <c r="Y251" s="127"/>
      <c r="Z251" s="127"/>
      <c r="AA251" s="128"/>
      <c r="AB251" s="128"/>
      <c r="AC251" s="128"/>
      <c r="AD251" s="128"/>
      <c r="AE251" s="128"/>
      <c r="AF251" s="127"/>
      <c r="AG251" s="127"/>
      <c r="AH251" s="127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</row>
    <row r="252" spans="1:68" s="26" customFormat="1" ht="72" customHeight="1" hidden="1">
      <c r="A252" s="88" t="s">
        <v>236</v>
      </c>
      <c r="B252" s="89" t="s">
        <v>136</v>
      </c>
      <c r="C252" s="89" t="s">
        <v>136</v>
      </c>
      <c r="D252" s="90" t="s">
        <v>247</v>
      </c>
      <c r="E252" s="89"/>
      <c r="F252" s="78"/>
      <c r="G252" s="78">
        <f aca="true" t="shared" si="161" ref="G252:U252">G253</f>
        <v>5133</v>
      </c>
      <c r="H252" s="78">
        <f t="shared" si="161"/>
        <v>5133</v>
      </c>
      <c r="I252" s="78">
        <f t="shared" si="161"/>
        <v>0</v>
      </c>
      <c r="J252" s="78">
        <f t="shared" si="161"/>
        <v>5497</v>
      </c>
      <c r="K252" s="78">
        <f t="shared" si="161"/>
        <v>0</v>
      </c>
      <c r="L252" s="78">
        <f t="shared" si="161"/>
        <v>0</v>
      </c>
      <c r="M252" s="78">
        <f t="shared" si="161"/>
        <v>5497</v>
      </c>
      <c r="N252" s="78">
        <f t="shared" si="161"/>
        <v>-5497</v>
      </c>
      <c r="O252" s="78">
        <f t="shared" si="161"/>
        <v>0</v>
      </c>
      <c r="P252" s="78">
        <f t="shared" si="161"/>
        <v>0</v>
      </c>
      <c r="Q252" s="78">
        <f t="shared" si="161"/>
        <v>0</v>
      </c>
      <c r="R252" s="78">
        <f t="shared" si="161"/>
        <v>0</v>
      </c>
      <c r="S252" s="78">
        <f t="shared" si="161"/>
        <v>0</v>
      </c>
      <c r="T252" s="78">
        <f t="shared" si="161"/>
        <v>0</v>
      </c>
      <c r="U252" s="78">
        <f t="shared" si="161"/>
        <v>0</v>
      </c>
      <c r="V252" s="127"/>
      <c r="W252" s="127"/>
      <c r="X252" s="127"/>
      <c r="Y252" s="127"/>
      <c r="Z252" s="127"/>
      <c r="AA252" s="128"/>
      <c r="AB252" s="128"/>
      <c r="AC252" s="128"/>
      <c r="AD252" s="128"/>
      <c r="AE252" s="128"/>
      <c r="AF252" s="127"/>
      <c r="AG252" s="127"/>
      <c r="AH252" s="127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</row>
    <row r="253" spans="1:68" s="26" customFormat="1" ht="87" customHeight="1" hidden="1">
      <c r="A253" s="88" t="s">
        <v>299</v>
      </c>
      <c r="B253" s="89" t="s">
        <v>136</v>
      </c>
      <c r="C253" s="89" t="s">
        <v>136</v>
      </c>
      <c r="D253" s="90" t="s">
        <v>247</v>
      </c>
      <c r="E253" s="89" t="s">
        <v>240</v>
      </c>
      <c r="F253" s="78"/>
      <c r="G253" s="78">
        <f>H253-F253</f>
        <v>5133</v>
      </c>
      <c r="H253" s="98">
        <v>5133</v>
      </c>
      <c r="I253" s="98"/>
      <c r="J253" s="98">
        <v>5497</v>
      </c>
      <c r="K253" s="152"/>
      <c r="L253" s="152"/>
      <c r="M253" s="78">
        <v>5497</v>
      </c>
      <c r="N253" s="78">
        <f>O253-M253</f>
        <v>-5497</v>
      </c>
      <c r="O253" s="78"/>
      <c r="P253" s="78"/>
      <c r="Q253" s="78"/>
      <c r="R253" s="78"/>
      <c r="S253" s="78"/>
      <c r="T253" s="78"/>
      <c r="U253" s="78"/>
      <c r="V253" s="127"/>
      <c r="W253" s="127"/>
      <c r="X253" s="127"/>
      <c r="Y253" s="127"/>
      <c r="Z253" s="127"/>
      <c r="AA253" s="128"/>
      <c r="AB253" s="128"/>
      <c r="AC253" s="128"/>
      <c r="AD253" s="128"/>
      <c r="AE253" s="128"/>
      <c r="AF253" s="127"/>
      <c r="AG253" s="127"/>
      <c r="AH253" s="127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</row>
    <row r="254" spans="1:68" s="26" customFormat="1" ht="67.5" customHeight="1">
      <c r="A254" s="111" t="s">
        <v>322</v>
      </c>
      <c r="B254" s="89" t="s">
        <v>136</v>
      </c>
      <c r="C254" s="89" t="s">
        <v>136</v>
      </c>
      <c r="D254" s="90" t="s">
        <v>286</v>
      </c>
      <c r="E254" s="89"/>
      <c r="F254" s="78"/>
      <c r="G254" s="78"/>
      <c r="H254" s="98"/>
      <c r="I254" s="98"/>
      <c r="J254" s="98"/>
      <c r="K254" s="152"/>
      <c r="L254" s="152"/>
      <c r="M254" s="78"/>
      <c r="N254" s="78">
        <f aca="true" t="shared" si="162" ref="N254:U254">N255+N257</f>
        <v>3728</v>
      </c>
      <c r="O254" s="78">
        <f t="shared" si="162"/>
        <v>3728</v>
      </c>
      <c r="P254" s="78">
        <f t="shared" si="162"/>
        <v>0</v>
      </c>
      <c r="Q254" s="78">
        <f t="shared" si="162"/>
        <v>3583</v>
      </c>
      <c r="R254" s="78">
        <f t="shared" si="162"/>
        <v>0</v>
      </c>
      <c r="S254" s="78">
        <f t="shared" si="162"/>
        <v>0</v>
      </c>
      <c r="T254" s="78">
        <f t="shared" si="162"/>
        <v>3728</v>
      </c>
      <c r="U254" s="78">
        <f t="shared" si="162"/>
        <v>3583</v>
      </c>
      <c r="V254" s="78">
        <f aca="true" t="shared" si="163" ref="V254:AB254">V255+V257</f>
        <v>0</v>
      </c>
      <c r="W254" s="78">
        <f t="shared" si="163"/>
        <v>0</v>
      </c>
      <c r="X254" s="78">
        <f t="shared" si="163"/>
        <v>3728</v>
      </c>
      <c r="Y254" s="78">
        <f t="shared" si="163"/>
        <v>3583</v>
      </c>
      <c r="Z254" s="78">
        <f t="shared" si="163"/>
        <v>0</v>
      </c>
      <c r="AA254" s="79">
        <f t="shared" si="163"/>
        <v>3728</v>
      </c>
      <c r="AB254" s="79">
        <f t="shared" si="163"/>
        <v>3583</v>
      </c>
      <c r="AC254" s="79">
        <f>AC255+AC257</f>
        <v>-830</v>
      </c>
      <c r="AD254" s="79">
        <f>AD255+AD257</f>
        <v>0</v>
      </c>
      <c r="AE254" s="79"/>
      <c r="AF254" s="78">
        <f>AF255+AF257</f>
        <v>2898</v>
      </c>
      <c r="AG254" s="78">
        <f>AG255+AG257</f>
        <v>0</v>
      </c>
      <c r="AH254" s="78">
        <f>AH255+AH257</f>
        <v>2753</v>
      </c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</row>
    <row r="255" spans="1:68" s="26" customFormat="1" ht="107.25" customHeight="1">
      <c r="A255" s="111" t="s">
        <v>324</v>
      </c>
      <c r="B255" s="89" t="s">
        <v>136</v>
      </c>
      <c r="C255" s="89" t="s">
        <v>136</v>
      </c>
      <c r="D255" s="90" t="s">
        <v>288</v>
      </c>
      <c r="E255" s="89"/>
      <c r="F255" s="78"/>
      <c r="G255" s="78"/>
      <c r="H255" s="98"/>
      <c r="I255" s="98"/>
      <c r="J255" s="98"/>
      <c r="K255" s="152"/>
      <c r="L255" s="152"/>
      <c r="M255" s="78"/>
      <c r="N255" s="78">
        <f aca="true" t="shared" si="164" ref="N255:AH255">N256</f>
        <v>1383</v>
      </c>
      <c r="O255" s="78">
        <f t="shared" si="164"/>
        <v>1383</v>
      </c>
      <c r="P255" s="78">
        <f t="shared" si="164"/>
        <v>0</v>
      </c>
      <c r="Q255" s="78">
        <f t="shared" si="164"/>
        <v>1383</v>
      </c>
      <c r="R255" s="78">
        <f t="shared" si="164"/>
        <v>0</v>
      </c>
      <c r="S255" s="78">
        <f t="shared" si="164"/>
        <v>0</v>
      </c>
      <c r="T255" s="78">
        <f t="shared" si="164"/>
        <v>1383</v>
      </c>
      <c r="U255" s="78">
        <f t="shared" si="164"/>
        <v>1383</v>
      </c>
      <c r="V255" s="78">
        <f t="shared" si="164"/>
        <v>0</v>
      </c>
      <c r="W255" s="78">
        <f t="shared" si="164"/>
        <v>0</v>
      </c>
      <c r="X255" s="78">
        <f t="shared" si="164"/>
        <v>1383</v>
      </c>
      <c r="Y255" s="78">
        <f t="shared" si="164"/>
        <v>1383</v>
      </c>
      <c r="Z255" s="78">
        <f t="shared" si="164"/>
        <v>0</v>
      </c>
      <c r="AA255" s="79">
        <f t="shared" si="164"/>
        <v>1383</v>
      </c>
      <c r="AB255" s="79">
        <f t="shared" si="164"/>
        <v>1383</v>
      </c>
      <c r="AC255" s="79">
        <f t="shared" si="164"/>
        <v>-830</v>
      </c>
      <c r="AD255" s="79">
        <f t="shared" si="164"/>
        <v>0</v>
      </c>
      <c r="AE255" s="79"/>
      <c r="AF255" s="78">
        <f t="shared" si="164"/>
        <v>553</v>
      </c>
      <c r="AG255" s="78">
        <f t="shared" si="164"/>
        <v>0</v>
      </c>
      <c r="AH255" s="78">
        <f t="shared" si="164"/>
        <v>553</v>
      </c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</row>
    <row r="256" spans="1:68" s="10" customFormat="1" ht="99" customHeight="1">
      <c r="A256" s="88" t="s">
        <v>299</v>
      </c>
      <c r="B256" s="89" t="s">
        <v>136</v>
      </c>
      <c r="C256" s="89" t="s">
        <v>136</v>
      </c>
      <c r="D256" s="90" t="s">
        <v>288</v>
      </c>
      <c r="E256" s="89" t="s">
        <v>240</v>
      </c>
      <c r="F256" s="78"/>
      <c r="G256" s="78"/>
      <c r="H256" s="98"/>
      <c r="I256" s="98"/>
      <c r="J256" s="98"/>
      <c r="K256" s="154"/>
      <c r="L256" s="154"/>
      <c r="M256" s="78"/>
      <c r="N256" s="78">
        <f>O256-M256</f>
        <v>1383</v>
      </c>
      <c r="O256" s="78">
        <v>1383</v>
      </c>
      <c r="P256" s="78"/>
      <c r="Q256" s="78">
        <v>1383</v>
      </c>
      <c r="R256" s="69"/>
      <c r="S256" s="69"/>
      <c r="T256" s="78">
        <f>O256+R256</f>
        <v>1383</v>
      </c>
      <c r="U256" s="78">
        <f>Q256+S256</f>
        <v>1383</v>
      </c>
      <c r="V256" s="69"/>
      <c r="W256" s="69"/>
      <c r="X256" s="78">
        <f>T256+V256</f>
        <v>1383</v>
      </c>
      <c r="Y256" s="78">
        <f>U256+W256</f>
        <v>1383</v>
      </c>
      <c r="Z256" s="69"/>
      <c r="AA256" s="79">
        <f>X256+Z256</f>
        <v>1383</v>
      </c>
      <c r="AB256" s="79">
        <f>Y256</f>
        <v>1383</v>
      </c>
      <c r="AC256" s="70">
        <v>-830</v>
      </c>
      <c r="AD256" s="70"/>
      <c r="AE256" s="70">
        <v>-830</v>
      </c>
      <c r="AF256" s="78">
        <f>AA256+AC256</f>
        <v>553</v>
      </c>
      <c r="AG256" s="69"/>
      <c r="AH256" s="78">
        <f>AB256+AE256</f>
        <v>553</v>
      </c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</row>
    <row r="257" spans="1:68" s="26" customFormat="1" ht="84" customHeight="1">
      <c r="A257" s="111" t="s">
        <v>323</v>
      </c>
      <c r="B257" s="89" t="s">
        <v>136</v>
      </c>
      <c r="C257" s="89" t="s">
        <v>136</v>
      </c>
      <c r="D257" s="90" t="s">
        <v>287</v>
      </c>
      <c r="E257" s="89"/>
      <c r="F257" s="78"/>
      <c r="G257" s="78"/>
      <c r="H257" s="98"/>
      <c r="I257" s="98"/>
      <c r="J257" s="98"/>
      <c r="K257" s="152"/>
      <c r="L257" s="152"/>
      <c r="M257" s="78"/>
      <c r="N257" s="78">
        <f aca="true" t="shared" si="165" ref="N257:AH257">N258</f>
        <v>2345</v>
      </c>
      <c r="O257" s="78">
        <f t="shared" si="165"/>
        <v>2345</v>
      </c>
      <c r="P257" s="78">
        <f t="shared" si="165"/>
        <v>0</v>
      </c>
      <c r="Q257" s="78">
        <f t="shared" si="165"/>
        <v>2200</v>
      </c>
      <c r="R257" s="78">
        <f t="shared" si="165"/>
        <v>0</v>
      </c>
      <c r="S257" s="78">
        <f t="shared" si="165"/>
        <v>0</v>
      </c>
      <c r="T257" s="78">
        <f t="shared" si="165"/>
        <v>2345</v>
      </c>
      <c r="U257" s="78">
        <f t="shared" si="165"/>
        <v>2200</v>
      </c>
      <c r="V257" s="78">
        <f t="shared" si="165"/>
        <v>0</v>
      </c>
      <c r="W257" s="78">
        <f t="shared" si="165"/>
        <v>0</v>
      </c>
      <c r="X257" s="78">
        <f t="shared" si="165"/>
        <v>2345</v>
      </c>
      <c r="Y257" s="78">
        <f t="shared" si="165"/>
        <v>2200</v>
      </c>
      <c r="Z257" s="78">
        <f t="shared" si="165"/>
        <v>0</v>
      </c>
      <c r="AA257" s="79">
        <f t="shared" si="165"/>
        <v>2345</v>
      </c>
      <c r="AB257" s="79">
        <f t="shared" si="165"/>
        <v>2200</v>
      </c>
      <c r="AC257" s="79">
        <f t="shared" si="165"/>
        <v>0</v>
      </c>
      <c r="AD257" s="79">
        <f t="shared" si="165"/>
        <v>0</v>
      </c>
      <c r="AE257" s="79"/>
      <c r="AF257" s="78">
        <f t="shared" si="165"/>
        <v>2345</v>
      </c>
      <c r="AG257" s="78">
        <f t="shared" si="165"/>
        <v>0</v>
      </c>
      <c r="AH257" s="78">
        <f t="shared" si="165"/>
        <v>2200</v>
      </c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</row>
    <row r="258" spans="1:68" s="26" customFormat="1" ht="59.25" customHeight="1">
      <c r="A258" s="88" t="s">
        <v>137</v>
      </c>
      <c r="B258" s="89" t="s">
        <v>136</v>
      </c>
      <c r="C258" s="89" t="s">
        <v>136</v>
      </c>
      <c r="D258" s="90" t="s">
        <v>287</v>
      </c>
      <c r="E258" s="89" t="s">
        <v>138</v>
      </c>
      <c r="F258" s="78"/>
      <c r="G258" s="78"/>
      <c r="H258" s="98"/>
      <c r="I258" s="98"/>
      <c r="J258" s="98"/>
      <c r="K258" s="152"/>
      <c r="L258" s="152"/>
      <c r="M258" s="78"/>
      <c r="N258" s="78">
        <f>O258-M258</f>
        <v>2345</v>
      </c>
      <c r="O258" s="78">
        <v>2345</v>
      </c>
      <c r="P258" s="78"/>
      <c r="Q258" s="78">
        <v>2200</v>
      </c>
      <c r="R258" s="127"/>
      <c r="S258" s="127"/>
      <c r="T258" s="78">
        <f>O258+R258</f>
        <v>2345</v>
      </c>
      <c r="U258" s="78">
        <f>Q258+S258</f>
        <v>2200</v>
      </c>
      <c r="V258" s="127"/>
      <c r="W258" s="127"/>
      <c r="X258" s="78">
        <f>T258+V258</f>
        <v>2345</v>
      </c>
      <c r="Y258" s="78">
        <f>U258+W258</f>
        <v>2200</v>
      </c>
      <c r="Z258" s="127"/>
      <c r="AA258" s="79">
        <f>X258+Z258</f>
        <v>2345</v>
      </c>
      <c r="AB258" s="79">
        <f>Y258</f>
        <v>2200</v>
      </c>
      <c r="AC258" s="128"/>
      <c r="AD258" s="128"/>
      <c r="AE258" s="128"/>
      <c r="AF258" s="78">
        <f>AA258+AC258</f>
        <v>2345</v>
      </c>
      <c r="AG258" s="127"/>
      <c r="AH258" s="78">
        <f>AB258</f>
        <v>2200</v>
      </c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</row>
    <row r="259" spans="1:68" s="26" customFormat="1" ht="42.75" customHeight="1">
      <c r="A259" s="88" t="s">
        <v>327</v>
      </c>
      <c r="B259" s="89" t="s">
        <v>136</v>
      </c>
      <c r="C259" s="89" t="s">
        <v>136</v>
      </c>
      <c r="D259" s="90" t="s">
        <v>296</v>
      </c>
      <c r="E259" s="89"/>
      <c r="F259" s="78"/>
      <c r="G259" s="78"/>
      <c r="H259" s="98"/>
      <c r="I259" s="98"/>
      <c r="J259" s="98"/>
      <c r="K259" s="152"/>
      <c r="L259" s="152"/>
      <c r="M259" s="78"/>
      <c r="N259" s="78">
        <f aca="true" t="shared" si="166" ref="N259:AH259">N260</f>
        <v>4080</v>
      </c>
      <c r="O259" s="78">
        <f t="shared" si="166"/>
        <v>4080</v>
      </c>
      <c r="P259" s="78">
        <f t="shared" si="166"/>
        <v>0</v>
      </c>
      <c r="Q259" s="78">
        <f t="shared" si="166"/>
        <v>4080</v>
      </c>
      <c r="R259" s="78">
        <f t="shared" si="166"/>
        <v>0</v>
      </c>
      <c r="S259" s="78">
        <f t="shared" si="166"/>
        <v>0</v>
      </c>
      <c r="T259" s="78">
        <f t="shared" si="166"/>
        <v>4080</v>
      </c>
      <c r="U259" s="78">
        <f t="shared" si="166"/>
        <v>4080</v>
      </c>
      <c r="V259" s="78">
        <f t="shared" si="166"/>
        <v>0</v>
      </c>
      <c r="W259" s="78">
        <f t="shared" si="166"/>
        <v>0</v>
      </c>
      <c r="X259" s="78">
        <f t="shared" si="166"/>
        <v>4080</v>
      </c>
      <c r="Y259" s="78">
        <f t="shared" si="166"/>
        <v>4080</v>
      </c>
      <c r="Z259" s="78">
        <f t="shared" si="166"/>
        <v>0</v>
      </c>
      <c r="AA259" s="79">
        <f t="shared" si="166"/>
        <v>4080</v>
      </c>
      <c r="AB259" s="79">
        <f t="shared" si="166"/>
        <v>4080</v>
      </c>
      <c r="AC259" s="79">
        <f t="shared" si="166"/>
        <v>0</v>
      </c>
      <c r="AD259" s="79">
        <f t="shared" si="166"/>
        <v>0</v>
      </c>
      <c r="AE259" s="79"/>
      <c r="AF259" s="78">
        <f t="shared" si="166"/>
        <v>4080</v>
      </c>
      <c r="AG259" s="78">
        <f t="shared" si="166"/>
        <v>0</v>
      </c>
      <c r="AH259" s="78">
        <f t="shared" si="166"/>
        <v>4080</v>
      </c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</row>
    <row r="260" spans="1:68" s="26" customFormat="1" ht="59.25" customHeight="1">
      <c r="A260" s="88" t="s">
        <v>137</v>
      </c>
      <c r="B260" s="89" t="s">
        <v>136</v>
      </c>
      <c r="C260" s="89" t="s">
        <v>136</v>
      </c>
      <c r="D260" s="90" t="s">
        <v>296</v>
      </c>
      <c r="E260" s="89" t="s">
        <v>138</v>
      </c>
      <c r="F260" s="78"/>
      <c r="G260" s="78"/>
      <c r="H260" s="98"/>
      <c r="I260" s="98"/>
      <c r="J260" s="98"/>
      <c r="K260" s="152"/>
      <c r="L260" s="152"/>
      <c r="M260" s="78"/>
      <c r="N260" s="78">
        <f>O260-M260</f>
        <v>4080</v>
      </c>
      <c r="O260" s="78">
        <v>4080</v>
      </c>
      <c r="P260" s="78"/>
      <c r="Q260" s="78">
        <v>4080</v>
      </c>
      <c r="R260" s="127"/>
      <c r="S260" s="127"/>
      <c r="T260" s="78">
        <f>O260+R260</f>
        <v>4080</v>
      </c>
      <c r="U260" s="78">
        <f>Q260+S260</f>
        <v>4080</v>
      </c>
      <c r="V260" s="127"/>
      <c r="W260" s="127"/>
      <c r="X260" s="78">
        <f>T260+V260</f>
        <v>4080</v>
      </c>
      <c r="Y260" s="78">
        <f>U260+W260</f>
        <v>4080</v>
      </c>
      <c r="Z260" s="127"/>
      <c r="AA260" s="79">
        <f>X260+Z260</f>
        <v>4080</v>
      </c>
      <c r="AB260" s="79">
        <f>Y260</f>
        <v>4080</v>
      </c>
      <c r="AC260" s="128"/>
      <c r="AD260" s="128"/>
      <c r="AE260" s="128"/>
      <c r="AF260" s="78">
        <f>AA260+AC260</f>
        <v>4080</v>
      </c>
      <c r="AG260" s="127"/>
      <c r="AH260" s="78">
        <f>AB260</f>
        <v>4080</v>
      </c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</row>
    <row r="261" spans="1:68" s="26" customFormat="1" ht="39.75" customHeight="1">
      <c r="A261" s="88" t="s">
        <v>325</v>
      </c>
      <c r="B261" s="89" t="s">
        <v>136</v>
      </c>
      <c r="C261" s="89" t="s">
        <v>136</v>
      </c>
      <c r="D261" s="90" t="s">
        <v>284</v>
      </c>
      <c r="E261" s="89"/>
      <c r="F261" s="78"/>
      <c r="G261" s="78"/>
      <c r="H261" s="98"/>
      <c r="I261" s="98"/>
      <c r="J261" s="98"/>
      <c r="K261" s="152"/>
      <c r="L261" s="152"/>
      <c r="M261" s="78"/>
      <c r="N261" s="78">
        <f aca="true" t="shared" si="167" ref="N261:AD262">N262</f>
        <v>489</v>
      </c>
      <c r="O261" s="78">
        <f t="shared" si="167"/>
        <v>489</v>
      </c>
      <c r="P261" s="78">
        <f t="shared" si="167"/>
        <v>0</v>
      </c>
      <c r="Q261" s="78">
        <f t="shared" si="167"/>
        <v>0</v>
      </c>
      <c r="R261" s="78">
        <f t="shared" si="167"/>
        <v>0</v>
      </c>
      <c r="S261" s="78">
        <f t="shared" si="167"/>
        <v>0</v>
      </c>
      <c r="T261" s="78">
        <f t="shared" si="167"/>
        <v>489</v>
      </c>
      <c r="U261" s="78">
        <f t="shared" si="167"/>
        <v>0</v>
      </c>
      <c r="V261" s="78">
        <f t="shared" si="167"/>
        <v>0</v>
      </c>
      <c r="W261" s="78">
        <f t="shared" si="167"/>
        <v>0</v>
      </c>
      <c r="X261" s="78">
        <f t="shared" si="167"/>
        <v>489</v>
      </c>
      <c r="Y261" s="78">
        <f t="shared" si="167"/>
        <v>0</v>
      </c>
      <c r="Z261" s="78">
        <f t="shared" si="167"/>
        <v>0</v>
      </c>
      <c r="AA261" s="79">
        <f t="shared" si="167"/>
        <v>489</v>
      </c>
      <c r="AB261" s="79">
        <f t="shared" si="167"/>
        <v>0</v>
      </c>
      <c r="AC261" s="79">
        <f t="shared" si="167"/>
        <v>0</v>
      </c>
      <c r="AD261" s="79">
        <f t="shared" si="167"/>
        <v>0</v>
      </c>
      <c r="AE261" s="79"/>
      <c r="AF261" s="78">
        <f aca="true" t="shared" si="168" ref="AC261:AH262">AF262</f>
        <v>489</v>
      </c>
      <c r="AG261" s="78">
        <f t="shared" si="168"/>
        <v>0</v>
      </c>
      <c r="AH261" s="78">
        <f t="shared" si="168"/>
        <v>0</v>
      </c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</row>
    <row r="262" spans="1:68" s="26" customFormat="1" ht="54" customHeight="1">
      <c r="A262" s="88" t="s">
        <v>301</v>
      </c>
      <c r="B262" s="89" t="s">
        <v>136</v>
      </c>
      <c r="C262" s="89" t="s">
        <v>136</v>
      </c>
      <c r="D262" s="90" t="s">
        <v>285</v>
      </c>
      <c r="E262" s="89"/>
      <c r="F262" s="78"/>
      <c r="G262" s="78"/>
      <c r="H262" s="98"/>
      <c r="I262" s="98"/>
      <c r="J262" s="98"/>
      <c r="K262" s="152"/>
      <c r="L262" s="152"/>
      <c r="M262" s="78"/>
      <c r="N262" s="78">
        <f t="shared" si="167"/>
        <v>489</v>
      </c>
      <c r="O262" s="78">
        <f t="shared" si="167"/>
        <v>489</v>
      </c>
      <c r="P262" s="78">
        <f t="shared" si="167"/>
        <v>0</v>
      </c>
      <c r="Q262" s="78">
        <f t="shared" si="167"/>
        <v>0</v>
      </c>
      <c r="R262" s="78">
        <f t="shared" si="167"/>
        <v>0</v>
      </c>
      <c r="S262" s="78">
        <f t="shared" si="167"/>
        <v>0</v>
      </c>
      <c r="T262" s="78">
        <f t="shared" si="167"/>
        <v>489</v>
      </c>
      <c r="U262" s="78">
        <f t="shared" si="167"/>
        <v>0</v>
      </c>
      <c r="V262" s="78">
        <f t="shared" si="167"/>
        <v>0</v>
      </c>
      <c r="W262" s="78">
        <f t="shared" si="167"/>
        <v>0</v>
      </c>
      <c r="X262" s="78">
        <f t="shared" si="167"/>
        <v>489</v>
      </c>
      <c r="Y262" s="78">
        <f t="shared" si="167"/>
        <v>0</v>
      </c>
      <c r="Z262" s="78">
        <f t="shared" si="167"/>
        <v>0</v>
      </c>
      <c r="AA262" s="79">
        <f t="shared" si="167"/>
        <v>489</v>
      </c>
      <c r="AB262" s="79">
        <f t="shared" si="167"/>
        <v>0</v>
      </c>
      <c r="AC262" s="79">
        <f t="shared" si="168"/>
        <v>0</v>
      </c>
      <c r="AD262" s="79">
        <f t="shared" si="168"/>
        <v>0</v>
      </c>
      <c r="AE262" s="79"/>
      <c r="AF262" s="78">
        <f t="shared" si="168"/>
        <v>489</v>
      </c>
      <c r="AG262" s="78">
        <f t="shared" si="168"/>
        <v>0</v>
      </c>
      <c r="AH262" s="78">
        <f t="shared" si="168"/>
        <v>0</v>
      </c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</row>
    <row r="263" spans="1:68" s="26" customFormat="1" ht="54" customHeight="1">
      <c r="A263" s="88" t="s">
        <v>137</v>
      </c>
      <c r="B263" s="89" t="s">
        <v>136</v>
      </c>
      <c r="C263" s="89" t="s">
        <v>136</v>
      </c>
      <c r="D263" s="90" t="s">
        <v>285</v>
      </c>
      <c r="E263" s="89" t="s">
        <v>138</v>
      </c>
      <c r="F263" s="78"/>
      <c r="G263" s="78"/>
      <c r="H263" s="98"/>
      <c r="I263" s="98"/>
      <c r="J263" s="98"/>
      <c r="K263" s="152"/>
      <c r="L263" s="152"/>
      <c r="M263" s="78"/>
      <c r="N263" s="78">
        <f>O263-M263</f>
        <v>489</v>
      </c>
      <c r="O263" s="78">
        <v>489</v>
      </c>
      <c r="P263" s="78"/>
      <c r="Q263" s="78"/>
      <c r="R263" s="127"/>
      <c r="S263" s="127"/>
      <c r="T263" s="78">
        <f>O263+R263</f>
        <v>489</v>
      </c>
      <c r="U263" s="78">
        <f>Q263+S263</f>
        <v>0</v>
      </c>
      <c r="V263" s="127"/>
      <c r="W263" s="127"/>
      <c r="X263" s="78">
        <f>T263+V263</f>
        <v>489</v>
      </c>
      <c r="Y263" s="78">
        <f>U263+W263</f>
        <v>0</v>
      </c>
      <c r="Z263" s="127"/>
      <c r="AA263" s="79">
        <f>X263+Z263</f>
        <v>489</v>
      </c>
      <c r="AB263" s="79">
        <f>Y263</f>
        <v>0</v>
      </c>
      <c r="AC263" s="128"/>
      <c r="AD263" s="128"/>
      <c r="AE263" s="128"/>
      <c r="AF263" s="78">
        <f>AA263+AC263</f>
        <v>489</v>
      </c>
      <c r="AG263" s="127"/>
      <c r="AH263" s="78">
        <f>AB263</f>
        <v>0</v>
      </c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</row>
    <row r="264" spans="1:68" s="26" customFormat="1" ht="16.5">
      <c r="A264" s="88"/>
      <c r="B264" s="89"/>
      <c r="C264" s="89"/>
      <c r="D264" s="90"/>
      <c r="E264" s="89"/>
      <c r="F264" s="153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8"/>
      <c r="AB264" s="128"/>
      <c r="AC264" s="128"/>
      <c r="AD264" s="128"/>
      <c r="AE264" s="128"/>
      <c r="AF264" s="127"/>
      <c r="AG264" s="127"/>
      <c r="AH264" s="127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</row>
    <row r="265" spans="1:68" s="26" customFormat="1" ht="32.25" customHeight="1">
      <c r="A265" s="71" t="s">
        <v>76</v>
      </c>
      <c r="B265" s="72" t="s">
        <v>136</v>
      </c>
      <c r="C265" s="72" t="s">
        <v>146</v>
      </c>
      <c r="D265" s="155"/>
      <c r="E265" s="133"/>
      <c r="F265" s="74">
        <f>F268+F266+F273</f>
        <v>218976</v>
      </c>
      <c r="G265" s="74">
        <f aca="true" t="shared" si="169" ref="G265:O265">G268+G266+G273+G275</f>
        <v>15357</v>
      </c>
      <c r="H265" s="74">
        <f t="shared" si="169"/>
        <v>234333</v>
      </c>
      <c r="I265" s="74">
        <f t="shared" si="169"/>
        <v>0</v>
      </c>
      <c r="J265" s="74">
        <f t="shared" si="169"/>
        <v>123187</v>
      </c>
      <c r="K265" s="74">
        <f t="shared" si="169"/>
        <v>213196</v>
      </c>
      <c r="L265" s="74">
        <f t="shared" si="169"/>
        <v>232384</v>
      </c>
      <c r="M265" s="74">
        <f t="shared" si="169"/>
        <v>355571</v>
      </c>
      <c r="N265" s="74">
        <f t="shared" si="169"/>
        <v>-208894</v>
      </c>
      <c r="O265" s="74">
        <f t="shared" si="169"/>
        <v>146677</v>
      </c>
      <c r="P265" s="74">
        <f aca="true" t="shared" si="170" ref="P265:U265">P268+P266+P273+P275</f>
        <v>63764</v>
      </c>
      <c r="Q265" s="74">
        <f t="shared" si="170"/>
        <v>110283</v>
      </c>
      <c r="R265" s="74">
        <f t="shared" si="170"/>
        <v>-6490</v>
      </c>
      <c r="S265" s="74">
        <f t="shared" si="170"/>
        <v>-6490</v>
      </c>
      <c r="T265" s="74">
        <f t="shared" si="170"/>
        <v>140187</v>
      </c>
      <c r="U265" s="74">
        <f t="shared" si="170"/>
        <v>103793</v>
      </c>
      <c r="V265" s="74">
        <f aca="true" t="shared" si="171" ref="V265:AB265">V268+V266+V273+V275</f>
        <v>-2622</v>
      </c>
      <c r="W265" s="74">
        <f t="shared" si="171"/>
        <v>-2622</v>
      </c>
      <c r="X265" s="74">
        <f t="shared" si="171"/>
        <v>137565</v>
      </c>
      <c r="Y265" s="74">
        <f t="shared" si="171"/>
        <v>101171</v>
      </c>
      <c r="Z265" s="74">
        <f t="shared" si="171"/>
        <v>0</v>
      </c>
      <c r="AA265" s="75">
        <f t="shared" si="171"/>
        <v>137565</v>
      </c>
      <c r="AB265" s="75">
        <f t="shared" si="171"/>
        <v>101171</v>
      </c>
      <c r="AC265" s="75">
        <f>AC268+AC266+AC273+AC275</f>
        <v>0</v>
      </c>
      <c r="AD265" s="75">
        <f>AD268+AD266+AD273+AD275</f>
        <v>0</v>
      </c>
      <c r="AE265" s="75"/>
      <c r="AF265" s="74">
        <f>AF268+AF266+AF273+AF275</f>
        <v>137565</v>
      </c>
      <c r="AG265" s="74">
        <f>AG268+AG266+AG273+AG275</f>
        <v>0</v>
      </c>
      <c r="AH265" s="74">
        <f>AH268+AH266+AH273+AH275</f>
        <v>101171</v>
      </c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</row>
    <row r="266" spans="1:68" s="26" customFormat="1" ht="45.75" customHeight="1">
      <c r="A266" s="88" t="s">
        <v>77</v>
      </c>
      <c r="B266" s="89" t="s">
        <v>136</v>
      </c>
      <c r="C266" s="89" t="s">
        <v>146</v>
      </c>
      <c r="D266" s="90" t="s">
        <v>78</v>
      </c>
      <c r="E266" s="89"/>
      <c r="F266" s="91">
        <f aca="true" t="shared" si="172" ref="F266:AH266">F267</f>
        <v>85147</v>
      </c>
      <c r="G266" s="91">
        <f t="shared" si="172"/>
        <v>4235</v>
      </c>
      <c r="H266" s="91">
        <f t="shared" si="172"/>
        <v>89382</v>
      </c>
      <c r="I266" s="91">
        <f t="shared" si="172"/>
        <v>0</v>
      </c>
      <c r="J266" s="91">
        <f t="shared" si="172"/>
        <v>95852</v>
      </c>
      <c r="K266" s="91">
        <f t="shared" si="172"/>
        <v>-4021</v>
      </c>
      <c r="L266" s="91">
        <f t="shared" si="172"/>
        <v>-4305</v>
      </c>
      <c r="M266" s="91">
        <f t="shared" si="172"/>
        <v>91547</v>
      </c>
      <c r="N266" s="91">
        <f t="shared" si="172"/>
        <v>-45028</v>
      </c>
      <c r="O266" s="91">
        <f t="shared" si="172"/>
        <v>46519</v>
      </c>
      <c r="P266" s="91">
        <f t="shared" si="172"/>
        <v>0</v>
      </c>
      <c r="Q266" s="91">
        <f t="shared" si="172"/>
        <v>46519</v>
      </c>
      <c r="R266" s="91">
        <f t="shared" si="172"/>
        <v>-6490</v>
      </c>
      <c r="S266" s="91">
        <f t="shared" si="172"/>
        <v>-6490</v>
      </c>
      <c r="T266" s="91">
        <f t="shared" si="172"/>
        <v>40029</v>
      </c>
      <c r="U266" s="91">
        <f t="shared" si="172"/>
        <v>40029</v>
      </c>
      <c r="V266" s="91">
        <f t="shared" si="172"/>
        <v>0</v>
      </c>
      <c r="W266" s="91">
        <f t="shared" si="172"/>
        <v>0</v>
      </c>
      <c r="X266" s="91">
        <f t="shared" si="172"/>
        <v>40029</v>
      </c>
      <c r="Y266" s="91">
        <f t="shared" si="172"/>
        <v>40029</v>
      </c>
      <c r="Z266" s="91">
        <f t="shared" si="172"/>
        <v>0</v>
      </c>
      <c r="AA266" s="92">
        <f t="shared" si="172"/>
        <v>40029</v>
      </c>
      <c r="AB266" s="92">
        <f t="shared" si="172"/>
        <v>40029</v>
      </c>
      <c r="AC266" s="92">
        <f t="shared" si="172"/>
        <v>0</v>
      </c>
      <c r="AD266" s="92">
        <f t="shared" si="172"/>
        <v>0</v>
      </c>
      <c r="AE266" s="92"/>
      <c r="AF266" s="91">
        <f t="shared" si="172"/>
        <v>40029</v>
      </c>
      <c r="AG266" s="91">
        <f t="shared" si="172"/>
        <v>0</v>
      </c>
      <c r="AH266" s="91">
        <f t="shared" si="172"/>
        <v>40029</v>
      </c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</row>
    <row r="267" spans="1:68" s="26" customFormat="1" ht="38.25" customHeight="1">
      <c r="A267" s="88" t="s">
        <v>129</v>
      </c>
      <c r="B267" s="89" t="s">
        <v>136</v>
      </c>
      <c r="C267" s="89" t="s">
        <v>146</v>
      </c>
      <c r="D267" s="90" t="s">
        <v>78</v>
      </c>
      <c r="E267" s="89" t="s">
        <v>130</v>
      </c>
      <c r="F267" s="78">
        <v>85147</v>
      </c>
      <c r="G267" s="78">
        <f>H267-F267</f>
        <v>4235</v>
      </c>
      <c r="H267" s="98">
        <f>20302+69227-147</f>
        <v>89382</v>
      </c>
      <c r="I267" s="98"/>
      <c r="J267" s="98">
        <f>21827+74186-161</f>
        <v>95852</v>
      </c>
      <c r="K267" s="98">
        <v>-4021</v>
      </c>
      <c r="L267" s="98">
        <v>-4305</v>
      </c>
      <c r="M267" s="78">
        <v>91547</v>
      </c>
      <c r="N267" s="78">
        <f>O267-M267</f>
        <v>-45028</v>
      </c>
      <c r="O267" s="78">
        <f>6490+40029</f>
        <v>46519</v>
      </c>
      <c r="P267" s="78"/>
      <c r="Q267" s="78">
        <f>6490+40029</f>
        <v>46519</v>
      </c>
      <c r="R267" s="78">
        <v>-6490</v>
      </c>
      <c r="S267" s="78">
        <v>-6490</v>
      </c>
      <c r="T267" s="78">
        <f>O267+R267</f>
        <v>40029</v>
      </c>
      <c r="U267" s="78">
        <f>Q267+S267</f>
        <v>40029</v>
      </c>
      <c r="V267" s="127"/>
      <c r="W267" s="127"/>
      <c r="X267" s="78">
        <f>T267+V267</f>
        <v>40029</v>
      </c>
      <c r="Y267" s="78">
        <f>U267+W267</f>
        <v>40029</v>
      </c>
      <c r="Z267" s="127"/>
      <c r="AA267" s="79">
        <f>X267+Z267</f>
        <v>40029</v>
      </c>
      <c r="AB267" s="79">
        <f>Y267</f>
        <v>40029</v>
      </c>
      <c r="AC267" s="128"/>
      <c r="AD267" s="128"/>
      <c r="AE267" s="128"/>
      <c r="AF267" s="78">
        <f>AA267+AC267</f>
        <v>40029</v>
      </c>
      <c r="AG267" s="127"/>
      <c r="AH267" s="78">
        <f>AB267</f>
        <v>40029</v>
      </c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</row>
    <row r="268" spans="1:68" s="10" customFormat="1" ht="20.25" customHeight="1">
      <c r="A268" s="88" t="s">
        <v>246</v>
      </c>
      <c r="B268" s="89" t="s">
        <v>136</v>
      </c>
      <c r="C268" s="89" t="s">
        <v>146</v>
      </c>
      <c r="D268" s="90" t="s">
        <v>166</v>
      </c>
      <c r="E268" s="89"/>
      <c r="F268" s="78">
        <f aca="true" t="shared" si="173" ref="F268:O268">F269+F271</f>
        <v>122551</v>
      </c>
      <c r="G268" s="78">
        <f t="shared" si="173"/>
        <v>0</v>
      </c>
      <c r="H268" s="78">
        <f t="shared" si="173"/>
        <v>122551</v>
      </c>
      <c r="I268" s="78">
        <f t="shared" si="173"/>
        <v>0</v>
      </c>
      <c r="J268" s="78">
        <f t="shared" si="173"/>
        <v>2732</v>
      </c>
      <c r="K268" s="78">
        <f t="shared" si="173"/>
        <v>-2551</v>
      </c>
      <c r="L268" s="78">
        <f t="shared" si="173"/>
        <v>-2732</v>
      </c>
      <c r="M268" s="78">
        <f t="shared" si="173"/>
        <v>0</v>
      </c>
      <c r="N268" s="78">
        <f t="shared" si="173"/>
        <v>55792</v>
      </c>
      <c r="O268" s="78">
        <f t="shared" si="173"/>
        <v>55792</v>
      </c>
      <c r="P268" s="78">
        <f aca="true" t="shared" si="174" ref="P268:Y268">P269+P271</f>
        <v>55792</v>
      </c>
      <c r="Q268" s="78">
        <f t="shared" si="174"/>
        <v>55792</v>
      </c>
      <c r="R268" s="78">
        <f t="shared" si="174"/>
        <v>0</v>
      </c>
      <c r="S268" s="78">
        <f t="shared" si="174"/>
        <v>0</v>
      </c>
      <c r="T268" s="78">
        <f t="shared" si="174"/>
        <v>55792</v>
      </c>
      <c r="U268" s="78">
        <f t="shared" si="174"/>
        <v>55792</v>
      </c>
      <c r="V268" s="78">
        <f t="shared" si="174"/>
        <v>0</v>
      </c>
      <c r="W268" s="78">
        <f t="shared" si="174"/>
        <v>0</v>
      </c>
      <c r="X268" s="78">
        <f t="shared" si="174"/>
        <v>55792</v>
      </c>
      <c r="Y268" s="78">
        <f t="shared" si="174"/>
        <v>55792</v>
      </c>
      <c r="Z268" s="78">
        <f>Z269+Z271</f>
        <v>0</v>
      </c>
      <c r="AA268" s="79">
        <f>AA269+AA271</f>
        <v>55792</v>
      </c>
      <c r="AB268" s="79">
        <f>AB269+AB271</f>
        <v>55792</v>
      </c>
      <c r="AC268" s="79">
        <f>AC269+AC271</f>
        <v>0</v>
      </c>
      <c r="AD268" s="79">
        <f>AD269+AD271</f>
        <v>0</v>
      </c>
      <c r="AE268" s="79"/>
      <c r="AF268" s="78">
        <f>AF269+AF271</f>
        <v>55792</v>
      </c>
      <c r="AG268" s="78">
        <f>AG269+AG271</f>
        <v>0</v>
      </c>
      <c r="AH268" s="78">
        <f>AH269+AH271</f>
        <v>55792</v>
      </c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</row>
    <row r="269" spans="1:68" s="14" customFormat="1" ht="84.75" customHeight="1" hidden="1">
      <c r="A269" s="88" t="s">
        <v>220</v>
      </c>
      <c r="B269" s="89" t="s">
        <v>136</v>
      </c>
      <c r="C269" s="89" t="s">
        <v>146</v>
      </c>
      <c r="D269" s="90" t="s">
        <v>179</v>
      </c>
      <c r="E269" s="89"/>
      <c r="F269" s="78">
        <f aca="true" t="shared" si="175" ref="F269:U269">F270</f>
        <v>2551</v>
      </c>
      <c r="G269" s="78">
        <f t="shared" si="175"/>
        <v>0</v>
      </c>
      <c r="H269" s="78">
        <f t="shared" si="175"/>
        <v>2551</v>
      </c>
      <c r="I269" s="78">
        <f t="shared" si="175"/>
        <v>0</v>
      </c>
      <c r="J269" s="78">
        <f t="shared" si="175"/>
        <v>2732</v>
      </c>
      <c r="K269" s="78">
        <f t="shared" si="175"/>
        <v>-2551</v>
      </c>
      <c r="L269" s="78">
        <f t="shared" si="175"/>
        <v>-2732</v>
      </c>
      <c r="M269" s="78">
        <f t="shared" si="175"/>
        <v>0</v>
      </c>
      <c r="N269" s="78">
        <f t="shared" si="175"/>
        <v>0</v>
      </c>
      <c r="O269" s="78">
        <f t="shared" si="175"/>
        <v>0</v>
      </c>
      <c r="P269" s="78">
        <f t="shared" si="175"/>
        <v>0</v>
      </c>
      <c r="Q269" s="78">
        <f t="shared" si="175"/>
        <v>0</v>
      </c>
      <c r="R269" s="78">
        <f t="shared" si="175"/>
        <v>0</v>
      </c>
      <c r="S269" s="78">
        <f t="shared" si="175"/>
        <v>0</v>
      </c>
      <c r="T269" s="78">
        <f t="shared" si="175"/>
        <v>0</v>
      </c>
      <c r="U269" s="78">
        <f t="shared" si="175"/>
        <v>0</v>
      </c>
      <c r="V269" s="102"/>
      <c r="W269" s="102"/>
      <c r="X269" s="102"/>
      <c r="Y269" s="102"/>
      <c r="Z269" s="102"/>
      <c r="AA269" s="103"/>
      <c r="AB269" s="103"/>
      <c r="AC269" s="103"/>
      <c r="AD269" s="103"/>
      <c r="AE269" s="103"/>
      <c r="AF269" s="102"/>
      <c r="AG269" s="102"/>
      <c r="AH269" s="102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</row>
    <row r="270" spans="1:68" s="14" customFormat="1" ht="102.75" customHeight="1" hidden="1">
      <c r="A270" s="88" t="s">
        <v>319</v>
      </c>
      <c r="B270" s="89" t="s">
        <v>136</v>
      </c>
      <c r="C270" s="89" t="s">
        <v>146</v>
      </c>
      <c r="D270" s="90" t="s">
        <v>179</v>
      </c>
      <c r="E270" s="89" t="s">
        <v>143</v>
      </c>
      <c r="F270" s="78">
        <v>2551</v>
      </c>
      <c r="G270" s="78">
        <f>H270-F270</f>
        <v>0</v>
      </c>
      <c r="H270" s="98">
        <v>2551</v>
      </c>
      <c r="I270" s="98"/>
      <c r="J270" s="98">
        <v>2732</v>
      </c>
      <c r="K270" s="98">
        <v>-2551</v>
      </c>
      <c r="L270" s="98">
        <v>-2732</v>
      </c>
      <c r="M270" s="78"/>
      <c r="N270" s="80"/>
      <c r="O270" s="78"/>
      <c r="P270" s="78"/>
      <c r="Q270" s="78"/>
      <c r="R270" s="78"/>
      <c r="S270" s="78"/>
      <c r="T270" s="78"/>
      <c r="U270" s="78"/>
      <c r="V270" s="102"/>
      <c r="W270" s="102"/>
      <c r="X270" s="102"/>
      <c r="Y270" s="102"/>
      <c r="Z270" s="102"/>
      <c r="AA270" s="103"/>
      <c r="AB270" s="103"/>
      <c r="AC270" s="103"/>
      <c r="AD270" s="103"/>
      <c r="AE270" s="103"/>
      <c r="AF270" s="102"/>
      <c r="AG270" s="102"/>
      <c r="AH270" s="102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</row>
    <row r="271" spans="1:68" s="16" customFormat="1" ht="73.5" customHeight="1">
      <c r="A271" s="88" t="s">
        <v>282</v>
      </c>
      <c r="B271" s="89" t="s">
        <v>136</v>
      </c>
      <c r="C271" s="89" t="s">
        <v>146</v>
      </c>
      <c r="D271" s="90" t="s">
        <v>180</v>
      </c>
      <c r="E271" s="89"/>
      <c r="F271" s="78">
        <f aca="true" t="shared" si="176" ref="F271:AH271">F272</f>
        <v>120000</v>
      </c>
      <c r="G271" s="78">
        <f t="shared" si="176"/>
        <v>0</v>
      </c>
      <c r="H271" s="78">
        <f t="shared" si="176"/>
        <v>120000</v>
      </c>
      <c r="I271" s="78">
        <f t="shared" si="176"/>
        <v>0</v>
      </c>
      <c r="J271" s="78">
        <f t="shared" si="176"/>
        <v>0</v>
      </c>
      <c r="K271" s="78">
        <f t="shared" si="176"/>
        <v>0</v>
      </c>
      <c r="L271" s="78">
        <f t="shared" si="176"/>
        <v>0</v>
      </c>
      <c r="M271" s="78">
        <f t="shared" si="176"/>
        <v>0</v>
      </c>
      <c r="N271" s="78">
        <f t="shared" si="176"/>
        <v>55792</v>
      </c>
      <c r="O271" s="78">
        <f t="shared" si="176"/>
        <v>55792</v>
      </c>
      <c r="P271" s="78">
        <f t="shared" si="176"/>
        <v>55792</v>
      </c>
      <c r="Q271" s="78">
        <f t="shared" si="176"/>
        <v>55792</v>
      </c>
      <c r="R271" s="78">
        <f t="shared" si="176"/>
        <v>0</v>
      </c>
      <c r="S271" s="78">
        <f t="shared" si="176"/>
        <v>0</v>
      </c>
      <c r="T271" s="78">
        <f t="shared" si="176"/>
        <v>55792</v>
      </c>
      <c r="U271" s="78">
        <f t="shared" si="176"/>
        <v>55792</v>
      </c>
      <c r="V271" s="78">
        <f t="shared" si="176"/>
        <v>0</v>
      </c>
      <c r="W271" s="78">
        <f t="shared" si="176"/>
        <v>0</v>
      </c>
      <c r="X271" s="78">
        <f t="shared" si="176"/>
        <v>55792</v>
      </c>
      <c r="Y271" s="78">
        <f t="shared" si="176"/>
        <v>55792</v>
      </c>
      <c r="Z271" s="78">
        <f t="shared" si="176"/>
        <v>0</v>
      </c>
      <c r="AA271" s="79">
        <f t="shared" si="176"/>
        <v>55792</v>
      </c>
      <c r="AB271" s="79">
        <f t="shared" si="176"/>
        <v>55792</v>
      </c>
      <c r="AC271" s="79">
        <f t="shared" si="176"/>
        <v>0</v>
      </c>
      <c r="AD271" s="79">
        <f t="shared" si="176"/>
        <v>0</v>
      </c>
      <c r="AE271" s="79"/>
      <c r="AF271" s="78">
        <f t="shared" si="176"/>
        <v>55792</v>
      </c>
      <c r="AG271" s="78">
        <f t="shared" si="176"/>
        <v>0</v>
      </c>
      <c r="AH271" s="78">
        <f t="shared" si="176"/>
        <v>55792</v>
      </c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</row>
    <row r="272" spans="1:68" s="16" customFormat="1" ht="84" customHeight="1">
      <c r="A272" s="88" t="s">
        <v>254</v>
      </c>
      <c r="B272" s="89" t="s">
        <v>136</v>
      </c>
      <c r="C272" s="89" t="s">
        <v>146</v>
      </c>
      <c r="D272" s="90" t="s">
        <v>180</v>
      </c>
      <c r="E272" s="89" t="s">
        <v>143</v>
      </c>
      <c r="F272" s="78">
        <v>120000</v>
      </c>
      <c r="G272" s="78">
        <f>H272-F272</f>
        <v>0</v>
      </c>
      <c r="H272" s="98">
        <v>120000</v>
      </c>
      <c r="I272" s="98"/>
      <c r="J272" s="98"/>
      <c r="K272" s="99"/>
      <c r="L272" s="99"/>
      <c r="M272" s="78"/>
      <c r="N272" s="78">
        <f>O272-M272</f>
        <v>55792</v>
      </c>
      <c r="O272" s="78">
        <v>55792</v>
      </c>
      <c r="P272" s="78">
        <v>55792</v>
      </c>
      <c r="Q272" s="78">
        <v>55792</v>
      </c>
      <c r="R272" s="81"/>
      <c r="S272" s="81"/>
      <c r="T272" s="78">
        <f>O272+R272</f>
        <v>55792</v>
      </c>
      <c r="U272" s="78">
        <f>Q272+S272</f>
        <v>55792</v>
      </c>
      <c r="V272" s="81"/>
      <c r="W272" s="81"/>
      <c r="X272" s="78">
        <f>T272+V272</f>
        <v>55792</v>
      </c>
      <c r="Y272" s="78">
        <f>U272+W272</f>
        <v>55792</v>
      </c>
      <c r="Z272" s="81"/>
      <c r="AA272" s="79">
        <f>X272+Z272</f>
        <v>55792</v>
      </c>
      <c r="AB272" s="79">
        <f>Y272</f>
        <v>55792</v>
      </c>
      <c r="AC272" s="82"/>
      <c r="AD272" s="82"/>
      <c r="AE272" s="82"/>
      <c r="AF272" s="78">
        <f>AA272+AC272</f>
        <v>55792</v>
      </c>
      <c r="AG272" s="81"/>
      <c r="AH272" s="78">
        <f>AB272</f>
        <v>55792</v>
      </c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</row>
    <row r="273" spans="1:68" s="26" customFormat="1" ht="104.25" customHeight="1">
      <c r="A273" s="88" t="s">
        <v>79</v>
      </c>
      <c r="B273" s="89" t="s">
        <v>136</v>
      </c>
      <c r="C273" s="89" t="s">
        <v>146</v>
      </c>
      <c r="D273" s="90" t="s">
        <v>80</v>
      </c>
      <c r="E273" s="89"/>
      <c r="F273" s="91">
        <f aca="true" t="shared" si="177" ref="F273:AH273">F274</f>
        <v>11278</v>
      </c>
      <c r="G273" s="91">
        <f t="shared" si="177"/>
        <v>1062</v>
      </c>
      <c r="H273" s="91">
        <f t="shared" si="177"/>
        <v>12340</v>
      </c>
      <c r="I273" s="91">
        <f t="shared" si="177"/>
        <v>0</v>
      </c>
      <c r="J273" s="91">
        <f t="shared" si="177"/>
        <v>13287</v>
      </c>
      <c r="K273" s="91">
        <f t="shared" si="177"/>
        <v>-646</v>
      </c>
      <c r="L273" s="91">
        <f t="shared" si="177"/>
        <v>-692</v>
      </c>
      <c r="M273" s="91">
        <f t="shared" si="177"/>
        <v>12595</v>
      </c>
      <c r="N273" s="91">
        <f t="shared" si="177"/>
        <v>-4623</v>
      </c>
      <c r="O273" s="91">
        <f t="shared" si="177"/>
        <v>7972</v>
      </c>
      <c r="P273" s="91">
        <f t="shared" si="177"/>
        <v>7972</v>
      </c>
      <c r="Q273" s="91">
        <f t="shared" si="177"/>
        <v>7972</v>
      </c>
      <c r="R273" s="91">
        <f t="shared" si="177"/>
        <v>0</v>
      </c>
      <c r="S273" s="91">
        <f t="shared" si="177"/>
        <v>0</v>
      </c>
      <c r="T273" s="91">
        <f t="shared" si="177"/>
        <v>7972</v>
      </c>
      <c r="U273" s="91">
        <f t="shared" si="177"/>
        <v>7972</v>
      </c>
      <c r="V273" s="91">
        <f t="shared" si="177"/>
        <v>-2622</v>
      </c>
      <c r="W273" s="91">
        <f t="shared" si="177"/>
        <v>-2622</v>
      </c>
      <c r="X273" s="91">
        <f t="shared" si="177"/>
        <v>5350</v>
      </c>
      <c r="Y273" s="91">
        <f t="shared" si="177"/>
        <v>5350</v>
      </c>
      <c r="Z273" s="91">
        <f t="shared" si="177"/>
        <v>0</v>
      </c>
      <c r="AA273" s="92">
        <f t="shared" si="177"/>
        <v>5350</v>
      </c>
      <c r="AB273" s="92">
        <f t="shared" si="177"/>
        <v>5350</v>
      </c>
      <c r="AC273" s="92">
        <f t="shared" si="177"/>
        <v>0</v>
      </c>
      <c r="AD273" s="92">
        <f t="shared" si="177"/>
        <v>0</v>
      </c>
      <c r="AE273" s="92"/>
      <c r="AF273" s="91">
        <f t="shared" si="177"/>
        <v>5350</v>
      </c>
      <c r="AG273" s="91">
        <f t="shared" si="177"/>
        <v>0</v>
      </c>
      <c r="AH273" s="91">
        <f t="shared" si="177"/>
        <v>5350</v>
      </c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</row>
    <row r="274" spans="1:68" s="26" customFormat="1" ht="33.75" customHeight="1">
      <c r="A274" s="88" t="s">
        <v>129</v>
      </c>
      <c r="B274" s="89" t="s">
        <v>136</v>
      </c>
      <c r="C274" s="89" t="s">
        <v>146</v>
      </c>
      <c r="D274" s="90" t="s">
        <v>80</v>
      </c>
      <c r="E274" s="89" t="s">
        <v>130</v>
      </c>
      <c r="F274" s="78">
        <v>11278</v>
      </c>
      <c r="G274" s="78">
        <f>H274-F274</f>
        <v>1062</v>
      </c>
      <c r="H274" s="98">
        <f>12383-43</f>
        <v>12340</v>
      </c>
      <c r="I274" s="98"/>
      <c r="J274" s="98">
        <f>13341-54</f>
        <v>13287</v>
      </c>
      <c r="K274" s="98">
        <v>-646</v>
      </c>
      <c r="L274" s="98">
        <v>-692</v>
      </c>
      <c r="M274" s="78">
        <v>12595</v>
      </c>
      <c r="N274" s="78">
        <f>O274-M274</f>
        <v>-4623</v>
      </c>
      <c r="O274" s="78">
        <v>7972</v>
      </c>
      <c r="P274" s="78">
        <v>7972</v>
      </c>
      <c r="Q274" s="78">
        <v>7972</v>
      </c>
      <c r="R274" s="127"/>
      <c r="S274" s="127"/>
      <c r="T274" s="78">
        <f>O274+R274</f>
        <v>7972</v>
      </c>
      <c r="U274" s="78">
        <f>Q274+S274</f>
        <v>7972</v>
      </c>
      <c r="V274" s="78">
        <v>-2622</v>
      </c>
      <c r="W274" s="78">
        <v>-2622</v>
      </c>
      <c r="X274" s="78">
        <f>T274+V274</f>
        <v>5350</v>
      </c>
      <c r="Y274" s="78">
        <f>U274+W274</f>
        <v>5350</v>
      </c>
      <c r="Z274" s="127"/>
      <c r="AA274" s="79">
        <f>X274+Z274</f>
        <v>5350</v>
      </c>
      <c r="AB274" s="79">
        <f>Y274</f>
        <v>5350</v>
      </c>
      <c r="AC274" s="128"/>
      <c r="AD274" s="128"/>
      <c r="AE274" s="128"/>
      <c r="AF274" s="78">
        <f>AA274+AC274</f>
        <v>5350</v>
      </c>
      <c r="AG274" s="127"/>
      <c r="AH274" s="78">
        <f>AB274</f>
        <v>5350</v>
      </c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</row>
    <row r="275" spans="1:68" s="26" customFormat="1" ht="21" customHeight="1">
      <c r="A275" s="88" t="s">
        <v>121</v>
      </c>
      <c r="B275" s="89" t="s">
        <v>136</v>
      </c>
      <c r="C275" s="89" t="s">
        <v>146</v>
      </c>
      <c r="D275" s="90" t="s">
        <v>122</v>
      </c>
      <c r="E275" s="89"/>
      <c r="F275" s="78"/>
      <c r="G275" s="78">
        <f>G276</f>
        <v>10060</v>
      </c>
      <c r="H275" s="78">
        <f>H276</f>
        <v>10060</v>
      </c>
      <c r="I275" s="78">
        <f>I276</f>
        <v>0</v>
      </c>
      <c r="J275" s="78">
        <f>J276</f>
        <v>11316</v>
      </c>
      <c r="K275" s="78">
        <f>K276+K277</f>
        <v>220414</v>
      </c>
      <c r="L275" s="78">
        <f>L276+L277</f>
        <v>240113</v>
      </c>
      <c r="M275" s="78">
        <f>M276+M277</f>
        <v>251429</v>
      </c>
      <c r="N275" s="78">
        <f>N276+N277+N279</f>
        <v>-215035</v>
      </c>
      <c r="O275" s="78">
        <f>O276+O277+O279</f>
        <v>36394</v>
      </c>
      <c r="P275" s="78">
        <f aca="true" t="shared" si="178" ref="P275:Y275">P276+P277+P279</f>
        <v>0</v>
      </c>
      <c r="Q275" s="78">
        <f t="shared" si="178"/>
        <v>0</v>
      </c>
      <c r="R275" s="78">
        <f t="shared" si="178"/>
        <v>0</v>
      </c>
      <c r="S275" s="78">
        <f t="shared" si="178"/>
        <v>0</v>
      </c>
      <c r="T275" s="78">
        <f t="shared" si="178"/>
        <v>36394</v>
      </c>
      <c r="U275" s="78">
        <f t="shared" si="178"/>
        <v>0</v>
      </c>
      <c r="V275" s="78">
        <f t="shared" si="178"/>
        <v>0</v>
      </c>
      <c r="W275" s="78">
        <f t="shared" si="178"/>
        <v>0</v>
      </c>
      <c r="X275" s="78">
        <f t="shared" si="178"/>
        <v>36394</v>
      </c>
      <c r="Y275" s="78">
        <f t="shared" si="178"/>
        <v>0</v>
      </c>
      <c r="Z275" s="78">
        <f>Z276+Z277+Z279</f>
        <v>0</v>
      </c>
      <c r="AA275" s="79">
        <f>AA276+AA277+AA279</f>
        <v>36394</v>
      </c>
      <c r="AB275" s="79">
        <f>AB276+AB277+AB279</f>
        <v>0</v>
      </c>
      <c r="AC275" s="79">
        <f>AC276+AC277+AC279</f>
        <v>0</v>
      </c>
      <c r="AD275" s="79">
        <f>AD276+AD277+AD279</f>
        <v>0</v>
      </c>
      <c r="AE275" s="79"/>
      <c r="AF275" s="78">
        <f>AF276+AF277+AF279</f>
        <v>36394</v>
      </c>
      <c r="AG275" s="78">
        <f>AG276+AG277+AG279</f>
        <v>0</v>
      </c>
      <c r="AH275" s="78">
        <f>AH276+AH277+AH279</f>
        <v>0</v>
      </c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</row>
    <row r="276" spans="1:68" s="26" customFormat="1" ht="51.75" customHeight="1" hidden="1">
      <c r="A276" s="88" t="s">
        <v>137</v>
      </c>
      <c r="B276" s="89" t="s">
        <v>136</v>
      </c>
      <c r="C276" s="89" t="s">
        <v>146</v>
      </c>
      <c r="D276" s="90" t="s">
        <v>122</v>
      </c>
      <c r="E276" s="89" t="s">
        <v>138</v>
      </c>
      <c r="F276" s="78"/>
      <c r="G276" s="78">
        <f>H276-F276</f>
        <v>10060</v>
      </c>
      <c r="H276" s="98">
        <f>6512+769+2779</f>
        <v>10060</v>
      </c>
      <c r="I276" s="98"/>
      <c r="J276" s="98">
        <f>7146+822+3348</f>
        <v>11316</v>
      </c>
      <c r="K276" s="98">
        <f>220414-2551</f>
        <v>217863</v>
      </c>
      <c r="L276" s="98">
        <f>240113-2732</f>
        <v>237381</v>
      </c>
      <c r="M276" s="78">
        <v>248697</v>
      </c>
      <c r="N276" s="78">
        <f>O276-M276</f>
        <v>-248697</v>
      </c>
      <c r="O276" s="78"/>
      <c r="P276" s="78"/>
      <c r="Q276" s="78"/>
      <c r="R276" s="78"/>
      <c r="S276" s="78"/>
      <c r="T276" s="78"/>
      <c r="U276" s="78"/>
      <c r="V276" s="127"/>
      <c r="W276" s="127"/>
      <c r="X276" s="127"/>
      <c r="Y276" s="127"/>
      <c r="Z276" s="127"/>
      <c r="AA276" s="128"/>
      <c r="AB276" s="128"/>
      <c r="AC276" s="128"/>
      <c r="AD276" s="128"/>
      <c r="AE276" s="128"/>
      <c r="AF276" s="127"/>
      <c r="AG276" s="127"/>
      <c r="AH276" s="127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</row>
    <row r="277" spans="1:68" s="26" customFormat="1" ht="66" customHeight="1" hidden="1">
      <c r="A277" s="88" t="s">
        <v>220</v>
      </c>
      <c r="B277" s="89" t="s">
        <v>136</v>
      </c>
      <c r="C277" s="89" t="s">
        <v>146</v>
      </c>
      <c r="D277" s="90" t="s">
        <v>248</v>
      </c>
      <c r="E277" s="89"/>
      <c r="F277" s="78"/>
      <c r="G277" s="78"/>
      <c r="H277" s="98"/>
      <c r="I277" s="98"/>
      <c r="J277" s="98"/>
      <c r="K277" s="98">
        <f aca="true" t="shared" si="179" ref="K277:U277">K278</f>
        <v>2551</v>
      </c>
      <c r="L277" s="98">
        <f t="shared" si="179"/>
        <v>2732</v>
      </c>
      <c r="M277" s="78">
        <f t="shared" si="179"/>
        <v>2732</v>
      </c>
      <c r="N277" s="78">
        <f t="shared" si="179"/>
        <v>-2732</v>
      </c>
      <c r="O277" s="78">
        <f t="shared" si="179"/>
        <v>0</v>
      </c>
      <c r="P277" s="78">
        <f t="shared" si="179"/>
        <v>0</v>
      </c>
      <c r="Q277" s="78">
        <f t="shared" si="179"/>
        <v>0</v>
      </c>
      <c r="R277" s="78">
        <f t="shared" si="179"/>
        <v>0</v>
      </c>
      <c r="S277" s="78">
        <f t="shared" si="179"/>
        <v>0</v>
      </c>
      <c r="T277" s="78">
        <f t="shared" si="179"/>
        <v>0</v>
      </c>
      <c r="U277" s="78">
        <f t="shared" si="179"/>
        <v>0</v>
      </c>
      <c r="V277" s="127"/>
      <c r="W277" s="127"/>
      <c r="X277" s="127"/>
      <c r="Y277" s="127"/>
      <c r="Z277" s="127"/>
      <c r="AA277" s="128"/>
      <c r="AB277" s="128"/>
      <c r="AC277" s="128"/>
      <c r="AD277" s="128"/>
      <c r="AE277" s="128"/>
      <c r="AF277" s="127"/>
      <c r="AG277" s="127"/>
      <c r="AH277" s="127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</row>
    <row r="278" spans="1:68" s="26" customFormat="1" ht="84" customHeight="1" hidden="1">
      <c r="A278" s="88" t="s">
        <v>254</v>
      </c>
      <c r="B278" s="89" t="s">
        <v>136</v>
      </c>
      <c r="C278" s="89" t="s">
        <v>146</v>
      </c>
      <c r="D278" s="90" t="s">
        <v>248</v>
      </c>
      <c r="E278" s="89" t="s">
        <v>143</v>
      </c>
      <c r="F278" s="78"/>
      <c r="G278" s="78"/>
      <c r="H278" s="98"/>
      <c r="I278" s="98"/>
      <c r="J278" s="98"/>
      <c r="K278" s="98">
        <v>2551</v>
      </c>
      <c r="L278" s="98">
        <v>2732</v>
      </c>
      <c r="M278" s="78">
        <v>2732</v>
      </c>
      <c r="N278" s="78">
        <f>O278-M278</f>
        <v>-2732</v>
      </c>
      <c r="O278" s="78"/>
      <c r="P278" s="78"/>
      <c r="Q278" s="78"/>
      <c r="R278" s="78"/>
      <c r="S278" s="78"/>
      <c r="T278" s="78"/>
      <c r="U278" s="78"/>
      <c r="V278" s="127"/>
      <c r="W278" s="127"/>
      <c r="X278" s="127"/>
      <c r="Y278" s="127"/>
      <c r="Z278" s="127"/>
      <c r="AA278" s="128"/>
      <c r="AB278" s="128"/>
      <c r="AC278" s="128"/>
      <c r="AD278" s="128"/>
      <c r="AE278" s="128"/>
      <c r="AF278" s="127"/>
      <c r="AG278" s="127"/>
      <c r="AH278" s="127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</row>
    <row r="279" spans="1:68" s="26" customFormat="1" ht="57.75" customHeight="1">
      <c r="A279" s="88" t="s">
        <v>328</v>
      </c>
      <c r="B279" s="89" t="s">
        <v>136</v>
      </c>
      <c r="C279" s="89" t="s">
        <v>146</v>
      </c>
      <c r="D279" s="90" t="s">
        <v>283</v>
      </c>
      <c r="E279" s="89"/>
      <c r="F279" s="78"/>
      <c r="G279" s="78"/>
      <c r="H279" s="98"/>
      <c r="I279" s="98"/>
      <c r="J279" s="98"/>
      <c r="K279" s="98"/>
      <c r="L279" s="98"/>
      <c r="M279" s="78"/>
      <c r="N279" s="78">
        <f>N280</f>
        <v>36394</v>
      </c>
      <c r="O279" s="78">
        <f>O280</f>
        <v>36394</v>
      </c>
      <c r="P279" s="78">
        <f aca="true" t="shared" si="180" ref="P279:AH279">P280</f>
        <v>0</v>
      </c>
      <c r="Q279" s="78">
        <f t="shared" si="180"/>
        <v>0</v>
      </c>
      <c r="R279" s="78">
        <f t="shared" si="180"/>
        <v>0</v>
      </c>
      <c r="S279" s="78">
        <f t="shared" si="180"/>
        <v>0</v>
      </c>
      <c r="T279" s="78">
        <f t="shared" si="180"/>
        <v>36394</v>
      </c>
      <c r="U279" s="78">
        <f t="shared" si="180"/>
        <v>0</v>
      </c>
      <c r="V279" s="78">
        <f t="shared" si="180"/>
        <v>0</v>
      </c>
      <c r="W279" s="78">
        <f t="shared" si="180"/>
        <v>0</v>
      </c>
      <c r="X279" s="78">
        <f t="shared" si="180"/>
        <v>36394</v>
      </c>
      <c r="Y279" s="78">
        <f t="shared" si="180"/>
        <v>0</v>
      </c>
      <c r="Z279" s="78">
        <f t="shared" si="180"/>
        <v>0</v>
      </c>
      <c r="AA279" s="79">
        <f t="shared" si="180"/>
        <v>36394</v>
      </c>
      <c r="AB279" s="79">
        <f t="shared" si="180"/>
        <v>0</v>
      </c>
      <c r="AC279" s="79">
        <f t="shared" si="180"/>
        <v>0</v>
      </c>
      <c r="AD279" s="79">
        <f t="shared" si="180"/>
        <v>0</v>
      </c>
      <c r="AE279" s="79"/>
      <c r="AF279" s="78">
        <f t="shared" si="180"/>
        <v>36394</v>
      </c>
      <c r="AG279" s="78">
        <f t="shared" si="180"/>
        <v>0</v>
      </c>
      <c r="AH279" s="78">
        <f t="shared" si="180"/>
        <v>0</v>
      </c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</row>
    <row r="280" spans="1:68" s="26" customFormat="1" ht="57" customHeight="1">
      <c r="A280" s="88" t="s">
        <v>137</v>
      </c>
      <c r="B280" s="89" t="s">
        <v>136</v>
      </c>
      <c r="C280" s="89" t="s">
        <v>146</v>
      </c>
      <c r="D280" s="90" t="s">
        <v>283</v>
      </c>
      <c r="E280" s="89" t="s">
        <v>138</v>
      </c>
      <c r="F280" s="78"/>
      <c r="G280" s="78"/>
      <c r="H280" s="98"/>
      <c r="I280" s="98"/>
      <c r="J280" s="98"/>
      <c r="K280" s="98"/>
      <c r="L280" s="98"/>
      <c r="M280" s="78"/>
      <c r="N280" s="78">
        <f>O280-M280</f>
        <v>36394</v>
      </c>
      <c r="O280" s="78">
        <v>36394</v>
      </c>
      <c r="P280" s="78"/>
      <c r="Q280" s="78"/>
      <c r="R280" s="127"/>
      <c r="S280" s="127"/>
      <c r="T280" s="78">
        <f>O280+R280</f>
        <v>36394</v>
      </c>
      <c r="U280" s="78">
        <f>Q280+S280</f>
        <v>0</v>
      </c>
      <c r="V280" s="127"/>
      <c r="W280" s="127"/>
      <c r="X280" s="78">
        <f>T280+V280</f>
        <v>36394</v>
      </c>
      <c r="Y280" s="78">
        <f>U280+W280</f>
        <v>0</v>
      </c>
      <c r="Z280" s="127"/>
      <c r="AA280" s="79">
        <f>X280+Z280</f>
        <v>36394</v>
      </c>
      <c r="AB280" s="79">
        <f>Y280</f>
        <v>0</v>
      </c>
      <c r="AC280" s="128"/>
      <c r="AD280" s="128"/>
      <c r="AE280" s="128"/>
      <c r="AF280" s="78">
        <f>AA280+AC280</f>
        <v>36394</v>
      </c>
      <c r="AG280" s="127"/>
      <c r="AH280" s="78">
        <f>AB280</f>
        <v>0</v>
      </c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</row>
    <row r="281" spans="1:34" ht="20.25" customHeight="1">
      <c r="A281" s="108"/>
      <c r="B281" s="109"/>
      <c r="C281" s="109"/>
      <c r="D281" s="110"/>
      <c r="E281" s="109"/>
      <c r="F281" s="59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2"/>
      <c r="AB281" s="62"/>
      <c r="AC281" s="62"/>
      <c r="AD281" s="62"/>
      <c r="AE281" s="62"/>
      <c r="AF281" s="61"/>
      <c r="AG281" s="61"/>
      <c r="AH281" s="61"/>
    </row>
    <row r="282" spans="1:68" s="8" customFormat="1" ht="60.75" customHeight="1">
      <c r="A282" s="63" t="s">
        <v>173</v>
      </c>
      <c r="B282" s="64" t="s">
        <v>81</v>
      </c>
      <c r="C282" s="64"/>
      <c r="D282" s="65"/>
      <c r="E282" s="64"/>
      <c r="F282" s="66">
        <f aca="true" t="shared" si="181" ref="F282:O282">F284+F308+F312</f>
        <v>224517</v>
      </c>
      <c r="G282" s="66">
        <f t="shared" si="181"/>
        <v>14721</v>
      </c>
      <c r="H282" s="66">
        <f t="shared" si="181"/>
        <v>239238</v>
      </c>
      <c r="I282" s="66">
        <f t="shared" si="181"/>
        <v>0</v>
      </c>
      <c r="J282" s="66">
        <f t="shared" si="181"/>
        <v>257511</v>
      </c>
      <c r="K282" s="66">
        <f t="shared" si="181"/>
        <v>0</v>
      </c>
      <c r="L282" s="66">
        <f t="shared" si="181"/>
        <v>0</v>
      </c>
      <c r="M282" s="66">
        <f t="shared" si="181"/>
        <v>257511</v>
      </c>
      <c r="N282" s="66">
        <f t="shared" si="181"/>
        <v>-103618</v>
      </c>
      <c r="O282" s="66">
        <f t="shared" si="181"/>
        <v>153893</v>
      </c>
      <c r="P282" s="66">
        <f aca="true" t="shared" si="182" ref="P282:U282">P284+P308+P312</f>
        <v>0</v>
      </c>
      <c r="Q282" s="66">
        <f t="shared" si="182"/>
        <v>150699</v>
      </c>
      <c r="R282" s="66">
        <f t="shared" si="182"/>
        <v>0</v>
      </c>
      <c r="S282" s="66">
        <f t="shared" si="182"/>
        <v>0</v>
      </c>
      <c r="T282" s="66">
        <f t="shared" si="182"/>
        <v>153893</v>
      </c>
      <c r="U282" s="66">
        <f t="shared" si="182"/>
        <v>150699</v>
      </c>
      <c r="V282" s="66">
        <f aca="true" t="shared" si="183" ref="V282:AB282">V284+V308+V312</f>
        <v>0</v>
      </c>
      <c r="W282" s="66">
        <f t="shared" si="183"/>
        <v>0</v>
      </c>
      <c r="X282" s="66">
        <f t="shared" si="183"/>
        <v>153893</v>
      </c>
      <c r="Y282" s="66">
        <f t="shared" si="183"/>
        <v>150699</v>
      </c>
      <c r="Z282" s="66">
        <f t="shared" si="183"/>
        <v>0</v>
      </c>
      <c r="AA282" s="67">
        <f t="shared" si="183"/>
        <v>153893</v>
      </c>
      <c r="AB282" s="67">
        <f t="shared" si="183"/>
        <v>150699</v>
      </c>
      <c r="AC282" s="67">
        <f>AC284+AC308+AC312</f>
        <v>830</v>
      </c>
      <c r="AD282" s="67">
        <f>AD284+AD308+AD312</f>
        <v>0</v>
      </c>
      <c r="AE282" s="67"/>
      <c r="AF282" s="66">
        <f>AF284+AF308+AF312</f>
        <v>154723</v>
      </c>
      <c r="AG282" s="66">
        <f>AG284+AG308+AG312</f>
        <v>0</v>
      </c>
      <c r="AH282" s="66">
        <f>AH284+AH308+AH312</f>
        <v>151529</v>
      </c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</row>
    <row r="283" spans="1:68" s="8" customFormat="1" ht="20.25">
      <c r="A283" s="63"/>
      <c r="B283" s="64"/>
      <c r="C283" s="64"/>
      <c r="D283" s="65"/>
      <c r="E283" s="64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7"/>
      <c r="AB283" s="67"/>
      <c r="AC283" s="67"/>
      <c r="AD283" s="67"/>
      <c r="AE283" s="67"/>
      <c r="AF283" s="66"/>
      <c r="AG283" s="66"/>
      <c r="AH283" s="66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</row>
    <row r="284" spans="1:68" s="8" customFormat="1" ht="20.25">
      <c r="A284" s="71" t="s">
        <v>82</v>
      </c>
      <c r="B284" s="72" t="s">
        <v>153</v>
      </c>
      <c r="C284" s="72" t="s">
        <v>127</v>
      </c>
      <c r="D284" s="85"/>
      <c r="E284" s="72"/>
      <c r="F284" s="86">
        <f aca="true" t="shared" si="184" ref="F284:O284">F285+F287+F289+F291+F293+F295+F303</f>
        <v>218881</v>
      </c>
      <c r="G284" s="86">
        <f t="shared" si="184"/>
        <v>14525</v>
      </c>
      <c r="H284" s="86">
        <f t="shared" si="184"/>
        <v>233406</v>
      </c>
      <c r="I284" s="86">
        <f t="shared" si="184"/>
        <v>0</v>
      </c>
      <c r="J284" s="86">
        <f t="shared" si="184"/>
        <v>251244</v>
      </c>
      <c r="K284" s="86">
        <f t="shared" si="184"/>
        <v>0</v>
      </c>
      <c r="L284" s="86">
        <f t="shared" si="184"/>
        <v>0</v>
      </c>
      <c r="M284" s="86">
        <f t="shared" si="184"/>
        <v>251244</v>
      </c>
      <c r="N284" s="86">
        <f t="shared" si="184"/>
        <v>-101838</v>
      </c>
      <c r="O284" s="86">
        <f t="shared" si="184"/>
        <v>149406</v>
      </c>
      <c r="P284" s="86">
        <f aca="true" t="shared" si="185" ref="P284:U284">P285+P287+P289+P291+P293+P295+P303</f>
        <v>0</v>
      </c>
      <c r="Q284" s="86">
        <f t="shared" si="185"/>
        <v>146212</v>
      </c>
      <c r="R284" s="86">
        <f t="shared" si="185"/>
        <v>0</v>
      </c>
      <c r="S284" s="86">
        <f t="shared" si="185"/>
        <v>0</v>
      </c>
      <c r="T284" s="86">
        <f t="shared" si="185"/>
        <v>149406</v>
      </c>
      <c r="U284" s="86">
        <f t="shared" si="185"/>
        <v>146212</v>
      </c>
      <c r="V284" s="86">
        <f aca="true" t="shared" si="186" ref="V284:AB284">V285+V287+V289+V291+V293+V295+V303</f>
        <v>0</v>
      </c>
      <c r="W284" s="86">
        <f t="shared" si="186"/>
        <v>0</v>
      </c>
      <c r="X284" s="86">
        <f t="shared" si="186"/>
        <v>149406</v>
      </c>
      <c r="Y284" s="86">
        <f t="shared" si="186"/>
        <v>146212</v>
      </c>
      <c r="Z284" s="86">
        <f t="shared" si="186"/>
        <v>0</v>
      </c>
      <c r="AA284" s="87">
        <f t="shared" si="186"/>
        <v>149406</v>
      </c>
      <c r="AB284" s="87">
        <f t="shared" si="186"/>
        <v>146212</v>
      </c>
      <c r="AC284" s="87">
        <f>AC285+AC287+AC289+AC291+AC293+AC295+AC303</f>
        <v>830</v>
      </c>
      <c r="AD284" s="87">
        <f>AD285+AD287+AD289+AD291+AD293+AD295+AD303</f>
        <v>0</v>
      </c>
      <c r="AE284" s="87"/>
      <c r="AF284" s="86">
        <f>AF285+AF287+AF289+AF291+AF293+AF295+AF303</f>
        <v>150236</v>
      </c>
      <c r="AG284" s="86">
        <f>AG285+AG287+AG289+AG291+AG293+AG295+AG303</f>
        <v>0</v>
      </c>
      <c r="AH284" s="86">
        <f>AH285+AH287+AH289+AH291+AH293+AH295+AH303</f>
        <v>147042</v>
      </c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</row>
    <row r="285" spans="1:68" s="8" customFormat="1" ht="55.5" customHeight="1">
      <c r="A285" s="88" t="s">
        <v>150</v>
      </c>
      <c r="B285" s="89" t="s">
        <v>153</v>
      </c>
      <c r="C285" s="89" t="s">
        <v>127</v>
      </c>
      <c r="D285" s="90" t="s">
        <v>38</v>
      </c>
      <c r="E285" s="89"/>
      <c r="F285" s="91">
        <f aca="true" t="shared" si="187" ref="F285:AH285">F286</f>
        <v>19370</v>
      </c>
      <c r="G285" s="91">
        <f t="shared" si="187"/>
        <v>-16627</v>
      </c>
      <c r="H285" s="91">
        <f t="shared" si="187"/>
        <v>2743</v>
      </c>
      <c r="I285" s="91">
        <f t="shared" si="187"/>
        <v>0</v>
      </c>
      <c r="J285" s="91">
        <f t="shared" si="187"/>
        <v>2984</v>
      </c>
      <c r="K285" s="91">
        <f t="shared" si="187"/>
        <v>0</v>
      </c>
      <c r="L285" s="91">
        <f t="shared" si="187"/>
        <v>0</v>
      </c>
      <c r="M285" s="91">
        <f t="shared" si="187"/>
        <v>2984</v>
      </c>
      <c r="N285" s="91">
        <f t="shared" si="187"/>
        <v>210</v>
      </c>
      <c r="O285" s="91">
        <f t="shared" si="187"/>
        <v>3194</v>
      </c>
      <c r="P285" s="91">
        <f t="shared" si="187"/>
        <v>0</v>
      </c>
      <c r="Q285" s="91">
        <f t="shared" si="187"/>
        <v>0</v>
      </c>
      <c r="R285" s="91">
        <f t="shared" si="187"/>
        <v>0</v>
      </c>
      <c r="S285" s="91">
        <f t="shared" si="187"/>
        <v>0</v>
      </c>
      <c r="T285" s="91">
        <f t="shared" si="187"/>
        <v>3194</v>
      </c>
      <c r="U285" s="91">
        <f t="shared" si="187"/>
        <v>0</v>
      </c>
      <c r="V285" s="91">
        <f t="shared" si="187"/>
        <v>0</v>
      </c>
      <c r="W285" s="91">
        <f t="shared" si="187"/>
        <v>0</v>
      </c>
      <c r="X285" s="91">
        <f t="shared" si="187"/>
        <v>3194</v>
      </c>
      <c r="Y285" s="91">
        <f t="shared" si="187"/>
        <v>0</v>
      </c>
      <c r="Z285" s="91">
        <f t="shared" si="187"/>
        <v>0</v>
      </c>
      <c r="AA285" s="92">
        <f t="shared" si="187"/>
        <v>3194</v>
      </c>
      <c r="AB285" s="92">
        <f t="shared" si="187"/>
        <v>0</v>
      </c>
      <c r="AC285" s="92">
        <f t="shared" si="187"/>
        <v>0</v>
      </c>
      <c r="AD285" s="92">
        <f t="shared" si="187"/>
        <v>0</v>
      </c>
      <c r="AE285" s="92"/>
      <c r="AF285" s="91">
        <f t="shared" si="187"/>
        <v>3194</v>
      </c>
      <c r="AG285" s="91">
        <f t="shared" si="187"/>
        <v>0</v>
      </c>
      <c r="AH285" s="91">
        <f t="shared" si="187"/>
        <v>0</v>
      </c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</row>
    <row r="286" spans="1:68" s="8" customFormat="1" ht="87.75" customHeight="1">
      <c r="A286" s="88" t="s">
        <v>253</v>
      </c>
      <c r="B286" s="89" t="s">
        <v>153</v>
      </c>
      <c r="C286" s="89" t="s">
        <v>127</v>
      </c>
      <c r="D286" s="90" t="s">
        <v>38</v>
      </c>
      <c r="E286" s="89" t="s">
        <v>151</v>
      </c>
      <c r="F286" s="78">
        <v>19370</v>
      </c>
      <c r="G286" s="78">
        <f>H286-F286</f>
        <v>-16627</v>
      </c>
      <c r="H286" s="98">
        <v>2743</v>
      </c>
      <c r="I286" s="98"/>
      <c r="J286" s="98">
        <v>2984</v>
      </c>
      <c r="K286" s="156"/>
      <c r="L286" s="156"/>
      <c r="M286" s="78">
        <v>2984</v>
      </c>
      <c r="N286" s="78">
        <f>O286-M286</f>
        <v>210</v>
      </c>
      <c r="O286" s="78">
        <v>3194</v>
      </c>
      <c r="P286" s="78"/>
      <c r="Q286" s="78"/>
      <c r="R286" s="144"/>
      <c r="S286" s="144"/>
      <c r="T286" s="78">
        <f>O286+R286</f>
        <v>3194</v>
      </c>
      <c r="U286" s="78">
        <f>Q286+S286</f>
        <v>0</v>
      </c>
      <c r="V286" s="144"/>
      <c r="W286" s="144"/>
      <c r="X286" s="78">
        <f>T286+V286</f>
        <v>3194</v>
      </c>
      <c r="Y286" s="78">
        <f>U286+W286</f>
        <v>0</v>
      </c>
      <c r="Z286" s="144"/>
      <c r="AA286" s="79">
        <f>X286+Z286</f>
        <v>3194</v>
      </c>
      <c r="AB286" s="79">
        <f>Y286</f>
        <v>0</v>
      </c>
      <c r="AC286" s="145"/>
      <c r="AD286" s="145"/>
      <c r="AE286" s="145"/>
      <c r="AF286" s="78">
        <f>AA286+AC286</f>
        <v>3194</v>
      </c>
      <c r="AG286" s="144"/>
      <c r="AH286" s="78">
        <f>AB286</f>
        <v>0</v>
      </c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</row>
    <row r="287" spans="1:68" s="8" customFormat="1" ht="36.75" customHeight="1">
      <c r="A287" s="88" t="s">
        <v>83</v>
      </c>
      <c r="B287" s="89" t="s">
        <v>153</v>
      </c>
      <c r="C287" s="89" t="s">
        <v>127</v>
      </c>
      <c r="D287" s="90" t="s">
        <v>84</v>
      </c>
      <c r="E287" s="89"/>
      <c r="F287" s="91">
        <f aca="true" t="shared" si="188" ref="F287:AH287">F288</f>
        <v>15131</v>
      </c>
      <c r="G287" s="91">
        <f t="shared" si="188"/>
        <v>4562</v>
      </c>
      <c r="H287" s="91">
        <f t="shared" si="188"/>
        <v>19693</v>
      </c>
      <c r="I287" s="91">
        <f t="shared" si="188"/>
        <v>0</v>
      </c>
      <c r="J287" s="91">
        <f t="shared" si="188"/>
        <v>22702</v>
      </c>
      <c r="K287" s="91">
        <f t="shared" si="188"/>
        <v>0</v>
      </c>
      <c r="L287" s="91">
        <f t="shared" si="188"/>
        <v>0</v>
      </c>
      <c r="M287" s="91">
        <f t="shared" si="188"/>
        <v>22702</v>
      </c>
      <c r="N287" s="91">
        <f t="shared" si="188"/>
        <v>-15193</v>
      </c>
      <c r="O287" s="91">
        <f t="shared" si="188"/>
        <v>7509</v>
      </c>
      <c r="P287" s="91">
        <f t="shared" si="188"/>
        <v>0</v>
      </c>
      <c r="Q287" s="91">
        <f t="shared" si="188"/>
        <v>7509</v>
      </c>
      <c r="R287" s="91">
        <f t="shared" si="188"/>
        <v>0</v>
      </c>
      <c r="S287" s="91">
        <f t="shared" si="188"/>
        <v>0</v>
      </c>
      <c r="T287" s="91">
        <f t="shared" si="188"/>
        <v>7509</v>
      </c>
      <c r="U287" s="91">
        <f t="shared" si="188"/>
        <v>7509</v>
      </c>
      <c r="V287" s="91">
        <f t="shared" si="188"/>
        <v>0</v>
      </c>
      <c r="W287" s="91">
        <f t="shared" si="188"/>
        <v>0</v>
      </c>
      <c r="X287" s="91">
        <f t="shared" si="188"/>
        <v>7509</v>
      </c>
      <c r="Y287" s="91">
        <f t="shared" si="188"/>
        <v>7509</v>
      </c>
      <c r="Z287" s="91">
        <f t="shared" si="188"/>
        <v>0</v>
      </c>
      <c r="AA287" s="92">
        <f t="shared" si="188"/>
        <v>7509</v>
      </c>
      <c r="AB287" s="92">
        <f t="shared" si="188"/>
        <v>7509</v>
      </c>
      <c r="AC287" s="92">
        <f t="shared" si="188"/>
        <v>0</v>
      </c>
      <c r="AD287" s="92">
        <f t="shared" si="188"/>
        <v>0</v>
      </c>
      <c r="AE287" s="92"/>
      <c r="AF287" s="91">
        <f t="shared" si="188"/>
        <v>7509</v>
      </c>
      <c r="AG287" s="91">
        <f t="shared" si="188"/>
        <v>0</v>
      </c>
      <c r="AH287" s="91">
        <f t="shared" si="188"/>
        <v>7509</v>
      </c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</row>
    <row r="288" spans="1:68" s="8" customFormat="1" ht="37.5" customHeight="1">
      <c r="A288" s="88" t="s">
        <v>129</v>
      </c>
      <c r="B288" s="89" t="s">
        <v>153</v>
      </c>
      <c r="C288" s="89" t="s">
        <v>127</v>
      </c>
      <c r="D288" s="90" t="s">
        <v>84</v>
      </c>
      <c r="E288" s="89" t="s">
        <v>130</v>
      </c>
      <c r="F288" s="78">
        <v>15131</v>
      </c>
      <c r="G288" s="78">
        <f>H288-F288</f>
        <v>4562</v>
      </c>
      <c r="H288" s="98">
        <v>19693</v>
      </c>
      <c r="I288" s="98"/>
      <c r="J288" s="98">
        <v>22702</v>
      </c>
      <c r="K288" s="156"/>
      <c r="L288" s="156"/>
      <c r="M288" s="78">
        <v>22702</v>
      </c>
      <c r="N288" s="78">
        <f>O288-M288</f>
        <v>-15193</v>
      </c>
      <c r="O288" s="78">
        <v>7509</v>
      </c>
      <c r="P288" s="78"/>
      <c r="Q288" s="78">
        <v>7509</v>
      </c>
      <c r="R288" s="144"/>
      <c r="S288" s="144"/>
      <c r="T288" s="78">
        <f>O288+R288</f>
        <v>7509</v>
      </c>
      <c r="U288" s="78">
        <f>Q288+S288</f>
        <v>7509</v>
      </c>
      <c r="V288" s="144"/>
      <c r="W288" s="144"/>
      <c r="X288" s="78">
        <f>T288+V288</f>
        <v>7509</v>
      </c>
      <c r="Y288" s="78">
        <f>U288+W288</f>
        <v>7509</v>
      </c>
      <c r="Z288" s="144"/>
      <c r="AA288" s="79">
        <f>X288+Z288</f>
        <v>7509</v>
      </c>
      <c r="AB288" s="79">
        <f>Y288</f>
        <v>7509</v>
      </c>
      <c r="AC288" s="145"/>
      <c r="AD288" s="145"/>
      <c r="AE288" s="145"/>
      <c r="AF288" s="78">
        <f>AA288+AC288</f>
        <v>7509</v>
      </c>
      <c r="AG288" s="144"/>
      <c r="AH288" s="78">
        <f>AB288</f>
        <v>7509</v>
      </c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</row>
    <row r="289" spans="1:68" s="8" customFormat="1" ht="18.75" customHeight="1">
      <c r="A289" s="88" t="s">
        <v>85</v>
      </c>
      <c r="B289" s="89" t="s">
        <v>153</v>
      </c>
      <c r="C289" s="89" t="s">
        <v>127</v>
      </c>
      <c r="D289" s="90" t="s">
        <v>86</v>
      </c>
      <c r="E289" s="89"/>
      <c r="F289" s="91">
        <f aca="true" t="shared" si="189" ref="F289:AH289">F290</f>
        <v>16772</v>
      </c>
      <c r="G289" s="91">
        <f t="shared" si="189"/>
        <v>4187</v>
      </c>
      <c r="H289" s="91">
        <f t="shared" si="189"/>
        <v>20959</v>
      </c>
      <c r="I289" s="91">
        <f t="shared" si="189"/>
        <v>0</v>
      </c>
      <c r="J289" s="91">
        <f t="shared" si="189"/>
        <v>22756</v>
      </c>
      <c r="K289" s="91">
        <f t="shared" si="189"/>
        <v>0</v>
      </c>
      <c r="L289" s="91">
        <f t="shared" si="189"/>
        <v>0</v>
      </c>
      <c r="M289" s="91">
        <f t="shared" si="189"/>
        <v>22756</v>
      </c>
      <c r="N289" s="91">
        <f t="shared" si="189"/>
        <v>-7836</v>
      </c>
      <c r="O289" s="91">
        <f t="shared" si="189"/>
        <v>14920</v>
      </c>
      <c r="P289" s="91">
        <f t="shared" si="189"/>
        <v>0</v>
      </c>
      <c r="Q289" s="91">
        <f t="shared" si="189"/>
        <v>14920</v>
      </c>
      <c r="R289" s="91">
        <f t="shared" si="189"/>
        <v>0</v>
      </c>
      <c r="S289" s="91">
        <f t="shared" si="189"/>
        <v>0</v>
      </c>
      <c r="T289" s="91">
        <f t="shared" si="189"/>
        <v>14920</v>
      </c>
      <c r="U289" s="91">
        <f t="shared" si="189"/>
        <v>14920</v>
      </c>
      <c r="V289" s="91">
        <f t="shared" si="189"/>
        <v>0</v>
      </c>
      <c r="W289" s="91">
        <f t="shared" si="189"/>
        <v>0</v>
      </c>
      <c r="X289" s="91">
        <f t="shared" si="189"/>
        <v>14920</v>
      </c>
      <c r="Y289" s="91">
        <f t="shared" si="189"/>
        <v>14920</v>
      </c>
      <c r="Z289" s="91">
        <f t="shared" si="189"/>
        <v>0</v>
      </c>
      <c r="AA289" s="92">
        <f t="shared" si="189"/>
        <v>14920</v>
      </c>
      <c r="AB289" s="92">
        <f t="shared" si="189"/>
        <v>14920</v>
      </c>
      <c r="AC289" s="92">
        <f t="shared" si="189"/>
        <v>0</v>
      </c>
      <c r="AD289" s="92">
        <f t="shared" si="189"/>
        <v>0</v>
      </c>
      <c r="AE289" s="92"/>
      <c r="AF289" s="91">
        <f t="shared" si="189"/>
        <v>14920</v>
      </c>
      <c r="AG289" s="91">
        <f t="shared" si="189"/>
        <v>0</v>
      </c>
      <c r="AH289" s="91">
        <f t="shared" si="189"/>
        <v>14920</v>
      </c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</row>
    <row r="290" spans="1:68" s="8" customFormat="1" ht="36" customHeight="1">
      <c r="A290" s="88" t="s">
        <v>129</v>
      </c>
      <c r="B290" s="89" t="s">
        <v>153</v>
      </c>
      <c r="C290" s="89" t="s">
        <v>127</v>
      </c>
      <c r="D290" s="90" t="s">
        <v>86</v>
      </c>
      <c r="E290" s="89" t="s">
        <v>130</v>
      </c>
      <c r="F290" s="78">
        <v>16772</v>
      </c>
      <c r="G290" s="78">
        <f>H290-F290</f>
        <v>4187</v>
      </c>
      <c r="H290" s="98">
        <v>20959</v>
      </c>
      <c r="I290" s="98"/>
      <c r="J290" s="98">
        <v>22756</v>
      </c>
      <c r="K290" s="156"/>
      <c r="L290" s="156"/>
      <c r="M290" s="78">
        <v>22756</v>
      </c>
      <c r="N290" s="78">
        <f>O290-M290</f>
        <v>-7836</v>
      </c>
      <c r="O290" s="78">
        <v>14920</v>
      </c>
      <c r="P290" s="78"/>
      <c r="Q290" s="78">
        <v>14920</v>
      </c>
      <c r="R290" s="144"/>
      <c r="S290" s="144"/>
      <c r="T290" s="78">
        <f>O290+R290</f>
        <v>14920</v>
      </c>
      <c r="U290" s="78">
        <f>Q290+S290</f>
        <v>14920</v>
      </c>
      <c r="V290" s="144"/>
      <c r="W290" s="144"/>
      <c r="X290" s="78">
        <f>T290+V290</f>
        <v>14920</v>
      </c>
      <c r="Y290" s="78">
        <f>U290+W290</f>
        <v>14920</v>
      </c>
      <c r="Z290" s="144"/>
      <c r="AA290" s="79">
        <f>X290+Z290</f>
        <v>14920</v>
      </c>
      <c r="AB290" s="79">
        <f>Y290</f>
        <v>14920</v>
      </c>
      <c r="AC290" s="145"/>
      <c r="AD290" s="145"/>
      <c r="AE290" s="145"/>
      <c r="AF290" s="78">
        <f>AA290+AC290</f>
        <v>14920</v>
      </c>
      <c r="AG290" s="144"/>
      <c r="AH290" s="78">
        <f>AB290</f>
        <v>14920</v>
      </c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</row>
    <row r="291" spans="1:68" s="8" customFormat="1" ht="20.25" customHeight="1">
      <c r="A291" s="88" t="s">
        <v>87</v>
      </c>
      <c r="B291" s="89" t="s">
        <v>153</v>
      </c>
      <c r="C291" s="89" t="s">
        <v>127</v>
      </c>
      <c r="D291" s="90" t="s">
        <v>88</v>
      </c>
      <c r="E291" s="89"/>
      <c r="F291" s="91">
        <f aca="true" t="shared" si="190" ref="F291:AH291">F292</f>
        <v>69934</v>
      </c>
      <c r="G291" s="91">
        <f t="shared" si="190"/>
        <v>3968</v>
      </c>
      <c r="H291" s="91">
        <f t="shared" si="190"/>
        <v>73902</v>
      </c>
      <c r="I291" s="91">
        <f t="shared" si="190"/>
        <v>0</v>
      </c>
      <c r="J291" s="91">
        <f t="shared" si="190"/>
        <v>80038</v>
      </c>
      <c r="K291" s="91">
        <f t="shared" si="190"/>
        <v>0</v>
      </c>
      <c r="L291" s="91">
        <f t="shared" si="190"/>
        <v>0</v>
      </c>
      <c r="M291" s="91">
        <f t="shared" si="190"/>
        <v>80038</v>
      </c>
      <c r="N291" s="91">
        <f t="shared" si="190"/>
        <v>-23596</v>
      </c>
      <c r="O291" s="91">
        <f t="shared" si="190"/>
        <v>56442</v>
      </c>
      <c r="P291" s="91">
        <f t="shared" si="190"/>
        <v>0</v>
      </c>
      <c r="Q291" s="91">
        <f t="shared" si="190"/>
        <v>56442</v>
      </c>
      <c r="R291" s="91">
        <f t="shared" si="190"/>
        <v>0</v>
      </c>
      <c r="S291" s="91">
        <f t="shared" si="190"/>
        <v>0</v>
      </c>
      <c r="T291" s="91">
        <f t="shared" si="190"/>
        <v>56442</v>
      </c>
      <c r="U291" s="91">
        <f t="shared" si="190"/>
        <v>56442</v>
      </c>
      <c r="V291" s="91">
        <f t="shared" si="190"/>
        <v>0</v>
      </c>
      <c r="W291" s="91">
        <f t="shared" si="190"/>
        <v>0</v>
      </c>
      <c r="X291" s="91">
        <f t="shared" si="190"/>
        <v>56442</v>
      </c>
      <c r="Y291" s="91">
        <f t="shared" si="190"/>
        <v>56442</v>
      </c>
      <c r="Z291" s="91">
        <f t="shared" si="190"/>
        <v>0</v>
      </c>
      <c r="AA291" s="92">
        <f t="shared" si="190"/>
        <v>56442</v>
      </c>
      <c r="AB291" s="92">
        <f t="shared" si="190"/>
        <v>56442</v>
      </c>
      <c r="AC291" s="92">
        <f t="shared" si="190"/>
        <v>0</v>
      </c>
      <c r="AD291" s="92">
        <f t="shared" si="190"/>
        <v>0</v>
      </c>
      <c r="AE291" s="92"/>
      <c r="AF291" s="91">
        <f t="shared" si="190"/>
        <v>56442</v>
      </c>
      <c r="AG291" s="91">
        <f t="shared" si="190"/>
        <v>0</v>
      </c>
      <c r="AH291" s="91">
        <f t="shared" si="190"/>
        <v>56442</v>
      </c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</row>
    <row r="292" spans="1:68" s="8" customFormat="1" ht="39.75" customHeight="1">
      <c r="A292" s="88" t="s">
        <v>129</v>
      </c>
      <c r="B292" s="89" t="s">
        <v>153</v>
      </c>
      <c r="C292" s="89" t="s">
        <v>127</v>
      </c>
      <c r="D292" s="90" t="s">
        <v>88</v>
      </c>
      <c r="E292" s="89" t="s">
        <v>130</v>
      </c>
      <c r="F292" s="78">
        <v>69934</v>
      </c>
      <c r="G292" s="78">
        <f>H292-F292</f>
        <v>3968</v>
      </c>
      <c r="H292" s="98">
        <v>73902</v>
      </c>
      <c r="I292" s="98"/>
      <c r="J292" s="98">
        <v>80038</v>
      </c>
      <c r="K292" s="156"/>
      <c r="L292" s="156"/>
      <c r="M292" s="78">
        <v>80038</v>
      </c>
      <c r="N292" s="78">
        <f>O292-M292</f>
        <v>-23596</v>
      </c>
      <c r="O292" s="78">
        <v>56442</v>
      </c>
      <c r="P292" s="78"/>
      <c r="Q292" s="78">
        <v>56442</v>
      </c>
      <c r="R292" s="144"/>
      <c r="S292" s="144"/>
      <c r="T292" s="78">
        <f>O292+R292</f>
        <v>56442</v>
      </c>
      <c r="U292" s="78">
        <f>Q292+S292</f>
        <v>56442</v>
      </c>
      <c r="V292" s="144"/>
      <c r="W292" s="144"/>
      <c r="X292" s="78">
        <f>T292+V292</f>
        <v>56442</v>
      </c>
      <c r="Y292" s="78">
        <f>U292+W292</f>
        <v>56442</v>
      </c>
      <c r="Z292" s="144"/>
      <c r="AA292" s="79">
        <f>X292+Z292</f>
        <v>56442</v>
      </c>
      <c r="AB292" s="79">
        <f>Y292</f>
        <v>56442</v>
      </c>
      <c r="AC292" s="145"/>
      <c r="AD292" s="145"/>
      <c r="AE292" s="145"/>
      <c r="AF292" s="78">
        <f>AA292+AC292</f>
        <v>56442</v>
      </c>
      <c r="AG292" s="144"/>
      <c r="AH292" s="78">
        <f>AB292</f>
        <v>56442</v>
      </c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</row>
    <row r="293" spans="1:68" s="8" customFormat="1" ht="39.75" customHeight="1">
      <c r="A293" s="88" t="s">
        <v>89</v>
      </c>
      <c r="B293" s="89" t="s">
        <v>153</v>
      </c>
      <c r="C293" s="89" t="s">
        <v>127</v>
      </c>
      <c r="D293" s="90" t="s">
        <v>90</v>
      </c>
      <c r="E293" s="89"/>
      <c r="F293" s="91">
        <f aca="true" t="shared" si="191" ref="F293:AH293">F294</f>
        <v>75174</v>
      </c>
      <c r="G293" s="91">
        <f t="shared" si="191"/>
        <v>16533</v>
      </c>
      <c r="H293" s="91">
        <f t="shared" si="191"/>
        <v>91707</v>
      </c>
      <c r="I293" s="91">
        <f t="shared" si="191"/>
        <v>0</v>
      </c>
      <c r="J293" s="91">
        <f t="shared" si="191"/>
        <v>97311</v>
      </c>
      <c r="K293" s="91">
        <f t="shared" si="191"/>
        <v>0</v>
      </c>
      <c r="L293" s="91">
        <f t="shared" si="191"/>
        <v>0</v>
      </c>
      <c r="M293" s="91">
        <f t="shared" si="191"/>
        <v>97311</v>
      </c>
      <c r="N293" s="91">
        <f t="shared" si="191"/>
        <v>-33046</v>
      </c>
      <c r="O293" s="91">
        <f t="shared" si="191"/>
        <v>64265</v>
      </c>
      <c r="P293" s="91">
        <f t="shared" si="191"/>
        <v>0</v>
      </c>
      <c r="Q293" s="91">
        <f t="shared" si="191"/>
        <v>64265</v>
      </c>
      <c r="R293" s="91">
        <f t="shared" si="191"/>
        <v>0</v>
      </c>
      <c r="S293" s="91">
        <f t="shared" si="191"/>
        <v>0</v>
      </c>
      <c r="T293" s="91">
        <f t="shared" si="191"/>
        <v>64265</v>
      </c>
      <c r="U293" s="91">
        <f t="shared" si="191"/>
        <v>64265</v>
      </c>
      <c r="V293" s="91">
        <f t="shared" si="191"/>
        <v>0</v>
      </c>
      <c r="W293" s="91">
        <f t="shared" si="191"/>
        <v>0</v>
      </c>
      <c r="X293" s="91">
        <f t="shared" si="191"/>
        <v>64265</v>
      </c>
      <c r="Y293" s="91">
        <f t="shared" si="191"/>
        <v>64265</v>
      </c>
      <c r="Z293" s="91">
        <f t="shared" si="191"/>
        <v>0</v>
      </c>
      <c r="AA293" s="92">
        <f t="shared" si="191"/>
        <v>64265</v>
      </c>
      <c r="AB293" s="92">
        <f t="shared" si="191"/>
        <v>64265</v>
      </c>
      <c r="AC293" s="92">
        <f t="shared" si="191"/>
        <v>0</v>
      </c>
      <c r="AD293" s="92">
        <f t="shared" si="191"/>
        <v>0</v>
      </c>
      <c r="AE293" s="92"/>
      <c r="AF293" s="91">
        <f t="shared" si="191"/>
        <v>64265</v>
      </c>
      <c r="AG293" s="91">
        <f t="shared" si="191"/>
        <v>0</v>
      </c>
      <c r="AH293" s="91">
        <f t="shared" si="191"/>
        <v>64265</v>
      </c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</row>
    <row r="294" spans="1:68" s="8" customFormat="1" ht="35.25" customHeight="1">
      <c r="A294" s="88" t="s">
        <v>129</v>
      </c>
      <c r="B294" s="89" t="s">
        <v>153</v>
      </c>
      <c r="C294" s="89" t="s">
        <v>127</v>
      </c>
      <c r="D294" s="90" t="s">
        <v>90</v>
      </c>
      <c r="E294" s="89" t="s">
        <v>130</v>
      </c>
      <c r="F294" s="78">
        <v>75174</v>
      </c>
      <c r="G294" s="78">
        <f>H294-F294</f>
        <v>16533</v>
      </c>
      <c r="H294" s="98">
        <v>91707</v>
      </c>
      <c r="I294" s="98"/>
      <c r="J294" s="98">
        <v>97311</v>
      </c>
      <c r="K294" s="156"/>
      <c r="L294" s="156"/>
      <c r="M294" s="78">
        <v>97311</v>
      </c>
      <c r="N294" s="78">
        <f>O294-M294</f>
        <v>-33046</v>
      </c>
      <c r="O294" s="78">
        <v>64265</v>
      </c>
      <c r="P294" s="78"/>
      <c r="Q294" s="78">
        <v>64265</v>
      </c>
      <c r="R294" s="144"/>
      <c r="S294" s="144"/>
      <c r="T294" s="78">
        <f>O294+R294</f>
        <v>64265</v>
      </c>
      <c r="U294" s="78">
        <f>Q294+S294</f>
        <v>64265</v>
      </c>
      <c r="V294" s="144"/>
      <c r="W294" s="144"/>
      <c r="X294" s="78">
        <f>T294+V294</f>
        <v>64265</v>
      </c>
      <c r="Y294" s="78">
        <f>U294+W294</f>
        <v>64265</v>
      </c>
      <c r="Z294" s="144"/>
      <c r="AA294" s="79">
        <f>X294+Z294</f>
        <v>64265</v>
      </c>
      <c r="AB294" s="79">
        <f>Y294</f>
        <v>64265</v>
      </c>
      <c r="AC294" s="145"/>
      <c r="AD294" s="145"/>
      <c r="AE294" s="145"/>
      <c r="AF294" s="78">
        <f>AA294+AC294</f>
        <v>64265</v>
      </c>
      <c r="AG294" s="144"/>
      <c r="AH294" s="78">
        <f>AB294</f>
        <v>64265</v>
      </c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</row>
    <row r="295" spans="1:68" s="8" customFormat="1" ht="33.75">
      <c r="A295" s="88" t="s">
        <v>91</v>
      </c>
      <c r="B295" s="89" t="s">
        <v>153</v>
      </c>
      <c r="C295" s="89" t="s">
        <v>127</v>
      </c>
      <c r="D295" s="90" t="s">
        <v>92</v>
      </c>
      <c r="E295" s="89"/>
      <c r="F295" s="91">
        <f aca="true" t="shared" si="192" ref="F295:O295">F296+F297+F299+F301</f>
        <v>22500</v>
      </c>
      <c r="G295" s="91">
        <f t="shared" si="192"/>
        <v>-5735</v>
      </c>
      <c r="H295" s="91">
        <f t="shared" si="192"/>
        <v>16765</v>
      </c>
      <c r="I295" s="91">
        <f t="shared" si="192"/>
        <v>0</v>
      </c>
      <c r="J295" s="91">
        <f t="shared" si="192"/>
        <v>17951</v>
      </c>
      <c r="K295" s="91">
        <f t="shared" si="192"/>
        <v>0</v>
      </c>
      <c r="L295" s="91">
        <f t="shared" si="192"/>
        <v>0</v>
      </c>
      <c r="M295" s="91">
        <f t="shared" si="192"/>
        <v>17951</v>
      </c>
      <c r="N295" s="91">
        <f t="shared" si="192"/>
        <v>-14875</v>
      </c>
      <c r="O295" s="91">
        <f t="shared" si="192"/>
        <v>3076</v>
      </c>
      <c r="P295" s="91">
        <f aca="true" t="shared" si="193" ref="P295:Z295">P296+P297+P299+P301</f>
        <v>0</v>
      </c>
      <c r="Q295" s="91">
        <f t="shared" si="193"/>
        <v>3076</v>
      </c>
      <c r="R295" s="91">
        <f t="shared" si="193"/>
        <v>0</v>
      </c>
      <c r="S295" s="91">
        <f t="shared" si="193"/>
        <v>0</v>
      </c>
      <c r="T295" s="91">
        <f t="shared" si="193"/>
        <v>3076</v>
      </c>
      <c r="U295" s="91">
        <f t="shared" si="193"/>
        <v>3076</v>
      </c>
      <c r="V295" s="91">
        <f t="shared" si="193"/>
        <v>0</v>
      </c>
      <c r="W295" s="91">
        <f t="shared" si="193"/>
        <v>0</v>
      </c>
      <c r="X295" s="91">
        <f t="shared" si="193"/>
        <v>3076</v>
      </c>
      <c r="Y295" s="91">
        <f t="shared" si="193"/>
        <v>3076</v>
      </c>
      <c r="Z295" s="91">
        <f t="shared" si="193"/>
        <v>0</v>
      </c>
      <c r="AA295" s="92">
        <f>AA296+AA297+AA299+AA301</f>
        <v>3076</v>
      </c>
      <c r="AB295" s="92">
        <f>AB296+AB297+AB299+AB301</f>
        <v>3076</v>
      </c>
      <c r="AC295" s="92">
        <f aca="true" t="shared" si="194" ref="AC295:AH295">AC296+AC297+AC299+AC301+AC305</f>
        <v>830</v>
      </c>
      <c r="AD295" s="92">
        <f t="shared" si="194"/>
        <v>0</v>
      </c>
      <c r="AE295" s="92">
        <f t="shared" si="194"/>
        <v>830</v>
      </c>
      <c r="AF295" s="91">
        <f t="shared" si="194"/>
        <v>3906</v>
      </c>
      <c r="AG295" s="91">
        <f t="shared" si="194"/>
        <v>0</v>
      </c>
      <c r="AH295" s="91">
        <f t="shared" si="194"/>
        <v>3906</v>
      </c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</row>
    <row r="296" spans="1:68" s="8" customFormat="1" ht="66.75">
      <c r="A296" s="88" t="s">
        <v>137</v>
      </c>
      <c r="B296" s="89" t="s">
        <v>153</v>
      </c>
      <c r="C296" s="89" t="s">
        <v>127</v>
      </c>
      <c r="D296" s="90" t="s">
        <v>92</v>
      </c>
      <c r="E296" s="89" t="s">
        <v>138</v>
      </c>
      <c r="F296" s="78">
        <v>20205</v>
      </c>
      <c r="G296" s="78">
        <f>H296-F296</f>
        <v>-3774</v>
      </c>
      <c r="H296" s="98">
        <v>16431</v>
      </c>
      <c r="I296" s="98"/>
      <c r="J296" s="98">
        <v>17593</v>
      </c>
      <c r="K296" s="156"/>
      <c r="L296" s="156"/>
      <c r="M296" s="78">
        <v>17593</v>
      </c>
      <c r="N296" s="78">
        <f>O296-M296</f>
        <v>-14517</v>
      </c>
      <c r="O296" s="78">
        <v>3076</v>
      </c>
      <c r="P296" s="78"/>
      <c r="Q296" s="78">
        <v>3076</v>
      </c>
      <c r="R296" s="144"/>
      <c r="S296" s="144"/>
      <c r="T296" s="78">
        <f>O296+R296</f>
        <v>3076</v>
      </c>
      <c r="U296" s="78">
        <f>Q296+S296</f>
        <v>3076</v>
      </c>
      <c r="V296" s="144"/>
      <c r="W296" s="144"/>
      <c r="X296" s="78">
        <f>T296+V296</f>
        <v>3076</v>
      </c>
      <c r="Y296" s="78">
        <f>U296+W296</f>
        <v>3076</v>
      </c>
      <c r="Z296" s="144"/>
      <c r="AA296" s="79">
        <f>X296+Z296</f>
        <v>3076</v>
      </c>
      <c r="AB296" s="79">
        <f>Y296</f>
        <v>3076</v>
      </c>
      <c r="AC296" s="145"/>
      <c r="AD296" s="145"/>
      <c r="AE296" s="145"/>
      <c r="AF296" s="78">
        <f>AA296+AC296</f>
        <v>3076</v>
      </c>
      <c r="AG296" s="144"/>
      <c r="AH296" s="78">
        <f>AB296</f>
        <v>3076</v>
      </c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</row>
    <row r="297" spans="1:68" s="8" customFormat="1" ht="107.25" customHeight="1" hidden="1">
      <c r="A297" s="88" t="s">
        <v>221</v>
      </c>
      <c r="B297" s="89" t="s">
        <v>153</v>
      </c>
      <c r="C297" s="89" t="s">
        <v>127</v>
      </c>
      <c r="D297" s="90" t="s">
        <v>181</v>
      </c>
      <c r="E297" s="89"/>
      <c r="F297" s="91">
        <f aca="true" t="shared" si="195" ref="F297:Q297">F298</f>
        <v>390</v>
      </c>
      <c r="G297" s="91">
        <f t="shared" si="195"/>
        <v>-390</v>
      </c>
      <c r="H297" s="91">
        <f t="shared" si="195"/>
        <v>0</v>
      </c>
      <c r="I297" s="91">
        <f t="shared" si="195"/>
        <v>0</v>
      </c>
      <c r="J297" s="91">
        <f t="shared" si="195"/>
        <v>0</v>
      </c>
      <c r="K297" s="91">
        <f t="shared" si="195"/>
        <v>0</v>
      </c>
      <c r="L297" s="91">
        <f t="shared" si="195"/>
        <v>0</v>
      </c>
      <c r="M297" s="91">
        <f t="shared" si="195"/>
        <v>0</v>
      </c>
      <c r="N297" s="91">
        <f t="shared" si="195"/>
        <v>0</v>
      </c>
      <c r="O297" s="91">
        <f t="shared" si="195"/>
        <v>0</v>
      </c>
      <c r="P297" s="91">
        <f t="shared" si="195"/>
        <v>0</v>
      </c>
      <c r="Q297" s="91">
        <f t="shared" si="195"/>
        <v>0</v>
      </c>
      <c r="R297" s="144"/>
      <c r="S297" s="144"/>
      <c r="T297" s="144"/>
      <c r="U297" s="144"/>
      <c r="V297" s="144"/>
      <c r="W297" s="144"/>
      <c r="X297" s="144"/>
      <c r="Y297" s="144"/>
      <c r="Z297" s="144"/>
      <c r="AA297" s="145"/>
      <c r="AB297" s="145"/>
      <c r="AC297" s="145"/>
      <c r="AD297" s="145"/>
      <c r="AE297" s="145"/>
      <c r="AF297" s="144"/>
      <c r="AG297" s="144"/>
      <c r="AH297" s="144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</row>
    <row r="298" spans="1:68" s="8" customFormat="1" ht="105" customHeight="1" hidden="1">
      <c r="A298" s="88" t="s">
        <v>319</v>
      </c>
      <c r="B298" s="89" t="s">
        <v>153</v>
      </c>
      <c r="C298" s="89" t="s">
        <v>127</v>
      </c>
      <c r="D298" s="90" t="s">
        <v>181</v>
      </c>
      <c r="E298" s="89" t="s">
        <v>143</v>
      </c>
      <c r="F298" s="78">
        <v>390</v>
      </c>
      <c r="G298" s="78">
        <f>H298-F298</f>
        <v>-390</v>
      </c>
      <c r="H298" s="156"/>
      <c r="I298" s="156"/>
      <c r="J298" s="156"/>
      <c r="K298" s="156"/>
      <c r="L298" s="156"/>
      <c r="M298" s="78"/>
      <c r="N298" s="80"/>
      <c r="O298" s="78"/>
      <c r="P298" s="78"/>
      <c r="Q298" s="78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5"/>
      <c r="AB298" s="145"/>
      <c r="AC298" s="145"/>
      <c r="AD298" s="145"/>
      <c r="AE298" s="145"/>
      <c r="AF298" s="144"/>
      <c r="AG298" s="144"/>
      <c r="AH298" s="144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</row>
    <row r="299" spans="1:68" s="8" customFormat="1" ht="54" customHeight="1" hidden="1">
      <c r="A299" s="88" t="s">
        <v>178</v>
      </c>
      <c r="B299" s="89" t="s">
        <v>153</v>
      </c>
      <c r="C299" s="89" t="s">
        <v>127</v>
      </c>
      <c r="D299" s="90" t="s">
        <v>182</v>
      </c>
      <c r="E299" s="89"/>
      <c r="F299" s="91">
        <f aca="true" t="shared" si="196" ref="F299:Q299">F300</f>
        <v>1580</v>
      </c>
      <c r="G299" s="91">
        <f t="shared" si="196"/>
        <v>-1580</v>
      </c>
      <c r="H299" s="91">
        <f t="shared" si="196"/>
        <v>0</v>
      </c>
      <c r="I299" s="91">
        <f t="shared" si="196"/>
        <v>0</v>
      </c>
      <c r="J299" s="91">
        <f t="shared" si="196"/>
        <v>0</v>
      </c>
      <c r="K299" s="91">
        <f t="shared" si="196"/>
        <v>0</v>
      </c>
      <c r="L299" s="91">
        <f t="shared" si="196"/>
        <v>0</v>
      </c>
      <c r="M299" s="91">
        <f t="shared" si="196"/>
        <v>0</v>
      </c>
      <c r="N299" s="91">
        <f t="shared" si="196"/>
        <v>0</v>
      </c>
      <c r="O299" s="91">
        <f t="shared" si="196"/>
        <v>0</v>
      </c>
      <c r="P299" s="91">
        <f t="shared" si="196"/>
        <v>0</v>
      </c>
      <c r="Q299" s="91">
        <f t="shared" si="196"/>
        <v>0</v>
      </c>
      <c r="R299" s="144"/>
      <c r="S299" s="144"/>
      <c r="T299" s="144"/>
      <c r="U299" s="144"/>
      <c r="V299" s="144"/>
      <c r="W299" s="144"/>
      <c r="X299" s="144"/>
      <c r="Y299" s="144"/>
      <c r="Z299" s="144"/>
      <c r="AA299" s="145"/>
      <c r="AB299" s="145"/>
      <c r="AC299" s="145"/>
      <c r="AD299" s="145"/>
      <c r="AE299" s="145"/>
      <c r="AF299" s="144"/>
      <c r="AG299" s="144"/>
      <c r="AH299" s="144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</row>
    <row r="300" spans="1:68" s="8" customFormat="1" ht="107.25" customHeight="1" hidden="1">
      <c r="A300" s="88" t="s">
        <v>319</v>
      </c>
      <c r="B300" s="89" t="s">
        <v>153</v>
      </c>
      <c r="C300" s="89" t="s">
        <v>127</v>
      </c>
      <c r="D300" s="90" t="s">
        <v>182</v>
      </c>
      <c r="E300" s="89" t="s">
        <v>143</v>
      </c>
      <c r="F300" s="78">
        <v>1580</v>
      </c>
      <c r="G300" s="78">
        <f>H300-F300</f>
        <v>-1580</v>
      </c>
      <c r="H300" s="156"/>
      <c r="I300" s="156"/>
      <c r="J300" s="156"/>
      <c r="K300" s="156"/>
      <c r="L300" s="156"/>
      <c r="M300" s="78"/>
      <c r="N300" s="80"/>
      <c r="O300" s="78"/>
      <c r="P300" s="78"/>
      <c r="Q300" s="78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5"/>
      <c r="AB300" s="145"/>
      <c r="AC300" s="145"/>
      <c r="AD300" s="145"/>
      <c r="AE300" s="145"/>
      <c r="AF300" s="144"/>
      <c r="AG300" s="144"/>
      <c r="AH300" s="144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</row>
    <row r="301" spans="1:68" s="8" customFormat="1" ht="54.75" customHeight="1" hidden="1">
      <c r="A301" s="88" t="s">
        <v>222</v>
      </c>
      <c r="B301" s="89" t="s">
        <v>153</v>
      </c>
      <c r="C301" s="89" t="s">
        <v>127</v>
      </c>
      <c r="D301" s="90" t="s">
        <v>183</v>
      </c>
      <c r="E301" s="89"/>
      <c r="F301" s="91">
        <f aca="true" t="shared" si="197" ref="F301:Q301">F302</f>
        <v>325</v>
      </c>
      <c r="G301" s="91">
        <f t="shared" si="197"/>
        <v>9</v>
      </c>
      <c r="H301" s="91">
        <f t="shared" si="197"/>
        <v>334</v>
      </c>
      <c r="I301" s="91">
        <f t="shared" si="197"/>
        <v>0</v>
      </c>
      <c r="J301" s="91">
        <f t="shared" si="197"/>
        <v>358</v>
      </c>
      <c r="K301" s="91">
        <f t="shared" si="197"/>
        <v>0</v>
      </c>
      <c r="L301" s="91">
        <f t="shared" si="197"/>
        <v>0</v>
      </c>
      <c r="M301" s="91">
        <f t="shared" si="197"/>
        <v>358</v>
      </c>
      <c r="N301" s="91">
        <f t="shared" si="197"/>
        <v>-358</v>
      </c>
      <c r="O301" s="91">
        <f t="shared" si="197"/>
        <v>0</v>
      </c>
      <c r="P301" s="91">
        <f t="shared" si="197"/>
        <v>0</v>
      </c>
      <c r="Q301" s="91">
        <f t="shared" si="197"/>
        <v>0</v>
      </c>
      <c r="R301" s="144"/>
      <c r="S301" s="144"/>
      <c r="T301" s="144"/>
      <c r="U301" s="144"/>
      <c r="V301" s="144"/>
      <c r="W301" s="144"/>
      <c r="X301" s="144"/>
      <c r="Y301" s="144"/>
      <c r="Z301" s="144"/>
      <c r="AA301" s="145"/>
      <c r="AB301" s="145"/>
      <c r="AC301" s="145"/>
      <c r="AD301" s="145"/>
      <c r="AE301" s="145"/>
      <c r="AF301" s="144"/>
      <c r="AG301" s="144"/>
      <c r="AH301" s="144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</row>
    <row r="302" spans="1:68" s="8" customFormat="1" ht="86.25" customHeight="1" hidden="1">
      <c r="A302" s="88" t="s">
        <v>254</v>
      </c>
      <c r="B302" s="89" t="s">
        <v>153</v>
      </c>
      <c r="C302" s="89" t="s">
        <v>127</v>
      </c>
      <c r="D302" s="90" t="s">
        <v>183</v>
      </c>
      <c r="E302" s="89" t="s">
        <v>143</v>
      </c>
      <c r="F302" s="78">
        <v>325</v>
      </c>
      <c r="G302" s="78">
        <f>H302-F302</f>
        <v>9</v>
      </c>
      <c r="H302" s="98">
        <v>334</v>
      </c>
      <c r="I302" s="98"/>
      <c r="J302" s="98">
        <v>358</v>
      </c>
      <c r="K302" s="156"/>
      <c r="L302" s="156"/>
      <c r="M302" s="78">
        <v>358</v>
      </c>
      <c r="N302" s="78">
        <f>O302-M302</f>
        <v>-358</v>
      </c>
      <c r="O302" s="78"/>
      <c r="P302" s="78"/>
      <c r="Q302" s="78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5"/>
      <c r="AB302" s="145"/>
      <c r="AC302" s="145"/>
      <c r="AD302" s="145"/>
      <c r="AE302" s="145"/>
      <c r="AF302" s="144"/>
      <c r="AG302" s="144"/>
      <c r="AH302" s="144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</row>
    <row r="303" spans="1:68" s="8" customFormat="1" ht="19.5" customHeight="1" hidden="1">
      <c r="A303" s="88" t="s">
        <v>121</v>
      </c>
      <c r="B303" s="89" t="s">
        <v>153</v>
      </c>
      <c r="C303" s="89" t="s">
        <v>127</v>
      </c>
      <c r="D303" s="90" t="s">
        <v>122</v>
      </c>
      <c r="E303" s="89"/>
      <c r="F303" s="78">
        <f aca="true" t="shared" si="198" ref="F303:Q303">F304</f>
        <v>0</v>
      </c>
      <c r="G303" s="78">
        <f t="shared" si="198"/>
        <v>7637</v>
      </c>
      <c r="H303" s="78">
        <f t="shared" si="198"/>
        <v>7637</v>
      </c>
      <c r="I303" s="78">
        <f t="shared" si="198"/>
        <v>0</v>
      </c>
      <c r="J303" s="78">
        <f t="shared" si="198"/>
        <v>7502</v>
      </c>
      <c r="K303" s="78">
        <f t="shared" si="198"/>
        <v>0</v>
      </c>
      <c r="L303" s="78">
        <f t="shared" si="198"/>
        <v>0</v>
      </c>
      <c r="M303" s="78">
        <f t="shared" si="198"/>
        <v>7502</v>
      </c>
      <c r="N303" s="78">
        <f t="shared" si="198"/>
        <v>-7502</v>
      </c>
      <c r="O303" s="78">
        <f t="shared" si="198"/>
        <v>0</v>
      </c>
      <c r="P303" s="78">
        <f t="shared" si="198"/>
        <v>0</v>
      </c>
      <c r="Q303" s="78">
        <f t="shared" si="198"/>
        <v>0</v>
      </c>
      <c r="R303" s="144"/>
      <c r="S303" s="144"/>
      <c r="T303" s="144"/>
      <c r="U303" s="144"/>
      <c r="V303" s="144"/>
      <c r="W303" s="144"/>
      <c r="X303" s="144"/>
      <c r="Y303" s="144"/>
      <c r="Z303" s="144"/>
      <c r="AA303" s="145"/>
      <c r="AB303" s="145"/>
      <c r="AC303" s="145"/>
      <c r="AD303" s="145"/>
      <c r="AE303" s="145"/>
      <c r="AF303" s="144"/>
      <c r="AG303" s="144"/>
      <c r="AH303" s="144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</row>
    <row r="304" spans="1:68" s="8" customFormat="1" ht="30.75" customHeight="1" hidden="1">
      <c r="A304" s="88" t="s">
        <v>137</v>
      </c>
      <c r="B304" s="89" t="s">
        <v>153</v>
      </c>
      <c r="C304" s="89" t="s">
        <v>127</v>
      </c>
      <c r="D304" s="90" t="s">
        <v>122</v>
      </c>
      <c r="E304" s="89" t="s">
        <v>138</v>
      </c>
      <c r="F304" s="78"/>
      <c r="G304" s="78">
        <f>H304-F304</f>
        <v>7637</v>
      </c>
      <c r="H304" s="98">
        <v>7637</v>
      </c>
      <c r="I304" s="98"/>
      <c r="J304" s="98">
        <v>7502</v>
      </c>
      <c r="K304" s="156"/>
      <c r="L304" s="156"/>
      <c r="M304" s="78">
        <v>7502</v>
      </c>
      <c r="N304" s="78">
        <f>O304-M304</f>
        <v>-7502</v>
      </c>
      <c r="O304" s="78"/>
      <c r="P304" s="78"/>
      <c r="Q304" s="78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5"/>
      <c r="AB304" s="145"/>
      <c r="AC304" s="145"/>
      <c r="AD304" s="145"/>
      <c r="AE304" s="145"/>
      <c r="AF304" s="144"/>
      <c r="AG304" s="144"/>
      <c r="AH304" s="144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</row>
    <row r="305" spans="1:68" s="16" customFormat="1" ht="111.75" customHeight="1">
      <c r="A305" s="111" t="s">
        <v>314</v>
      </c>
      <c r="B305" s="89" t="s">
        <v>153</v>
      </c>
      <c r="C305" s="89" t="s">
        <v>127</v>
      </c>
      <c r="D305" s="90" t="s">
        <v>181</v>
      </c>
      <c r="E305" s="89"/>
      <c r="F305" s="78"/>
      <c r="G305" s="78"/>
      <c r="H305" s="98"/>
      <c r="I305" s="98"/>
      <c r="J305" s="98"/>
      <c r="K305" s="99"/>
      <c r="L305" s="99"/>
      <c r="M305" s="78"/>
      <c r="N305" s="78"/>
      <c r="O305" s="78"/>
      <c r="P305" s="78"/>
      <c r="Q305" s="78"/>
      <c r="R305" s="81"/>
      <c r="S305" s="81"/>
      <c r="T305" s="81"/>
      <c r="U305" s="81"/>
      <c r="V305" s="81"/>
      <c r="W305" s="81"/>
      <c r="X305" s="81"/>
      <c r="Y305" s="81"/>
      <c r="Z305" s="81"/>
      <c r="AA305" s="82"/>
      <c r="AB305" s="82"/>
      <c r="AC305" s="82">
        <f aca="true" t="shared" si="199" ref="AC305:AH305">AC306</f>
        <v>830</v>
      </c>
      <c r="AD305" s="82">
        <f t="shared" si="199"/>
        <v>0</v>
      </c>
      <c r="AE305" s="82">
        <f t="shared" si="199"/>
        <v>830</v>
      </c>
      <c r="AF305" s="80">
        <f t="shared" si="199"/>
        <v>830</v>
      </c>
      <c r="AG305" s="81">
        <f t="shared" si="199"/>
        <v>0</v>
      </c>
      <c r="AH305" s="80">
        <f t="shared" si="199"/>
        <v>830</v>
      </c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</row>
    <row r="306" spans="1:68" s="16" customFormat="1" ht="66.75" customHeight="1">
      <c r="A306" s="88" t="s">
        <v>299</v>
      </c>
      <c r="B306" s="89" t="s">
        <v>153</v>
      </c>
      <c r="C306" s="89" t="s">
        <v>127</v>
      </c>
      <c r="D306" s="90" t="s">
        <v>181</v>
      </c>
      <c r="E306" s="89" t="s">
        <v>240</v>
      </c>
      <c r="F306" s="78"/>
      <c r="G306" s="78"/>
      <c r="H306" s="98"/>
      <c r="I306" s="98"/>
      <c r="J306" s="98"/>
      <c r="K306" s="99"/>
      <c r="L306" s="99"/>
      <c r="M306" s="78"/>
      <c r="N306" s="78"/>
      <c r="O306" s="78"/>
      <c r="P306" s="78"/>
      <c r="Q306" s="78"/>
      <c r="R306" s="81"/>
      <c r="S306" s="81"/>
      <c r="T306" s="81"/>
      <c r="U306" s="81"/>
      <c r="V306" s="81"/>
      <c r="W306" s="81"/>
      <c r="X306" s="81"/>
      <c r="Y306" s="81"/>
      <c r="Z306" s="81"/>
      <c r="AA306" s="82"/>
      <c r="AB306" s="82"/>
      <c r="AC306" s="82">
        <v>830</v>
      </c>
      <c r="AD306" s="82"/>
      <c r="AE306" s="82">
        <v>830</v>
      </c>
      <c r="AF306" s="78">
        <f>AA306+AC306</f>
        <v>830</v>
      </c>
      <c r="AG306" s="81"/>
      <c r="AH306" s="78">
        <f>AB306+AE306</f>
        <v>830</v>
      </c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</row>
    <row r="307" spans="1:68" s="8" customFormat="1" ht="9" customHeight="1">
      <c r="A307" s="88"/>
      <c r="B307" s="89"/>
      <c r="C307" s="89"/>
      <c r="D307" s="90"/>
      <c r="E307" s="89"/>
      <c r="F307" s="78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5"/>
      <c r="AB307" s="145"/>
      <c r="AC307" s="145"/>
      <c r="AD307" s="145"/>
      <c r="AE307" s="145"/>
      <c r="AF307" s="144"/>
      <c r="AG307" s="144"/>
      <c r="AH307" s="144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</row>
    <row r="308" spans="1:68" s="16" customFormat="1" ht="18.75">
      <c r="A308" s="71" t="s">
        <v>93</v>
      </c>
      <c r="B308" s="72" t="s">
        <v>153</v>
      </c>
      <c r="C308" s="72" t="s">
        <v>132</v>
      </c>
      <c r="D308" s="85"/>
      <c r="E308" s="72"/>
      <c r="F308" s="74">
        <f aca="true" t="shared" si="200" ref="F308:V309">F309</f>
        <v>4856</v>
      </c>
      <c r="G308" s="74">
        <f t="shared" si="200"/>
        <v>309</v>
      </c>
      <c r="H308" s="74">
        <f t="shared" si="200"/>
        <v>5165</v>
      </c>
      <c r="I308" s="74">
        <f t="shared" si="200"/>
        <v>0</v>
      </c>
      <c r="J308" s="74">
        <f t="shared" si="200"/>
        <v>5552</v>
      </c>
      <c r="K308" s="74">
        <f t="shared" si="200"/>
        <v>0</v>
      </c>
      <c r="L308" s="74">
        <f t="shared" si="200"/>
        <v>0</v>
      </c>
      <c r="M308" s="74">
        <f t="shared" si="200"/>
        <v>5552</v>
      </c>
      <c r="N308" s="74">
        <f t="shared" si="200"/>
        <v>-1461</v>
      </c>
      <c r="O308" s="74">
        <f t="shared" si="200"/>
        <v>4091</v>
      </c>
      <c r="P308" s="74">
        <f t="shared" si="200"/>
        <v>0</v>
      </c>
      <c r="Q308" s="74">
        <f t="shared" si="200"/>
        <v>4091</v>
      </c>
      <c r="R308" s="74">
        <f t="shared" si="200"/>
        <v>0</v>
      </c>
      <c r="S308" s="74">
        <f t="shared" si="200"/>
        <v>0</v>
      </c>
      <c r="T308" s="74">
        <f t="shared" si="200"/>
        <v>4091</v>
      </c>
      <c r="U308" s="74">
        <f t="shared" si="200"/>
        <v>4091</v>
      </c>
      <c r="V308" s="74">
        <f t="shared" si="200"/>
        <v>0</v>
      </c>
      <c r="W308" s="74">
        <f aca="true" t="shared" si="201" ref="V308:AH309">W309</f>
        <v>0</v>
      </c>
      <c r="X308" s="74">
        <f t="shared" si="201"/>
        <v>4091</v>
      </c>
      <c r="Y308" s="74">
        <f t="shared" si="201"/>
        <v>4091</v>
      </c>
      <c r="Z308" s="74">
        <f t="shared" si="201"/>
        <v>0</v>
      </c>
      <c r="AA308" s="75">
        <f t="shared" si="201"/>
        <v>4091</v>
      </c>
      <c r="AB308" s="75">
        <f t="shared" si="201"/>
        <v>4091</v>
      </c>
      <c r="AC308" s="75">
        <f t="shared" si="201"/>
        <v>0</v>
      </c>
      <c r="AD308" s="75">
        <f t="shared" si="201"/>
        <v>0</v>
      </c>
      <c r="AE308" s="75"/>
      <c r="AF308" s="74">
        <f t="shared" si="201"/>
        <v>4091</v>
      </c>
      <c r="AG308" s="74">
        <f t="shared" si="201"/>
        <v>0</v>
      </c>
      <c r="AH308" s="74">
        <f t="shared" si="201"/>
        <v>4091</v>
      </c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</row>
    <row r="309" spans="1:68" s="16" customFormat="1" ht="21.75" customHeight="1">
      <c r="A309" s="88" t="s">
        <v>168</v>
      </c>
      <c r="B309" s="89" t="s">
        <v>153</v>
      </c>
      <c r="C309" s="89" t="s">
        <v>132</v>
      </c>
      <c r="D309" s="90" t="s">
        <v>94</v>
      </c>
      <c r="E309" s="89"/>
      <c r="F309" s="78">
        <f t="shared" si="200"/>
        <v>4856</v>
      </c>
      <c r="G309" s="78">
        <f t="shared" si="200"/>
        <v>309</v>
      </c>
      <c r="H309" s="78">
        <f t="shared" si="200"/>
        <v>5165</v>
      </c>
      <c r="I309" s="78">
        <f t="shared" si="200"/>
        <v>0</v>
      </c>
      <c r="J309" s="78">
        <f t="shared" si="200"/>
        <v>5552</v>
      </c>
      <c r="K309" s="78">
        <f t="shared" si="200"/>
        <v>0</v>
      </c>
      <c r="L309" s="78">
        <f t="shared" si="200"/>
        <v>0</v>
      </c>
      <c r="M309" s="78">
        <f t="shared" si="200"/>
        <v>5552</v>
      </c>
      <c r="N309" s="78">
        <f t="shared" si="200"/>
        <v>-1461</v>
      </c>
      <c r="O309" s="78">
        <f t="shared" si="200"/>
        <v>4091</v>
      </c>
      <c r="P309" s="78">
        <f t="shared" si="200"/>
        <v>0</v>
      </c>
      <c r="Q309" s="78">
        <f t="shared" si="200"/>
        <v>4091</v>
      </c>
      <c r="R309" s="78">
        <f t="shared" si="200"/>
        <v>0</v>
      </c>
      <c r="S309" s="78">
        <f t="shared" si="200"/>
        <v>0</v>
      </c>
      <c r="T309" s="78">
        <f t="shared" si="200"/>
        <v>4091</v>
      </c>
      <c r="U309" s="78">
        <f t="shared" si="200"/>
        <v>4091</v>
      </c>
      <c r="V309" s="78">
        <f t="shared" si="201"/>
        <v>0</v>
      </c>
      <c r="W309" s="78">
        <f t="shared" si="201"/>
        <v>0</v>
      </c>
      <c r="X309" s="78">
        <f t="shared" si="201"/>
        <v>4091</v>
      </c>
      <c r="Y309" s="78">
        <f t="shared" si="201"/>
        <v>4091</v>
      </c>
      <c r="Z309" s="78">
        <f t="shared" si="201"/>
        <v>0</v>
      </c>
      <c r="AA309" s="79">
        <f t="shared" si="201"/>
        <v>4091</v>
      </c>
      <c r="AB309" s="79">
        <f t="shared" si="201"/>
        <v>4091</v>
      </c>
      <c r="AC309" s="79">
        <f t="shared" si="201"/>
        <v>0</v>
      </c>
      <c r="AD309" s="79">
        <f t="shared" si="201"/>
        <v>0</v>
      </c>
      <c r="AE309" s="79"/>
      <c r="AF309" s="78">
        <f t="shared" si="201"/>
        <v>4091</v>
      </c>
      <c r="AG309" s="78">
        <f t="shared" si="201"/>
        <v>0</v>
      </c>
      <c r="AH309" s="78">
        <f t="shared" si="201"/>
        <v>4091</v>
      </c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</row>
    <row r="310" spans="1:68" s="16" customFormat="1" ht="36.75" customHeight="1">
      <c r="A310" s="88" t="s">
        <v>129</v>
      </c>
      <c r="B310" s="89" t="s">
        <v>153</v>
      </c>
      <c r="C310" s="89" t="s">
        <v>132</v>
      </c>
      <c r="D310" s="90" t="s">
        <v>94</v>
      </c>
      <c r="E310" s="89" t="s">
        <v>130</v>
      </c>
      <c r="F310" s="78">
        <v>4856</v>
      </c>
      <c r="G310" s="78">
        <f>H310-F310</f>
        <v>309</v>
      </c>
      <c r="H310" s="93">
        <v>5165</v>
      </c>
      <c r="I310" s="93"/>
      <c r="J310" s="93">
        <v>5552</v>
      </c>
      <c r="K310" s="94"/>
      <c r="L310" s="94"/>
      <c r="M310" s="78">
        <v>5552</v>
      </c>
      <c r="N310" s="78">
        <f>O310-M310</f>
        <v>-1461</v>
      </c>
      <c r="O310" s="78">
        <v>4091</v>
      </c>
      <c r="P310" s="78"/>
      <c r="Q310" s="78">
        <v>4091</v>
      </c>
      <c r="R310" s="81"/>
      <c r="S310" s="81"/>
      <c r="T310" s="78">
        <f>O310+R310</f>
        <v>4091</v>
      </c>
      <c r="U310" s="78">
        <f>Q310+S310</f>
        <v>4091</v>
      </c>
      <c r="V310" s="81"/>
      <c r="W310" s="81"/>
      <c r="X310" s="78">
        <f>T310+V310</f>
        <v>4091</v>
      </c>
      <c r="Y310" s="78">
        <f>U310+W310</f>
        <v>4091</v>
      </c>
      <c r="Z310" s="81"/>
      <c r="AA310" s="79">
        <f>X310+Z310</f>
        <v>4091</v>
      </c>
      <c r="AB310" s="79">
        <f>Y310</f>
        <v>4091</v>
      </c>
      <c r="AC310" s="82"/>
      <c r="AD310" s="82"/>
      <c r="AE310" s="82"/>
      <c r="AF310" s="78">
        <f>AA310+AC310</f>
        <v>4091</v>
      </c>
      <c r="AG310" s="81"/>
      <c r="AH310" s="78">
        <f>AB310</f>
        <v>4091</v>
      </c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</row>
    <row r="311" spans="1:68" s="16" customFormat="1" ht="16.5">
      <c r="A311" s="88"/>
      <c r="B311" s="89"/>
      <c r="C311" s="89"/>
      <c r="D311" s="90"/>
      <c r="E311" s="89"/>
      <c r="F311" s="157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81"/>
      <c r="S311" s="81"/>
      <c r="T311" s="81"/>
      <c r="U311" s="81"/>
      <c r="V311" s="81"/>
      <c r="W311" s="81"/>
      <c r="X311" s="81"/>
      <c r="Y311" s="81"/>
      <c r="Z311" s="81"/>
      <c r="AA311" s="82"/>
      <c r="AB311" s="82"/>
      <c r="AC311" s="82"/>
      <c r="AD311" s="82"/>
      <c r="AE311" s="82"/>
      <c r="AF311" s="81"/>
      <c r="AG311" s="81"/>
      <c r="AH311" s="81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</row>
    <row r="312" spans="1:68" s="16" customFormat="1" ht="54.75" customHeight="1">
      <c r="A312" s="71" t="s">
        <v>177</v>
      </c>
      <c r="B312" s="72" t="s">
        <v>153</v>
      </c>
      <c r="C312" s="72" t="s">
        <v>149</v>
      </c>
      <c r="D312" s="85"/>
      <c r="E312" s="72"/>
      <c r="F312" s="74">
        <f aca="true" t="shared" si="202" ref="F312:V313">F313</f>
        <v>780</v>
      </c>
      <c r="G312" s="74">
        <f t="shared" si="202"/>
        <v>-113</v>
      </c>
      <c r="H312" s="74">
        <f t="shared" si="202"/>
        <v>667</v>
      </c>
      <c r="I312" s="74">
        <f t="shared" si="202"/>
        <v>0</v>
      </c>
      <c r="J312" s="74">
        <f t="shared" si="202"/>
        <v>715</v>
      </c>
      <c r="K312" s="74">
        <f t="shared" si="202"/>
        <v>0</v>
      </c>
      <c r="L312" s="74">
        <f t="shared" si="202"/>
        <v>0</v>
      </c>
      <c r="M312" s="74">
        <f t="shared" si="202"/>
        <v>715</v>
      </c>
      <c r="N312" s="74">
        <f t="shared" si="202"/>
        <v>-319</v>
      </c>
      <c r="O312" s="74">
        <f t="shared" si="202"/>
        <v>396</v>
      </c>
      <c r="P312" s="74">
        <f t="shared" si="202"/>
        <v>0</v>
      </c>
      <c r="Q312" s="74">
        <f t="shared" si="202"/>
        <v>396</v>
      </c>
      <c r="R312" s="74">
        <f t="shared" si="202"/>
        <v>0</v>
      </c>
      <c r="S312" s="74">
        <f t="shared" si="202"/>
        <v>0</v>
      </c>
      <c r="T312" s="74">
        <f t="shared" si="202"/>
        <v>396</v>
      </c>
      <c r="U312" s="74">
        <f t="shared" si="202"/>
        <v>396</v>
      </c>
      <c r="V312" s="74">
        <f t="shared" si="202"/>
        <v>0</v>
      </c>
      <c r="W312" s="74">
        <f aca="true" t="shared" si="203" ref="V312:AH313">W313</f>
        <v>0</v>
      </c>
      <c r="X312" s="74">
        <f t="shared" si="203"/>
        <v>396</v>
      </c>
      <c r="Y312" s="74">
        <f t="shared" si="203"/>
        <v>396</v>
      </c>
      <c r="Z312" s="74">
        <f t="shared" si="203"/>
        <v>0</v>
      </c>
      <c r="AA312" s="75">
        <f t="shared" si="203"/>
        <v>396</v>
      </c>
      <c r="AB312" s="75">
        <f t="shared" si="203"/>
        <v>396</v>
      </c>
      <c r="AC312" s="75">
        <f t="shared" si="203"/>
        <v>0</v>
      </c>
      <c r="AD312" s="75">
        <f t="shared" si="203"/>
        <v>0</v>
      </c>
      <c r="AE312" s="75"/>
      <c r="AF312" s="74">
        <f t="shared" si="203"/>
        <v>396</v>
      </c>
      <c r="AG312" s="74">
        <f t="shared" si="203"/>
        <v>0</v>
      </c>
      <c r="AH312" s="74">
        <f t="shared" si="203"/>
        <v>396</v>
      </c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</row>
    <row r="313" spans="1:68" s="14" customFormat="1" ht="39" customHeight="1">
      <c r="A313" s="88" t="s">
        <v>91</v>
      </c>
      <c r="B313" s="89" t="s">
        <v>153</v>
      </c>
      <c r="C313" s="89" t="s">
        <v>149</v>
      </c>
      <c r="D313" s="90" t="s">
        <v>92</v>
      </c>
      <c r="E313" s="89"/>
      <c r="F313" s="78">
        <f t="shared" si="202"/>
        <v>780</v>
      </c>
      <c r="G313" s="78">
        <f t="shared" si="202"/>
        <v>-113</v>
      </c>
      <c r="H313" s="78">
        <f t="shared" si="202"/>
        <v>667</v>
      </c>
      <c r="I313" s="78">
        <f t="shared" si="202"/>
        <v>0</v>
      </c>
      <c r="J313" s="78">
        <f t="shared" si="202"/>
        <v>715</v>
      </c>
      <c r="K313" s="78">
        <f t="shared" si="202"/>
        <v>0</v>
      </c>
      <c r="L313" s="78">
        <f t="shared" si="202"/>
        <v>0</v>
      </c>
      <c r="M313" s="78">
        <f t="shared" si="202"/>
        <v>715</v>
      </c>
      <c r="N313" s="78">
        <f t="shared" si="202"/>
        <v>-319</v>
      </c>
      <c r="O313" s="78">
        <f t="shared" si="202"/>
        <v>396</v>
      </c>
      <c r="P313" s="78">
        <f t="shared" si="202"/>
        <v>0</v>
      </c>
      <c r="Q313" s="78">
        <f t="shared" si="202"/>
        <v>396</v>
      </c>
      <c r="R313" s="78">
        <f t="shared" si="202"/>
        <v>0</v>
      </c>
      <c r="S313" s="78">
        <f t="shared" si="202"/>
        <v>0</v>
      </c>
      <c r="T313" s="78">
        <f t="shared" si="202"/>
        <v>396</v>
      </c>
      <c r="U313" s="78">
        <f t="shared" si="202"/>
        <v>396</v>
      </c>
      <c r="V313" s="78">
        <f t="shared" si="203"/>
        <v>0</v>
      </c>
      <c r="W313" s="78">
        <f t="shared" si="203"/>
        <v>0</v>
      </c>
      <c r="X313" s="78">
        <f t="shared" si="203"/>
        <v>396</v>
      </c>
      <c r="Y313" s="78">
        <f t="shared" si="203"/>
        <v>396</v>
      </c>
      <c r="Z313" s="78">
        <f t="shared" si="203"/>
        <v>0</v>
      </c>
      <c r="AA313" s="79">
        <f t="shared" si="203"/>
        <v>396</v>
      </c>
      <c r="AB313" s="79">
        <f t="shared" si="203"/>
        <v>396</v>
      </c>
      <c r="AC313" s="79">
        <f t="shared" si="203"/>
        <v>0</v>
      </c>
      <c r="AD313" s="79">
        <f t="shared" si="203"/>
        <v>0</v>
      </c>
      <c r="AE313" s="79"/>
      <c r="AF313" s="78">
        <f t="shared" si="203"/>
        <v>396</v>
      </c>
      <c r="AG313" s="78">
        <f t="shared" si="203"/>
        <v>0</v>
      </c>
      <c r="AH313" s="78">
        <f t="shared" si="203"/>
        <v>396</v>
      </c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</row>
    <row r="314" spans="1:68" s="16" customFormat="1" ht="53.25" customHeight="1">
      <c r="A314" s="88" t="s">
        <v>137</v>
      </c>
      <c r="B314" s="89" t="s">
        <v>153</v>
      </c>
      <c r="C314" s="89" t="s">
        <v>149</v>
      </c>
      <c r="D314" s="90" t="s">
        <v>92</v>
      </c>
      <c r="E314" s="89" t="s">
        <v>138</v>
      </c>
      <c r="F314" s="78">
        <v>780</v>
      </c>
      <c r="G314" s="78">
        <f>H314-F314</f>
        <v>-113</v>
      </c>
      <c r="H314" s="93">
        <v>667</v>
      </c>
      <c r="I314" s="93"/>
      <c r="J314" s="93">
        <v>715</v>
      </c>
      <c r="K314" s="94"/>
      <c r="L314" s="94"/>
      <c r="M314" s="78">
        <v>715</v>
      </c>
      <c r="N314" s="78">
        <f>O314-M314</f>
        <v>-319</v>
      </c>
      <c r="O314" s="78">
        <v>396</v>
      </c>
      <c r="P314" s="78"/>
      <c r="Q314" s="78">
        <v>396</v>
      </c>
      <c r="R314" s="81"/>
      <c r="S314" s="81"/>
      <c r="T314" s="78">
        <f>O314+R314</f>
        <v>396</v>
      </c>
      <c r="U314" s="78">
        <f>Q314+S314</f>
        <v>396</v>
      </c>
      <c r="V314" s="81"/>
      <c r="W314" s="81"/>
      <c r="X314" s="78">
        <f>T314+V314</f>
        <v>396</v>
      </c>
      <c r="Y314" s="78">
        <f>U314+W314</f>
        <v>396</v>
      </c>
      <c r="Z314" s="81"/>
      <c r="AA314" s="79">
        <f>X314+Z314</f>
        <v>396</v>
      </c>
      <c r="AB314" s="79">
        <f>Y314</f>
        <v>396</v>
      </c>
      <c r="AC314" s="82"/>
      <c r="AD314" s="82"/>
      <c r="AE314" s="82"/>
      <c r="AF314" s="78">
        <f>AA314+AC314</f>
        <v>396</v>
      </c>
      <c r="AG314" s="81"/>
      <c r="AH314" s="78">
        <f>AB314</f>
        <v>396</v>
      </c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</row>
    <row r="315" spans="1:34" ht="15">
      <c r="A315" s="108"/>
      <c r="B315" s="109"/>
      <c r="C315" s="109"/>
      <c r="D315" s="110"/>
      <c r="E315" s="109"/>
      <c r="F315" s="59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2"/>
      <c r="AB315" s="62"/>
      <c r="AC315" s="62"/>
      <c r="AD315" s="62"/>
      <c r="AE315" s="62"/>
      <c r="AF315" s="61"/>
      <c r="AG315" s="61"/>
      <c r="AH315" s="61"/>
    </row>
    <row r="316" spans="1:68" s="8" customFormat="1" ht="63" customHeight="1">
      <c r="A316" s="63" t="s">
        <v>174</v>
      </c>
      <c r="B316" s="64" t="s">
        <v>95</v>
      </c>
      <c r="C316" s="64"/>
      <c r="D316" s="65"/>
      <c r="E316" s="64"/>
      <c r="F316" s="146">
        <f aca="true" t="shared" si="204" ref="F316:Q316">F318+F324+F330+F334+F338+F352</f>
        <v>1239804</v>
      </c>
      <c r="G316" s="146">
        <f t="shared" si="204"/>
        <v>201718</v>
      </c>
      <c r="H316" s="146">
        <f t="shared" si="204"/>
        <v>1441522</v>
      </c>
      <c r="I316" s="146">
        <f t="shared" si="204"/>
        <v>0</v>
      </c>
      <c r="J316" s="146">
        <f t="shared" si="204"/>
        <v>1558009</v>
      </c>
      <c r="K316" s="146">
        <f t="shared" si="204"/>
        <v>0</v>
      </c>
      <c r="L316" s="146">
        <f t="shared" si="204"/>
        <v>0</v>
      </c>
      <c r="M316" s="146">
        <f t="shared" si="204"/>
        <v>1558009</v>
      </c>
      <c r="N316" s="146">
        <f t="shared" si="204"/>
        <v>-654295</v>
      </c>
      <c r="O316" s="146">
        <f t="shared" si="204"/>
        <v>903714</v>
      </c>
      <c r="P316" s="146">
        <f t="shared" si="204"/>
        <v>0</v>
      </c>
      <c r="Q316" s="146">
        <f t="shared" si="204"/>
        <v>903399</v>
      </c>
      <c r="R316" s="146">
        <f aca="true" t="shared" si="205" ref="R316:Y316">R318+R324+R330+R334+R338+R352</f>
        <v>1200</v>
      </c>
      <c r="S316" s="146">
        <f t="shared" si="205"/>
        <v>0</v>
      </c>
      <c r="T316" s="146">
        <f t="shared" si="205"/>
        <v>904914</v>
      </c>
      <c r="U316" s="146">
        <f t="shared" si="205"/>
        <v>903399</v>
      </c>
      <c r="V316" s="146">
        <f t="shared" si="205"/>
        <v>0</v>
      </c>
      <c r="W316" s="146">
        <f t="shared" si="205"/>
        <v>0</v>
      </c>
      <c r="X316" s="146">
        <f t="shared" si="205"/>
        <v>904914</v>
      </c>
      <c r="Y316" s="146">
        <f t="shared" si="205"/>
        <v>903399</v>
      </c>
      <c r="Z316" s="146">
        <f>Z318+Z324+Z330+Z334+Z338+Z352</f>
        <v>0</v>
      </c>
      <c r="AA316" s="147">
        <f>AA318+AA324+AA330+AA334+AA338+AA352</f>
        <v>904914</v>
      </c>
      <c r="AB316" s="147">
        <f>AB318+AB324+AB330+AB334+AB338+AB352</f>
        <v>903399</v>
      </c>
      <c r="AC316" s="147">
        <f>AC318+AC324+AC330+AC334+AC338+AC352</f>
        <v>0</v>
      </c>
      <c r="AD316" s="147">
        <f>AD318+AD324+AD330+AD334+AD338+AD352</f>
        <v>0</v>
      </c>
      <c r="AE316" s="147"/>
      <c r="AF316" s="146">
        <f>AF318+AF324+AF330+AF334+AF338+AF352</f>
        <v>904914</v>
      </c>
      <c r="AG316" s="146">
        <f>AG318+AG324+AG330+AG334+AG338+AG352</f>
        <v>0</v>
      </c>
      <c r="AH316" s="146">
        <f>AH318+AH324+AH330+AH334+AH338+AH352</f>
        <v>903399</v>
      </c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</row>
    <row r="317" spans="1:34" ht="19.5" customHeight="1">
      <c r="A317" s="108"/>
      <c r="B317" s="109"/>
      <c r="C317" s="109"/>
      <c r="D317" s="110"/>
      <c r="E317" s="109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9"/>
      <c r="AB317" s="79"/>
      <c r="AC317" s="79"/>
      <c r="AD317" s="79"/>
      <c r="AE317" s="79"/>
      <c r="AF317" s="78"/>
      <c r="AG317" s="78"/>
      <c r="AH317" s="78"/>
    </row>
    <row r="318" spans="1:68" s="12" customFormat="1" ht="27.75" customHeight="1">
      <c r="A318" s="71" t="s">
        <v>169</v>
      </c>
      <c r="B318" s="72" t="s">
        <v>146</v>
      </c>
      <c r="C318" s="72" t="s">
        <v>127</v>
      </c>
      <c r="D318" s="85"/>
      <c r="E318" s="72"/>
      <c r="F318" s="86">
        <f aca="true" t="shared" si="206" ref="F318:O318">F319+F321</f>
        <v>456040</v>
      </c>
      <c r="G318" s="86">
        <f t="shared" si="206"/>
        <v>183629</v>
      </c>
      <c r="H318" s="86">
        <f t="shared" si="206"/>
        <v>639669</v>
      </c>
      <c r="I318" s="86">
        <f t="shared" si="206"/>
        <v>0</v>
      </c>
      <c r="J318" s="86">
        <f t="shared" si="206"/>
        <v>710554</v>
      </c>
      <c r="K318" s="86">
        <f t="shared" si="206"/>
        <v>0</v>
      </c>
      <c r="L318" s="86">
        <f t="shared" si="206"/>
        <v>0</v>
      </c>
      <c r="M318" s="86">
        <f t="shared" si="206"/>
        <v>710554</v>
      </c>
      <c r="N318" s="86">
        <f t="shared" si="206"/>
        <v>-352038</v>
      </c>
      <c r="O318" s="86">
        <f t="shared" si="206"/>
        <v>358516</v>
      </c>
      <c r="P318" s="86">
        <f aca="true" t="shared" si="207" ref="P318:U318">P319+P321</f>
        <v>0</v>
      </c>
      <c r="Q318" s="86">
        <f t="shared" si="207"/>
        <v>383048</v>
      </c>
      <c r="R318" s="86">
        <f t="shared" si="207"/>
        <v>0</v>
      </c>
      <c r="S318" s="86">
        <f t="shared" si="207"/>
        <v>0</v>
      </c>
      <c r="T318" s="86">
        <f t="shared" si="207"/>
        <v>358516</v>
      </c>
      <c r="U318" s="86">
        <f t="shared" si="207"/>
        <v>383048</v>
      </c>
      <c r="V318" s="86">
        <f aca="true" t="shared" si="208" ref="V318:AB318">V319+V321</f>
        <v>0</v>
      </c>
      <c r="W318" s="86">
        <f t="shared" si="208"/>
        <v>0</v>
      </c>
      <c r="X318" s="86">
        <f t="shared" si="208"/>
        <v>358516</v>
      </c>
      <c r="Y318" s="86">
        <f t="shared" si="208"/>
        <v>383048</v>
      </c>
      <c r="Z318" s="86">
        <f t="shared" si="208"/>
        <v>0</v>
      </c>
      <c r="AA318" s="87">
        <f t="shared" si="208"/>
        <v>358516</v>
      </c>
      <c r="AB318" s="87">
        <f t="shared" si="208"/>
        <v>383048</v>
      </c>
      <c r="AC318" s="87">
        <f>AC319+AC321</f>
        <v>0</v>
      </c>
      <c r="AD318" s="87">
        <f>AD319+AD321</f>
        <v>0</v>
      </c>
      <c r="AE318" s="87"/>
      <c r="AF318" s="86">
        <f>AF319+AF321</f>
        <v>358516</v>
      </c>
      <c r="AG318" s="86">
        <f>AG319+AG321</f>
        <v>0</v>
      </c>
      <c r="AH318" s="86">
        <f>AH319+AH321</f>
        <v>383048</v>
      </c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</row>
    <row r="319" spans="1:68" s="12" customFormat="1" ht="54" customHeight="1" hidden="1">
      <c r="A319" s="88" t="s">
        <v>150</v>
      </c>
      <c r="B319" s="89" t="s">
        <v>146</v>
      </c>
      <c r="C319" s="89" t="s">
        <v>127</v>
      </c>
      <c r="D319" s="90" t="s">
        <v>38</v>
      </c>
      <c r="E319" s="89"/>
      <c r="F319" s="91">
        <f aca="true" t="shared" si="209" ref="F319:AH319">F320</f>
        <v>10425</v>
      </c>
      <c r="G319" s="91">
        <f t="shared" si="209"/>
        <v>5711</v>
      </c>
      <c r="H319" s="91">
        <f t="shared" si="209"/>
        <v>16136</v>
      </c>
      <c r="I319" s="91">
        <f t="shared" si="209"/>
        <v>0</v>
      </c>
      <c r="J319" s="91">
        <f t="shared" si="209"/>
        <v>14288</v>
      </c>
      <c r="K319" s="91">
        <f t="shared" si="209"/>
        <v>0</v>
      </c>
      <c r="L319" s="91">
        <f t="shared" si="209"/>
        <v>0</v>
      </c>
      <c r="M319" s="91">
        <f t="shared" si="209"/>
        <v>14288</v>
      </c>
      <c r="N319" s="91">
        <f t="shared" si="209"/>
        <v>-14288</v>
      </c>
      <c r="O319" s="91">
        <f t="shared" si="209"/>
        <v>0</v>
      </c>
      <c r="P319" s="91">
        <f t="shared" si="209"/>
        <v>0</v>
      </c>
      <c r="Q319" s="91">
        <f t="shared" si="209"/>
        <v>0</v>
      </c>
      <c r="R319" s="91">
        <f t="shared" si="209"/>
        <v>0</v>
      </c>
      <c r="S319" s="91">
        <f t="shared" si="209"/>
        <v>0</v>
      </c>
      <c r="T319" s="91">
        <f t="shared" si="209"/>
        <v>0</v>
      </c>
      <c r="U319" s="91">
        <f t="shared" si="209"/>
        <v>0</v>
      </c>
      <c r="V319" s="91">
        <f t="shared" si="209"/>
        <v>0</v>
      </c>
      <c r="W319" s="91">
        <f t="shared" si="209"/>
        <v>0</v>
      </c>
      <c r="X319" s="91">
        <f t="shared" si="209"/>
        <v>0</v>
      </c>
      <c r="Y319" s="91">
        <f t="shared" si="209"/>
        <v>0</v>
      </c>
      <c r="Z319" s="91">
        <f t="shared" si="209"/>
        <v>0</v>
      </c>
      <c r="AA319" s="92">
        <f t="shared" si="209"/>
        <v>0</v>
      </c>
      <c r="AB319" s="92">
        <f t="shared" si="209"/>
        <v>0</v>
      </c>
      <c r="AC319" s="92">
        <f t="shared" si="209"/>
        <v>0</v>
      </c>
      <c r="AD319" s="92">
        <f t="shared" si="209"/>
        <v>0</v>
      </c>
      <c r="AE319" s="92"/>
      <c r="AF319" s="91">
        <f t="shared" si="209"/>
        <v>0</v>
      </c>
      <c r="AG319" s="91">
        <f t="shared" si="209"/>
        <v>0</v>
      </c>
      <c r="AH319" s="91">
        <f t="shared" si="209"/>
        <v>0</v>
      </c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</row>
    <row r="320" spans="1:68" s="12" customFormat="1" ht="83.25" customHeight="1" hidden="1">
      <c r="A320" s="88" t="s">
        <v>253</v>
      </c>
      <c r="B320" s="89" t="s">
        <v>146</v>
      </c>
      <c r="C320" s="89" t="s">
        <v>127</v>
      </c>
      <c r="D320" s="90" t="s">
        <v>38</v>
      </c>
      <c r="E320" s="89" t="s">
        <v>151</v>
      </c>
      <c r="F320" s="78">
        <v>10425</v>
      </c>
      <c r="G320" s="78">
        <f>H320-F320</f>
        <v>5711</v>
      </c>
      <c r="H320" s="78">
        <v>16136</v>
      </c>
      <c r="I320" s="78"/>
      <c r="J320" s="78">
        <v>14288</v>
      </c>
      <c r="K320" s="158"/>
      <c r="L320" s="158"/>
      <c r="M320" s="78">
        <v>14288</v>
      </c>
      <c r="N320" s="78">
        <f>O320-M320</f>
        <v>-14288</v>
      </c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9"/>
      <c r="AB320" s="79"/>
      <c r="AC320" s="79"/>
      <c r="AD320" s="79"/>
      <c r="AE320" s="79"/>
      <c r="AF320" s="78"/>
      <c r="AG320" s="78"/>
      <c r="AH320" s="78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</row>
    <row r="321" spans="1:68" s="14" customFormat="1" ht="36.75" customHeight="1">
      <c r="A321" s="88" t="s">
        <v>318</v>
      </c>
      <c r="B321" s="89" t="s">
        <v>146</v>
      </c>
      <c r="C321" s="89" t="s">
        <v>127</v>
      </c>
      <c r="D321" s="90" t="s">
        <v>98</v>
      </c>
      <c r="E321" s="89"/>
      <c r="F321" s="91">
        <f aca="true" t="shared" si="210" ref="F321:AH321">F322</f>
        <v>445615</v>
      </c>
      <c r="G321" s="91">
        <f t="shared" si="210"/>
        <v>177918</v>
      </c>
      <c r="H321" s="91">
        <f t="shared" si="210"/>
        <v>623533</v>
      </c>
      <c r="I321" s="91">
        <f t="shared" si="210"/>
        <v>0</v>
      </c>
      <c r="J321" s="91">
        <f t="shared" si="210"/>
        <v>696266</v>
      </c>
      <c r="K321" s="91">
        <f t="shared" si="210"/>
        <v>0</v>
      </c>
      <c r="L321" s="91">
        <f t="shared" si="210"/>
        <v>0</v>
      </c>
      <c r="M321" s="91">
        <f t="shared" si="210"/>
        <v>696266</v>
      </c>
      <c r="N321" s="91">
        <f t="shared" si="210"/>
        <v>-337750</v>
      </c>
      <c r="O321" s="91">
        <f t="shared" si="210"/>
        <v>358516</v>
      </c>
      <c r="P321" s="91">
        <f t="shared" si="210"/>
        <v>0</v>
      </c>
      <c r="Q321" s="91">
        <f t="shared" si="210"/>
        <v>383048</v>
      </c>
      <c r="R321" s="91">
        <f t="shared" si="210"/>
        <v>0</v>
      </c>
      <c r="S321" s="91">
        <f t="shared" si="210"/>
        <v>0</v>
      </c>
      <c r="T321" s="91">
        <f t="shared" si="210"/>
        <v>358516</v>
      </c>
      <c r="U321" s="91">
        <f t="shared" si="210"/>
        <v>383048</v>
      </c>
      <c r="V321" s="91">
        <f t="shared" si="210"/>
        <v>0</v>
      </c>
      <c r="W321" s="91">
        <f t="shared" si="210"/>
        <v>0</v>
      </c>
      <c r="X321" s="91">
        <f t="shared" si="210"/>
        <v>358516</v>
      </c>
      <c r="Y321" s="91">
        <f t="shared" si="210"/>
        <v>383048</v>
      </c>
      <c r="Z321" s="91">
        <f t="shared" si="210"/>
        <v>0</v>
      </c>
      <c r="AA321" s="92">
        <f t="shared" si="210"/>
        <v>358516</v>
      </c>
      <c r="AB321" s="92">
        <f t="shared" si="210"/>
        <v>383048</v>
      </c>
      <c r="AC321" s="92">
        <f t="shared" si="210"/>
        <v>0</v>
      </c>
      <c r="AD321" s="92">
        <f t="shared" si="210"/>
        <v>0</v>
      </c>
      <c r="AE321" s="92"/>
      <c r="AF321" s="91">
        <f t="shared" si="210"/>
        <v>358516</v>
      </c>
      <c r="AG321" s="91">
        <f t="shared" si="210"/>
        <v>0</v>
      </c>
      <c r="AH321" s="91">
        <f t="shared" si="210"/>
        <v>383048</v>
      </c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</row>
    <row r="322" spans="1:68" s="16" customFormat="1" ht="36.75" customHeight="1">
      <c r="A322" s="88" t="s">
        <v>129</v>
      </c>
      <c r="B322" s="89" t="s">
        <v>146</v>
      </c>
      <c r="C322" s="89" t="s">
        <v>127</v>
      </c>
      <c r="D322" s="90" t="s">
        <v>98</v>
      </c>
      <c r="E322" s="89" t="s">
        <v>130</v>
      </c>
      <c r="F322" s="78">
        <v>445615</v>
      </c>
      <c r="G322" s="78">
        <f>H322-F322</f>
        <v>177918</v>
      </c>
      <c r="H322" s="78">
        <v>623533</v>
      </c>
      <c r="I322" s="80"/>
      <c r="J322" s="78">
        <v>696266</v>
      </c>
      <c r="K322" s="80"/>
      <c r="L322" s="80"/>
      <c r="M322" s="78">
        <v>696266</v>
      </c>
      <c r="N322" s="78">
        <f>O322-M322</f>
        <v>-337750</v>
      </c>
      <c r="O322" s="78">
        <v>358516</v>
      </c>
      <c r="P322" s="78"/>
      <c r="Q322" s="78">
        <v>383048</v>
      </c>
      <c r="R322" s="81"/>
      <c r="S322" s="81"/>
      <c r="T322" s="78">
        <f>O322+R322</f>
        <v>358516</v>
      </c>
      <c r="U322" s="78">
        <f>Q322+S322</f>
        <v>383048</v>
      </c>
      <c r="V322" s="81"/>
      <c r="W322" s="81"/>
      <c r="X322" s="78">
        <f>T322+V322</f>
        <v>358516</v>
      </c>
      <c r="Y322" s="78">
        <f>U322+W322</f>
        <v>383048</v>
      </c>
      <c r="Z322" s="81"/>
      <c r="AA322" s="79">
        <f>X322+Z322</f>
        <v>358516</v>
      </c>
      <c r="AB322" s="79">
        <f>Y322</f>
        <v>383048</v>
      </c>
      <c r="AC322" s="82"/>
      <c r="AD322" s="82"/>
      <c r="AE322" s="82"/>
      <c r="AF322" s="78">
        <f>AA322+AC322</f>
        <v>358516</v>
      </c>
      <c r="AG322" s="81"/>
      <c r="AH322" s="78">
        <f>AB322</f>
        <v>383048</v>
      </c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</row>
    <row r="323" spans="1:68" s="16" customFormat="1" ht="21.75" customHeight="1">
      <c r="A323" s="88"/>
      <c r="B323" s="89"/>
      <c r="C323" s="89"/>
      <c r="D323" s="90"/>
      <c r="E323" s="89"/>
      <c r="F323" s="78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1"/>
      <c r="S323" s="81"/>
      <c r="T323" s="81"/>
      <c r="U323" s="81"/>
      <c r="V323" s="81"/>
      <c r="W323" s="81"/>
      <c r="X323" s="81"/>
      <c r="Y323" s="81"/>
      <c r="Z323" s="81"/>
      <c r="AA323" s="82"/>
      <c r="AB323" s="82"/>
      <c r="AC323" s="82"/>
      <c r="AD323" s="82"/>
      <c r="AE323" s="82"/>
      <c r="AF323" s="81"/>
      <c r="AG323" s="81"/>
      <c r="AH323" s="81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</row>
    <row r="324" spans="1:68" s="10" customFormat="1" ht="18.75">
      <c r="A324" s="71" t="s">
        <v>170</v>
      </c>
      <c r="B324" s="72" t="s">
        <v>146</v>
      </c>
      <c r="C324" s="72" t="s">
        <v>128</v>
      </c>
      <c r="D324" s="85"/>
      <c r="E324" s="72"/>
      <c r="F324" s="86">
        <f aca="true" t="shared" si="211" ref="F324:O324">F327+F325</f>
        <v>176479</v>
      </c>
      <c r="G324" s="86">
        <f t="shared" si="211"/>
        <v>81172</v>
      </c>
      <c r="H324" s="86">
        <f t="shared" si="211"/>
        <v>257651</v>
      </c>
      <c r="I324" s="86">
        <f t="shared" si="211"/>
        <v>0</v>
      </c>
      <c r="J324" s="86">
        <f t="shared" si="211"/>
        <v>275294</v>
      </c>
      <c r="K324" s="86">
        <f t="shared" si="211"/>
        <v>0</v>
      </c>
      <c r="L324" s="86">
        <f t="shared" si="211"/>
        <v>0</v>
      </c>
      <c r="M324" s="86">
        <f t="shared" si="211"/>
        <v>275294</v>
      </c>
      <c r="N324" s="86">
        <f t="shared" si="211"/>
        <v>-151829</v>
      </c>
      <c r="O324" s="86">
        <f t="shared" si="211"/>
        <v>123465</v>
      </c>
      <c r="P324" s="86">
        <f aca="true" t="shared" si="212" ref="P324:U324">P327+P325</f>
        <v>0</v>
      </c>
      <c r="Q324" s="86">
        <f t="shared" si="212"/>
        <v>121078</v>
      </c>
      <c r="R324" s="86">
        <f t="shared" si="212"/>
        <v>-669</v>
      </c>
      <c r="S324" s="86">
        <f t="shared" si="212"/>
        <v>0</v>
      </c>
      <c r="T324" s="86">
        <f t="shared" si="212"/>
        <v>122796</v>
      </c>
      <c r="U324" s="86">
        <f t="shared" si="212"/>
        <v>121078</v>
      </c>
      <c r="V324" s="86">
        <f aca="true" t="shared" si="213" ref="V324:AB324">V327+V325</f>
        <v>0</v>
      </c>
      <c r="W324" s="86">
        <f t="shared" si="213"/>
        <v>0</v>
      </c>
      <c r="X324" s="86">
        <f t="shared" si="213"/>
        <v>122796</v>
      </c>
      <c r="Y324" s="86">
        <f t="shared" si="213"/>
        <v>121078</v>
      </c>
      <c r="Z324" s="86">
        <f t="shared" si="213"/>
        <v>0</v>
      </c>
      <c r="AA324" s="87">
        <f t="shared" si="213"/>
        <v>122796</v>
      </c>
      <c r="AB324" s="87">
        <f t="shared" si="213"/>
        <v>121078</v>
      </c>
      <c r="AC324" s="87">
        <f>AC327+AC325</f>
        <v>0</v>
      </c>
      <c r="AD324" s="87">
        <f>AD327+AD325</f>
        <v>0</v>
      </c>
      <c r="AE324" s="87"/>
      <c r="AF324" s="86">
        <f>AF327+AF325</f>
        <v>122796</v>
      </c>
      <c r="AG324" s="86">
        <f>AG327+AG325</f>
        <v>0</v>
      </c>
      <c r="AH324" s="86">
        <f>AH327+AH325</f>
        <v>121078</v>
      </c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</row>
    <row r="325" spans="1:68" s="10" customFormat="1" ht="54" customHeight="1">
      <c r="A325" s="88" t="s">
        <v>150</v>
      </c>
      <c r="B325" s="89" t="s">
        <v>146</v>
      </c>
      <c r="C325" s="89" t="s">
        <v>128</v>
      </c>
      <c r="D325" s="90" t="s">
        <v>38</v>
      </c>
      <c r="E325" s="89"/>
      <c r="F325" s="91">
        <f aca="true" t="shared" si="214" ref="F325:AH325">F326</f>
        <v>0</v>
      </c>
      <c r="G325" s="91">
        <f t="shared" si="214"/>
        <v>7008</v>
      </c>
      <c r="H325" s="91">
        <f t="shared" si="214"/>
        <v>7008</v>
      </c>
      <c r="I325" s="91">
        <f t="shared" si="214"/>
        <v>0</v>
      </c>
      <c r="J325" s="91">
        <f t="shared" si="214"/>
        <v>0</v>
      </c>
      <c r="K325" s="91">
        <f t="shared" si="214"/>
        <v>0</v>
      </c>
      <c r="L325" s="91">
        <f t="shared" si="214"/>
        <v>0</v>
      </c>
      <c r="M325" s="91">
        <f t="shared" si="214"/>
        <v>0</v>
      </c>
      <c r="N325" s="91">
        <f t="shared" si="214"/>
        <v>3000</v>
      </c>
      <c r="O325" s="91">
        <f t="shared" si="214"/>
        <v>3000</v>
      </c>
      <c r="P325" s="91">
        <f t="shared" si="214"/>
        <v>0</v>
      </c>
      <c r="Q325" s="91">
        <f t="shared" si="214"/>
        <v>2500</v>
      </c>
      <c r="R325" s="91">
        <f t="shared" si="214"/>
        <v>-669</v>
      </c>
      <c r="S325" s="91">
        <f t="shared" si="214"/>
        <v>0</v>
      </c>
      <c r="T325" s="91">
        <f t="shared" si="214"/>
        <v>2331</v>
      </c>
      <c r="U325" s="91">
        <f t="shared" si="214"/>
        <v>2500</v>
      </c>
      <c r="V325" s="91">
        <f t="shared" si="214"/>
        <v>0</v>
      </c>
      <c r="W325" s="91">
        <f t="shared" si="214"/>
        <v>0</v>
      </c>
      <c r="X325" s="91">
        <f t="shared" si="214"/>
        <v>2331</v>
      </c>
      <c r="Y325" s="91">
        <f t="shared" si="214"/>
        <v>2500</v>
      </c>
      <c r="Z325" s="91">
        <f t="shared" si="214"/>
        <v>0</v>
      </c>
      <c r="AA325" s="92">
        <f t="shared" si="214"/>
        <v>2331</v>
      </c>
      <c r="AB325" s="92">
        <f t="shared" si="214"/>
        <v>2500</v>
      </c>
      <c r="AC325" s="92">
        <f t="shared" si="214"/>
        <v>0</v>
      </c>
      <c r="AD325" s="92">
        <f t="shared" si="214"/>
        <v>0</v>
      </c>
      <c r="AE325" s="92"/>
      <c r="AF325" s="91">
        <f t="shared" si="214"/>
        <v>2331</v>
      </c>
      <c r="AG325" s="91">
        <f t="shared" si="214"/>
        <v>0</v>
      </c>
      <c r="AH325" s="91">
        <f t="shared" si="214"/>
        <v>2500</v>
      </c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</row>
    <row r="326" spans="1:68" s="10" customFormat="1" ht="84" customHeight="1">
      <c r="A326" s="88" t="s">
        <v>253</v>
      </c>
      <c r="B326" s="89" t="s">
        <v>146</v>
      </c>
      <c r="C326" s="89" t="s">
        <v>128</v>
      </c>
      <c r="D326" s="90" t="s">
        <v>38</v>
      </c>
      <c r="E326" s="89" t="s">
        <v>151</v>
      </c>
      <c r="F326" s="78"/>
      <c r="G326" s="78">
        <f>H326-F326</f>
        <v>7008</v>
      </c>
      <c r="H326" s="78">
        <v>7008</v>
      </c>
      <c r="I326" s="84"/>
      <c r="J326" s="84"/>
      <c r="K326" s="84"/>
      <c r="L326" s="84"/>
      <c r="M326" s="78"/>
      <c r="N326" s="78">
        <f>O326-M326</f>
        <v>3000</v>
      </c>
      <c r="O326" s="78">
        <v>3000</v>
      </c>
      <c r="P326" s="78"/>
      <c r="Q326" s="78">
        <v>2500</v>
      </c>
      <c r="R326" s="80">
        <v>-669</v>
      </c>
      <c r="S326" s="69"/>
      <c r="T326" s="78">
        <f>O326+R326</f>
        <v>2331</v>
      </c>
      <c r="U326" s="78">
        <f>Q326+S326</f>
        <v>2500</v>
      </c>
      <c r="V326" s="69"/>
      <c r="W326" s="69"/>
      <c r="X326" s="78">
        <f>T326+V326</f>
        <v>2331</v>
      </c>
      <c r="Y326" s="78">
        <f>U326+W326</f>
        <v>2500</v>
      </c>
      <c r="Z326" s="69"/>
      <c r="AA326" s="79">
        <f>X326+Z326</f>
        <v>2331</v>
      </c>
      <c r="AB326" s="79">
        <f>Y326</f>
        <v>2500</v>
      </c>
      <c r="AC326" s="70"/>
      <c r="AD326" s="70"/>
      <c r="AE326" s="70"/>
      <c r="AF326" s="78">
        <f>AA326+AC326</f>
        <v>2331</v>
      </c>
      <c r="AG326" s="69"/>
      <c r="AH326" s="78">
        <f>AB326</f>
        <v>2500</v>
      </c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</row>
    <row r="327" spans="1:68" s="14" customFormat="1" ht="32.25" customHeight="1">
      <c r="A327" s="88" t="s">
        <v>99</v>
      </c>
      <c r="B327" s="89" t="s">
        <v>146</v>
      </c>
      <c r="C327" s="89" t="s">
        <v>128</v>
      </c>
      <c r="D327" s="90" t="s">
        <v>100</v>
      </c>
      <c r="E327" s="89"/>
      <c r="F327" s="91">
        <f aca="true" t="shared" si="215" ref="F327:AH327">F328</f>
        <v>176479</v>
      </c>
      <c r="G327" s="91">
        <f t="shared" si="215"/>
        <v>74164</v>
      </c>
      <c r="H327" s="91">
        <f t="shared" si="215"/>
        <v>250643</v>
      </c>
      <c r="I327" s="91">
        <f t="shared" si="215"/>
        <v>0</v>
      </c>
      <c r="J327" s="91">
        <f t="shared" si="215"/>
        <v>275294</v>
      </c>
      <c r="K327" s="91">
        <f t="shared" si="215"/>
        <v>0</v>
      </c>
      <c r="L327" s="91">
        <f t="shared" si="215"/>
        <v>0</v>
      </c>
      <c r="M327" s="91">
        <f t="shared" si="215"/>
        <v>275294</v>
      </c>
      <c r="N327" s="91">
        <f t="shared" si="215"/>
        <v>-154829</v>
      </c>
      <c r="O327" s="91">
        <f t="shared" si="215"/>
        <v>120465</v>
      </c>
      <c r="P327" s="91">
        <f t="shared" si="215"/>
        <v>0</v>
      </c>
      <c r="Q327" s="91">
        <f t="shared" si="215"/>
        <v>118578</v>
      </c>
      <c r="R327" s="91">
        <f t="shared" si="215"/>
        <v>0</v>
      </c>
      <c r="S327" s="91">
        <f t="shared" si="215"/>
        <v>0</v>
      </c>
      <c r="T327" s="91">
        <f t="shared" si="215"/>
        <v>120465</v>
      </c>
      <c r="U327" s="91">
        <f t="shared" si="215"/>
        <v>118578</v>
      </c>
      <c r="V327" s="91">
        <f t="shared" si="215"/>
        <v>0</v>
      </c>
      <c r="W327" s="91">
        <f t="shared" si="215"/>
        <v>0</v>
      </c>
      <c r="X327" s="91">
        <f t="shared" si="215"/>
        <v>120465</v>
      </c>
      <c r="Y327" s="91">
        <f t="shared" si="215"/>
        <v>118578</v>
      </c>
      <c r="Z327" s="91">
        <f t="shared" si="215"/>
        <v>0</v>
      </c>
      <c r="AA327" s="92">
        <f t="shared" si="215"/>
        <v>120465</v>
      </c>
      <c r="AB327" s="92">
        <f t="shared" si="215"/>
        <v>118578</v>
      </c>
      <c r="AC327" s="92">
        <f t="shared" si="215"/>
        <v>0</v>
      </c>
      <c r="AD327" s="92">
        <f t="shared" si="215"/>
        <v>0</v>
      </c>
      <c r="AE327" s="92"/>
      <c r="AF327" s="91">
        <f t="shared" si="215"/>
        <v>120465</v>
      </c>
      <c r="AG327" s="91">
        <f t="shared" si="215"/>
        <v>0</v>
      </c>
      <c r="AH327" s="91">
        <f t="shared" si="215"/>
        <v>118578</v>
      </c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</row>
    <row r="328" spans="1:68" s="16" customFormat="1" ht="35.25" customHeight="1">
      <c r="A328" s="88" t="s">
        <v>129</v>
      </c>
      <c r="B328" s="89" t="s">
        <v>146</v>
      </c>
      <c r="C328" s="89" t="s">
        <v>128</v>
      </c>
      <c r="D328" s="90" t="s">
        <v>100</v>
      </c>
      <c r="E328" s="89" t="s">
        <v>130</v>
      </c>
      <c r="F328" s="78">
        <v>176479</v>
      </c>
      <c r="G328" s="78">
        <f>H328-F328</f>
        <v>74164</v>
      </c>
      <c r="H328" s="78">
        <v>250643</v>
      </c>
      <c r="I328" s="78"/>
      <c r="J328" s="78">
        <v>275294</v>
      </c>
      <c r="K328" s="80"/>
      <c r="L328" s="80"/>
      <c r="M328" s="78">
        <v>275294</v>
      </c>
      <c r="N328" s="78">
        <f>O328-M328</f>
        <v>-154829</v>
      </c>
      <c r="O328" s="78">
        <v>120465</v>
      </c>
      <c r="P328" s="78"/>
      <c r="Q328" s="78">
        <v>118578</v>
      </c>
      <c r="R328" s="81"/>
      <c r="S328" s="81"/>
      <c r="T328" s="78">
        <f>O328+R328</f>
        <v>120465</v>
      </c>
      <c r="U328" s="78">
        <f>Q328+S328</f>
        <v>118578</v>
      </c>
      <c r="V328" s="81"/>
      <c r="W328" s="81"/>
      <c r="X328" s="78">
        <f>T328+V328</f>
        <v>120465</v>
      </c>
      <c r="Y328" s="78">
        <f>U328+W328</f>
        <v>118578</v>
      </c>
      <c r="Z328" s="81"/>
      <c r="AA328" s="79">
        <f>X328+Z328</f>
        <v>120465</v>
      </c>
      <c r="AB328" s="79">
        <f>Y328</f>
        <v>118578</v>
      </c>
      <c r="AC328" s="82"/>
      <c r="AD328" s="82"/>
      <c r="AE328" s="82"/>
      <c r="AF328" s="78">
        <f>AA328+AC328</f>
        <v>120465</v>
      </c>
      <c r="AG328" s="81"/>
      <c r="AH328" s="78">
        <f>AB328</f>
        <v>118578</v>
      </c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</row>
    <row r="329" spans="1:68" s="16" customFormat="1" ht="16.5">
      <c r="A329" s="88"/>
      <c r="B329" s="89"/>
      <c r="C329" s="89"/>
      <c r="D329" s="90"/>
      <c r="E329" s="89"/>
      <c r="F329" s="78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1"/>
      <c r="S329" s="81"/>
      <c r="T329" s="81"/>
      <c r="U329" s="81"/>
      <c r="V329" s="81"/>
      <c r="W329" s="81"/>
      <c r="X329" s="81"/>
      <c r="Y329" s="81"/>
      <c r="Z329" s="81"/>
      <c r="AA329" s="82"/>
      <c r="AB329" s="82"/>
      <c r="AC329" s="82"/>
      <c r="AD329" s="82"/>
      <c r="AE329" s="82"/>
      <c r="AF329" s="81"/>
      <c r="AG329" s="81"/>
      <c r="AH329" s="81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</row>
    <row r="330" spans="1:68" s="16" customFormat="1" ht="24.75" customHeight="1">
      <c r="A330" s="71" t="s">
        <v>0</v>
      </c>
      <c r="B330" s="72" t="s">
        <v>146</v>
      </c>
      <c r="C330" s="72" t="s">
        <v>135</v>
      </c>
      <c r="D330" s="85"/>
      <c r="E330" s="72"/>
      <c r="F330" s="86">
        <f aca="true" t="shared" si="216" ref="F330:V331">F331</f>
        <v>229141</v>
      </c>
      <c r="G330" s="86">
        <f t="shared" si="216"/>
        <v>28032</v>
      </c>
      <c r="H330" s="86">
        <f t="shared" si="216"/>
        <v>257173</v>
      </c>
      <c r="I330" s="86">
        <f t="shared" si="216"/>
        <v>0</v>
      </c>
      <c r="J330" s="86">
        <f t="shared" si="216"/>
        <v>275614</v>
      </c>
      <c r="K330" s="86">
        <f t="shared" si="216"/>
        <v>0</v>
      </c>
      <c r="L330" s="86">
        <f t="shared" si="216"/>
        <v>0</v>
      </c>
      <c r="M330" s="86">
        <f t="shared" si="216"/>
        <v>275614</v>
      </c>
      <c r="N330" s="86">
        <f t="shared" si="216"/>
        <v>-60549</v>
      </c>
      <c r="O330" s="86">
        <f t="shared" si="216"/>
        <v>215065</v>
      </c>
      <c r="P330" s="86">
        <f t="shared" si="216"/>
        <v>0</v>
      </c>
      <c r="Q330" s="86">
        <f t="shared" si="216"/>
        <v>200287</v>
      </c>
      <c r="R330" s="86">
        <f t="shared" si="216"/>
        <v>0</v>
      </c>
      <c r="S330" s="86">
        <f t="shared" si="216"/>
        <v>0</v>
      </c>
      <c r="T330" s="86">
        <f t="shared" si="216"/>
        <v>215065</v>
      </c>
      <c r="U330" s="86">
        <f t="shared" si="216"/>
        <v>200287</v>
      </c>
      <c r="V330" s="86">
        <f t="shared" si="216"/>
        <v>0</v>
      </c>
      <c r="W330" s="86">
        <f aca="true" t="shared" si="217" ref="V330:AH331">W331</f>
        <v>0</v>
      </c>
      <c r="X330" s="86">
        <f t="shared" si="217"/>
        <v>215065</v>
      </c>
      <c r="Y330" s="86">
        <f t="shared" si="217"/>
        <v>200287</v>
      </c>
      <c r="Z330" s="86">
        <f t="shared" si="217"/>
        <v>0</v>
      </c>
      <c r="AA330" s="87">
        <f t="shared" si="217"/>
        <v>215065</v>
      </c>
      <c r="AB330" s="87">
        <f t="shared" si="217"/>
        <v>200287</v>
      </c>
      <c r="AC330" s="87">
        <f t="shared" si="217"/>
        <v>0</v>
      </c>
      <c r="AD330" s="87">
        <f t="shared" si="217"/>
        <v>0</v>
      </c>
      <c r="AE330" s="87"/>
      <c r="AF330" s="86">
        <f t="shared" si="217"/>
        <v>215065</v>
      </c>
      <c r="AG330" s="86">
        <f t="shared" si="217"/>
        <v>0</v>
      </c>
      <c r="AH330" s="86">
        <f t="shared" si="217"/>
        <v>200287</v>
      </c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</row>
    <row r="331" spans="1:68" s="16" customFormat="1" ht="22.5" customHeight="1">
      <c r="A331" s="88" t="s">
        <v>103</v>
      </c>
      <c r="B331" s="89" t="s">
        <v>146</v>
      </c>
      <c r="C331" s="89" t="s">
        <v>135</v>
      </c>
      <c r="D331" s="90" t="s">
        <v>104</v>
      </c>
      <c r="E331" s="89"/>
      <c r="F331" s="91">
        <f t="shared" si="216"/>
        <v>229141</v>
      </c>
      <c r="G331" s="91">
        <f t="shared" si="216"/>
        <v>28032</v>
      </c>
      <c r="H331" s="91">
        <f t="shared" si="216"/>
        <v>257173</v>
      </c>
      <c r="I331" s="91">
        <f t="shared" si="216"/>
        <v>0</v>
      </c>
      <c r="J331" s="91">
        <f t="shared" si="216"/>
        <v>275614</v>
      </c>
      <c r="K331" s="91">
        <f t="shared" si="216"/>
        <v>0</v>
      </c>
      <c r="L331" s="91">
        <f t="shared" si="216"/>
        <v>0</v>
      </c>
      <c r="M331" s="91">
        <f t="shared" si="216"/>
        <v>275614</v>
      </c>
      <c r="N331" s="91">
        <f t="shared" si="216"/>
        <v>-60549</v>
      </c>
      <c r="O331" s="91">
        <f t="shared" si="216"/>
        <v>215065</v>
      </c>
      <c r="P331" s="91">
        <f t="shared" si="216"/>
        <v>0</v>
      </c>
      <c r="Q331" s="91">
        <f t="shared" si="216"/>
        <v>200287</v>
      </c>
      <c r="R331" s="91">
        <f t="shared" si="216"/>
        <v>0</v>
      </c>
      <c r="S331" s="91">
        <f t="shared" si="216"/>
        <v>0</v>
      </c>
      <c r="T331" s="91">
        <f t="shared" si="216"/>
        <v>215065</v>
      </c>
      <c r="U331" s="91">
        <f t="shared" si="216"/>
        <v>200287</v>
      </c>
      <c r="V331" s="91">
        <f t="shared" si="217"/>
        <v>0</v>
      </c>
      <c r="W331" s="91">
        <f t="shared" si="217"/>
        <v>0</v>
      </c>
      <c r="X331" s="91">
        <f t="shared" si="217"/>
        <v>215065</v>
      </c>
      <c r="Y331" s="91">
        <f t="shared" si="217"/>
        <v>200287</v>
      </c>
      <c r="Z331" s="91">
        <f t="shared" si="217"/>
        <v>0</v>
      </c>
      <c r="AA331" s="92">
        <f t="shared" si="217"/>
        <v>215065</v>
      </c>
      <c r="AB331" s="92">
        <f t="shared" si="217"/>
        <v>200287</v>
      </c>
      <c r="AC331" s="92">
        <f t="shared" si="217"/>
        <v>0</v>
      </c>
      <c r="AD331" s="92">
        <f t="shared" si="217"/>
        <v>0</v>
      </c>
      <c r="AE331" s="92"/>
      <c r="AF331" s="91">
        <f t="shared" si="217"/>
        <v>215065</v>
      </c>
      <c r="AG331" s="91">
        <f t="shared" si="217"/>
        <v>0</v>
      </c>
      <c r="AH331" s="91">
        <f t="shared" si="217"/>
        <v>200287</v>
      </c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</row>
    <row r="332" spans="1:68" s="16" customFormat="1" ht="36" customHeight="1">
      <c r="A332" s="88" t="s">
        <v>129</v>
      </c>
      <c r="B332" s="89" t="s">
        <v>146</v>
      </c>
      <c r="C332" s="89" t="s">
        <v>135</v>
      </c>
      <c r="D332" s="90" t="s">
        <v>104</v>
      </c>
      <c r="E332" s="89" t="s">
        <v>130</v>
      </c>
      <c r="F332" s="78">
        <v>229141</v>
      </c>
      <c r="G332" s="78">
        <f>H332-F332</f>
        <v>28032</v>
      </c>
      <c r="H332" s="78">
        <v>257173</v>
      </c>
      <c r="I332" s="78"/>
      <c r="J332" s="78">
        <v>275614</v>
      </c>
      <c r="K332" s="80"/>
      <c r="L332" s="80"/>
      <c r="M332" s="78">
        <v>275614</v>
      </c>
      <c r="N332" s="78">
        <f>O332-M332</f>
        <v>-60549</v>
      </c>
      <c r="O332" s="78">
        <v>215065</v>
      </c>
      <c r="P332" s="78"/>
      <c r="Q332" s="78">
        <v>200287</v>
      </c>
      <c r="R332" s="81"/>
      <c r="S332" s="81"/>
      <c r="T332" s="78">
        <f>O332+R332</f>
        <v>215065</v>
      </c>
      <c r="U332" s="78">
        <f>Q332+S332</f>
        <v>200287</v>
      </c>
      <c r="V332" s="81"/>
      <c r="W332" s="81"/>
      <c r="X332" s="78">
        <f>T332+V332</f>
        <v>215065</v>
      </c>
      <c r="Y332" s="78">
        <f>U332+W332</f>
        <v>200287</v>
      </c>
      <c r="Z332" s="81"/>
      <c r="AA332" s="79">
        <f>X332+Z332</f>
        <v>215065</v>
      </c>
      <c r="AB332" s="79">
        <f>Y332</f>
        <v>200287</v>
      </c>
      <c r="AC332" s="82"/>
      <c r="AD332" s="82"/>
      <c r="AE332" s="82"/>
      <c r="AF332" s="78">
        <f>AA332+AC332</f>
        <v>215065</v>
      </c>
      <c r="AG332" s="81"/>
      <c r="AH332" s="78">
        <f>AB332</f>
        <v>200287</v>
      </c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</row>
    <row r="333" spans="1:68" s="16" customFormat="1" ht="23.25" customHeight="1">
      <c r="A333" s="88"/>
      <c r="B333" s="89"/>
      <c r="C333" s="89"/>
      <c r="D333" s="90"/>
      <c r="E333" s="89"/>
      <c r="F333" s="78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1"/>
      <c r="S333" s="81"/>
      <c r="T333" s="81"/>
      <c r="U333" s="81"/>
      <c r="V333" s="81"/>
      <c r="W333" s="81"/>
      <c r="X333" s="81"/>
      <c r="Y333" s="81"/>
      <c r="Z333" s="81"/>
      <c r="AA333" s="82"/>
      <c r="AB333" s="82"/>
      <c r="AC333" s="82"/>
      <c r="AD333" s="82"/>
      <c r="AE333" s="82"/>
      <c r="AF333" s="81"/>
      <c r="AG333" s="81"/>
      <c r="AH333" s="81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</row>
    <row r="334" spans="1:68" s="10" customFormat="1" ht="22.5" customHeight="1">
      <c r="A334" s="71" t="s">
        <v>1</v>
      </c>
      <c r="B334" s="72" t="s">
        <v>146</v>
      </c>
      <c r="C334" s="72" t="s">
        <v>157</v>
      </c>
      <c r="D334" s="85"/>
      <c r="E334" s="72"/>
      <c r="F334" s="86">
        <f aca="true" t="shared" si="218" ref="F334:V335">F335</f>
        <v>90724</v>
      </c>
      <c r="G334" s="86">
        <f t="shared" si="218"/>
        <v>20756</v>
      </c>
      <c r="H334" s="86">
        <f t="shared" si="218"/>
        <v>111480</v>
      </c>
      <c r="I334" s="86">
        <f t="shared" si="218"/>
        <v>0</v>
      </c>
      <c r="J334" s="86">
        <f t="shared" si="218"/>
        <v>120990</v>
      </c>
      <c r="K334" s="86">
        <f t="shared" si="218"/>
        <v>0</v>
      </c>
      <c r="L334" s="86">
        <f t="shared" si="218"/>
        <v>0</v>
      </c>
      <c r="M334" s="86">
        <f t="shared" si="218"/>
        <v>120990</v>
      </c>
      <c r="N334" s="86">
        <f t="shared" si="218"/>
        <v>-44708</v>
      </c>
      <c r="O334" s="86">
        <f t="shared" si="218"/>
        <v>76282</v>
      </c>
      <c r="P334" s="86">
        <f t="shared" si="218"/>
        <v>0</v>
      </c>
      <c r="Q334" s="86">
        <f t="shared" si="218"/>
        <v>73821</v>
      </c>
      <c r="R334" s="86">
        <f t="shared" si="218"/>
        <v>0</v>
      </c>
      <c r="S334" s="86">
        <f t="shared" si="218"/>
        <v>0</v>
      </c>
      <c r="T334" s="86">
        <f t="shared" si="218"/>
        <v>76282</v>
      </c>
      <c r="U334" s="86">
        <f t="shared" si="218"/>
        <v>73821</v>
      </c>
      <c r="V334" s="86">
        <f t="shared" si="218"/>
        <v>0</v>
      </c>
      <c r="W334" s="86">
        <f aca="true" t="shared" si="219" ref="V334:AH335">W335</f>
        <v>0</v>
      </c>
      <c r="X334" s="86">
        <f t="shared" si="219"/>
        <v>76282</v>
      </c>
      <c r="Y334" s="86">
        <f t="shared" si="219"/>
        <v>73821</v>
      </c>
      <c r="Z334" s="86">
        <f t="shared" si="219"/>
        <v>0</v>
      </c>
      <c r="AA334" s="87">
        <f t="shared" si="219"/>
        <v>76282</v>
      </c>
      <c r="AB334" s="87">
        <f t="shared" si="219"/>
        <v>73821</v>
      </c>
      <c r="AC334" s="87">
        <f t="shared" si="219"/>
        <v>0</v>
      </c>
      <c r="AD334" s="87">
        <f t="shared" si="219"/>
        <v>0</v>
      </c>
      <c r="AE334" s="87"/>
      <c r="AF334" s="86">
        <f t="shared" si="219"/>
        <v>76282</v>
      </c>
      <c r="AG334" s="86">
        <f t="shared" si="219"/>
        <v>0</v>
      </c>
      <c r="AH334" s="86">
        <f t="shared" si="219"/>
        <v>73821</v>
      </c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</row>
    <row r="335" spans="1:68" s="26" customFormat="1" ht="22.5" customHeight="1">
      <c r="A335" s="88" t="s">
        <v>101</v>
      </c>
      <c r="B335" s="89" t="s">
        <v>146</v>
      </c>
      <c r="C335" s="89" t="s">
        <v>157</v>
      </c>
      <c r="D335" s="90" t="s">
        <v>102</v>
      </c>
      <c r="E335" s="89"/>
      <c r="F335" s="91">
        <f t="shared" si="218"/>
        <v>90724</v>
      </c>
      <c r="G335" s="91">
        <f t="shared" si="218"/>
        <v>20756</v>
      </c>
      <c r="H335" s="91">
        <f t="shared" si="218"/>
        <v>111480</v>
      </c>
      <c r="I335" s="91">
        <f t="shared" si="218"/>
        <v>0</v>
      </c>
      <c r="J335" s="91">
        <f t="shared" si="218"/>
        <v>120990</v>
      </c>
      <c r="K335" s="91">
        <f t="shared" si="218"/>
        <v>0</v>
      </c>
      <c r="L335" s="91">
        <f t="shared" si="218"/>
        <v>0</v>
      </c>
      <c r="M335" s="91">
        <f t="shared" si="218"/>
        <v>120990</v>
      </c>
      <c r="N335" s="91">
        <f t="shared" si="218"/>
        <v>-44708</v>
      </c>
      <c r="O335" s="91">
        <f t="shared" si="218"/>
        <v>76282</v>
      </c>
      <c r="P335" s="91">
        <f t="shared" si="218"/>
        <v>0</v>
      </c>
      <c r="Q335" s="91">
        <f t="shared" si="218"/>
        <v>73821</v>
      </c>
      <c r="R335" s="91">
        <f t="shared" si="218"/>
        <v>0</v>
      </c>
      <c r="S335" s="91">
        <f t="shared" si="218"/>
        <v>0</v>
      </c>
      <c r="T335" s="91">
        <f t="shared" si="218"/>
        <v>76282</v>
      </c>
      <c r="U335" s="91">
        <f t="shared" si="218"/>
        <v>73821</v>
      </c>
      <c r="V335" s="91">
        <f t="shared" si="219"/>
        <v>0</v>
      </c>
      <c r="W335" s="91">
        <f t="shared" si="219"/>
        <v>0</v>
      </c>
      <c r="X335" s="91">
        <f t="shared" si="219"/>
        <v>76282</v>
      </c>
      <c r="Y335" s="91">
        <f t="shared" si="219"/>
        <v>73821</v>
      </c>
      <c r="Z335" s="91">
        <f t="shared" si="219"/>
        <v>0</v>
      </c>
      <c r="AA335" s="92">
        <f t="shared" si="219"/>
        <v>76282</v>
      </c>
      <c r="AB335" s="92">
        <f t="shared" si="219"/>
        <v>73821</v>
      </c>
      <c r="AC335" s="92">
        <f t="shared" si="219"/>
        <v>0</v>
      </c>
      <c r="AD335" s="92">
        <f t="shared" si="219"/>
        <v>0</v>
      </c>
      <c r="AE335" s="92"/>
      <c r="AF335" s="91">
        <f t="shared" si="219"/>
        <v>76282</v>
      </c>
      <c r="AG335" s="91">
        <f t="shared" si="219"/>
        <v>0</v>
      </c>
      <c r="AH335" s="91">
        <f t="shared" si="219"/>
        <v>73821</v>
      </c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</row>
    <row r="336" spans="1:68" s="10" customFormat="1" ht="33">
      <c r="A336" s="88" t="s">
        <v>129</v>
      </c>
      <c r="B336" s="89" t="s">
        <v>146</v>
      </c>
      <c r="C336" s="89" t="s">
        <v>157</v>
      </c>
      <c r="D336" s="90" t="s">
        <v>102</v>
      </c>
      <c r="E336" s="89" t="s">
        <v>130</v>
      </c>
      <c r="F336" s="78">
        <v>90724</v>
      </c>
      <c r="G336" s="78">
        <f>H336-F336</f>
        <v>20756</v>
      </c>
      <c r="H336" s="78">
        <v>111480</v>
      </c>
      <c r="I336" s="78"/>
      <c r="J336" s="78">
        <v>120990</v>
      </c>
      <c r="K336" s="84"/>
      <c r="L336" s="84"/>
      <c r="M336" s="78">
        <v>120990</v>
      </c>
      <c r="N336" s="78">
        <f>O336-M336</f>
        <v>-44708</v>
      </c>
      <c r="O336" s="78">
        <v>76282</v>
      </c>
      <c r="P336" s="78"/>
      <c r="Q336" s="78">
        <v>73821</v>
      </c>
      <c r="R336" s="69"/>
      <c r="S336" s="69"/>
      <c r="T336" s="78">
        <f>O336+R336</f>
        <v>76282</v>
      </c>
      <c r="U336" s="78">
        <f>Q336+S336</f>
        <v>73821</v>
      </c>
      <c r="V336" s="69"/>
      <c r="W336" s="69"/>
      <c r="X336" s="78">
        <f>T336+V336</f>
        <v>76282</v>
      </c>
      <c r="Y336" s="78">
        <f>U336+W336</f>
        <v>73821</v>
      </c>
      <c r="Z336" s="69"/>
      <c r="AA336" s="79">
        <f>X336+Z336</f>
        <v>76282</v>
      </c>
      <c r="AB336" s="79">
        <f>Y336</f>
        <v>73821</v>
      </c>
      <c r="AC336" s="70"/>
      <c r="AD336" s="70"/>
      <c r="AE336" s="70"/>
      <c r="AF336" s="78">
        <f>AA336+AC336</f>
        <v>76282</v>
      </c>
      <c r="AG336" s="69"/>
      <c r="AH336" s="78">
        <f>AB336</f>
        <v>73821</v>
      </c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</row>
    <row r="337" spans="1:68" s="10" customFormat="1" ht="16.5">
      <c r="A337" s="88"/>
      <c r="B337" s="89"/>
      <c r="C337" s="89"/>
      <c r="D337" s="90"/>
      <c r="E337" s="89"/>
      <c r="F337" s="68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69"/>
      <c r="S337" s="69"/>
      <c r="T337" s="69"/>
      <c r="U337" s="69"/>
      <c r="V337" s="69"/>
      <c r="W337" s="69"/>
      <c r="X337" s="69"/>
      <c r="Y337" s="69"/>
      <c r="Z337" s="69"/>
      <c r="AA337" s="70"/>
      <c r="AB337" s="70"/>
      <c r="AC337" s="70"/>
      <c r="AD337" s="70"/>
      <c r="AE337" s="70"/>
      <c r="AF337" s="69"/>
      <c r="AG337" s="69"/>
      <c r="AH337" s="6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</row>
    <row r="338" spans="1:68" s="10" customFormat="1" ht="18" customHeight="1">
      <c r="A338" s="71" t="s">
        <v>4</v>
      </c>
      <c r="B338" s="72" t="s">
        <v>146</v>
      </c>
      <c r="C338" s="72" t="s">
        <v>153</v>
      </c>
      <c r="D338" s="85"/>
      <c r="E338" s="72"/>
      <c r="F338" s="86">
        <f aca="true" t="shared" si="220" ref="F338:O338">F339+F341+F343+F345</f>
        <v>57972</v>
      </c>
      <c r="G338" s="86">
        <f t="shared" si="220"/>
        <v>2346</v>
      </c>
      <c r="H338" s="86">
        <f t="shared" si="220"/>
        <v>60318</v>
      </c>
      <c r="I338" s="86">
        <f t="shared" si="220"/>
        <v>0</v>
      </c>
      <c r="J338" s="86">
        <f t="shared" si="220"/>
        <v>51691</v>
      </c>
      <c r="K338" s="86">
        <f t="shared" si="220"/>
        <v>0</v>
      </c>
      <c r="L338" s="86">
        <f t="shared" si="220"/>
        <v>0</v>
      </c>
      <c r="M338" s="86">
        <f t="shared" si="220"/>
        <v>51691</v>
      </c>
      <c r="N338" s="86">
        <f t="shared" si="220"/>
        <v>5559</v>
      </c>
      <c r="O338" s="86">
        <f t="shared" si="220"/>
        <v>57250</v>
      </c>
      <c r="P338" s="86">
        <f aca="true" t="shared" si="221" ref="P338:Y338">P339+P341+P343+P345</f>
        <v>0</v>
      </c>
      <c r="Q338" s="86">
        <f t="shared" si="221"/>
        <v>57250</v>
      </c>
      <c r="R338" s="86">
        <f t="shared" si="221"/>
        <v>1869</v>
      </c>
      <c r="S338" s="86">
        <f t="shared" si="221"/>
        <v>0</v>
      </c>
      <c r="T338" s="86">
        <f t="shared" si="221"/>
        <v>59119</v>
      </c>
      <c r="U338" s="86">
        <f t="shared" si="221"/>
        <v>57250</v>
      </c>
      <c r="V338" s="86">
        <f t="shared" si="221"/>
        <v>0</v>
      </c>
      <c r="W338" s="86">
        <f t="shared" si="221"/>
        <v>0</v>
      </c>
      <c r="X338" s="86">
        <f t="shared" si="221"/>
        <v>59119</v>
      </c>
      <c r="Y338" s="86">
        <f t="shared" si="221"/>
        <v>57250</v>
      </c>
      <c r="Z338" s="86">
        <f>Z339+Z341+Z343+Z345</f>
        <v>0</v>
      </c>
      <c r="AA338" s="87">
        <f>AA339+AA341+AA343+AA345</f>
        <v>59119</v>
      </c>
      <c r="AB338" s="87">
        <f>AB339+AB341+AB343+AB345</f>
        <v>57250</v>
      </c>
      <c r="AC338" s="87">
        <f>AC339+AC341+AC343+AC345</f>
        <v>0</v>
      </c>
      <c r="AD338" s="87">
        <f>AD339+AD341+AD343+AD345</f>
        <v>0</v>
      </c>
      <c r="AE338" s="87"/>
      <c r="AF338" s="86">
        <f>AF339+AF341+AF343+AF345</f>
        <v>59119</v>
      </c>
      <c r="AG338" s="86">
        <f>AG339+AG341+AG343+AG345</f>
        <v>0</v>
      </c>
      <c r="AH338" s="86">
        <f>AH339+AH341+AH343+AH345</f>
        <v>57250</v>
      </c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</row>
    <row r="339" spans="1:68" s="10" customFormat="1" ht="53.25" customHeight="1">
      <c r="A339" s="88" t="s">
        <v>150</v>
      </c>
      <c r="B339" s="89" t="s">
        <v>146</v>
      </c>
      <c r="C339" s="89" t="s">
        <v>153</v>
      </c>
      <c r="D339" s="90" t="s">
        <v>5</v>
      </c>
      <c r="E339" s="89"/>
      <c r="F339" s="91">
        <f aca="true" t="shared" si="222" ref="F339:AH339">F340</f>
        <v>6269</v>
      </c>
      <c r="G339" s="91">
        <f t="shared" si="222"/>
        <v>6880</v>
      </c>
      <c r="H339" s="91">
        <f t="shared" si="222"/>
        <v>13149</v>
      </c>
      <c r="I339" s="91">
        <f t="shared" si="222"/>
        <v>0</v>
      </c>
      <c r="J339" s="91">
        <f t="shared" si="222"/>
        <v>0</v>
      </c>
      <c r="K339" s="91">
        <f t="shared" si="222"/>
        <v>0</v>
      </c>
      <c r="L339" s="91">
        <f t="shared" si="222"/>
        <v>0</v>
      </c>
      <c r="M339" s="91">
        <f t="shared" si="222"/>
        <v>0</v>
      </c>
      <c r="N339" s="91">
        <f t="shared" si="222"/>
        <v>0</v>
      </c>
      <c r="O339" s="91">
        <f t="shared" si="222"/>
        <v>0</v>
      </c>
      <c r="P339" s="91">
        <f t="shared" si="222"/>
        <v>0</v>
      </c>
      <c r="Q339" s="91">
        <f t="shared" si="222"/>
        <v>0</v>
      </c>
      <c r="R339" s="91">
        <f t="shared" si="222"/>
        <v>1869</v>
      </c>
      <c r="S339" s="91">
        <f t="shared" si="222"/>
        <v>0</v>
      </c>
      <c r="T339" s="91">
        <f t="shared" si="222"/>
        <v>1869</v>
      </c>
      <c r="U339" s="91">
        <f t="shared" si="222"/>
        <v>0</v>
      </c>
      <c r="V339" s="91">
        <f t="shared" si="222"/>
        <v>0</v>
      </c>
      <c r="W339" s="91">
        <f t="shared" si="222"/>
        <v>0</v>
      </c>
      <c r="X339" s="91">
        <f t="shared" si="222"/>
        <v>1869</v>
      </c>
      <c r="Y339" s="91">
        <f t="shared" si="222"/>
        <v>0</v>
      </c>
      <c r="Z339" s="91">
        <f t="shared" si="222"/>
        <v>0</v>
      </c>
      <c r="AA339" s="92">
        <f t="shared" si="222"/>
        <v>1869</v>
      </c>
      <c r="AB339" s="92">
        <f t="shared" si="222"/>
        <v>0</v>
      </c>
      <c r="AC339" s="92">
        <f t="shared" si="222"/>
        <v>0</v>
      </c>
      <c r="AD339" s="92">
        <f t="shared" si="222"/>
        <v>0</v>
      </c>
      <c r="AE339" s="92"/>
      <c r="AF339" s="91">
        <f t="shared" si="222"/>
        <v>1869</v>
      </c>
      <c r="AG339" s="91">
        <f t="shared" si="222"/>
        <v>0</v>
      </c>
      <c r="AH339" s="91">
        <f t="shared" si="222"/>
        <v>0</v>
      </c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</row>
    <row r="340" spans="1:68" s="10" customFormat="1" ht="83.25" customHeight="1">
      <c r="A340" s="88" t="s">
        <v>253</v>
      </c>
      <c r="B340" s="89" t="s">
        <v>146</v>
      </c>
      <c r="C340" s="89" t="s">
        <v>153</v>
      </c>
      <c r="D340" s="90" t="s">
        <v>38</v>
      </c>
      <c r="E340" s="89" t="s">
        <v>151</v>
      </c>
      <c r="F340" s="78">
        <v>6269</v>
      </c>
      <c r="G340" s="78">
        <f>H340-F340</f>
        <v>6880</v>
      </c>
      <c r="H340" s="78">
        <v>13149</v>
      </c>
      <c r="I340" s="84"/>
      <c r="J340" s="84"/>
      <c r="K340" s="84"/>
      <c r="L340" s="84"/>
      <c r="M340" s="78"/>
      <c r="N340" s="78">
        <f>O340-M340</f>
        <v>0</v>
      </c>
      <c r="O340" s="78"/>
      <c r="P340" s="78"/>
      <c r="Q340" s="78"/>
      <c r="R340" s="78">
        <v>1869</v>
      </c>
      <c r="S340" s="78"/>
      <c r="T340" s="78">
        <f>O340+R340</f>
        <v>1869</v>
      </c>
      <c r="U340" s="78">
        <f>Q340+S340</f>
        <v>0</v>
      </c>
      <c r="V340" s="69"/>
      <c r="W340" s="69"/>
      <c r="X340" s="78">
        <f>T340+V340</f>
        <v>1869</v>
      </c>
      <c r="Y340" s="78">
        <f>U340+W340</f>
        <v>0</v>
      </c>
      <c r="Z340" s="69"/>
      <c r="AA340" s="79">
        <f>X340+Z340</f>
        <v>1869</v>
      </c>
      <c r="AB340" s="79">
        <f>Y340</f>
        <v>0</v>
      </c>
      <c r="AC340" s="70"/>
      <c r="AD340" s="70"/>
      <c r="AE340" s="70"/>
      <c r="AF340" s="78">
        <f>AA340+AC340</f>
        <v>1869</v>
      </c>
      <c r="AG340" s="69"/>
      <c r="AH340" s="78">
        <f>AB340</f>
        <v>0</v>
      </c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</row>
    <row r="341" spans="1:68" s="10" customFormat="1" ht="33">
      <c r="A341" s="88" t="s">
        <v>107</v>
      </c>
      <c r="B341" s="89" t="s">
        <v>146</v>
      </c>
      <c r="C341" s="89" t="s">
        <v>153</v>
      </c>
      <c r="D341" s="90" t="s">
        <v>108</v>
      </c>
      <c r="E341" s="89"/>
      <c r="F341" s="91">
        <f aca="true" t="shared" si="223" ref="F341:AH341">F342</f>
        <v>26085</v>
      </c>
      <c r="G341" s="91">
        <f t="shared" si="223"/>
        <v>1792</v>
      </c>
      <c r="H341" s="91">
        <f t="shared" si="223"/>
        <v>27877</v>
      </c>
      <c r="I341" s="91">
        <f t="shared" si="223"/>
        <v>0</v>
      </c>
      <c r="J341" s="91">
        <f t="shared" si="223"/>
        <v>31107</v>
      </c>
      <c r="K341" s="91">
        <f t="shared" si="223"/>
        <v>0</v>
      </c>
      <c r="L341" s="91">
        <f t="shared" si="223"/>
        <v>0</v>
      </c>
      <c r="M341" s="91">
        <f t="shared" si="223"/>
        <v>31107</v>
      </c>
      <c r="N341" s="91">
        <f t="shared" si="223"/>
        <v>25537</v>
      </c>
      <c r="O341" s="91">
        <f t="shared" si="223"/>
        <v>56644</v>
      </c>
      <c r="P341" s="91">
        <f t="shared" si="223"/>
        <v>0</v>
      </c>
      <c r="Q341" s="91">
        <f t="shared" si="223"/>
        <v>56644</v>
      </c>
      <c r="R341" s="91">
        <f t="shared" si="223"/>
        <v>0</v>
      </c>
      <c r="S341" s="91">
        <f t="shared" si="223"/>
        <v>0</v>
      </c>
      <c r="T341" s="91">
        <f t="shared" si="223"/>
        <v>56644</v>
      </c>
      <c r="U341" s="91">
        <f t="shared" si="223"/>
        <v>56644</v>
      </c>
      <c r="V341" s="91">
        <f t="shared" si="223"/>
        <v>0</v>
      </c>
      <c r="W341" s="91">
        <f t="shared" si="223"/>
        <v>0</v>
      </c>
      <c r="X341" s="91">
        <f t="shared" si="223"/>
        <v>56644</v>
      </c>
      <c r="Y341" s="91">
        <f t="shared" si="223"/>
        <v>56644</v>
      </c>
      <c r="Z341" s="91">
        <f t="shared" si="223"/>
        <v>0</v>
      </c>
      <c r="AA341" s="92">
        <f t="shared" si="223"/>
        <v>56644</v>
      </c>
      <c r="AB341" s="92">
        <f t="shared" si="223"/>
        <v>56644</v>
      </c>
      <c r="AC341" s="92">
        <f t="shared" si="223"/>
        <v>0</v>
      </c>
      <c r="AD341" s="92">
        <f t="shared" si="223"/>
        <v>0</v>
      </c>
      <c r="AE341" s="92"/>
      <c r="AF341" s="91">
        <f t="shared" si="223"/>
        <v>56644</v>
      </c>
      <c r="AG341" s="91">
        <f t="shared" si="223"/>
        <v>0</v>
      </c>
      <c r="AH341" s="91">
        <f t="shared" si="223"/>
        <v>56644</v>
      </c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</row>
    <row r="342" spans="1:68" s="10" customFormat="1" ht="33">
      <c r="A342" s="88" t="s">
        <v>129</v>
      </c>
      <c r="B342" s="89" t="s">
        <v>146</v>
      </c>
      <c r="C342" s="89" t="s">
        <v>153</v>
      </c>
      <c r="D342" s="90" t="s">
        <v>108</v>
      </c>
      <c r="E342" s="89" t="s">
        <v>130</v>
      </c>
      <c r="F342" s="78">
        <v>26085</v>
      </c>
      <c r="G342" s="78">
        <f>H342-F342</f>
        <v>1792</v>
      </c>
      <c r="H342" s="78">
        <v>27877</v>
      </c>
      <c r="I342" s="78"/>
      <c r="J342" s="78">
        <v>31107</v>
      </c>
      <c r="K342" s="84"/>
      <c r="L342" s="84"/>
      <c r="M342" s="78">
        <v>31107</v>
      </c>
      <c r="N342" s="78">
        <f>O342-M342</f>
        <v>25537</v>
      </c>
      <c r="O342" s="78">
        <v>56644</v>
      </c>
      <c r="P342" s="78"/>
      <c r="Q342" s="78">
        <v>56644</v>
      </c>
      <c r="R342" s="69"/>
      <c r="S342" s="69"/>
      <c r="T342" s="78">
        <f>O342+R342</f>
        <v>56644</v>
      </c>
      <c r="U342" s="78">
        <f>Q342+S342</f>
        <v>56644</v>
      </c>
      <c r="V342" s="69"/>
      <c r="W342" s="69"/>
      <c r="X342" s="78">
        <f>T342+V342</f>
        <v>56644</v>
      </c>
      <c r="Y342" s="78">
        <f>U342+W342</f>
        <v>56644</v>
      </c>
      <c r="Z342" s="69"/>
      <c r="AA342" s="79">
        <f>X342+Z342</f>
        <v>56644</v>
      </c>
      <c r="AB342" s="79">
        <f>Y342</f>
        <v>56644</v>
      </c>
      <c r="AC342" s="70"/>
      <c r="AD342" s="70"/>
      <c r="AE342" s="70"/>
      <c r="AF342" s="78">
        <f>AA342+AC342</f>
        <v>56644</v>
      </c>
      <c r="AG342" s="69"/>
      <c r="AH342" s="78">
        <f>AB342</f>
        <v>56644</v>
      </c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</row>
    <row r="343" spans="1:68" s="10" customFormat="1" ht="33" hidden="1">
      <c r="A343" s="88" t="s">
        <v>109</v>
      </c>
      <c r="B343" s="89" t="s">
        <v>146</v>
      </c>
      <c r="C343" s="89" t="s">
        <v>153</v>
      </c>
      <c r="D343" s="90" t="s">
        <v>110</v>
      </c>
      <c r="E343" s="89"/>
      <c r="F343" s="91">
        <f aca="true" t="shared" si="224" ref="F343:Q343">F344</f>
        <v>23949</v>
      </c>
      <c r="G343" s="91">
        <f t="shared" si="224"/>
        <v>-6765</v>
      </c>
      <c r="H343" s="91">
        <f t="shared" si="224"/>
        <v>17184</v>
      </c>
      <c r="I343" s="91">
        <f t="shared" si="224"/>
        <v>0</v>
      </c>
      <c r="J343" s="91">
        <f t="shared" si="224"/>
        <v>18327</v>
      </c>
      <c r="K343" s="91">
        <f t="shared" si="224"/>
        <v>0</v>
      </c>
      <c r="L343" s="91">
        <f t="shared" si="224"/>
        <v>0</v>
      </c>
      <c r="M343" s="91">
        <f t="shared" si="224"/>
        <v>18327</v>
      </c>
      <c r="N343" s="91">
        <f t="shared" si="224"/>
        <v>-18327</v>
      </c>
      <c r="O343" s="91">
        <f t="shared" si="224"/>
        <v>0</v>
      </c>
      <c r="P343" s="91">
        <f t="shared" si="224"/>
        <v>0</v>
      </c>
      <c r="Q343" s="91">
        <f t="shared" si="224"/>
        <v>0</v>
      </c>
      <c r="R343" s="69"/>
      <c r="S343" s="69"/>
      <c r="T343" s="69"/>
      <c r="U343" s="69"/>
      <c r="V343" s="69"/>
      <c r="W343" s="69"/>
      <c r="X343" s="69"/>
      <c r="Y343" s="69"/>
      <c r="Z343" s="69"/>
      <c r="AA343" s="70"/>
      <c r="AB343" s="70"/>
      <c r="AC343" s="70"/>
      <c r="AD343" s="70"/>
      <c r="AE343" s="70"/>
      <c r="AF343" s="69"/>
      <c r="AG343" s="69"/>
      <c r="AH343" s="6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</row>
    <row r="344" spans="1:68" s="10" customFormat="1" ht="51" customHeight="1" hidden="1">
      <c r="A344" s="88" t="s">
        <v>137</v>
      </c>
      <c r="B344" s="89" t="s">
        <v>146</v>
      </c>
      <c r="C344" s="89" t="s">
        <v>153</v>
      </c>
      <c r="D344" s="90" t="s">
        <v>6</v>
      </c>
      <c r="E344" s="89" t="s">
        <v>138</v>
      </c>
      <c r="F344" s="78">
        <v>23949</v>
      </c>
      <c r="G344" s="78">
        <f>H344-F344</f>
        <v>-6765</v>
      </c>
      <c r="H344" s="78">
        <v>17184</v>
      </c>
      <c r="I344" s="78"/>
      <c r="J344" s="78">
        <v>18327</v>
      </c>
      <c r="K344" s="84"/>
      <c r="L344" s="84"/>
      <c r="M344" s="78">
        <v>18327</v>
      </c>
      <c r="N344" s="78">
        <f>O344-M344</f>
        <v>-18327</v>
      </c>
      <c r="O344" s="78"/>
      <c r="P344" s="78"/>
      <c r="Q344" s="78"/>
      <c r="R344" s="69"/>
      <c r="S344" s="69"/>
      <c r="T344" s="69"/>
      <c r="U344" s="69"/>
      <c r="V344" s="69"/>
      <c r="W344" s="69"/>
      <c r="X344" s="69"/>
      <c r="Y344" s="69"/>
      <c r="Z344" s="69"/>
      <c r="AA344" s="70"/>
      <c r="AB344" s="70"/>
      <c r="AC344" s="70"/>
      <c r="AD344" s="70"/>
      <c r="AE344" s="70"/>
      <c r="AF344" s="69"/>
      <c r="AG344" s="69"/>
      <c r="AH344" s="6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</row>
    <row r="345" spans="1:68" s="10" customFormat="1" ht="23.25" customHeight="1">
      <c r="A345" s="88" t="s">
        <v>121</v>
      </c>
      <c r="B345" s="89" t="s">
        <v>146</v>
      </c>
      <c r="C345" s="89" t="s">
        <v>153</v>
      </c>
      <c r="D345" s="90" t="s">
        <v>123</v>
      </c>
      <c r="E345" s="89"/>
      <c r="F345" s="91">
        <f aca="true" t="shared" si="225" ref="F345:M345">F346+F347</f>
        <v>1669</v>
      </c>
      <c r="G345" s="91">
        <f t="shared" si="225"/>
        <v>439</v>
      </c>
      <c r="H345" s="91">
        <f t="shared" si="225"/>
        <v>2108</v>
      </c>
      <c r="I345" s="91">
        <f t="shared" si="225"/>
        <v>0</v>
      </c>
      <c r="J345" s="91">
        <f t="shared" si="225"/>
        <v>2257</v>
      </c>
      <c r="K345" s="91">
        <f t="shared" si="225"/>
        <v>0</v>
      </c>
      <c r="L345" s="91">
        <f t="shared" si="225"/>
        <v>0</v>
      </c>
      <c r="M345" s="91">
        <f t="shared" si="225"/>
        <v>2257</v>
      </c>
      <c r="N345" s="91">
        <f aca="true" t="shared" si="226" ref="N345:U345">N346+N347+N348</f>
        <v>-1651</v>
      </c>
      <c r="O345" s="91">
        <f t="shared" si="226"/>
        <v>606</v>
      </c>
      <c r="P345" s="91">
        <f t="shared" si="226"/>
        <v>0</v>
      </c>
      <c r="Q345" s="91">
        <f t="shared" si="226"/>
        <v>606</v>
      </c>
      <c r="R345" s="91">
        <f t="shared" si="226"/>
        <v>0</v>
      </c>
      <c r="S345" s="91">
        <f t="shared" si="226"/>
        <v>0</v>
      </c>
      <c r="T345" s="91">
        <f t="shared" si="226"/>
        <v>606</v>
      </c>
      <c r="U345" s="91">
        <f t="shared" si="226"/>
        <v>606</v>
      </c>
      <c r="V345" s="91">
        <f aca="true" t="shared" si="227" ref="V345:AB345">V346+V347+V348</f>
        <v>0</v>
      </c>
      <c r="W345" s="91">
        <f t="shared" si="227"/>
        <v>0</v>
      </c>
      <c r="X345" s="91">
        <f t="shared" si="227"/>
        <v>606</v>
      </c>
      <c r="Y345" s="91">
        <f t="shared" si="227"/>
        <v>606</v>
      </c>
      <c r="Z345" s="91">
        <f t="shared" si="227"/>
        <v>0</v>
      </c>
      <c r="AA345" s="92">
        <f t="shared" si="227"/>
        <v>606</v>
      </c>
      <c r="AB345" s="92">
        <f t="shared" si="227"/>
        <v>606</v>
      </c>
      <c r="AC345" s="92">
        <f>AC346+AC347+AC348</f>
        <v>0</v>
      </c>
      <c r="AD345" s="92">
        <f>AD346+AD347+AD348</f>
        <v>0</v>
      </c>
      <c r="AE345" s="92"/>
      <c r="AF345" s="91">
        <f>AF346+AF347+AF348</f>
        <v>606</v>
      </c>
      <c r="AG345" s="91">
        <f>AG346+AG347+AG348</f>
        <v>0</v>
      </c>
      <c r="AH345" s="91">
        <f>AH346+AH347+AH348</f>
        <v>606</v>
      </c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</row>
    <row r="346" spans="1:68" s="10" customFormat="1" ht="51.75" customHeight="1" hidden="1">
      <c r="A346" s="88" t="s">
        <v>137</v>
      </c>
      <c r="B346" s="89" t="s">
        <v>146</v>
      </c>
      <c r="C346" s="89" t="s">
        <v>153</v>
      </c>
      <c r="D346" s="90" t="s">
        <v>122</v>
      </c>
      <c r="E346" s="89" t="s">
        <v>138</v>
      </c>
      <c r="F346" s="78">
        <v>214</v>
      </c>
      <c r="G346" s="78">
        <f>H346-F346</f>
        <v>225</v>
      </c>
      <c r="H346" s="80">
        <v>439</v>
      </c>
      <c r="I346" s="80"/>
      <c r="J346" s="80">
        <v>470</v>
      </c>
      <c r="K346" s="84"/>
      <c r="L346" s="84"/>
      <c r="M346" s="78">
        <v>470</v>
      </c>
      <c r="N346" s="78">
        <f>O346-M346</f>
        <v>-470</v>
      </c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9"/>
      <c r="AB346" s="79"/>
      <c r="AC346" s="79"/>
      <c r="AD346" s="79"/>
      <c r="AE346" s="79"/>
      <c r="AF346" s="78"/>
      <c r="AG346" s="78"/>
      <c r="AH346" s="78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</row>
    <row r="347" spans="1:68" s="10" customFormat="1" ht="16.5" hidden="1">
      <c r="A347" s="88" t="s">
        <v>10</v>
      </c>
      <c r="B347" s="89" t="s">
        <v>146</v>
      </c>
      <c r="C347" s="89" t="s">
        <v>153</v>
      </c>
      <c r="D347" s="90" t="s">
        <v>122</v>
      </c>
      <c r="E347" s="89" t="s">
        <v>17</v>
      </c>
      <c r="F347" s="78">
        <v>1455</v>
      </c>
      <c r="G347" s="78">
        <f>H347-F347</f>
        <v>214</v>
      </c>
      <c r="H347" s="78">
        <v>1669</v>
      </c>
      <c r="I347" s="78"/>
      <c r="J347" s="78">
        <v>1787</v>
      </c>
      <c r="K347" s="84"/>
      <c r="L347" s="84"/>
      <c r="M347" s="78">
        <v>1787</v>
      </c>
      <c r="N347" s="78">
        <f>O347-M347</f>
        <v>-1787</v>
      </c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9"/>
      <c r="AB347" s="79"/>
      <c r="AC347" s="79"/>
      <c r="AD347" s="79"/>
      <c r="AE347" s="79"/>
      <c r="AF347" s="78"/>
      <c r="AG347" s="78"/>
      <c r="AH347" s="78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</row>
    <row r="348" spans="1:68" s="10" customFormat="1" ht="82.5">
      <c r="A348" s="88" t="s">
        <v>280</v>
      </c>
      <c r="B348" s="89" t="s">
        <v>146</v>
      </c>
      <c r="C348" s="89" t="s">
        <v>153</v>
      </c>
      <c r="D348" s="90" t="s">
        <v>278</v>
      </c>
      <c r="E348" s="89"/>
      <c r="F348" s="78"/>
      <c r="G348" s="78"/>
      <c r="H348" s="78"/>
      <c r="I348" s="78"/>
      <c r="J348" s="78"/>
      <c r="K348" s="84"/>
      <c r="L348" s="84"/>
      <c r="M348" s="78"/>
      <c r="N348" s="78">
        <f>N349</f>
        <v>606</v>
      </c>
      <c r="O348" s="78">
        <f aca="true" t="shared" si="228" ref="O348:AG349">O349</f>
        <v>606</v>
      </c>
      <c r="P348" s="78">
        <f t="shared" si="228"/>
        <v>0</v>
      </c>
      <c r="Q348" s="78">
        <f t="shared" si="228"/>
        <v>606</v>
      </c>
      <c r="R348" s="78">
        <f t="shared" si="228"/>
        <v>0</v>
      </c>
      <c r="S348" s="78">
        <f t="shared" si="228"/>
        <v>0</v>
      </c>
      <c r="T348" s="78">
        <f t="shared" si="228"/>
        <v>606</v>
      </c>
      <c r="U348" s="78">
        <f t="shared" si="228"/>
        <v>606</v>
      </c>
      <c r="V348" s="78">
        <f t="shared" si="228"/>
        <v>0</v>
      </c>
      <c r="W348" s="78">
        <f t="shared" si="228"/>
        <v>0</v>
      </c>
      <c r="X348" s="78">
        <f t="shared" si="228"/>
        <v>606</v>
      </c>
      <c r="Y348" s="78">
        <f t="shared" si="228"/>
        <v>606</v>
      </c>
      <c r="Z348" s="78">
        <f t="shared" si="228"/>
        <v>0</v>
      </c>
      <c r="AA348" s="79">
        <f t="shared" si="228"/>
        <v>606</v>
      </c>
      <c r="AB348" s="79">
        <f t="shared" si="228"/>
        <v>606</v>
      </c>
      <c r="AC348" s="79">
        <f t="shared" si="228"/>
        <v>0</v>
      </c>
      <c r="AD348" s="79">
        <f t="shared" si="228"/>
        <v>0</v>
      </c>
      <c r="AE348" s="79"/>
      <c r="AF348" s="78">
        <f t="shared" si="228"/>
        <v>606</v>
      </c>
      <c r="AG348" s="78">
        <f t="shared" si="228"/>
        <v>0</v>
      </c>
      <c r="AH348" s="78">
        <f aca="true" t="shared" si="229" ref="AC348:AH349">AH349</f>
        <v>606</v>
      </c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</row>
    <row r="349" spans="1:68" s="10" customFormat="1" ht="51.75" customHeight="1">
      <c r="A349" s="88" t="s">
        <v>281</v>
      </c>
      <c r="B349" s="89" t="s">
        <v>146</v>
      </c>
      <c r="C349" s="89" t="s">
        <v>153</v>
      </c>
      <c r="D349" s="90" t="s">
        <v>279</v>
      </c>
      <c r="E349" s="89"/>
      <c r="F349" s="78"/>
      <c r="G349" s="78"/>
      <c r="H349" s="78"/>
      <c r="I349" s="78"/>
      <c r="J349" s="78"/>
      <c r="K349" s="84"/>
      <c r="L349" s="84"/>
      <c r="M349" s="78"/>
      <c r="N349" s="78">
        <f>N350</f>
        <v>606</v>
      </c>
      <c r="O349" s="78">
        <f t="shared" si="228"/>
        <v>606</v>
      </c>
      <c r="P349" s="78">
        <f t="shared" si="228"/>
        <v>0</v>
      </c>
      <c r="Q349" s="78">
        <f t="shared" si="228"/>
        <v>606</v>
      </c>
      <c r="R349" s="78">
        <f t="shared" si="228"/>
        <v>0</v>
      </c>
      <c r="S349" s="78">
        <f t="shared" si="228"/>
        <v>0</v>
      </c>
      <c r="T349" s="78">
        <f t="shared" si="228"/>
        <v>606</v>
      </c>
      <c r="U349" s="78">
        <f t="shared" si="228"/>
        <v>606</v>
      </c>
      <c r="V349" s="78">
        <f t="shared" si="228"/>
        <v>0</v>
      </c>
      <c r="W349" s="78">
        <f t="shared" si="228"/>
        <v>0</v>
      </c>
      <c r="X349" s="78">
        <f t="shared" si="228"/>
        <v>606</v>
      </c>
      <c r="Y349" s="78">
        <f t="shared" si="228"/>
        <v>606</v>
      </c>
      <c r="Z349" s="78">
        <f t="shared" si="228"/>
        <v>0</v>
      </c>
      <c r="AA349" s="79">
        <f t="shared" si="228"/>
        <v>606</v>
      </c>
      <c r="AB349" s="79">
        <f t="shared" si="228"/>
        <v>606</v>
      </c>
      <c r="AC349" s="79">
        <f t="shared" si="229"/>
        <v>0</v>
      </c>
      <c r="AD349" s="79">
        <f t="shared" si="229"/>
        <v>0</v>
      </c>
      <c r="AE349" s="79"/>
      <c r="AF349" s="78">
        <f t="shared" si="229"/>
        <v>606</v>
      </c>
      <c r="AG349" s="78">
        <f t="shared" si="229"/>
        <v>0</v>
      </c>
      <c r="AH349" s="78">
        <f t="shared" si="229"/>
        <v>606</v>
      </c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</row>
    <row r="350" spans="1:68" s="10" customFormat="1" ht="16.5">
      <c r="A350" s="88" t="s">
        <v>10</v>
      </c>
      <c r="B350" s="89" t="s">
        <v>146</v>
      </c>
      <c r="C350" s="89" t="s">
        <v>153</v>
      </c>
      <c r="D350" s="90" t="s">
        <v>279</v>
      </c>
      <c r="E350" s="89" t="s">
        <v>17</v>
      </c>
      <c r="F350" s="78"/>
      <c r="G350" s="78"/>
      <c r="H350" s="78"/>
      <c r="I350" s="78"/>
      <c r="J350" s="78"/>
      <c r="K350" s="84"/>
      <c r="L350" s="84"/>
      <c r="M350" s="78"/>
      <c r="N350" s="78">
        <f>O350-M350</f>
        <v>606</v>
      </c>
      <c r="O350" s="78">
        <v>606</v>
      </c>
      <c r="P350" s="78"/>
      <c r="Q350" s="78">
        <v>606</v>
      </c>
      <c r="R350" s="69"/>
      <c r="S350" s="69"/>
      <c r="T350" s="78">
        <f>O350+R350</f>
        <v>606</v>
      </c>
      <c r="U350" s="78">
        <f>Q350+S350</f>
        <v>606</v>
      </c>
      <c r="V350" s="69"/>
      <c r="W350" s="69"/>
      <c r="X350" s="78">
        <f>T350+V350</f>
        <v>606</v>
      </c>
      <c r="Y350" s="78">
        <f>U350+W350</f>
        <v>606</v>
      </c>
      <c r="Z350" s="69"/>
      <c r="AA350" s="79">
        <f>X350+Z350</f>
        <v>606</v>
      </c>
      <c r="AB350" s="79">
        <f>Y350</f>
        <v>606</v>
      </c>
      <c r="AC350" s="70"/>
      <c r="AD350" s="70"/>
      <c r="AE350" s="70"/>
      <c r="AF350" s="78">
        <f>AA350+AC350</f>
        <v>606</v>
      </c>
      <c r="AG350" s="69"/>
      <c r="AH350" s="78">
        <f>AB350</f>
        <v>606</v>
      </c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</row>
    <row r="351" spans="1:68" s="10" customFormat="1" ht="16.5">
      <c r="A351" s="88"/>
      <c r="B351" s="89"/>
      <c r="C351" s="89"/>
      <c r="D351" s="90"/>
      <c r="E351" s="89"/>
      <c r="F351" s="68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69"/>
      <c r="S351" s="69"/>
      <c r="T351" s="69"/>
      <c r="U351" s="69"/>
      <c r="V351" s="69"/>
      <c r="W351" s="69"/>
      <c r="X351" s="69"/>
      <c r="Y351" s="69"/>
      <c r="Z351" s="69"/>
      <c r="AA351" s="70"/>
      <c r="AB351" s="70"/>
      <c r="AC351" s="70"/>
      <c r="AD351" s="70"/>
      <c r="AE351" s="70"/>
      <c r="AF351" s="69"/>
      <c r="AG351" s="69"/>
      <c r="AH351" s="6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</row>
    <row r="352" spans="1:68" s="16" customFormat="1" ht="56.25">
      <c r="A352" s="71" t="s">
        <v>2</v>
      </c>
      <c r="B352" s="72" t="s">
        <v>146</v>
      </c>
      <c r="C352" s="72" t="s">
        <v>3</v>
      </c>
      <c r="D352" s="85"/>
      <c r="E352" s="72"/>
      <c r="F352" s="86">
        <f>F353+F355</f>
        <v>229448</v>
      </c>
      <c r="G352" s="86">
        <f aca="true" t="shared" si="230" ref="G352:O352">G353+G355+G357</f>
        <v>-114217</v>
      </c>
      <c r="H352" s="86">
        <f t="shared" si="230"/>
        <v>115231</v>
      </c>
      <c r="I352" s="86">
        <f t="shared" si="230"/>
        <v>0</v>
      </c>
      <c r="J352" s="86">
        <f t="shared" si="230"/>
        <v>123866</v>
      </c>
      <c r="K352" s="86">
        <f t="shared" si="230"/>
        <v>0</v>
      </c>
      <c r="L352" s="86">
        <f t="shared" si="230"/>
        <v>0</v>
      </c>
      <c r="M352" s="86">
        <f t="shared" si="230"/>
        <v>123866</v>
      </c>
      <c r="N352" s="86">
        <f t="shared" si="230"/>
        <v>-50730</v>
      </c>
      <c r="O352" s="86">
        <f t="shared" si="230"/>
        <v>73136</v>
      </c>
      <c r="P352" s="86">
        <f aca="true" t="shared" si="231" ref="P352:U352">P353+P355+P357</f>
        <v>0</v>
      </c>
      <c r="Q352" s="86">
        <f t="shared" si="231"/>
        <v>67915</v>
      </c>
      <c r="R352" s="86">
        <f t="shared" si="231"/>
        <v>0</v>
      </c>
      <c r="S352" s="86">
        <f t="shared" si="231"/>
        <v>0</v>
      </c>
      <c r="T352" s="86">
        <f t="shared" si="231"/>
        <v>73136</v>
      </c>
      <c r="U352" s="86">
        <f t="shared" si="231"/>
        <v>67915</v>
      </c>
      <c r="V352" s="86">
        <f aca="true" t="shared" si="232" ref="V352:AB352">V353+V355+V357</f>
        <v>0</v>
      </c>
      <c r="W352" s="86">
        <f t="shared" si="232"/>
        <v>0</v>
      </c>
      <c r="X352" s="86">
        <f t="shared" si="232"/>
        <v>73136</v>
      </c>
      <c r="Y352" s="86">
        <f t="shared" si="232"/>
        <v>67915</v>
      </c>
      <c r="Z352" s="86">
        <f t="shared" si="232"/>
        <v>0</v>
      </c>
      <c r="AA352" s="87">
        <f t="shared" si="232"/>
        <v>73136</v>
      </c>
      <c r="AB352" s="87">
        <f t="shared" si="232"/>
        <v>67915</v>
      </c>
      <c r="AC352" s="87">
        <f>AC353+AC355+AC357</f>
        <v>0</v>
      </c>
      <c r="AD352" s="87">
        <f>AD353+AD355+AD357</f>
        <v>0</v>
      </c>
      <c r="AE352" s="87"/>
      <c r="AF352" s="86">
        <f>AF353+AF355+AF357</f>
        <v>73136</v>
      </c>
      <c r="AG352" s="86">
        <f>AG353+AG355+AG357</f>
        <v>0</v>
      </c>
      <c r="AH352" s="86">
        <f>AH353+AH355+AH357</f>
        <v>67915</v>
      </c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</row>
    <row r="353" spans="1:68" s="24" customFormat="1" ht="35.25" customHeight="1">
      <c r="A353" s="88" t="s">
        <v>96</v>
      </c>
      <c r="B353" s="89" t="s">
        <v>146</v>
      </c>
      <c r="C353" s="89" t="s">
        <v>3</v>
      </c>
      <c r="D353" s="90" t="s">
        <v>97</v>
      </c>
      <c r="E353" s="89"/>
      <c r="F353" s="91">
        <f aca="true" t="shared" si="233" ref="F353:AH353">F354</f>
        <v>187028</v>
      </c>
      <c r="G353" s="91">
        <f t="shared" si="233"/>
        <v>-135458</v>
      </c>
      <c r="H353" s="91">
        <f t="shared" si="233"/>
        <v>51570</v>
      </c>
      <c r="I353" s="91">
        <f t="shared" si="233"/>
        <v>0</v>
      </c>
      <c r="J353" s="91">
        <f t="shared" si="233"/>
        <v>55314</v>
      </c>
      <c r="K353" s="91">
        <f t="shared" si="233"/>
        <v>0</v>
      </c>
      <c r="L353" s="91">
        <f t="shared" si="233"/>
        <v>0</v>
      </c>
      <c r="M353" s="91">
        <f t="shared" si="233"/>
        <v>55314</v>
      </c>
      <c r="N353" s="91">
        <f t="shared" si="233"/>
        <v>-23136</v>
      </c>
      <c r="O353" s="91">
        <f t="shared" si="233"/>
        <v>32178</v>
      </c>
      <c r="P353" s="91">
        <f t="shared" si="233"/>
        <v>0</v>
      </c>
      <c r="Q353" s="91">
        <f t="shared" si="233"/>
        <v>27969</v>
      </c>
      <c r="R353" s="91">
        <f t="shared" si="233"/>
        <v>0</v>
      </c>
      <c r="S353" s="91">
        <f t="shared" si="233"/>
        <v>0</v>
      </c>
      <c r="T353" s="91">
        <f t="shared" si="233"/>
        <v>32178</v>
      </c>
      <c r="U353" s="91">
        <f t="shared" si="233"/>
        <v>27969</v>
      </c>
      <c r="V353" s="91">
        <f t="shared" si="233"/>
        <v>0</v>
      </c>
      <c r="W353" s="91">
        <f t="shared" si="233"/>
        <v>0</v>
      </c>
      <c r="X353" s="91">
        <f t="shared" si="233"/>
        <v>32178</v>
      </c>
      <c r="Y353" s="91">
        <f t="shared" si="233"/>
        <v>27969</v>
      </c>
      <c r="Z353" s="91">
        <f t="shared" si="233"/>
        <v>0</v>
      </c>
      <c r="AA353" s="92">
        <f t="shared" si="233"/>
        <v>32178</v>
      </c>
      <c r="AB353" s="92">
        <f t="shared" si="233"/>
        <v>27969</v>
      </c>
      <c r="AC353" s="92">
        <f t="shared" si="233"/>
        <v>0</v>
      </c>
      <c r="AD353" s="92">
        <f t="shared" si="233"/>
        <v>0</v>
      </c>
      <c r="AE353" s="92"/>
      <c r="AF353" s="91">
        <f t="shared" si="233"/>
        <v>32178</v>
      </c>
      <c r="AG353" s="91">
        <f t="shared" si="233"/>
        <v>0</v>
      </c>
      <c r="AH353" s="91">
        <f t="shared" si="233"/>
        <v>27969</v>
      </c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</row>
    <row r="354" spans="1:68" s="16" customFormat="1" ht="36.75" customHeight="1">
      <c r="A354" s="88" t="s">
        <v>129</v>
      </c>
      <c r="B354" s="89" t="s">
        <v>146</v>
      </c>
      <c r="C354" s="89" t="s">
        <v>3</v>
      </c>
      <c r="D354" s="90" t="s">
        <v>97</v>
      </c>
      <c r="E354" s="89" t="s">
        <v>130</v>
      </c>
      <c r="F354" s="78">
        <v>187028</v>
      </c>
      <c r="G354" s="78">
        <f>H354-F354</f>
        <v>-135458</v>
      </c>
      <c r="H354" s="78">
        <v>51570</v>
      </c>
      <c r="I354" s="78"/>
      <c r="J354" s="78">
        <v>55314</v>
      </c>
      <c r="K354" s="80"/>
      <c r="L354" s="80"/>
      <c r="M354" s="78">
        <v>55314</v>
      </c>
      <c r="N354" s="78">
        <f>O354-M354</f>
        <v>-23136</v>
      </c>
      <c r="O354" s="78">
        <v>32178</v>
      </c>
      <c r="P354" s="78"/>
      <c r="Q354" s="78">
        <v>27969</v>
      </c>
      <c r="R354" s="81"/>
      <c r="S354" s="81"/>
      <c r="T354" s="78">
        <f>O354+R354</f>
        <v>32178</v>
      </c>
      <c r="U354" s="78">
        <f>Q354+S354</f>
        <v>27969</v>
      </c>
      <c r="V354" s="81"/>
      <c r="W354" s="81"/>
      <c r="X354" s="78">
        <f>T354+V354</f>
        <v>32178</v>
      </c>
      <c r="Y354" s="78">
        <f>U354+W354</f>
        <v>27969</v>
      </c>
      <c r="Z354" s="81"/>
      <c r="AA354" s="79">
        <f>X354+Z354</f>
        <v>32178</v>
      </c>
      <c r="AB354" s="79">
        <f>Y354</f>
        <v>27969</v>
      </c>
      <c r="AC354" s="82"/>
      <c r="AD354" s="82"/>
      <c r="AE354" s="82"/>
      <c r="AF354" s="78">
        <f>AA354+AC354</f>
        <v>32178</v>
      </c>
      <c r="AG354" s="81"/>
      <c r="AH354" s="78">
        <f>AB354</f>
        <v>27969</v>
      </c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</row>
    <row r="355" spans="1:68" s="10" customFormat="1" ht="21.75" customHeight="1">
      <c r="A355" s="88" t="s">
        <v>105</v>
      </c>
      <c r="B355" s="89" t="s">
        <v>146</v>
      </c>
      <c r="C355" s="89" t="s">
        <v>3</v>
      </c>
      <c r="D355" s="90" t="s">
        <v>106</v>
      </c>
      <c r="E355" s="89"/>
      <c r="F355" s="91">
        <f aca="true" t="shared" si="234" ref="F355:AH355">F356</f>
        <v>42420</v>
      </c>
      <c r="G355" s="91">
        <f t="shared" si="234"/>
        <v>8013</v>
      </c>
      <c r="H355" s="91">
        <f t="shared" si="234"/>
        <v>50433</v>
      </c>
      <c r="I355" s="91">
        <f t="shared" si="234"/>
        <v>0</v>
      </c>
      <c r="J355" s="91">
        <f t="shared" si="234"/>
        <v>54197</v>
      </c>
      <c r="K355" s="91">
        <f t="shared" si="234"/>
        <v>0</v>
      </c>
      <c r="L355" s="91">
        <f t="shared" si="234"/>
        <v>0</v>
      </c>
      <c r="M355" s="91">
        <f t="shared" si="234"/>
        <v>54197</v>
      </c>
      <c r="N355" s="91">
        <f t="shared" si="234"/>
        <v>-13239</v>
      </c>
      <c r="O355" s="91">
        <f t="shared" si="234"/>
        <v>40958</v>
      </c>
      <c r="P355" s="91">
        <f t="shared" si="234"/>
        <v>0</v>
      </c>
      <c r="Q355" s="91">
        <f t="shared" si="234"/>
        <v>39946</v>
      </c>
      <c r="R355" s="91">
        <f t="shared" si="234"/>
        <v>0</v>
      </c>
      <c r="S355" s="91">
        <f t="shared" si="234"/>
        <v>0</v>
      </c>
      <c r="T355" s="91">
        <f t="shared" si="234"/>
        <v>40958</v>
      </c>
      <c r="U355" s="91">
        <f t="shared" si="234"/>
        <v>39946</v>
      </c>
      <c r="V355" s="91">
        <f t="shared" si="234"/>
        <v>0</v>
      </c>
      <c r="W355" s="91">
        <f t="shared" si="234"/>
        <v>0</v>
      </c>
      <c r="X355" s="91">
        <f t="shared" si="234"/>
        <v>40958</v>
      </c>
      <c r="Y355" s="91">
        <f t="shared" si="234"/>
        <v>39946</v>
      </c>
      <c r="Z355" s="91">
        <f t="shared" si="234"/>
        <v>0</v>
      </c>
      <c r="AA355" s="92">
        <f t="shared" si="234"/>
        <v>40958</v>
      </c>
      <c r="AB355" s="92">
        <f t="shared" si="234"/>
        <v>39946</v>
      </c>
      <c r="AC355" s="92">
        <f t="shared" si="234"/>
        <v>0</v>
      </c>
      <c r="AD355" s="92">
        <f t="shared" si="234"/>
        <v>0</v>
      </c>
      <c r="AE355" s="92"/>
      <c r="AF355" s="91">
        <f t="shared" si="234"/>
        <v>40958</v>
      </c>
      <c r="AG355" s="91">
        <f t="shared" si="234"/>
        <v>0</v>
      </c>
      <c r="AH355" s="91">
        <f t="shared" si="234"/>
        <v>39946</v>
      </c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</row>
    <row r="356" spans="1:68" s="16" customFormat="1" ht="36" customHeight="1">
      <c r="A356" s="88" t="s">
        <v>129</v>
      </c>
      <c r="B356" s="89" t="s">
        <v>146</v>
      </c>
      <c r="C356" s="89" t="s">
        <v>3</v>
      </c>
      <c r="D356" s="90" t="s">
        <v>106</v>
      </c>
      <c r="E356" s="89" t="s">
        <v>130</v>
      </c>
      <c r="F356" s="78">
        <v>42420</v>
      </c>
      <c r="G356" s="78">
        <f>H356-F356</f>
        <v>8013</v>
      </c>
      <c r="H356" s="78">
        <v>50433</v>
      </c>
      <c r="I356" s="78"/>
      <c r="J356" s="78">
        <v>54197</v>
      </c>
      <c r="K356" s="80"/>
      <c r="L356" s="80"/>
      <c r="M356" s="78">
        <v>54197</v>
      </c>
      <c r="N356" s="78">
        <f>O356-M356</f>
        <v>-13239</v>
      </c>
      <c r="O356" s="78">
        <v>40958</v>
      </c>
      <c r="P356" s="78"/>
      <c r="Q356" s="78">
        <v>39946</v>
      </c>
      <c r="R356" s="81"/>
      <c r="S356" s="81"/>
      <c r="T356" s="78">
        <f>O356+R356</f>
        <v>40958</v>
      </c>
      <c r="U356" s="78">
        <f>Q356+S356</f>
        <v>39946</v>
      </c>
      <c r="V356" s="81"/>
      <c r="W356" s="81"/>
      <c r="X356" s="78">
        <f>T356+V356</f>
        <v>40958</v>
      </c>
      <c r="Y356" s="78">
        <f>U356+W356</f>
        <v>39946</v>
      </c>
      <c r="Z356" s="81"/>
      <c r="AA356" s="79">
        <f>X356+Z356</f>
        <v>40958</v>
      </c>
      <c r="AB356" s="79">
        <f>Y356</f>
        <v>39946</v>
      </c>
      <c r="AC356" s="82"/>
      <c r="AD356" s="82"/>
      <c r="AE356" s="82"/>
      <c r="AF356" s="78">
        <f>AA356+AC356</f>
        <v>40958</v>
      </c>
      <c r="AG356" s="81"/>
      <c r="AH356" s="78">
        <f>AB356</f>
        <v>39946</v>
      </c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</row>
    <row r="357" spans="1:68" s="16" customFormat="1" ht="17.25" customHeight="1" hidden="1">
      <c r="A357" s="88" t="s">
        <v>121</v>
      </c>
      <c r="B357" s="89" t="s">
        <v>146</v>
      </c>
      <c r="C357" s="89" t="s">
        <v>3</v>
      </c>
      <c r="D357" s="90" t="s">
        <v>123</v>
      </c>
      <c r="E357" s="89"/>
      <c r="F357" s="78"/>
      <c r="G357" s="78">
        <f aca="true" t="shared" si="235" ref="G357:Q357">G358</f>
        <v>13228</v>
      </c>
      <c r="H357" s="78">
        <f t="shared" si="235"/>
        <v>13228</v>
      </c>
      <c r="I357" s="78">
        <f t="shared" si="235"/>
        <v>0</v>
      </c>
      <c r="J357" s="78">
        <f t="shared" si="235"/>
        <v>14355</v>
      </c>
      <c r="K357" s="78">
        <f t="shared" si="235"/>
        <v>0</v>
      </c>
      <c r="L357" s="78">
        <f t="shared" si="235"/>
        <v>0</v>
      </c>
      <c r="M357" s="78">
        <f t="shared" si="235"/>
        <v>14355</v>
      </c>
      <c r="N357" s="78">
        <f t="shared" si="235"/>
        <v>-14355</v>
      </c>
      <c r="O357" s="78">
        <f t="shared" si="235"/>
        <v>0</v>
      </c>
      <c r="P357" s="78">
        <f t="shared" si="235"/>
        <v>0</v>
      </c>
      <c r="Q357" s="78">
        <f t="shared" si="235"/>
        <v>0</v>
      </c>
      <c r="R357" s="81"/>
      <c r="S357" s="81"/>
      <c r="T357" s="81"/>
      <c r="U357" s="81"/>
      <c r="V357" s="81"/>
      <c r="W357" s="81"/>
      <c r="X357" s="81"/>
      <c r="Y357" s="81"/>
      <c r="Z357" s="81"/>
      <c r="AA357" s="82"/>
      <c r="AB357" s="82"/>
      <c r="AC357" s="82"/>
      <c r="AD357" s="82"/>
      <c r="AE357" s="82"/>
      <c r="AF357" s="81"/>
      <c r="AG357" s="81"/>
      <c r="AH357" s="81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</row>
    <row r="358" spans="1:68" s="16" customFormat="1" ht="51.75" customHeight="1" hidden="1">
      <c r="A358" s="88" t="s">
        <v>137</v>
      </c>
      <c r="B358" s="89" t="s">
        <v>146</v>
      </c>
      <c r="C358" s="89" t="s">
        <v>3</v>
      </c>
      <c r="D358" s="90" t="s">
        <v>122</v>
      </c>
      <c r="E358" s="89" t="s">
        <v>138</v>
      </c>
      <c r="F358" s="78"/>
      <c r="G358" s="78">
        <f>H358-F358</f>
        <v>13228</v>
      </c>
      <c r="H358" s="78">
        <v>13228</v>
      </c>
      <c r="I358" s="78"/>
      <c r="J358" s="78">
        <v>14355</v>
      </c>
      <c r="K358" s="80"/>
      <c r="L358" s="80"/>
      <c r="M358" s="78">
        <v>14355</v>
      </c>
      <c r="N358" s="78">
        <f>O358-M358</f>
        <v>-14355</v>
      </c>
      <c r="O358" s="78"/>
      <c r="P358" s="78"/>
      <c r="Q358" s="78"/>
      <c r="R358" s="81"/>
      <c r="S358" s="81"/>
      <c r="T358" s="81"/>
      <c r="U358" s="81"/>
      <c r="V358" s="81"/>
      <c r="W358" s="81"/>
      <c r="X358" s="81"/>
      <c r="Y358" s="81"/>
      <c r="Z358" s="81"/>
      <c r="AA358" s="82"/>
      <c r="AB358" s="82"/>
      <c r="AC358" s="82"/>
      <c r="AD358" s="82"/>
      <c r="AE358" s="82"/>
      <c r="AF358" s="81"/>
      <c r="AG358" s="81"/>
      <c r="AH358" s="81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</row>
    <row r="359" spans="1:34" ht="15.75">
      <c r="A359" s="159"/>
      <c r="B359" s="109"/>
      <c r="C359" s="109"/>
      <c r="D359" s="110"/>
      <c r="E359" s="109"/>
      <c r="F359" s="59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2"/>
      <c r="AB359" s="62"/>
      <c r="AC359" s="62"/>
      <c r="AD359" s="62"/>
      <c r="AE359" s="62"/>
      <c r="AF359" s="61"/>
      <c r="AG359" s="61"/>
      <c r="AH359" s="61"/>
    </row>
    <row r="360" spans="1:68" s="8" customFormat="1" ht="20.25">
      <c r="A360" s="63" t="s">
        <v>111</v>
      </c>
      <c r="B360" s="64" t="s">
        <v>112</v>
      </c>
      <c r="C360" s="64"/>
      <c r="D360" s="65"/>
      <c r="E360" s="64"/>
      <c r="F360" s="112">
        <f aca="true" t="shared" si="236" ref="F360:O360">F362+F368+F374+F393</f>
        <v>261856</v>
      </c>
      <c r="G360" s="112">
        <f t="shared" si="236"/>
        <v>108248</v>
      </c>
      <c r="H360" s="112">
        <f t="shared" si="236"/>
        <v>370104</v>
      </c>
      <c r="I360" s="112">
        <f t="shared" si="236"/>
        <v>0</v>
      </c>
      <c r="J360" s="112">
        <f t="shared" si="236"/>
        <v>272117</v>
      </c>
      <c r="K360" s="112">
        <f t="shared" si="236"/>
        <v>0</v>
      </c>
      <c r="L360" s="112">
        <f t="shared" si="236"/>
        <v>0</v>
      </c>
      <c r="M360" s="112">
        <f t="shared" si="236"/>
        <v>272117</v>
      </c>
      <c r="N360" s="112">
        <f t="shared" si="236"/>
        <v>-136780</v>
      </c>
      <c r="O360" s="112">
        <f t="shared" si="236"/>
        <v>135337</v>
      </c>
      <c r="P360" s="112">
        <f aca="true" t="shared" si="237" ref="P360:U360">P362+P368+P374+P393</f>
        <v>0</v>
      </c>
      <c r="Q360" s="112">
        <f t="shared" si="237"/>
        <v>135152</v>
      </c>
      <c r="R360" s="112">
        <f t="shared" si="237"/>
        <v>0</v>
      </c>
      <c r="S360" s="112">
        <f t="shared" si="237"/>
        <v>0</v>
      </c>
      <c r="T360" s="112">
        <f t="shared" si="237"/>
        <v>135337</v>
      </c>
      <c r="U360" s="112">
        <f t="shared" si="237"/>
        <v>135152</v>
      </c>
      <c r="V360" s="112">
        <f aca="true" t="shared" si="238" ref="V360:AB360">V362+V368+V374+V393</f>
        <v>0</v>
      </c>
      <c r="W360" s="112">
        <f t="shared" si="238"/>
        <v>0</v>
      </c>
      <c r="X360" s="112">
        <f t="shared" si="238"/>
        <v>135337</v>
      </c>
      <c r="Y360" s="112">
        <f t="shared" si="238"/>
        <v>135152</v>
      </c>
      <c r="Z360" s="112">
        <f t="shared" si="238"/>
        <v>0</v>
      </c>
      <c r="AA360" s="113">
        <f t="shared" si="238"/>
        <v>135337</v>
      </c>
      <c r="AB360" s="113">
        <f t="shared" si="238"/>
        <v>135152</v>
      </c>
      <c r="AC360" s="113">
        <f>AC362+AC368+AC374+AC393</f>
        <v>0</v>
      </c>
      <c r="AD360" s="113">
        <f>AD362+AD368+AD374+AD393</f>
        <v>0</v>
      </c>
      <c r="AE360" s="113"/>
      <c r="AF360" s="112">
        <f>AF362+AF368+AF374+AF393</f>
        <v>135337</v>
      </c>
      <c r="AG360" s="112">
        <f>AG362+AG368+AG374+AG393</f>
        <v>0</v>
      </c>
      <c r="AH360" s="112">
        <f>AH362+AH368+AH374+AH393</f>
        <v>135152</v>
      </c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</row>
    <row r="361" spans="1:68" s="8" customFormat="1" ht="20.25">
      <c r="A361" s="63"/>
      <c r="B361" s="64"/>
      <c r="C361" s="64"/>
      <c r="D361" s="65"/>
      <c r="E361" s="64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3"/>
      <c r="AB361" s="113"/>
      <c r="AC361" s="113"/>
      <c r="AD361" s="113"/>
      <c r="AE361" s="113"/>
      <c r="AF361" s="112"/>
      <c r="AG361" s="112"/>
      <c r="AH361" s="112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</row>
    <row r="362" spans="1:68" s="8" customFormat="1" ht="20.25">
      <c r="A362" s="71" t="s">
        <v>171</v>
      </c>
      <c r="B362" s="72" t="s">
        <v>3</v>
      </c>
      <c r="C362" s="72" t="s">
        <v>127</v>
      </c>
      <c r="D362" s="65"/>
      <c r="E362" s="64"/>
      <c r="F362" s="160">
        <f aca="true" t="shared" si="239" ref="F362:V363">F363</f>
        <v>19352</v>
      </c>
      <c r="G362" s="160">
        <f t="shared" si="239"/>
        <v>11045</v>
      </c>
      <c r="H362" s="160">
        <f t="shared" si="239"/>
        <v>30397</v>
      </c>
      <c r="I362" s="160">
        <f t="shared" si="239"/>
        <v>0</v>
      </c>
      <c r="J362" s="160">
        <f t="shared" si="239"/>
        <v>36394</v>
      </c>
      <c r="K362" s="160">
        <f t="shared" si="239"/>
        <v>0</v>
      </c>
      <c r="L362" s="160">
        <f t="shared" si="239"/>
        <v>0</v>
      </c>
      <c r="M362" s="160">
        <f aca="true" t="shared" si="240" ref="M362:U362">M363+M365</f>
        <v>36394</v>
      </c>
      <c r="N362" s="160">
        <f t="shared" si="240"/>
        <v>-8559</v>
      </c>
      <c r="O362" s="160">
        <f t="shared" si="240"/>
        <v>27835</v>
      </c>
      <c r="P362" s="160">
        <f t="shared" si="240"/>
        <v>0</v>
      </c>
      <c r="Q362" s="160">
        <f t="shared" si="240"/>
        <v>27835</v>
      </c>
      <c r="R362" s="160">
        <f t="shared" si="240"/>
        <v>0</v>
      </c>
      <c r="S362" s="160">
        <f t="shared" si="240"/>
        <v>0</v>
      </c>
      <c r="T362" s="160">
        <f t="shared" si="240"/>
        <v>27835</v>
      </c>
      <c r="U362" s="160">
        <f t="shared" si="240"/>
        <v>27835</v>
      </c>
      <c r="V362" s="160">
        <f aca="true" t="shared" si="241" ref="V362:AB362">V363+V365</f>
        <v>0</v>
      </c>
      <c r="W362" s="160">
        <f t="shared" si="241"/>
        <v>0</v>
      </c>
      <c r="X362" s="160">
        <f t="shared" si="241"/>
        <v>27835</v>
      </c>
      <c r="Y362" s="160">
        <f t="shared" si="241"/>
        <v>27835</v>
      </c>
      <c r="Z362" s="160">
        <f t="shared" si="241"/>
        <v>0</v>
      </c>
      <c r="AA362" s="161">
        <f t="shared" si="241"/>
        <v>27835</v>
      </c>
      <c r="AB362" s="161">
        <f t="shared" si="241"/>
        <v>27835</v>
      </c>
      <c r="AC362" s="161">
        <f>AC363+AC365</f>
        <v>0</v>
      </c>
      <c r="AD362" s="161">
        <f>AD363+AD365</f>
        <v>0</v>
      </c>
      <c r="AE362" s="161"/>
      <c r="AF362" s="160">
        <f>AF363+AF365</f>
        <v>27835</v>
      </c>
      <c r="AG362" s="160">
        <f>AG363+AG365</f>
        <v>0</v>
      </c>
      <c r="AH362" s="160">
        <f>AH363+AH365</f>
        <v>27835</v>
      </c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</row>
    <row r="363" spans="1:68" s="8" customFormat="1" ht="40.5" customHeight="1" hidden="1">
      <c r="A363" s="88" t="s">
        <v>172</v>
      </c>
      <c r="B363" s="89" t="s">
        <v>3</v>
      </c>
      <c r="C363" s="89" t="s">
        <v>127</v>
      </c>
      <c r="D363" s="132" t="s">
        <v>196</v>
      </c>
      <c r="E363" s="64"/>
      <c r="F363" s="151">
        <f t="shared" si="239"/>
        <v>19352</v>
      </c>
      <c r="G363" s="151">
        <f t="shared" si="239"/>
        <v>11045</v>
      </c>
      <c r="H363" s="151">
        <f t="shared" si="239"/>
        <v>30397</v>
      </c>
      <c r="I363" s="151">
        <f t="shared" si="239"/>
        <v>0</v>
      </c>
      <c r="J363" s="151">
        <f t="shared" si="239"/>
        <v>36394</v>
      </c>
      <c r="K363" s="151">
        <f t="shared" si="239"/>
        <v>0</v>
      </c>
      <c r="L363" s="151">
        <f t="shared" si="239"/>
        <v>0</v>
      </c>
      <c r="M363" s="151">
        <f t="shared" si="239"/>
        <v>36394</v>
      </c>
      <c r="N363" s="151">
        <f t="shared" si="239"/>
        <v>-36394</v>
      </c>
      <c r="O363" s="151">
        <f t="shared" si="239"/>
        <v>0</v>
      </c>
      <c r="P363" s="151">
        <f t="shared" si="239"/>
        <v>0</v>
      </c>
      <c r="Q363" s="151">
        <f t="shared" si="239"/>
        <v>0</v>
      </c>
      <c r="R363" s="151">
        <f t="shared" si="239"/>
        <v>0</v>
      </c>
      <c r="S363" s="151">
        <f t="shared" si="239"/>
        <v>0</v>
      </c>
      <c r="T363" s="151">
        <f t="shared" si="239"/>
        <v>0</v>
      </c>
      <c r="U363" s="151">
        <f t="shared" si="239"/>
        <v>0</v>
      </c>
      <c r="V363" s="151">
        <f t="shared" si="239"/>
        <v>0</v>
      </c>
      <c r="W363" s="151">
        <f aca="true" t="shared" si="242" ref="W363:AH363">W364</f>
        <v>0</v>
      </c>
      <c r="X363" s="151">
        <f t="shared" si="242"/>
        <v>0</v>
      </c>
      <c r="Y363" s="151">
        <f t="shared" si="242"/>
        <v>0</v>
      </c>
      <c r="Z363" s="151">
        <f t="shared" si="242"/>
        <v>0</v>
      </c>
      <c r="AA363" s="162">
        <f t="shared" si="242"/>
        <v>0</v>
      </c>
      <c r="AB363" s="162">
        <f t="shared" si="242"/>
        <v>0</v>
      </c>
      <c r="AC363" s="162">
        <f t="shared" si="242"/>
        <v>0</v>
      </c>
      <c r="AD363" s="162">
        <f t="shared" si="242"/>
        <v>0</v>
      </c>
      <c r="AE363" s="162"/>
      <c r="AF363" s="151">
        <f t="shared" si="242"/>
        <v>0</v>
      </c>
      <c r="AG363" s="151">
        <f t="shared" si="242"/>
        <v>0</v>
      </c>
      <c r="AH363" s="151">
        <f t="shared" si="242"/>
        <v>0</v>
      </c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</row>
    <row r="364" spans="1:68" s="8" customFormat="1" ht="20.25" hidden="1">
      <c r="A364" s="88" t="s">
        <v>10</v>
      </c>
      <c r="B364" s="89" t="s">
        <v>3</v>
      </c>
      <c r="C364" s="89" t="s">
        <v>127</v>
      </c>
      <c r="D364" s="132" t="s">
        <v>196</v>
      </c>
      <c r="E364" s="89" t="s">
        <v>17</v>
      </c>
      <c r="F364" s="78">
        <v>19352</v>
      </c>
      <c r="G364" s="78">
        <f>H364-F364</f>
        <v>11045</v>
      </c>
      <c r="H364" s="98">
        <v>30397</v>
      </c>
      <c r="I364" s="98"/>
      <c r="J364" s="98">
        <v>36394</v>
      </c>
      <c r="K364" s="156"/>
      <c r="L364" s="156"/>
      <c r="M364" s="78">
        <v>36394</v>
      </c>
      <c r="N364" s="78">
        <f>O364-M364</f>
        <v>-36394</v>
      </c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9"/>
      <c r="AB364" s="79"/>
      <c r="AC364" s="79"/>
      <c r="AD364" s="79"/>
      <c r="AE364" s="79"/>
      <c r="AF364" s="78"/>
      <c r="AG364" s="78"/>
      <c r="AH364" s="78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</row>
    <row r="365" spans="1:68" s="8" customFormat="1" ht="33.75" customHeight="1">
      <c r="A365" s="88" t="s">
        <v>172</v>
      </c>
      <c r="B365" s="89" t="s">
        <v>3</v>
      </c>
      <c r="C365" s="89" t="s">
        <v>127</v>
      </c>
      <c r="D365" s="132" t="s">
        <v>262</v>
      </c>
      <c r="E365" s="89"/>
      <c r="F365" s="78"/>
      <c r="G365" s="78"/>
      <c r="H365" s="98"/>
      <c r="I365" s="98"/>
      <c r="J365" s="98"/>
      <c r="K365" s="156"/>
      <c r="L365" s="156"/>
      <c r="M365" s="78">
        <f aca="true" t="shared" si="243" ref="M365:AH365">M366</f>
        <v>0</v>
      </c>
      <c r="N365" s="78">
        <f t="shared" si="243"/>
        <v>27835</v>
      </c>
      <c r="O365" s="78">
        <f t="shared" si="243"/>
        <v>27835</v>
      </c>
      <c r="P365" s="78">
        <f t="shared" si="243"/>
        <v>0</v>
      </c>
      <c r="Q365" s="78">
        <f t="shared" si="243"/>
        <v>27835</v>
      </c>
      <c r="R365" s="78">
        <f t="shared" si="243"/>
        <v>0</v>
      </c>
      <c r="S365" s="78">
        <f t="shared" si="243"/>
        <v>0</v>
      </c>
      <c r="T365" s="78">
        <f t="shared" si="243"/>
        <v>27835</v>
      </c>
      <c r="U365" s="78">
        <f t="shared" si="243"/>
        <v>27835</v>
      </c>
      <c r="V365" s="78">
        <f t="shared" si="243"/>
        <v>0</v>
      </c>
      <c r="W365" s="78">
        <f t="shared" si="243"/>
        <v>0</v>
      </c>
      <c r="X365" s="78">
        <f t="shared" si="243"/>
        <v>27835</v>
      </c>
      <c r="Y365" s="78">
        <f t="shared" si="243"/>
        <v>27835</v>
      </c>
      <c r="Z365" s="78">
        <f t="shared" si="243"/>
        <v>0</v>
      </c>
      <c r="AA365" s="79">
        <f t="shared" si="243"/>
        <v>27835</v>
      </c>
      <c r="AB365" s="79">
        <f t="shared" si="243"/>
        <v>27835</v>
      </c>
      <c r="AC365" s="79">
        <f t="shared" si="243"/>
        <v>0</v>
      </c>
      <c r="AD365" s="79">
        <f t="shared" si="243"/>
        <v>0</v>
      </c>
      <c r="AE365" s="79"/>
      <c r="AF365" s="78">
        <f t="shared" si="243"/>
        <v>27835</v>
      </c>
      <c r="AG365" s="78">
        <f t="shared" si="243"/>
        <v>0</v>
      </c>
      <c r="AH365" s="78">
        <f t="shared" si="243"/>
        <v>27835</v>
      </c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</row>
    <row r="366" spans="1:68" s="8" customFormat="1" ht="24" customHeight="1">
      <c r="A366" s="88" t="s">
        <v>10</v>
      </c>
      <c r="B366" s="89" t="s">
        <v>3</v>
      </c>
      <c r="C366" s="89" t="s">
        <v>127</v>
      </c>
      <c r="D366" s="132" t="s">
        <v>262</v>
      </c>
      <c r="E366" s="89" t="s">
        <v>17</v>
      </c>
      <c r="F366" s="78"/>
      <c r="G366" s="78"/>
      <c r="H366" s="98"/>
      <c r="I366" s="98"/>
      <c r="J366" s="98"/>
      <c r="K366" s="156"/>
      <c r="L366" s="156"/>
      <c r="M366" s="78"/>
      <c r="N366" s="78">
        <f>O366-M366</f>
        <v>27835</v>
      </c>
      <c r="O366" s="78">
        <v>27835</v>
      </c>
      <c r="P366" s="78"/>
      <c r="Q366" s="78">
        <v>27835</v>
      </c>
      <c r="R366" s="144"/>
      <c r="S366" s="144"/>
      <c r="T366" s="78">
        <f>O366+R366</f>
        <v>27835</v>
      </c>
      <c r="U366" s="78">
        <f>Q366+S366</f>
        <v>27835</v>
      </c>
      <c r="V366" s="144"/>
      <c r="W366" s="144"/>
      <c r="X366" s="78">
        <f>T366+V366</f>
        <v>27835</v>
      </c>
      <c r="Y366" s="78">
        <f>U366+W366</f>
        <v>27835</v>
      </c>
      <c r="Z366" s="144"/>
      <c r="AA366" s="79">
        <f>X366+Z366</f>
        <v>27835</v>
      </c>
      <c r="AB366" s="79">
        <f>Y366</f>
        <v>27835</v>
      </c>
      <c r="AC366" s="145"/>
      <c r="AD366" s="145"/>
      <c r="AE366" s="145"/>
      <c r="AF366" s="78">
        <f>AA366+AC366</f>
        <v>27835</v>
      </c>
      <c r="AG366" s="144"/>
      <c r="AH366" s="78">
        <f>AB366</f>
        <v>27835</v>
      </c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</row>
    <row r="367" spans="1:68" s="14" customFormat="1" ht="16.5">
      <c r="A367" s="163"/>
      <c r="B367" s="164"/>
      <c r="C367" s="164"/>
      <c r="D367" s="165"/>
      <c r="E367" s="164"/>
      <c r="F367" s="104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3"/>
      <c r="AB367" s="103"/>
      <c r="AC367" s="103"/>
      <c r="AD367" s="103"/>
      <c r="AE367" s="103"/>
      <c r="AF367" s="102"/>
      <c r="AG367" s="102"/>
      <c r="AH367" s="102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</row>
    <row r="368" spans="1:68" s="16" customFormat="1" ht="18.75">
      <c r="A368" s="71" t="s">
        <v>113</v>
      </c>
      <c r="B368" s="72" t="s">
        <v>3</v>
      </c>
      <c r="C368" s="72" t="s">
        <v>128</v>
      </c>
      <c r="D368" s="85"/>
      <c r="E368" s="72"/>
      <c r="F368" s="86">
        <f aca="true" t="shared" si="244" ref="F368:V369">F369</f>
        <v>73125</v>
      </c>
      <c r="G368" s="86">
        <f t="shared" si="244"/>
        <v>10774</v>
      </c>
      <c r="H368" s="86">
        <f t="shared" si="244"/>
        <v>83899</v>
      </c>
      <c r="I368" s="86">
        <f t="shared" si="244"/>
        <v>0</v>
      </c>
      <c r="J368" s="86">
        <f t="shared" si="244"/>
        <v>88784</v>
      </c>
      <c r="K368" s="86">
        <f t="shared" si="244"/>
        <v>0</v>
      </c>
      <c r="L368" s="86">
        <f t="shared" si="244"/>
        <v>0</v>
      </c>
      <c r="M368" s="86">
        <f aca="true" t="shared" si="245" ref="M368:U368">M369+M371</f>
        <v>88784</v>
      </c>
      <c r="N368" s="86">
        <f t="shared" si="245"/>
        <v>-36519</v>
      </c>
      <c r="O368" s="86">
        <f t="shared" si="245"/>
        <v>52265</v>
      </c>
      <c r="P368" s="86">
        <f t="shared" si="245"/>
        <v>0</v>
      </c>
      <c r="Q368" s="86">
        <f t="shared" si="245"/>
        <v>52346</v>
      </c>
      <c r="R368" s="86">
        <f t="shared" si="245"/>
        <v>0</v>
      </c>
      <c r="S368" s="86">
        <f t="shared" si="245"/>
        <v>0</v>
      </c>
      <c r="T368" s="86">
        <f t="shared" si="245"/>
        <v>52265</v>
      </c>
      <c r="U368" s="86">
        <f t="shared" si="245"/>
        <v>52346</v>
      </c>
      <c r="V368" s="86">
        <f aca="true" t="shared" si="246" ref="V368:AB368">V369+V371</f>
        <v>0</v>
      </c>
      <c r="W368" s="86">
        <f t="shared" si="246"/>
        <v>0</v>
      </c>
      <c r="X368" s="86">
        <f t="shared" si="246"/>
        <v>52265</v>
      </c>
      <c r="Y368" s="86">
        <f t="shared" si="246"/>
        <v>52346</v>
      </c>
      <c r="Z368" s="86">
        <f t="shared" si="246"/>
        <v>0</v>
      </c>
      <c r="AA368" s="87">
        <f t="shared" si="246"/>
        <v>52265</v>
      </c>
      <c r="AB368" s="87">
        <f t="shared" si="246"/>
        <v>52346</v>
      </c>
      <c r="AC368" s="87">
        <f>AC369+AC371</f>
        <v>0</v>
      </c>
      <c r="AD368" s="87">
        <f>AD369+AD371</f>
        <v>0</v>
      </c>
      <c r="AE368" s="87"/>
      <c r="AF368" s="86">
        <f>AF369+AF371</f>
        <v>52265</v>
      </c>
      <c r="AG368" s="86">
        <f>AG369+AG371</f>
        <v>0</v>
      </c>
      <c r="AH368" s="86">
        <f>AH369+AH371</f>
        <v>52346</v>
      </c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</row>
    <row r="369" spans="1:34" ht="24" customHeight="1" hidden="1">
      <c r="A369" s="88" t="s">
        <v>114</v>
      </c>
      <c r="B369" s="89" t="s">
        <v>3</v>
      </c>
      <c r="C369" s="89" t="s">
        <v>128</v>
      </c>
      <c r="D369" s="90" t="s">
        <v>7</v>
      </c>
      <c r="E369" s="89"/>
      <c r="F369" s="91">
        <f t="shared" si="244"/>
        <v>73125</v>
      </c>
      <c r="G369" s="91">
        <f t="shared" si="244"/>
        <v>10774</v>
      </c>
      <c r="H369" s="91">
        <f t="shared" si="244"/>
        <v>83899</v>
      </c>
      <c r="I369" s="91">
        <f t="shared" si="244"/>
        <v>0</v>
      </c>
      <c r="J369" s="91">
        <f t="shared" si="244"/>
        <v>88784</v>
      </c>
      <c r="K369" s="91">
        <f t="shared" si="244"/>
        <v>0</v>
      </c>
      <c r="L369" s="91">
        <f t="shared" si="244"/>
        <v>0</v>
      </c>
      <c r="M369" s="91">
        <f t="shared" si="244"/>
        <v>88784</v>
      </c>
      <c r="N369" s="91">
        <f t="shared" si="244"/>
        <v>-88784</v>
      </c>
      <c r="O369" s="91">
        <f t="shared" si="244"/>
        <v>0</v>
      </c>
      <c r="P369" s="91">
        <f t="shared" si="244"/>
        <v>0</v>
      </c>
      <c r="Q369" s="91">
        <f t="shared" si="244"/>
        <v>0</v>
      </c>
      <c r="R369" s="91">
        <f t="shared" si="244"/>
        <v>0</v>
      </c>
      <c r="S369" s="91">
        <f t="shared" si="244"/>
        <v>0</v>
      </c>
      <c r="T369" s="91">
        <f t="shared" si="244"/>
        <v>0</v>
      </c>
      <c r="U369" s="91">
        <f t="shared" si="244"/>
        <v>0</v>
      </c>
      <c r="V369" s="91">
        <f t="shared" si="244"/>
        <v>0</v>
      </c>
      <c r="W369" s="91">
        <f aca="true" t="shared" si="247" ref="W369:AH369">W370</f>
        <v>0</v>
      </c>
      <c r="X369" s="91">
        <f t="shared" si="247"/>
        <v>0</v>
      </c>
      <c r="Y369" s="91">
        <f t="shared" si="247"/>
        <v>0</v>
      </c>
      <c r="Z369" s="91">
        <f t="shared" si="247"/>
        <v>0</v>
      </c>
      <c r="AA369" s="92">
        <f t="shared" si="247"/>
        <v>0</v>
      </c>
      <c r="AB369" s="92">
        <f t="shared" si="247"/>
        <v>0</v>
      </c>
      <c r="AC369" s="92">
        <f t="shared" si="247"/>
        <v>0</v>
      </c>
      <c r="AD369" s="92">
        <f t="shared" si="247"/>
        <v>0</v>
      </c>
      <c r="AE369" s="92"/>
      <c r="AF369" s="91">
        <f t="shared" si="247"/>
        <v>0</v>
      </c>
      <c r="AG369" s="91">
        <f t="shared" si="247"/>
        <v>0</v>
      </c>
      <c r="AH369" s="91">
        <f t="shared" si="247"/>
        <v>0</v>
      </c>
    </row>
    <row r="370" spans="1:68" s="12" customFormat="1" ht="39" customHeight="1" hidden="1">
      <c r="A370" s="88" t="s">
        <v>129</v>
      </c>
      <c r="B370" s="89" t="s">
        <v>3</v>
      </c>
      <c r="C370" s="89" t="s">
        <v>128</v>
      </c>
      <c r="D370" s="90" t="s">
        <v>7</v>
      </c>
      <c r="E370" s="89" t="s">
        <v>130</v>
      </c>
      <c r="F370" s="78">
        <v>73125</v>
      </c>
      <c r="G370" s="78">
        <f>H370-F370</f>
        <v>10774</v>
      </c>
      <c r="H370" s="78">
        <f>35145+21900+24226+2512+200-47-37</f>
        <v>83899</v>
      </c>
      <c r="I370" s="78"/>
      <c r="J370" s="78">
        <f>37712+24006+24226+2690+240-39-51</f>
        <v>88784</v>
      </c>
      <c r="K370" s="106"/>
      <c r="L370" s="106"/>
      <c r="M370" s="78">
        <v>88784</v>
      </c>
      <c r="N370" s="78">
        <f>O370-M370</f>
        <v>-88784</v>
      </c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9"/>
      <c r="AB370" s="79"/>
      <c r="AC370" s="79"/>
      <c r="AD370" s="79"/>
      <c r="AE370" s="79"/>
      <c r="AF370" s="78"/>
      <c r="AG370" s="78"/>
      <c r="AH370" s="78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</row>
    <row r="371" spans="1:68" s="12" customFormat="1" ht="25.5" customHeight="1">
      <c r="A371" s="88" t="s">
        <v>114</v>
      </c>
      <c r="B371" s="89" t="s">
        <v>3</v>
      </c>
      <c r="C371" s="89" t="s">
        <v>128</v>
      </c>
      <c r="D371" s="90" t="s">
        <v>259</v>
      </c>
      <c r="E371" s="89"/>
      <c r="F371" s="78"/>
      <c r="G371" s="78"/>
      <c r="H371" s="78"/>
      <c r="I371" s="78"/>
      <c r="J371" s="78"/>
      <c r="K371" s="106"/>
      <c r="L371" s="106"/>
      <c r="M371" s="78">
        <f aca="true" t="shared" si="248" ref="M371:AH371">M372</f>
        <v>0</v>
      </c>
      <c r="N371" s="78">
        <f t="shared" si="248"/>
        <v>52265</v>
      </c>
      <c r="O371" s="78">
        <f t="shared" si="248"/>
        <v>52265</v>
      </c>
      <c r="P371" s="78">
        <f t="shared" si="248"/>
        <v>0</v>
      </c>
      <c r="Q371" s="78">
        <f t="shared" si="248"/>
        <v>52346</v>
      </c>
      <c r="R371" s="78">
        <f t="shared" si="248"/>
        <v>0</v>
      </c>
      <c r="S371" s="78">
        <f t="shared" si="248"/>
        <v>0</v>
      </c>
      <c r="T371" s="78">
        <f t="shared" si="248"/>
        <v>52265</v>
      </c>
      <c r="U371" s="78">
        <f t="shared" si="248"/>
        <v>52346</v>
      </c>
      <c r="V371" s="78">
        <f t="shared" si="248"/>
        <v>0</v>
      </c>
      <c r="W371" s="78">
        <f t="shared" si="248"/>
        <v>0</v>
      </c>
      <c r="X371" s="78">
        <f t="shared" si="248"/>
        <v>52265</v>
      </c>
      <c r="Y371" s="78">
        <f t="shared" si="248"/>
        <v>52346</v>
      </c>
      <c r="Z371" s="78">
        <f t="shared" si="248"/>
        <v>0</v>
      </c>
      <c r="AA371" s="79">
        <f t="shared" si="248"/>
        <v>52265</v>
      </c>
      <c r="AB371" s="79">
        <f t="shared" si="248"/>
        <v>52346</v>
      </c>
      <c r="AC371" s="79">
        <f t="shared" si="248"/>
        <v>0</v>
      </c>
      <c r="AD371" s="79">
        <f t="shared" si="248"/>
        <v>0</v>
      </c>
      <c r="AE371" s="79"/>
      <c r="AF371" s="78">
        <f t="shared" si="248"/>
        <v>52265</v>
      </c>
      <c r="AG371" s="78">
        <f t="shared" si="248"/>
        <v>0</v>
      </c>
      <c r="AH371" s="78">
        <f t="shared" si="248"/>
        <v>52346</v>
      </c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</row>
    <row r="372" spans="1:68" s="12" customFormat="1" ht="36.75" customHeight="1">
      <c r="A372" s="88" t="s">
        <v>129</v>
      </c>
      <c r="B372" s="89" t="s">
        <v>3</v>
      </c>
      <c r="C372" s="89" t="s">
        <v>128</v>
      </c>
      <c r="D372" s="90" t="s">
        <v>259</v>
      </c>
      <c r="E372" s="89" t="s">
        <v>130</v>
      </c>
      <c r="F372" s="78"/>
      <c r="G372" s="78"/>
      <c r="H372" s="78"/>
      <c r="I372" s="78"/>
      <c r="J372" s="78"/>
      <c r="K372" s="106"/>
      <c r="L372" s="106"/>
      <c r="M372" s="78"/>
      <c r="N372" s="78">
        <f>O372-M372</f>
        <v>52265</v>
      </c>
      <c r="O372" s="78">
        <f>10527+19774+21964</f>
        <v>52265</v>
      </c>
      <c r="P372" s="78"/>
      <c r="Q372" s="78">
        <f>10527+19813+22006</f>
        <v>52346</v>
      </c>
      <c r="R372" s="106"/>
      <c r="S372" s="106"/>
      <c r="T372" s="78">
        <f>O372+R372</f>
        <v>52265</v>
      </c>
      <c r="U372" s="78">
        <f>Q372+S372</f>
        <v>52346</v>
      </c>
      <c r="V372" s="106"/>
      <c r="W372" s="106"/>
      <c r="X372" s="78">
        <f>T372+V372</f>
        <v>52265</v>
      </c>
      <c r="Y372" s="78">
        <f>U372+W372</f>
        <v>52346</v>
      </c>
      <c r="Z372" s="106"/>
      <c r="AA372" s="79">
        <f>X372+Z372</f>
        <v>52265</v>
      </c>
      <c r="AB372" s="79">
        <f>Y372</f>
        <v>52346</v>
      </c>
      <c r="AC372" s="107"/>
      <c r="AD372" s="107"/>
      <c r="AE372" s="107"/>
      <c r="AF372" s="78">
        <f>AA372+AC372</f>
        <v>52265</v>
      </c>
      <c r="AG372" s="106"/>
      <c r="AH372" s="78">
        <f>AB372</f>
        <v>52346</v>
      </c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</row>
    <row r="373" spans="1:68" s="12" customFormat="1" ht="18.75">
      <c r="A373" s="71"/>
      <c r="B373" s="72"/>
      <c r="C373" s="72"/>
      <c r="D373" s="73"/>
      <c r="E373" s="72"/>
      <c r="F373" s="167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7"/>
      <c r="AB373" s="107"/>
      <c r="AC373" s="107"/>
      <c r="AD373" s="107"/>
      <c r="AE373" s="107"/>
      <c r="AF373" s="106"/>
      <c r="AG373" s="106"/>
      <c r="AH373" s="106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</row>
    <row r="374" spans="1:68" s="12" customFormat="1" ht="18.75">
      <c r="A374" s="71" t="s">
        <v>115</v>
      </c>
      <c r="B374" s="72" t="s">
        <v>3</v>
      </c>
      <c r="C374" s="72" t="s">
        <v>132</v>
      </c>
      <c r="D374" s="85"/>
      <c r="E374" s="72"/>
      <c r="F374" s="86">
        <f aca="true" t="shared" si="249" ref="F374:O374">F375+F381</f>
        <v>113930</v>
      </c>
      <c r="G374" s="86">
        <f t="shared" si="249"/>
        <v>93452</v>
      </c>
      <c r="H374" s="86">
        <f t="shared" si="249"/>
        <v>207382</v>
      </c>
      <c r="I374" s="86">
        <f t="shared" si="249"/>
        <v>0</v>
      </c>
      <c r="J374" s="86">
        <f t="shared" si="249"/>
        <v>94467</v>
      </c>
      <c r="K374" s="86">
        <f t="shared" si="249"/>
        <v>0</v>
      </c>
      <c r="L374" s="86">
        <f t="shared" si="249"/>
        <v>0</v>
      </c>
      <c r="M374" s="86">
        <f t="shared" si="249"/>
        <v>94467</v>
      </c>
      <c r="N374" s="86">
        <f t="shared" si="249"/>
        <v>-60968</v>
      </c>
      <c r="O374" s="86">
        <f t="shared" si="249"/>
        <v>33499</v>
      </c>
      <c r="P374" s="86">
        <f aca="true" t="shared" si="250" ref="P374:U374">P375+P381</f>
        <v>0</v>
      </c>
      <c r="Q374" s="86">
        <f t="shared" si="250"/>
        <v>33314</v>
      </c>
      <c r="R374" s="86">
        <f t="shared" si="250"/>
        <v>0</v>
      </c>
      <c r="S374" s="86">
        <f t="shared" si="250"/>
        <v>0</v>
      </c>
      <c r="T374" s="86">
        <f t="shared" si="250"/>
        <v>33499</v>
      </c>
      <c r="U374" s="86">
        <f t="shared" si="250"/>
        <v>33314</v>
      </c>
      <c r="V374" s="86">
        <f>V375+V381</f>
        <v>0</v>
      </c>
      <c r="W374" s="86">
        <f>W375+W381</f>
        <v>0</v>
      </c>
      <c r="X374" s="86">
        <f>X375+X381</f>
        <v>33499</v>
      </c>
      <c r="Y374" s="86">
        <f>Y375+Y381</f>
        <v>33314</v>
      </c>
      <c r="Z374" s="86">
        <f>Z375+Z381</f>
        <v>0</v>
      </c>
      <c r="AA374" s="87">
        <f aca="true" t="shared" si="251" ref="AA374:AH374">AA375+AA378+AA381</f>
        <v>33499</v>
      </c>
      <c r="AB374" s="87">
        <f t="shared" si="251"/>
        <v>33314</v>
      </c>
      <c r="AC374" s="87">
        <f t="shared" si="251"/>
        <v>0</v>
      </c>
      <c r="AD374" s="87">
        <f>AD375+AD378+AD381</f>
        <v>0</v>
      </c>
      <c r="AE374" s="87">
        <f t="shared" si="251"/>
        <v>0</v>
      </c>
      <c r="AF374" s="86">
        <f t="shared" si="251"/>
        <v>33499</v>
      </c>
      <c r="AG374" s="86">
        <f t="shared" si="251"/>
        <v>0</v>
      </c>
      <c r="AH374" s="86">
        <f t="shared" si="251"/>
        <v>33314</v>
      </c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</row>
    <row r="375" spans="1:68" s="12" customFormat="1" ht="20.25" customHeight="1">
      <c r="A375" s="88" t="s">
        <v>8</v>
      </c>
      <c r="B375" s="89" t="s">
        <v>3</v>
      </c>
      <c r="C375" s="89" t="s">
        <v>132</v>
      </c>
      <c r="D375" s="90" t="s">
        <v>116</v>
      </c>
      <c r="E375" s="89"/>
      <c r="F375" s="91">
        <f aca="true" t="shared" si="252" ref="F375:O375">F377+F376</f>
        <v>10133</v>
      </c>
      <c r="G375" s="91">
        <f t="shared" si="252"/>
        <v>17</v>
      </c>
      <c r="H375" s="91">
        <f t="shared" si="252"/>
        <v>10150</v>
      </c>
      <c r="I375" s="91">
        <f t="shared" si="252"/>
        <v>0</v>
      </c>
      <c r="J375" s="91">
        <f t="shared" si="252"/>
        <v>10150</v>
      </c>
      <c r="K375" s="91">
        <f t="shared" si="252"/>
        <v>0</v>
      </c>
      <c r="L375" s="91">
        <f t="shared" si="252"/>
        <v>0</v>
      </c>
      <c r="M375" s="91">
        <f t="shared" si="252"/>
        <v>10150</v>
      </c>
      <c r="N375" s="91">
        <f t="shared" si="252"/>
        <v>-600</v>
      </c>
      <c r="O375" s="91">
        <f t="shared" si="252"/>
        <v>9550</v>
      </c>
      <c r="P375" s="91">
        <f aca="true" t="shared" si="253" ref="P375:U375">P377+P376</f>
        <v>0</v>
      </c>
      <c r="Q375" s="91">
        <f t="shared" si="253"/>
        <v>9550</v>
      </c>
      <c r="R375" s="91">
        <f t="shared" si="253"/>
        <v>0</v>
      </c>
      <c r="S375" s="91">
        <f t="shared" si="253"/>
        <v>0</v>
      </c>
      <c r="T375" s="91">
        <f t="shared" si="253"/>
        <v>9550</v>
      </c>
      <c r="U375" s="91">
        <f t="shared" si="253"/>
        <v>9550</v>
      </c>
      <c r="V375" s="91">
        <f aca="true" t="shared" si="254" ref="V375:AB375">V377+V376</f>
        <v>0</v>
      </c>
      <c r="W375" s="91">
        <f t="shared" si="254"/>
        <v>0</v>
      </c>
      <c r="X375" s="91">
        <f t="shared" si="254"/>
        <v>9550</v>
      </c>
      <c r="Y375" s="91">
        <f t="shared" si="254"/>
        <v>9550</v>
      </c>
      <c r="Z375" s="91">
        <f t="shared" si="254"/>
        <v>0</v>
      </c>
      <c r="AA375" s="92">
        <f t="shared" si="254"/>
        <v>9550</v>
      </c>
      <c r="AB375" s="92">
        <f t="shared" si="254"/>
        <v>9550</v>
      </c>
      <c r="AC375" s="92">
        <f>AC377+AC376</f>
        <v>0</v>
      </c>
      <c r="AD375" s="92">
        <f>AD377+AD376</f>
        <v>0</v>
      </c>
      <c r="AE375" s="92"/>
      <c r="AF375" s="91">
        <f>AF377+AF376</f>
        <v>9550</v>
      </c>
      <c r="AG375" s="91">
        <f>AG377+AG376</f>
        <v>0</v>
      </c>
      <c r="AH375" s="91">
        <f>AH377+AH376</f>
        <v>9550</v>
      </c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</row>
    <row r="376" spans="1:68" s="12" customFormat="1" ht="55.5" customHeight="1" hidden="1">
      <c r="A376" s="88" t="s">
        <v>137</v>
      </c>
      <c r="B376" s="89" t="s">
        <v>3</v>
      </c>
      <c r="C376" s="89" t="s">
        <v>132</v>
      </c>
      <c r="D376" s="90" t="s">
        <v>9</v>
      </c>
      <c r="E376" s="89" t="s">
        <v>138</v>
      </c>
      <c r="F376" s="78">
        <v>760</v>
      </c>
      <c r="G376" s="78">
        <f>H376-F376</f>
        <v>-160</v>
      </c>
      <c r="H376" s="78">
        <v>600</v>
      </c>
      <c r="I376" s="78"/>
      <c r="J376" s="78">
        <v>600</v>
      </c>
      <c r="K376" s="106"/>
      <c r="L376" s="106"/>
      <c r="M376" s="78">
        <v>600</v>
      </c>
      <c r="N376" s="78">
        <f>O376-M376</f>
        <v>-600</v>
      </c>
      <c r="O376" s="78"/>
      <c r="P376" s="78"/>
      <c r="Q376" s="78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7"/>
      <c r="AB376" s="107"/>
      <c r="AC376" s="107"/>
      <c r="AD376" s="107"/>
      <c r="AE376" s="107"/>
      <c r="AF376" s="106"/>
      <c r="AG376" s="106"/>
      <c r="AH376" s="106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</row>
    <row r="377" spans="1:68" s="12" customFormat="1" ht="20.25" customHeight="1">
      <c r="A377" s="88" t="s">
        <v>10</v>
      </c>
      <c r="B377" s="89" t="s">
        <v>3</v>
      </c>
      <c r="C377" s="89" t="s">
        <v>132</v>
      </c>
      <c r="D377" s="90" t="s">
        <v>9</v>
      </c>
      <c r="E377" s="89" t="s">
        <v>17</v>
      </c>
      <c r="F377" s="78">
        <v>9373</v>
      </c>
      <c r="G377" s="78">
        <f>H377-F377</f>
        <v>177</v>
      </c>
      <c r="H377" s="78">
        <v>9550</v>
      </c>
      <c r="I377" s="78"/>
      <c r="J377" s="78">
        <v>9550</v>
      </c>
      <c r="K377" s="106"/>
      <c r="L377" s="106"/>
      <c r="M377" s="78">
        <v>9550</v>
      </c>
      <c r="N377" s="78">
        <f>O377-M377</f>
        <v>0</v>
      </c>
      <c r="O377" s="78">
        <v>9550</v>
      </c>
      <c r="P377" s="78"/>
      <c r="Q377" s="78">
        <v>9550</v>
      </c>
      <c r="R377" s="106"/>
      <c r="S377" s="106"/>
      <c r="T377" s="78">
        <f>O377+R377</f>
        <v>9550</v>
      </c>
      <c r="U377" s="78">
        <f>Q377+S377</f>
        <v>9550</v>
      </c>
      <c r="V377" s="106"/>
      <c r="W377" s="106"/>
      <c r="X377" s="78">
        <f>T377+V377</f>
        <v>9550</v>
      </c>
      <c r="Y377" s="78">
        <f>U377+W377</f>
        <v>9550</v>
      </c>
      <c r="Z377" s="106"/>
      <c r="AA377" s="79">
        <f>X377+Z377</f>
        <v>9550</v>
      </c>
      <c r="AB377" s="79">
        <f>Y377</f>
        <v>9550</v>
      </c>
      <c r="AC377" s="107"/>
      <c r="AD377" s="107"/>
      <c r="AE377" s="107"/>
      <c r="AF377" s="78">
        <f>AA377+AC377</f>
        <v>9550</v>
      </c>
      <c r="AG377" s="106"/>
      <c r="AH377" s="78">
        <f>AB377</f>
        <v>9550</v>
      </c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</row>
    <row r="378" spans="1:68" s="12" customFormat="1" ht="20.25" customHeight="1">
      <c r="A378" s="88" t="s">
        <v>210</v>
      </c>
      <c r="B378" s="89" t="s">
        <v>3</v>
      </c>
      <c r="C378" s="89" t="s">
        <v>132</v>
      </c>
      <c r="D378" s="90" t="s">
        <v>209</v>
      </c>
      <c r="E378" s="89"/>
      <c r="F378" s="78"/>
      <c r="G378" s="78"/>
      <c r="H378" s="78"/>
      <c r="I378" s="78"/>
      <c r="J378" s="78"/>
      <c r="K378" s="106"/>
      <c r="L378" s="106"/>
      <c r="M378" s="78"/>
      <c r="N378" s="78"/>
      <c r="O378" s="78"/>
      <c r="P378" s="78"/>
      <c r="Q378" s="78"/>
      <c r="R378" s="106"/>
      <c r="S378" s="106"/>
      <c r="T378" s="78"/>
      <c r="U378" s="78"/>
      <c r="V378" s="106"/>
      <c r="W378" s="106"/>
      <c r="X378" s="78"/>
      <c r="Y378" s="78"/>
      <c r="Z378" s="106"/>
      <c r="AA378" s="79">
        <f aca="true" t="shared" si="255" ref="AA378:AH379">AA379</f>
        <v>0</v>
      </c>
      <c r="AB378" s="79">
        <f t="shared" si="255"/>
        <v>0</v>
      </c>
      <c r="AC378" s="107">
        <f t="shared" si="255"/>
        <v>7705</v>
      </c>
      <c r="AD378" s="107">
        <f t="shared" si="255"/>
        <v>0</v>
      </c>
      <c r="AE378" s="107">
        <f t="shared" si="255"/>
        <v>7705</v>
      </c>
      <c r="AF378" s="78">
        <f t="shared" si="255"/>
        <v>7705</v>
      </c>
      <c r="AG378" s="106">
        <f t="shared" si="255"/>
        <v>0</v>
      </c>
      <c r="AH378" s="78">
        <f t="shared" si="255"/>
        <v>7705</v>
      </c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</row>
    <row r="379" spans="1:68" s="12" customFormat="1" ht="83.25">
      <c r="A379" s="88" t="s">
        <v>329</v>
      </c>
      <c r="B379" s="89" t="s">
        <v>3</v>
      </c>
      <c r="C379" s="89" t="s">
        <v>132</v>
      </c>
      <c r="D379" s="90" t="s">
        <v>309</v>
      </c>
      <c r="E379" s="89"/>
      <c r="F379" s="78"/>
      <c r="G379" s="78"/>
      <c r="H379" s="78"/>
      <c r="I379" s="78"/>
      <c r="J379" s="78"/>
      <c r="K379" s="106"/>
      <c r="L379" s="106"/>
      <c r="M379" s="78"/>
      <c r="N379" s="78"/>
      <c r="O379" s="78"/>
      <c r="P379" s="78"/>
      <c r="Q379" s="78"/>
      <c r="R379" s="106"/>
      <c r="S379" s="106"/>
      <c r="T379" s="78"/>
      <c r="U379" s="78"/>
      <c r="V379" s="106"/>
      <c r="W379" s="106"/>
      <c r="X379" s="78"/>
      <c r="Y379" s="78"/>
      <c r="Z379" s="106"/>
      <c r="AA379" s="79">
        <f t="shared" si="255"/>
        <v>0</v>
      </c>
      <c r="AB379" s="79">
        <f t="shared" si="255"/>
        <v>0</v>
      </c>
      <c r="AC379" s="107">
        <f t="shared" si="255"/>
        <v>7705</v>
      </c>
      <c r="AD379" s="107">
        <f t="shared" si="255"/>
        <v>0</v>
      </c>
      <c r="AE379" s="107">
        <f t="shared" si="255"/>
        <v>7705</v>
      </c>
      <c r="AF379" s="78">
        <f t="shared" si="255"/>
        <v>7705</v>
      </c>
      <c r="AG379" s="106">
        <f t="shared" si="255"/>
        <v>0</v>
      </c>
      <c r="AH379" s="78">
        <f t="shared" si="255"/>
        <v>7705</v>
      </c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</row>
    <row r="380" spans="1:68" s="12" customFormat="1" ht="20.25" customHeight="1">
      <c r="A380" s="88" t="s">
        <v>10</v>
      </c>
      <c r="B380" s="89" t="s">
        <v>3</v>
      </c>
      <c r="C380" s="89" t="s">
        <v>132</v>
      </c>
      <c r="D380" s="90" t="s">
        <v>309</v>
      </c>
      <c r="E380" s="89" t="s">
        <v>17</v>
      </c>
      <c r="F380" s="78"/>
      <c r="G380" s="78"/>
      <c r="H380" s="78"/>
      <c r="I380" s="78"/>
      <c r="J380" s="78"/>
      <c r="K380" s="106"/>
      <c r="L380" s="106"/>
      <c r="M380" s="78"/>
      <c r="N380" s="78"/>
      <c r="O380" s="78"/>
      <c r="P380" s="78"/>
      <c r="Q380" s="78"/>
      <c r="R380" s="106"/>
      <c r="S380" s="106"/>
      <c r="T380" s="78"/>
      <c r="U380" s="78"/>
      <c r="V380" s="106"/>
      <c r="W380" s="106"/>
      <c r="X380" s="78"/>
      <c r="Y380" s="78"/>
      <c r="Z380" s="106"/>
      <c r="AA380" s="79"/>
      <c r="AB380" s="79"/>
      <c r="AC380" s="107">
        <v>7705</v>
      </c>
      <c r="AD380" s="107"/>
      <c r="AE380" s="107">
        <v>7705</v>
      </c>
      <c r="AF380" s="78">
        <f>AA380+AC380</f>
        <v>7705</v>
      </c>
      <c r="AG380" s="106"/>
      <c r="AH380" s="78">
        <f>AB380+AE380</f>
        <v>7705</v>
      </c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</row>
    <row r="381" spans="1:68" s="28" customFormat="1" ht="23.25" customHeight="1">
      <c r="A381" s="88" t="s">
        <v>121</v>
      </c>
      <c r="B381" s="89" t="s">
        <v>3</v>
      </c>
      <c r="C381" s="89" t="s">
        <v>132</v>
      </c>
      <c r="D381" s="90" t="s">
        <v>122</v>
      </c>
      <c r="E381" s="89"/>
      <c r="F381" s="91">
        <f aca="true" t="shared" si="256" ref="F381:M381">F382+F383</f>
        <v>103797</v>
      </c>
      <c r="G381" s="91">
        <f t="shared" si="256"/>
        <v>93435</v>
      </c>
      <c r="H381" s="91">
        <f t="shared" si="256"/>
        <v>197232</v>
      </c>
      <c r="I381" s="91">
        <f t="shared" si="256"/>
        <v>0</v>
      </c>
      <c r="J381" s="91">
        <f t="shared" si="256"/>
        <v>84317</v>
      </c>
      <c r="K381" s="91">
        <f t="shared" si="256"/>
        <v>0</v>
      </c>
      <c r="L381" s="91">
        <f t="shared" si="256"/>
        <v>0</v>
      </c>
      <c r="M381" s="91">
        <f t="shared" si="256"/>
        <v>84317</v>
      </c>
      <c r="N381" s="91">
        <f aca="true" t="shared" si="257" ref="N381:Y381">N382+N383+N384+N390+N388</f>
        <v>-60368</v>
      </c>
      <c r="O381" s="91">
        <f t="shared" si="257"/>
        <v>23949</v>
      </c>
      <c r="P381" s="91">
        <f t="shared" si="257"/>
        <v>0</v>
      </c>
      <c r="Q381" s="91">
        <f t="shared" si="257"/>
        <v>23764</v>
      </c>
      <c r="R381" s="91">
        <f t="shared" si="257"/>
        <v>0</v>
      </c>
      <c r="S381" s="91">
        <f t="shared" si="257"/>
        <v>0</v>
      </c>
      <c r="T381" s="91">
        <f t="shared" si="257"/>
        <v>23949</v>
      </c>
      <c r="U381" s="91">
        <f t="shared" si="257"/>
        <v>23764</v>
      </c>
      <c r="V381" s="91">
        <f t="shared" si="257"/>
        <v>0</v>
      </c>
      <c r="W381" s="91">
        <f t="shared" si="257"/>
        <v>0</v>
      </c>
      <c r="X381" s="91">
        <f t="shared" si="257"/>
        <v>23949</v>
      </c>
      <c r="Y381" s="91">
        <f t="shared" si="257"/>
        <v>23764</v>
      </c>
      <c r="Z381" s="91">
        <f aca="true" t="shared" si="258" ref="Z381:AH381">Z382+Z383+Z384+Z390+Z388</f>
        <v>0</v>
      </c>
      <c r="AA381" s="92">
        <f t="shared" si="258"/>
        <v>23949</v>
      </c>
      <c r="AB381" s="92">
        <f t="shared" si="258"/>
        <v>23764</v>
      </c>
      <c r="AC381" s="92">
        <f t="shared" si="258"/>
        <v>-7705</v>
      </c>
      <c r="AD381" s="92">
        <f>AD382+AD383+AD384+AD390+AD388</f>
        <v>0</v>
      </c>
      <c r="AE381" s="92">
        <f t="shared" si="258"/>
        <v>-7705</v>
      </c>
      <c r="AF381" s="91">
        <f t="shared" si="258"/>
        <v>16244</v>
      </c>
      <c r="AG381" s="91">
        <f t="shared" si="258"/>
        <v>0</v>
      </c>
      <c r="AH381" s="91">
        <f t="shared" si="258"/>
        <v>16059</v>
      </c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</row>
    <row r="382" spans="1:68" s="28" customFormat="1" ht="51.75" customHeight="1" hidden="1">
      <c r="A382" s="88" t="s">
        <v>137</v>
      </c>
      <c r="B382" s="89" t="s">
        <v>3</v>
      </c>
      <c r="C382" s="89" t="s">
        <v>132</v>
      </c>
      <c r="D382" s="90" t="s">
        <v>122</v>
      </c>
      <c r="E382" s="89" t="s">
        <v>138</v>
      </c>
      <c r="F382" s="78">
        <v>1432</v>
      </c>
      <c r="G382" s="78">
        <f>H382-F382</f>
        <v>0</v>
      </c>
      <c r="H382" s="78">
        <v>1432</v>
      </c>
      <c r="I382" s="78"/>
      <c r="J382" s="78">
        <v>1530</v>
      </c>
      <c r="K382" s="168"/>
      <c r="L382" s="168"/>
      <c r="M382" s="78">
        <v>1530</v>
      </c>
      <c r="N382" s="78">
        <f>O382-M382</f>
        <v>-1530</v>
      </c>
      <c r="O382" s="78"/>
      <c r="P382" s="78"/>
      <c r="Q382" s="78"/>
      <c r="R382" s="78"/>
      <c r="S382" s="78"/>
      <c r="T382" s="78"/>
      <c r="U382" s="78"/>
      <c r="V382" s="169"/>
      <c r="W382" s="169"/>
      <c r="X382" s="169"/>
      <c r="Y382" s="169"/>
      <c r="Z382" s="169"/>
      <c r="AA382" s="170"/>
      <c r="AB382" s="170"/>
      <c r="AC382" s="170"/>
      <c r="AD382" s="170"/>
      <c r="AE382" s="170"/>
      <c r="AF382" s="169"/>
      <c r="AG382" s="169"/>
      <c r="AH382" s="169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</row>
    <row r="383" spans="1:68" s="12" customFormat="1" ht="20.25" customHeight="1" hidden="1">
      <c r="A383" s="88" t="s">
        <v>10</v>
      </c>
      <c r="B383" s="89" t="s">
        <v>3</v>
      </c>
      <c r="C383" s="89" t="s">
        <v>132</v>
      </c>
      <c r="D383" s="90" t="s">
        <v>122</v>
      </c>
      <c r="E383" s="89" t="s">
        <v>17</v>
      </c>
      <c r="F383" s="78">
        <v>102365</v>
      </c>
      <c r="G383" s="78">
        <f>H383-F383</f>
        <v>93435</v>
      </c>
      <c r="H383" s="78">
        <f>45174+5666+144960</f>
        <v>195800</v>
      </c>
      <c r="I383" s="78"/>
      <c r="J383" s="78">
        <f>47872+6115+28800</f>
        <v>82787</v>
      </c>
      <c r="K383" s="106"/>
      <c r="L383" s="106"/>
      <c r="M383" s="78">
        <v>82787</v>
      </c>
      <c r="N383" s="78">
        <f>O383-M383</f>
        <v>-82787</v>
      </c>
      <c r="O383" s="78"/>
      <c r="P383" s="78"/>
      <c r="Q383" s="78"/>
      <c r="R383" s="78"/>
      <c r="S383" s="78"/>
      <c r="T383" s="78"/>
      <c r="U383" s="78"/>
      <c r="V383" s="106"/>
      <c r="W383" s="106"/>
      <c r="X383" s="106"/>
      <c r="Y383" s="106"/>
      <c r="Z383" s="106"/>
      <c r="AA383" s="107"/>
      <c r="AB383" s="107"/>
      <c r="AC383" s="107"/>
      <c r="AD383" s="107"/>
      <c r="AE383" s="107"/>
      <c r="AF383" s="106"/>
      <c r="AG383" s="106"/>
      <c r="AH383" s="106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</row>
    <row r="384" spans="1:68" s="12" customFormat="1" ht="87" customHeight="1">
      <c r="A384" s="88" t="s">
        <v>280</v>
      </c>
      <c r="B384" s="89" t="s">
        <v>3</v>
      </c>
      <c r="C384" s="89" t="s">
        <v>132</v>
      </c>
      <c r="D384" s="90" t="s">
        <v>278</v>
      </c>
      <c r="E384" s="89"/>
      <c r="F384" s="78"/>
      <c r="G384" s="78"/>
      <c r="H384" s="78"/>
      <c r="I384" s="78"/>
      <c r="J384" s="78"/>
      <c r="K384" s="106"/>
      <c r="L384" s="106"/>
      <c r="M384" s="78"/>
      <c r="N384" s="78">
        <f aca="true" t="shared" si="259" ref="N384:AH384">N385</f>
        <v>12073</v>
      </c>
      <c r="O384" s="78">
        <f t="shared" si="259"/>
        <v>12073</v>
      </c>
      <c r="P384" s="78">
        <f t="shared" si="259"/>
        <v>0</v>
      </c>
      <c r="Q384" s="78">
        <f t="shared" si="259"/>
        <v>11888</v>
      </c>
      <c r="R384" s="78">
        <f t="shared" si="259"/>
        <v>0</v>
      </c>
      <c r="S384" s="78">
        <f t="shared" si="259"/>
        <v>0</v>
      </c>
      <c r="T384" s="78">
        <f t="shared" si="259"/>
        <v>12073</v>
      </c>
      <c r="U384" s="78">
        <f t="shared" si="259"/>
        <v>11888</v>
      </c>
      <c r="V384" s="78">
        <f t="shared" si="259"/>
        <v>0</v>
      </c>
      <c r="W384" s="78">
        <f t="shared" si="259"/>
        <v>0</v>
      </c>
      <c r="X384" s="78">
        <f t="shared" si="259"/>
        <v>12073</v>
      </c>
      <c r="Y384" s="78">
        <f t="shared" si="259"/>
        <v>11888</v>
      </c>
      <c r="Z384" s="78">
        <f t="shared" si="259"/>
        <v>0</v>
      </c>
      <c r="AA384" s="79">
        <f t="shared" si="259"/>
        <v>12073</v>
      </c>
      <c r="AB384" s="79">
        <f t="shared" si="259"/>
        <v>11888</v>
      </c>
      <c r="AC384" s="79">
        <f t="shared" si="259"/>
        <v>0</v>
      </c>
      <c r="AD384" s="79">
        <f t="shared" si="259"/>
        <v>0</v>
      </c>
      <c r="AE384" s="79"/>
      <c r="AF384" s="78">
        <f t="shared" si="259"/>
        <v>12073</v>
      </c>
      <c r="AG384" s="78">
        <f t="shared" si="259"/>
        <v>0</v>
      </c>
      <c r="AH384" s="78">
        <f t="shared" si="259"/>
        <v>11888</v>
      </c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</row>
    <row r="385" spans="1:68" s="12" customFormat="1" ht="51.75" customHeight="1">
      <c r="A385" s="88" t="s">
        <v>281</v>
      </c>
      <c r="B385" s="89" t="s">
        <v>3</v>
      </c>
      <c r="C385" s="89" t="s">
        <v>132</v>
      </c>
      <c r="D385" s="90" t="s">
        <v>279</v>
      </c>
      <c r="E385" s="89"/>
      <c r="F385" s="78"/>
      <c r="G385" s="78"/>
      <c r="H385" s="78"/>
      <c r="I385" s="78"/>
      <c r="J385" s="78"/>
      <c r="K385" s="106"/>
      <c r="L385" s="106"/>
      <c r="M385" s="78"/>
      <c r="N385" s="78">
        <f aca="true" t="shared" si="260" ref="N385:U385">N386+N387</f>
        <v>12073</v>
      </c>
      <c r="O385" s="78">
        <f t="shared" si="260"/>
        <v>12073</v>
      </c>
      <c r="P385" s="78">
        <f t="shared" si="260"/>
        <v>0</v>
      </c>
      <c r="Q385" s="78">
        <f t="shared" si="260"/>
        <v>11888</v>
      </c>
      <c r="R385" s="78">
        <f t="shared" si="260"/>
        <v>0</v>
      </c>
      <c r="S385" s="78">
        <f t="shared" si="260"/>
        <v>0</v>
      </c>
      <c r="T385" s="78">
        <f t="shared" si="260"/>
        <v>12073</v>
      </c>
      <c r="U385" s="78">
        <f t="shared" si="260"/>
        <v>11888</v>
      </c>
      <c r="V385" s="78">
        <f aca="true" t="shared" si="261" ref="V385:AB385">V386+V387</f>
        <v>0</v>
      </c>
      <c r="W385" s="78">
        <f t="shared" si="261"/>
        <v>0</v>
      </c>
      <c r="X385" s="78">
        <f t="shared" si="261"/>
        <v>12073</v>
      </c>
      <c r="Y385" s="78">
        <f t="shared" si="261"/>
        <v>11888</v>
      </c>
      <c r="Z385" s="78">
        <f t="shared" si="261"/>
        <v>0</v>
      </c>
      <c r="AA385" s="79">
        <f t="shared" si="261"/>
        <v>12073</v>
      </c>
      <c r="AB385" s="79">
        <f t="shared" si="261"/>
        <v>11888</v>
      </c>
      <c r="AC385" s="79">
        <f>AC386+AC387</f>
        <v>0</v>
      </c>
      <c r="AD385" s="79">
        <f>AD386+AD387</f>
        <v>0</v>
      </c>
      <c r="AE385" s="79"/>
      <c r="AF385" s="78">
        <f>AF386+AF387</f>
        <v>12073</v>
      </c>
      <c r="AG385" s="78">
        <f>AG386+AG387</f>
        <v>0</v>
      </c>
      <c r="AH385" s="78">
        <f>AH386+AH387</f>
        <v>11888</v>
      </c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</row>
    <row r="386" spans="1:68" s="12" customFormat="1" ht="57" customHeight="1">
      <c r="A386" s="88" t="s">
        <v>137</v>
      </c>
      <c r="B386" s="89" t="s">
        <v>3</v>
      </c>
      <c r="C386" s="89" t="s">
        <v>132</v>
      </c>
      <c r="D386" s="90" t="s">
        <v>279</v>
      </c>
      <c r="E386" s="89" t="s">
        <v>138</v>
      </c>
      <c r="F386" s="78"/>
      <c r="G386" s="78"/>
      <c r="H386" s="78"/>
      <c r="I386" s="78"/>
      <c r="J386" s="78"/>
      <c r="K386" s="106"/>
      <c r="L386" s="106"/>
      <c r="M386" s="78"/>
      <c r="N386" s="78">
        <f>O386-M386</f>
        <v>1375</v>
      </c>
      <c r="O386" s="78">
        <v>1375</v>
      </c>
      <c r="P386" s="78"/>
      <c r="Q386" s="78">
        <v>1190</v>
      </c>
      <c r="R386" s="106"/>
      <c r="S386" s="106"/>
      <c r="T386" s="78">
        <f>O386+R386</f>
        <v>1375</v>
      </c>
      <c r="U386" s="78">
        <f>Q386+S386</f>
        <v>1190</v>
      </c>
      <c r="V386" s="106"/>
      <c r="W386" s="106"/>
      <c r="X386" s="78">
        <f>T386+V386</f>
        <v>1375</v>
      </c>
      <c r="Y386" s="78">
        <f>U386+W386</f>
        <v>1190</v>
      </c>
      <c r="Z386" s="106"/>
      <c r="AA386" s="79">
        <f>X386+Z386</f>
        <v>1375</v>
      </c>
      <c r="AB386" s="79">
        <f>Y386</f>
        <v>1190</v>
      </c>
      <c r="AC386" s="107"/>
      <c r="AD386" s="107"/>
      <c r="AE386" s="107"/>
      <c r="AF386" s="78">
        <f>AA386+AC386</f>
        <v>1375</v>
      </c>
      <c r="AG386" s="106"/>
      <c r="AH386" s="78">
        <f>AB386</f>
        <v>1190</v>
      </c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</row>
    <row r="387" spans="1:68" s="12" customFormat="1" ht="24.75" customHeight="1">
      <c r="A387" s="88" t="s">
        <v>10</v>
      </c>
      <c r="B387" s="89" t="s">
        <v>3</v>
      </c>
      <c r="C387" s="89" t="s">
        <v>132</v>
      </c>
      <c r="D387" s="90" t="s">
        <v>279</v>
      </c>
      <c r="E387" s="89" t="s">
        <v>17</v>
      </c>
      <c r="F387" s="78"/>
      <c r="G387" s="78"/>
      <c r="H387" s="78"/>
      <c r="I387" s="78"/>
      <c r="J387" s="78"/>
      <c r="K387" s="106"/>
      <c r="L387" s="106"/>
      <c r="M387" s="78"/>
      <c r="N387" s="78">
        <f>O387-M387</f>
        <v>10698</v>
      </c>
      <c r="O387" s="78">
        <f>10429+269</f>
        <v>10698</v>
      </c>
      <c r="P387" s="78"/>
      <c r="Q387" s="78">
        <f>10429+269</f>
        <v>10698</v>
      </c>
      <c r="R387" s="106"/>
      <c r="S387" s="106"/>
      <c r="T387" s="78">
        <f>O387+R387</f>
        <v>10698</v>
      </c>
      <c r="U387" s="78">
        <f>Q387+S387</f>
        <v>10698</v>
      </c>
      <c r="V387" s="106"/>
      <c r="W387" s="106"/>
      <c r="X387" s="78">
        <f>T387+V387</f>
        <v>10698</v>
      </c>
      <c r="Y387" s="78">
        <f>U387+W387</f>
        <v>10698</v>
      </c>
      <c r="Z387" s="106"/>
      <c r="AA387" s="79">
        <f>X387+Z387</f>
        <v>10698</v>
      </c>
      <c r="AB387" s="79">
        <f>Y387</f>
        <v>10698</v>
      </c>
      <c r="AC387" s="107"/>
      <c r="AD387" s="107"/>
      <c r="AE387" s="107"/>
      <c r="AF387" s="78">
        <f>AA387+AC387</f>
        <v>10698</v>
      </c>
      <c r="AG387" s="106"/>
      <c r="AH387" s="78">
        <f>AB387</f>
        <v>10698</v>
      </c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</row>
    <row r="388" spans="1:68" s="12" customFormat="1" ht="44.25" customHeight="1">
      <c r="A388" s="88" t="s">
        <v>327</v>
      </c>
      <c r="B388" s="89" t="s">
        <v>3</v>
      </c>
      <c r="C388" s="89" t="s">
        <v>132</v>
      </c>
      <c r="D388" s="90" t="s">
        <v>296</v>
      </c>
      <c r="E388" s="89"/>
      <c r="F388" s="78"/>
      <c r="G388" s="78"/>
      <c r="H388" s="78"/>
      <c r="I388" s="78"/>
      <c r="J388" s="78"/>
      <c r="K388" s="106"/>
      <c r="L388" s="106"/>
      <c r="M388" s="78"/>
      <c r="N388" s="78">
        <f aca="true" t="shared" si="262" ref="N388:AH388">N389</f>
        <v>4171</v>
      </c>
      <c r="O388" s="78">
        <f t="shared" si="262"/>
        <v>4171</v>
      </c>
      <c r="P388" s="78">
        <f t="shared" si="262"/>
        <v>0</v>
      </c>
      <c r="Q388" s="78">
        <f t="shared" si="262"/>
        <v>4171</v>
      </c>
      <c r="R388" s="78">
        <f t="shared" si="262"/>
        <v>0</v>
      </c>
      <c r="S388" s="78">
        <f t="shared" si="262"/>
        <v>0</v>
      </c>
      <c r="T388" s="78">
        <f t="shared" si="262"/>
        <v>4171</v>
      </c>
      <c r="U388" s="78">
        <f t="shared" si="262"/>
        <v>4171</v>
      </c>
      <c r="V388" s="78">
        <f t="shared" si="262"/>
        <v>0</v>
      </c>
      <c r="W388" s="78">
        <f t="shared" si="262"/>
        <v>0</v>
      </c>
      <c r="X388" s="78">
        <f t="shared" si="262"/>
        <v>4171</v>
      </c>
      <c r="Y388" s="78">
        <f t="shared" si="262"/>
        <v>4171</v>
      </c>
      <c r="Z388" s="78">
        <f t="shared" si="262"/>
        <v>0</v>
      </c>
      <c r="AA388" s="79">
        <f t="shared" si="262"/>
        <v>4171</v>
      </c>
      <c r="AB388" s="79">
        <f t="shared" si="262"/>
        <v>4171</v>
      </c>
      <c r="AC388" s="79">
        <f t="shared" si="262"/>
        <v>0</v>
      </c>
      <c r="AD388" s="79">
        <f t="shared" si="262"/>
        <v>0</v>
      </c>
      <c r="AE388" s="79"/>
      <c r="AF388" s="78">
        <f t="shared" si="262"/>
        <v>4171</v>
      </c>
      <c r="AG388" s="78">
        <f t="shared" si="262"/>
        <v>0</v>
      </c>
      <c r="AH388" s="78">
        <f t="shared" si="262"/>
        <v>4171</v>
      </c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</row>
    <row r="389" spans="1:68" s="12" customFormat="1" ht="24.75" customHeight="1">
      <c r="A389" s="88" t="s">
        <v>10</v>
      </c>
      <c r="B389" s="89" t="s">
        <v>3</v>
      </c>
      <c r="C389" s="89" t="s">
        <v>132</v>
      </c>
      <c r="D389" s="90" t="s">
        <v>296</v>
      </c>
      <c r="E389" s="89" t="s">
        <v>17</v>
      </c>
      <c r="F389" s="78"/>
      <c r="G389" s="78"/>
      <c r="H389" s="78"/>
      <c r="I389" s="78"/>
      <c r="J389" s="78"/>
      <c r="K389" s="106"/>
      <c r="L389" s="106"/>
      <c r="M389" s="78"/>
      <c r="N389" s="78">
        <f>O389-M389</f>
        <v>4171</v>
      </c>
      <c r="O389" s="78">
        <v>4171</v>
      </c>
      <c r="P389" s="78"/>
      <c r="Q389" s="78">
        <v>4171</v>
      </c>
      <c r="R389" s="106"/>
      <c r="S389" s="106"/>
      <c r="T389" s="78">
        <f>O389+R389</f>
        <v>4171</v>
      </c>
      <c r="U389" s="78">
        <f>Q389+S389</f>
        <v>4171</v>
      </c>
      <c r="V389" s="106"/>
      <c r="W389" s="106"/>
      <c r="X389" s="78">
        <f>T389+V389</f>
        <v>4171</v>
      </c>
      <c r="Y389" s="78">
        <f>U389+W389</f>
        <v>4171</v>
      </c>
      <c r="Z389" s="106"/>
      <c r="AA389" s="79">
        <f>X389+Z389</f>
        <v>4171</v>
      </c>
      <c r="AB389" s="79">
        <f>Y389</f>
        <v>4171</v>
      </c>
      <c r="AC389" s="107"/>
      <c r="AD389" s="107"/>
      <c r="AE389" s="107"/>
      <c r="AF389" s="78">
        <f>AA389+AC389</f>
        <v>4171</v>
      </c>
      <c r="AG389" s="106"/>
      <c r="AH389" s="78">
        <f>AB389</f>
        <v>4171</v>
      </c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</row>
    <row r="390" spans="1:68" s="12" customFormat="1" ht="42" customHeight="1" hidden="1">
      <c r="A390" s="88" t="s">
        <v>306</v>
      </c>
      <c r="B390" s="89" t="s">
        <v>3</v>
      </c>
      <c r="C390" s="89" t="s">
        <v>132</v>
      </c>
      <c r="D390" s="90" t="s">
        <v>293</v>
      </c>
      <c r="E390" s="89"/>
      <c r="F390" s="78"/>
      <c r="G390" s="78"/>
      <c r="H390" s="78"/>
      <c r="I390" s="78"/>
      <c r="J390" s="78"/>
      <c r="K390" s="106"/>
      <c r="L390" s="106"/>
      <c r="M390" s="78"/>
      <c r="N390" s="78">
        <f aca="true" t="shared" si="263" ref="N390:AH390">N391</f>
        <v>7705</v>
      </c>
      <c r="O390" s="78">
        <f t="shared" si="263"/>
        <v>7705</v>
      </c>
      <c r="P390" s="78">
        <f t="shared" si="263"/>
        <v>0</v>
      </c>
      <c r="Q390" s="78">
        <f t="shared" si="263"/>
        <v>7705</v>
      </c>
      <c r="R390" s="78">
        <f t="shared" si="263"/>
        <v>0</v>
      </c>
      <c r="S390" s="78">
        <f t="shared" si="263"/>
        <v>0</v>
      </c>
      <c r="T390" s="78">
        <f t="shared" si="263"/>
        <v>7705</v>
      </c>
      <c r="U390" s="78">
        <f t="shared" si="263"/>
        <v>7705</v>
      </c>
      <c r="V390" s="78">
        <f t="shared" si="263"/>
        <v>0</v>
      </c>
      <c r="W390" s="78">
        <f t="shared" si="263"/>
        <v>0</v>
      </c>
      <c r="X390" s="78">
        <f t="shared" si="263"/>
        <v>7705</v>
      </c>
      <c r="Y390" s="78">
        <f t="shared" si="263"/>
        <v>7705</v>
      </c>
      <c r="Z390" s="78">
        <f t="shared" si="263"/>
        <v>0</v>
      </c>
      <c r="AA390" s="79">
        <f t="shared" si="263"/>
        <v>7705</v>
      </c>
      <c r="AB390" s="79">
        <f t="shared" si="263"/>
        <v>7705</v>
      </c>
      <c r="AC390" s="79">
        <f t="shared" si="263"/>
        <v>-7705</v>
      </c>
      <c r="AD390" s="79">
        <f t="shared" si="263"/>
        <v>0</v>
      </c>
      <c r="AE390" s="79">
        <f t="shared" si="263"/>
        <v>-7705</v>
      </c>
      <c r="AF390" s="78">
        <f t="shared" si="263"/>
        <v>0</v>
      </c>
      <c r="AG390" s="78">
        <f t="shared" si="263"/>
        <v>0</v>
      </c>
      <c r="AH390" s="78">
        <f t="shared" si="263"/>
        <v>0</v>
      </c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</row>
    <row r="391" spans="1:68" s="12" customFormat="1" ht="22.5" customHeight="1" hidden="1">
      <c r="A391" s="88" t="s">
        <v>10</v>
      </c>
      <c r="B391" s="89" t="s">
        <v>3</v>
      </c>
      <c r="C391" s="89" t="s">
        <v>132</v>
      </c>
      <c r="D391" s="90" t="s">
        <v>293</v>
      </c>
      <c r="E391" s="89" t="s">
        <v>17</v>
      </c>
      <c r="F391" s="78"/>
      <c r="G391" s="78"/>
      <c r="H391" s="78"/>
      <c r="I391" s="78"/>
      <c r="J391" s="78"/>
      <c r="K391" s="106"/>
      <c r="L391" s="106"/>
      <c r="M391" s="78"/>
      <c r="N391" s="78">
        <f>O391-M391</f>
        <v>7705</v>
      </c>
      <c r="O391" s="78">
        <v>7705</v>
      </c>
      <c r="P391" s="78"/>
      <c r="Q391" s="78">
        <v>7705</v>
      </c>
      <c r="R391" s="106"/>
      <c r="S391" s="106"/>
      <c r="T391" s="78">
        <f>O391+R391</f>
        <v>7705</v>
      </c>
      <c r="U391" s="78">
        <f>Q391+S391</f>
        <v>7705</v>
      </c>
      <c r="V391" s="106"/>
      <c r="W391" s="106"/>
      <c r="X391" s="78">
        <f>T391+V391</f>
        <v>7705</v>
      </c>
      <c r="Y391" s="78">
        <f>U391+W391</f>
        <v>7705</v>
      </c>
      <c r="Z391" s="106"/>
      <c r="AA391" s="79">
        <f>X391+Z391</f>
        <v>7705</v>
      </c>
      <c r="AB391" s="79">
        <f>Y391</f>
        <v>7705</v>
      </c>
      <c r="AC391" s="107">
        <v>-7705</v>
      </c>
      <c r="AD391" s="107"/>
      <c r="AE391" s="107">
        <v>-7705</v>
      </c>
      <c r="AF391" s="78">
        <f>AA391+AC391</f>
        <v>0</v>
      </c>
      <c r="AG391" s="106"/>
      <c r="AH391" s="78">
        <f>AB391+AE391</f>
        <v>0</v>
      </c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</row>
    <row r="392" spans="1:68" s="28" customFormat="1" ht="15">
      <c r="A392" s="115"/>
      <c r="B392" s="171"/>
      <c r="C392" s="171"/>
      <c r="D392" s="172"/>
      <c r="E392" s="171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9"/>
      <c r="S392" s="169"/>
      <c r="T392" s="169"/>
      <c r="U392" s="169"/>
      <c r="V392" s="169"/>
      <c r="W392" s="169"/>
      <c r="X392" s="169"/>
      <c r="Y392" s="169"/>
      <c r="Z392" s="169"/>
      <c r="AA392" s="170"/>
      <c r="AB392" s="170"/>
      <c r="AC392" s="170"/>
      <c r="AD392" s="170"/>
      <c r="AE392" s="170"/>
      <c r="AF392" s="169"/>
      <c r="AG392" s="169"/>
      <c r="AH392" s="169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</row>
    <row r="393" spans="1:68" s="28" customFormat="1" ht="41.25" customHeight="1">
      <c r="A393" s="71" t="s">
        <v>117</v>
      </c>
      <c r="B393" s="72" t="s">
        <v>3</v>
      </c>
      <c r="C393" s="72" t="s">
        <v>149</v>
      </c>
      <c r="D393" s="85"/>
      <c r="E393" s="72"/>
      <c r="F393" s="86">
        <f aca="true" t="shared" si="264" ref="F393:O393">F394+F396+F401</f>
        <v>55449</v>
      </c>
      <c r="G393" s="86">
        <f t="shared" si="264"/>
        <v>-7023</v>
      </c>
      <c r="H393" s="86">
        <f t="shared" si="264"/>
        <v>48426</v>
      </c>
      <c r="I393" s="86">
        <f t="shared" si="264"/>
        <v>0</v>
      </c>
      <c r="J393" s="86">
        <f t="shared" si="264"/>
        <v>52472</v>
      </c>
      <c r="K393" s="86">
        <f t="shared" si="264"/>
        <v>0</v>
      </c>
      <c r="L393" s="86">
        <f t="shared" si="264"/>
        <v>0</v>
      </c>
      <c r="M393" s="86">
        <f t="shared" si="264"/>
        <v>52472</v>
      </c>
      <c r="N393" s="86">
        <f t="shared" si="264"/>
        <v>-30734</v>
      </c>
      <c r="O393" s="86">
        <f t="shared" si="264"/>
        <v>21738</v>
      </c>
      <c r="P393" s="86">
        <f aca="true" t="shared" si="265" ref="P393:Y393">P394+P396+P401</f>
        <v>0</v>
      </c>
      <c r="Q393" s="86">
        <f t="shared" si="265"/>
        <v>21657</v>
      </c>
      <c r="R393" s="86">
        <f t="shared" si="265"/>
        <v>0</v>
      </c>
      <c r="S393" s="86">
        <f t="shared" si="265"/>
        <v>0</v>
      </c>
      <c r="T393" s="86">
        <f t="shared" si="265"/>
        <v>21738</v>
      </c>
      <c r="U393" s="86">
        <f t="shared" si="265"/>
        <v>21657</v>
      </c>
      <c r="V393" s="86">
        <f t="shared" si="265"/>
        <v>0</v>
      </c>
      <c r="W393" s="86">
        <f t="shared" si="265"/>
        <v>0</v>
      </c>
      <c r="X393" s="86">
        <f t="shared" si="265"/>
        <v>21738</v>
      </c>
      <c r="Y393" s="86">
        <f t="shared" si="265"/>
        <v>21657</v>
      </c>
      <c r="Z393" s="86">
        <f>Z394+Z396+Z401</f>
        <v>0</v>
      </c>
      <c r="AA393" s="87">
        <f>AA394+AA396+AA401</f>
        <v>21738</v>
      </c>
      <c r="AB393" s="87">
        <f>AB394+AB396+AB401</f>
        <v>21657</v>
      </c>
      <c r="AC393" s="87">
        <f>AC394+AC396+AC401</f>
        <v>0</v>
      </c>
      <c r="AD393" s="87">
        <f>AD394+AD396+AD401</f>
        <v>0</v>
      </c>
      <c r="AE393" s="87"/>
      <c r="AF393" s="86">
        <f>AF394+AF396+AF401</f>
        <v>21738</v>
      </c>
      <c r="AG393" s="86">
        <f>AG394+AG396+AG401</f>
        <v>0</v>
      </c>
      <c r="AH393" s="86">
        <f>AH394+AH396+AH401</f>
        <v>21657</v>
      </c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</row>
    <row r="394" spans="1:68" s="28" customFormat="1" ht="57" customHeight="1" hidden="1">
      <c r="A394" s="88" t="s">
        <v>150</v>
      </c>
      <c r="B394" s="89" t="s">
        <v>3</v>
      </c>
      <c r="C394" s="89" t="s">
        <v>149</v>
      </c>
      <c r="D394" s="90" t="s">
        <v>38</v>
      </c>
      <c r="E394" s="89"/>
      <c r="F394" s="91">
        <f aca="true" t="shared" si="266" ref="F394:U394">F395</f>
        <v>0</v>
      </c>
      <c r="G394" s="91">
        <f t="shared" si="266"/>
        <v>0</v>
      </c>
      <c r="H394" s="91">
        <f t="shared" si="266"/>
        <v>0</v>
      </c>
      <c r="I394" s="91">
        <f t="shared" si="266"/>
        <v>0</v>
      </c>
      <c r="J394" s="91">
        <f t="shared" si="266"/>
        <v>0</v>
      </c>
      <c r="K394" s="91">
        <f t="shared" si="266"/>
        <v>0</v>
      </c>
      <c r="L394" s="91">
        <f t="shared" si="266"/>
        <v>0</v>
      </c>
      <c r="M394" s="91">
        <f t="shared" si="266"/>
        <v>0</v>
      </c>
      <c r="N394" s="91">
        <f t="shared" si="266"/>
        <v>0</v>
      </c>
      <c r="O394" s="91">
        <f t="shared" si="266"/>
        <v>0</v>
      </c>
      <c r="P394" s="91">
        <f t="shared" si="266"/>
        <v>0</v>
      </c>
      <c r="Q394" s="91">
        <f t="shared" si="266"/>
        <v>0</v>
      </c>
      <c r="R394" s="91">
        <f t="shared" si="266"/>
        <v>0</v>
      </c>
      <c r="S394" s="91">
        <f t="shared" si="266"/>
        <v>0</v>
      </c>
      <c r="T394" s="91">
        <f t="shared" si="266"/>
        <v>0</v>
      </c>
      <c r="U394" s="91">
        <f t="shared" si="266"/>
        <v>0</v>
      </c>
      <c r="V394" s="169"/>
      <c r="W394" s="169"/>
      <c r="X394" s="169"/>
      <c r="Y394" s="169"/>
      <c r="Z394" s="169"/>
      <c r="AA394" s="170"/>
      <c r="AB394" s="170"/>
      <c r="AC394" s="170"/>
      <c r="AD394" s="170"/>
      <c r="AE394" s="170"/>
      <c r="AF394" s="169"/>
      <c r="AG394" s="169"/>
      <c r="AH394" s="169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</row>
    <row r="395" spans="1:68" s="28" customFormat="1" ht="104.25" customHeight="1" hidden="1">
      <c r="A395" s="88" t="s">
        <v>253</v>
      </c>
      <c r="B395" s="89" t="s">
        <v>3</v>
      </c>
      <c r="C395" s="89" t="s">
        <v>149</v>
      </c>
      <c r="D395" s="90" t="s">
        <v>38</v>
      </c>
      <c r="E395" s="89" t="s">
        <v>151</v>
      </c>
      <c r="F395" s="78"/>
      <c r="G395" s="78">
        <f>H395-F395</f>
        <v>0</v>
      </c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9"/>
      <c r="W395" s="169"/>
      <c r="X395" s="169"/>
      <c r="Y395" s="169"/>
      <c r="Z395" s="169"/>
      <c r="AA395" s="170"/>
      <c r="AB395" s="170"/>
      <c r="AC395" s="170"/>
      <c r="AD395" s="170"/>
      <c r="AE395" s="170"/>
      <c r="AF395" s="169"/>
      <c r="AG395" s="169"/>
      <c r="AH395" s="169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</row>
    <row r="396" spans="1:68" s="28" customFormat="1" ht="38.25" customHeight="1">
      <c r="A396" s="88" t="s">
        <v>217</v>
      </c>
      <c r="B396" s="89" t="s">
        <v>3</v>
      </c>
      <c r="C396" s="89" t="s">
        <v>149</v>
      </c>
      <c r="D396" s="90" t="s">
        <v>218</v>
      </c>
      <c r="E396" s="89"/>
      <c r="F396" s="78">
        <f aca="true" t="shared" si="267" ref="F396:V397">F397</f>
        <v>1049</v>
      </c>
      <c r="G396" s="78">
        <f t="shared" si="267"/>
        <v>-92</v>
      </c>
      <c r="H396" s="78">
        <f t="shared" si="267"/>
        <v>957</v>
      </c>
      <c r="I396" s="78">
        <f t="shared" si="267"/>
        <v>0</v>
      </c>
      <c r="J396" s="78">
        <f t="shared" si="267"/>
        <v>1025</v>
      </c>
      <c r="K396" s="78">
        <f t="shared" si="267"/>
        <v>0</v>
      </c>
      <c r="L396" s="78">
        <f t="shared" si="267"/>
        <v>0</v>
      </c>
      <c r="M396" s="78">
        <f t="shared" si="267"/>
        <v>1025</v>
      </c>
      <c r="N396" s="78">
        <f aca="true" t="shared" si="268" ref="N396:U396">N397+N399</f>
        <v>-367</v>
      </c>
      <c r="O396" s="78">
        <f t="shared" si="268"/>
        <v>658</v>
      </c>
      <c r="P396" s="78">
        <f t="shared" si="268"/>
        <v>0</v>
      </c>
      <c r="Q396" s="78">
        <f t="shared" si="268"/>
        <v>658</v>
      </c>
      <c r="R396" s="78">
        <f t="shared" si="268"/>
        <v>0</v>
      </c>
      <c r="S396" s="78">
        <f t="shared" si="268"/>
        <v>0</v>
      </c>
      <c r="T396" s="78">
        <f t="shared" si="268"/>
        <v>658</v>
      </c>
      <c r="U396" s="78">
        <f t="shared" si="268"/>
        <v>658</v>
      </c>
      <c r="V396" s="78">
        <f aca="true" t="shared" si="269" ref="V396:AB396">V397+V399</f>
        <v>0</v>
      </c>
      <c r="W396" s="78">
        <f t="shared" si="269"/>
        <v>0</v>
      </c>
      <c r="X396" s="78">
        <f t="shared" si="269"/>
        <v>658</v>
      </c>
      <c r="Y396" s="78">
        <f t="shared" si="269"/>
        <v>658</v>
      </c>
      <c r="Z396" s="78">
        <f t="shared" si="269"/>
        <v>0</v>
      </c>
      <c r="AA396" s="79">
        <f t="shared" si="269"/>
        <v>658</v>
      </c>
      <c r="AB396" s="79">
        <f t="shared" si="269"/>
        <v>658</v>
      </c>
      <c r="AC396" s="79">
        <f>AC397+AC399</f>
        <v>0</v>
      </c>
      <c r="AD396" s="79">
        <f>AD397+AD399</f>
        <v>0</v>
      </c>
      <c r="AE396" s="79"/>
      <c r="AF396" s="78">
        <f>AF397+AF399</f>
        <v>658</v>
      </c>
      <c r="AG396" s="78">
        <f>AG397+AG399</f>
        <v>0</v>
      </c>
      <c r="AH396" s="78">
        <f>AH397+AH399</f>
        <v>658</v>
      </c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</row>
    <row r="397" spans="1:68" s="28" customFormat="1" ht="87" customHeight="1" hidden="1">
      <c r="A397" s="88" t="s">
        <v>277</v>
      </c>
      <c r="B397" s="89" t="s">
        <v>3</v>
      </c>
      <c r="C397" s="89" t="s">
        <v>149</v>
      </c>
      <c r="D397" s="90" t="s">
        <v>219</v>
      </c>
      <c r="E397" s="89"/>
      <c r="F397" s="78">
        <f t="shared" si="267"/>
        <v>1049</v>
      </c>
      <c r="G397" s="78">
        <f t="shared" si="267"/>
        <v>-92</v>
      </c>
      <c r="H397" s="78">
        <f t="shared" si="267"/>
        <v>957</v>
      </c>
      <c r="I397" s="78">
        <f t="shared" si="267"/>
        <v>0</v>
      </c>
      <c r="J397" s="78">
        <f t="shared" si="267"/>
        <v>1025</v>
      </c>
      <c r="K397" s="78">
        <f t="shared" si="267"/>
        <v>0</v>
      </c>
      <c r="L397" s="78">
        <f t="shared" si="267"/>
        <v>0</v>
      </c>
      <c r="M397" s="78">
        <f t="shared" si="267"/>
        <v>1025</v>
      </c>
      <c r="N397" s="78">
        <f t="shared" si="267"/>
        <v>-1025</v>
      </c>
      <c r="O397" s="78">
        <f t="shared" si="267"/>
        <v>0</v>
      </c>
      <c r="P397" s="78">
        <f t="shared" si="267"/>
        <v>0</v>
      </c>
      <c r="Q397" s="78">
        <f t="shared" si="267"/>
        <v>0</v>
      </c>
      <c r="R397" s="78">
        <f t="shared" si="267"/>
        <v>0</v>
      </c>
      <c r="S397" s="78">
        <f t="shared" si="267"/>
        <v>0</v>
      </c>
      <c r="T397" s="78">
        <f t="shared" si="267"/>
        <v>0</v>
      </c>
      <c r="U397" s="78">
        <f t="shared" si="267"/>
        <v>0</v>
      </c>
      <c r="V397" s="78">
        <f t="shared" si="267"/>
        <v>0</v>
      </c>
      <c r="W397" s="78">
        <f aca="true" t="shared" si="270" ref="W397:AH397">W398</f>
        <v>0</v>
      </c>
      <c r="X397" s="78">
        <f t="shared" si="270"/>
        <v>0</v>
      </c>
      <c r="Y397" s="78">
        <f t="shared" si="270"/>
        <v>0</v>
      </c>
      <c r="Z397" s="78">
        <f t="shared" si="270"/>
        <v>0</v>
      </c>
      <c r="AA397" s="79">
        <f t="shared" si="270"/>
        <v>0</v>
      </c>
      <c r="AB397" s="79">
        <f t="shared" si="270"/>
        <v>0</v>
      </c>
      <c r="AC397" s="79">
        <f t="shared" si="270"/>
        <v>0</v>
      </c>
      <c r="AD397" s="79">
        <f t="shared" si="270"/>
        <v>0</v>
      </c>
      <c r="AE397" s="79"/>
      <c r="AF397" s="78">
        <f t="shared" si="270"/>
        <v>0</v>
      </c>
      <c r="AG397" s="78">
        <f t="shared" si="270"/>
        <v>0</v>
      </c>
      <c r="AH397" s="78">
        <f t="shared" si="270"/>
        <v>0</v>
      </c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</row>
    <row r="398" spans="1:68" s="28" customFormat="1" ht="84" customHeight="1" hidden="1">
      <c r="A398" s="88" t="s">
        <v>254</v>
      </c>
      <c r="B398" s="89" t="s">
        <v>3</v>
      </c>
      <c r="C398" s="89" t="s">
        <v>149</v>
      </c>
      <c r="D398" s="90" t="s">
        <v>219</v>
      </c>
      <c r="E398" s="89" t="s">
        <v>143</v>
      </c>
      <c r="F398" s="78">
        <v>1049</v>
      </c>
      <c r="G398" s="78">
        <f>H398-F398</f>
        <v>-92</v>
      </c>
      <c r="H398" s="78">
        <v>957</v>
      </c>
      <c r="I398" s="78"/>
      <c r="J398" s="78">
        <v>1025</v>
      </c>
      <c r="K398" s="168"/>
      <c r="L398" s="168"/>
      <c r="M398" s="78">
        <v>1025</v>
      </c>
      <c r="N398" s="78">
        <f>O398-M398</f>
        <v>-1025</v>
      </c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9"/>
      <c r="AB398" s="79"/>
      <c r="AC398" s="79"/>
      <c r="AD398" s="79"/>
      <c r="AE398" s="79"/>
      <c r="AF398" s="78"/>
      <c r="AG398" s="78"/>
      <c r="AH398" s="78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</row>
    <row r="399" spans="1:68" s="28" customFormat="1" ht="126.75" customHeight="1">
      <c r="A399" s="88" t="s">
        <v>300</v>
      </c>
      <c r="B399" s="89" t="s">
        <v>3</v>
      </c>
      <c r="C399" s="89" t="s">
        <v>149</v>
      </c>
      <c r="D399" s="90" t="s">
        <v>219</v>
      </c>
      <c r="E399" s="89"/>
      <c r="F399" s="78"/>
      <c r="G399" s="78"/>
      <c r="H399" s="78"/>
      <c r="I399" s="78"/>
      <c r="J399" s="78"/>
      <c r="K399" s="168"/>
      <c r="L399" s="168"/>
      <c r="M399" s="78"/>
      <c r="N399" s="78">
        <f aca="true" t="shared" si="271" ref="N399:AH399">N400</f>
        <v>658</v>
      </c>
      <c r="O399" s="78">
        <f t="shared" si="271"/>
        <v>658</v>
      </c>
      <c r="P399" s="78">
        <f t="shared" si="271"/>
        <v>0</v>
      </c>
      <c r="Q399" s="78">
        <f t="shared" si="271"/>
        <v>658</v>
      </c>
      <c r="R399" s="78">
        <f t="shared" si="271"/>
        <v>0</v>
      </c>
      <c r="S399" s="78">
        <f t="shared" si="271"/>
        <v>0</v>
      </c>
      <c r="T399" s="78">
        <f t="shared" si="271"/>
        <v>658</v>
      </c>
      <c r="U399" s="78">
        <f t="shared" si="271"/>
        <v>658</v>
      </c>
      <c r="V399" s="78">
        <f t="shared" si="271"/>
        <v>0</v>
      </c>
      <c r="W399" s="78">
        <f t="shared" si="271"/>
        <v>0</v>
      </c>
      <c r="X399" s="78">
        <f t="shared" si="271"/>
        <v>658</v>
      </c>
      <c r="Y399" s="78">
        <f t="shared" si="271"/>
        <v>658</v>
      </c>
      <c r="Z399" s="78">
        <f t="shared" si="271"/>
        <v>0</v>
      </c>
      <c r="AA399" s="79">
        <f t="shared" si="271"/>
        <v>658</v>
      </c>
      <c r="AB399" s="79">
        <f t="shared" si="271"/>
        <v>658</v>
      </c>
      <c r="AC399" s="79">
        <f t="shared" si="271"/>
        <v>0</v>
      </c>
      <c r="AD399" s="79">
        <f t="shared" si="271"/>
        <v>0</v>
      </c>
      <c r="AE399" s="79"/>
      <c r="AF399" s="78">
        <f t="shared" si="271"/>
        <v>658</v>
      </c>
      <c r="AG399" s="78">
        <f t="shared" si="271"/>
        <v>0</v>
      </c>
      <c r="AH399" s="78">
        <f t="shared" si="271"/>
        <v>658</v>
      </c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</row>
    <row r="400" spans="1:68" s="28" customFormat="1" ht="91.5" customHeight="1">
      <c r="A400" s="88" t="s">
        <v>254</v>
      </c>
      <c r="B400" s="89" t="s">
        <v>3</v>
      </c>
      <c r="C400" s="89" t="s">
        <v>149</v>
      </c>
      <c r="D400" s="90" t="s">
        <v>219</v>
      </c>
      <c r="E400" s="89" t="s">
        <v>143</v>
      </c>
      <c r="F400" s="78"/>
      <c r="G400" s="78"/>
      <c r="H400" s="78"/>
      <c r="I400" s="78"/>
      <c r="J400" s="78"/>
      <c r="K400" s="168"/>
      <c r="L400" s="168"/>
      <c r="M400" s="78"/>
      <c r="N400" s="78">
        <f>O400-M400</f>
        <v>658</v>
      </c>
      <c r="O400" s="78">
        <v>658</v>
      </c>
      <c r="P400" s="78"/>
      <c r="Q400" s="78">
        <v>658</v>
      </c>
      <c r="R400" s="169"/>
      <c r="S400" s="169"/>
      <c r="T400" s="78">
        <f>O400+R400</f>
        <v>658</v>
      </c>
      <c r="U400" s="78">
        <f>Q400+S400</f>
        <v>658</v>
      </c>
      <c r="V400" s="169"/>
      <c r="W400" s="169"/>
      <c r="X400" s="78">
        <f>T400+V400</f>
        <v>658</v>
      </c>
      <c r="Y400" s="78">
        <f>U400+W400</f>
        <v>658</v>
      </c>
      <c r="Z400" s="169"/>
      <c r="AA400" s="79">
        <f>X400+Z400</f>
        <v>658</v>
      </c>
      <c r="AB400" s="79">
        <f>Y400</f>
        <v>658</v>
      </c>
      <c r="AC400" s="170"/>
      <c r="AD400" s="170"/>
      <c r="AE400" s="170"/>
      <c r="AF400" s="78">
        <f>AA400+AC400</f>
        <v>658</v>
      </c>
      <c r="AG400" s="169"/>
      <c r="AH400" s="78">
        <f>AB400</f>
        <v>658</v>
      </c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</row>
    <row r="401" spans="1:68" s="28" customFormat="1" ht="24" customHeight="1">
      <c r="A401" s="88" t="s">
        <v>121</v>
      </c>
      <c r="B401" s="89" t="s">
        <v>3</v>
      </c>
      <c r="C401" s="89" t="s">
        <v>149</v>
      </c>
      <c r="D401" s="90" t="s">
        <v>122</v>
      </c>
      <c r="E401" s="89"/>
      <c r="F401" s="91">
        <f aca="true" t="shared" si="272" ref="F401:L401">F402+F403+F404+F408</f>
        <v>54400</v>
      </c>
      <c r="G401" s="91">
        <f t="shared" si="272"/>
        <v>-6931</v>
      </c>
      <c r="H401" s="91">
        <f t="shared" si="272"/>
        <v>47469</v>
      </c>
      <c r="I401" s="91">
        <f t="shared" si="272"/>
        <v>0</v>
      </c>
      <c r="J401" s="91">
        <f t="shared" si="272"/>
        <v>51447</v>
      </c>
      <c r="K401" s="91">
        <f t="shared" si="272"/>
        <v>0</v>
      </c>
      <c r="L401" s="91">
        <f t="shared" si="272"/>
        <v>0</v>
      </c>
      <c r="M401" s="91">
        <f>M402+M403+M404+M406+M408</f>
        <v>51447</v>
      </c>
      <c r="N401" s="91">
        <f aca="true" t="shared" si="273" ref="N401:Y401">N402+N403+N404+N406+N408+N410+N419+N417</f>
        <v>-30367</v>
      </c>
      <c r="O401" s="91">
        <f t="shared" si="273"/>
        <v>21080</v>
      </c>
      <c r="P401" s="91">
        <f t="shared" si="273"/>
        <v>0</v>
      </c>
      <c r="Q401" s="91">
        <f t="shared" si="273"/>
        <v>20999</v>
      </c>
      <c r="R401" s="91">
        <f t="shared" si="273"/>
        <v>0</v>
      </c>
      <c r="S401" s="91">
        <f t="shared" si="273"/>
        <v>0</v>
      </c>
      <c r="T401" s="91">
        <f t="shared" si="273"/>
        <v>21080</v>
      </c>
      <c r="U401" s="91">
        <f t="shared" si="273"/>
        <v>20999</v>
      </c>
      <c r="V401" s="91">
        <f t="shared" si="273"/>
        <v>0</v>
      </c>
      <c r="W401" s="91">
        <f t="shared" si="273"/>
        <v>0</v>
      </c>
      <c r="X401" s="91">
        <f t="shared" si="273"/>
        <v>21080</v>
      </c>
      <c r="Y401" s="91">
        <f t="shared" si="273"/>
        <v>20999</v>
      </c>
      <c r="Z401" s="91">
        <f>Z402+Z403+Z404+Z406+Z408+Z410+Z419+Z417</f>
        <v>0</v>
      </c>
      <c r="AA401" s="92">
        <f>AA402+AA403+AA404+AA406+AA408+AA410+AA419+AA417</f>
        <v>21080</v>
      </c>
      <c r="AB401" s="92">
        <f>AB402+AB403+AB404+AB406+AB408+AB410+AB419+AB417</f>
        <v>20999</v>
      </c>
      <c r="AC401" s="92">
        <f>AC402+AC403+AC404+AC406+AC408+AC410+AC419+AC417</f>
        <v>0</v>
      </c>
      <c r="AD401" s="92">
        <f>AD402+AD403+AD404+AD406+AD408+AD410+AD419+AD417</f>
        <v>0</v>
      </c>
      <c r="AE401" s="92"/>
      <c r="AF401" s="91">
        <f>AF402+AF403+AF404+AF406+AF408+AF410+AF419+AF417</f>
        <v>21080</v>
      </c>
      <c r="AG401" s="91">
        <f>AG402+AG403+AG404+AG406+AG408+AG410+AG419+AG417</f>
        <v>0</v>
      </c>
      <c r="AH401" s="91">
        <f>AH402+AH403+AH404+AH406+AH408+AH410+AH419+AH417</f>
        <v>20999</v>
      </c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</row>
    <row r="402" spans="1:68" s="28" customFormat="1" ht="54" customHeight="1" hidden="1">
      <c r="A402" s="88" t="s">
        <v>137</v>
      </c>
      <c r="B402" s="89" t="s">
        <v>3</v>
      </c>
      <c r="C402" s="89" t="s">
        <v>149</v>
      </c>
      <c r="D402" s="90" t="s">
        <v>122</v>
      </c>
      <c r="E402" s="89" t="s">
        <v>138</v>
      </c>
      <c r="F402" s="78">
        <v>51395</v>
      </c>
      <c r="G402" s="78">
        <f>H402-F402</f>
        <v>-7016</v>
      </c>
      <c r="H402" s="78">
        <f>1070+220+41500+387+590+1366-838+47+37</f>
        <v>44379</v>
      </c>
      <c r="I402" s="78"/>
      <c r="J402" s="78">
        <f>1137+230+45102+402+630+1463-897+39+51</f>
        <v>48157</v>
      </c>
      <c r="K402" s="168"/>
      <c r="L402" s="168"/>
      <c r="M402" s="78">
        <v>48157</v>
      </c>
      <c r="N402" s="78">
        <f>O402-M402</f>
        <v>-48157</v>
      </c>
      <c r="O402" s="78"/>
      <c r="P402" s="78"/>
      <c r="Q402" s="78"/>
      <c r="R402" s="78"/>
      <c r="S402" s="78"/>
      <c r="T402" s="78"/>
      <c r="U402" s="78"/>
      <c r="V402" s="169"/>
      <c r="W402" s="169"/>
      <c r="X402" s="169"/>
      <c r="Y402" s="169"/>
      <c r="Z402" s="169"/>
      <c r="AA402" s="170"/>
      <c r="AB402" s="170"/>
      <c r="AC402" s="170"/>
      <c r="AD402" s="170"/>
      <c r="AE402" s="170"/>
      <c r="AF402" s="169"/>
      <c r="AG402" s="169"/>
      <c r="AH402" s="169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</row>
    <row r="403" spans="1:68" s="28" customFormat="1" ht="21" customHeight="1" hidden="1">
      <c r="A403" s="88" t="s">
        <v>10</v>
      </c>
      <c r="B403" s="89" t="s">
        <v>3</v>
      </c>
      <c r="C403" s="89" t="s">
        <v>149</v>
      </c>
      <c r="D403" s="90" t="s">
        <v>122</v>
      </c>
      <c r="E403" s="89" t="s">
        <v>17</v>
      </c>
      <c r="F403" s="78"/>
      <c r="G403" s="78">
        <f>H403-F403</f>
        <v>90</v>
      </c>
      <c r="H403" s="78">
        <v>90</v>
      </c>
      <c r="I403" s="78"/>
      <c r="J403" s="78">
        <v>90</v>
      </c>
      <c r="K403" s="168"/>
      <c r="L403" s="168"/>
      <c r="M403" s="78">
        <v>90</v>
      </c>
      <c r="N403" s="78">
        <f>O403-M403</f>
        <v>-90</v>
      </c>
      <c r="O403" s="78"/>
      <c r="P403" s="78"/>
      <c r="Q403" s="78"/>
      <c r="R403" s="78"/>
      <c r="S403" s="78"/>
      <c r="T403" s="78"/>
      <c r="U403" s="78"/>
      <c r="V403" s="169"/>
      <c r="W403" s="169"/>
      <c r="X403" s="169"/>
      <c r="Y403" s="169"/>
      <c r="Z403" s="169"/>
      <c r="AA403" s="170"/>
      <c r="AB403" s="170"/>
      <c r="AC403" s="170"/>
      <c r="AD403" s="170"/>
      <c r="AE403" s="170"/>
      <c r="AF403" s="169"/>
      <c r="AG403" s="169"/>
      <c r="AH403" s="169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</row>
    <row r="404" spans="1:68" s="28" customFormat="1" ht="53.25" customHeight="1" hidden="1">
      <c r="A404" s="88" t="s">
        <v>257</v>
      </c>
      <c r="B404" s="89" t="s">
        <v>3</v>
      </c>
      <c r="C404" s="89" t="s">
        <v>149</v>
      </c>
      <c r="D404" s="90" t="s">
        <v>184</v>
      </c>
      <c r="E404" s="89"/>
      <c r="F404" s="91">
        <f aca="true" t="shared" si="274" ref="F404:U404">F405</f>
        <v>1500</v>
      </c>
      <c r="G404" s="91">
        <f t="shared" si="274"/>
        <v>0</v>
      </c>
      <c r="H404" s="91">
        <f t="shared" si="274"/>
        <v>1500</v>
      </c>
      <c r="I404" s="91">
        <f t="shared" si="274"/>
        <v>0</v>
      </c>
      <c r="J404" s="91">
        <f t="shared" si="274"/>
        <v>1600</v>
      </c>
      <c r="K404" s="91">
        <f t="shared" si="274"/>
        <v>0</v>
      </c>
      <c r="L404" s="91">
        <f t="shared" si="274"/>
        <v>0</v>
      </c>
      <c r="M404" s="91">
        <f t="shared" si="274"/>
        <v>1600</v>
      </c>
      <c r="N404" s="91">
        <f t="shared" si="274"/>
        <v>-1600</v>
      </c>
      <c r="O404" s="91">
        <f t="shared" si="274"/>
        <v>0</v>
      </c>
      <c r="P404" s="91">
        <f t="shared" si="274"/>
        <v>0</v>
      </c>
      <c r="Q404" s="91">
        <f t="shared" si="274"/>
        <v>0</v>
      </c>
      <c r="R404" s="91">
        <f t="shared" si="274"/>
        <v>0</v>
      </c>
      <c r="S404" s="91">
        <f t="shared" si="274"/>
        <v>0</v>
      </c>
      <c r="T404" s="91">
        <f t="shared" si="274"/>
        <v>0</v>
      </c>
      <c r="U404" s="91">
        <f t="shared" si="274"/>
        <v>0</v>
      </c>
      <c r="V404" s="169"/>
      <c r="W404" s="169"/>
      <c r="X404" s="169"/>
      <c r="Y404" s="169"/>
      <c r="Z404" s="169"/>
      <c r="AA404" s="170"/>
      <c r="AB404" s="170"/>
      <c r="AC404" s="170"/>
      <c r="AD404" s="170"/>
      <c r="AE404" s="170"/>
      <c r="AF404" s="169"/>
      <c r="AG404" s="169"/>
      <c r="AH404" s="169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</row>
    <row r="405" spans="1:68" s="28" customFormat="1" ht="89.25" customHeight="1" hidden="1">
      <c r="A405" s="88" t="s">
        <v>254</v>
      </c>
      <c r="B405" s="89" t="s">
        <v>3</v>
      </c>
      <c r="C405" s="89" t="s">
        <v>149</v>
      </c>
      <c r="D405" s="90" t="s">
        <v>184</v>
      </c>
      <c r="E405" s="89" t="s">
        <v>143</v>
      </c>
      <c r="F405" s="78">
        <v>1500</v>
      </c>
      <c r="G405" s="78">
        <f>H405-F405</f>
        <v>0</v>
      </c>
      <c r="H405" s="78">
        <v>1500</v>
      </c>
      <c r="I405" s="78"/>
      <c r="J405" s="78">
        <v>1600</v>
      </c>
      <c r="K405" s="168"/>
      <c r="L405" s="168"/>
      <c r="M405" s="78">
        <v>1600</v>
      </c>
      <c r="N405" s="78">
        <f>O405-M405</f>
        <v>-1600</v>
      </c>
      <c r="O405" s="78"/>
      <c r="P405" s="78"/>
      <c r="Q405" s="78"/>
      <c r="R405" s="78"/>
      <c r="S405" s="78"/>
      <c r="T405" s="78"/>
      <c r="U405" s="78"/>
      <c r="V405" s="169"/>
      <c r="W405" s="169"/>
      <c r="X405" s="169"/>
      <c r="Y405" s="169"/>
      <c r="Z405" s="169"/>
      <c r="AA405" s="170"/>
      <c r="AB405" s="170"/>
      <c r="AC405" s="170"/>
      <c r="AD405" s="170"/>
      <c r="AE405" s="170"/>
      <c r="AF405" s="169"/>
      <c r="AG405" s="169"/>
      <c r="AH405" s="169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</row>
    <row r="406" spans="1:68" s="28" customFormat="1" ht="74.25" customHeight="1" hidden="1">
      <c r="A406" s="88" t="s">
        <v>261</v>
      </c>
      <c r="B406" s="89" t="s">
        <v>3</v>
      </c>
      <c r="C406" s="89" t="s">
        <v>149</v>
      </c>
      <c r="D406" s="90" t="s">
        <v>184</v>
      </c>
      <c r="E406" s="89"/>
      <c r="F406" s="78"/>
      <c r="G406" s="78"/>
      <c r="H406" s="78"/>
      <c r="I406" s="78"/>
      <c r="J406" s="78"/>
      <c r="K406" s="168"/>
      <c r="L406" s="168"/>
      <c r="M406" s="78">
        <f aca="true" t="shared" si="275" ref="M406:U406">M407</f>
        <v>0</v>
      </c>
      <c r="N406" s="78">
        <f t="shared" si="275"/>
        <v>0</v>
      </c>
      <c r="O406" s="78">
        <f t="shared" si="275"/>
        <v>0</v>
      </c>
      <c r="P406" s="78">
        <f t="shared" si="275"/>
        <v>0</v>
      </c>
      <c r="Q406" s="78">
        <f t="shared" si="275"/>
        <v>0</v>
      </c>
      <c r="R406" s="78">
        <f t="shared" si="275"/>
        <v>0</v>
      </c>
      <c r="S406" s="78">
        <f t="shared" si="275"/>
        <v>0</v>
      </c>
      <c r="T406" s="78">
        <f t="shared" si="275"/>
        <v>0</v>
      </c>
      <c r="U406" s="78">
        <f t="shared" si="275"/>
        <v>0</v>
      </c>
      <c r="V406" s="169"/>
      <c r="W406" s="169"/>
      <c r="X406" s="169"/>
      <c r="Y406" s="169"/>
      <c r="Z406" s="169"/>
      <c r="AA406" s="170"/>
      <c r="AB406" s="170"/>
      <c r="AC406" s="170"/>
      <c r="AD406" s="170"/>
      <c r="AE406" s="170"/>
      <c r="AF406" s="169"/>
      <c r="AG406" s="169"/>
      <c r="AH406" s="169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</row>
    <row r="407" spans="1:68" s="28" customFormat="1" ht="87.75" customHeight="1" hidden="1">
      <c r="A407" s="88" t="s">
        <v>254</v>
      </c>
      <c r="B407" s="89" t="s">
        <v>3</v>
      </c>
      <c r="C407" s="89" t="s">
        <v>149</v>
      </c>
      <c r="D407" s="90" t="s">
        <v>184</v>
      </c>
      <c r="E407" s="89" t="s">
        <v>143</v>
      </c>
      <c r="F407" s="78"/>
      <c r="G407" s="78"/>
      <c r="H407" s="78"/>
      <c r="I407" s="78"/>
      <c r="J407" s="78"/>
      <c r="K407" s="168"/>
      <c r="L407" s="168"/>
      <c r="M407" s="78"/>
      <c r="N407" s="78">
        <f>O407-M407</f>
        <v>0</v>
      </c>
      <c r="O407" s="78"/>
      <c r="P407" s="78"/>
      <c r="Q407" s="78"/>
      <c r="R407" s="78"/>
      <c r="S407" s="78"/>
      <c r="T407" s="78"/>
      <c r="U407" s="78"/>
      <c r="V407" s="169"/>
      <c r="W407" s="169"/>
      <c r="X407" s="169"/>
      <c r="Y407" s="169"/>
      <c r="Z407" s="169"/>
      <c r="AA407" s="170"/>
      <c r="AB407" s="170"/>
      <c r="AC407" s="170"/>
      <c r="AD407" s="170"/>
      <c r="AE407" s="170"/>
      <c r="AF407" s="169"/>
      <c r="AG407" s="169"/>
      <c r="AH407" s="169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</row>
    <row r="408" spans="1:68" s="28" customFormat="1" ht="90.75" customHeight="1" hidden="1">
      <c r="A408" s="88" t="s">
        <v>260</v>
      </c>
      <c r="B408" s="89" t="s">
        <v>3</v>
      </c>
      <c r="C408" s="89" t="s">
        <v>149</v>
      </c>
      <c r="D408" s="90" t="s">
        <v>185</v>
      </c>
      <c r="E408" s="89"/>
      <c r="F408" s="91">
        <f aca="true" t="shared" si="276" ref="F408:U408">F409</f>
        <v>1505</v>
      </c>
      <c r="G408" s="91">
        <f t="shared" si="276"/>
        <v>-5</v>
      </c>
      <c r="H408" s="91">
        <f t="shared" si="276"/>
        <v>1500</v>
      </c>
      <c r="I408" s="91">
        <f t="shared" si="276"/>
        <v>0</v>
      </c>
      <c r="J408" s="91">
        <f t="shared" si="276"/>
        <v>1600</v>
      </c>
      <c r="K408" s="91">
        <f t="shared" si="276"/>
        <v>0</v>
      </c>
      <c r="L408" s="91">
        <f t="shared" si="276"/>
        <v>0</v>
      </c>
      <c r="M408" s="91">
        <f t="shared" si="276"/>
        <v>1600</v>
      </c>
      <c r="N408" s="91">
        <f t="shared" si="276"/>
        <v>-1600</v>
      </c>
      <c r="O408" s="91">
        <f t="shared" si="276"/>
        <v>0</v>
      </c>
      <c r="P408" s="91">
        <f t="shared" si="276"/>
        <v>0</v>
      </c>
      <c r="Q408" s="91">
        <f t="shared" si="276"/>
        <v>0</v>
      </c>
      <c r="R408" s="91">
        <f t="shared" si="276"/>
        <v>0</v>
      </c>
      <c r="S408" s="91">
        <f t="shared" si="276"/>
        <v>0</v>
      </c>
      <c r="T408" s="91">
        <f t="shared" si="276"/>
        <v>0</v>
      </c>
      <c r="U408" s="91">
        <f t="shared" si="276"/>
        <v>0</v>
      </c>
      <c r="V408" s="169"/>
      <c r="W408" s="169"/>
      <c r="X408" s="169"/>
      <c r="Y408" s="169"/>
      <c r="Z408" s="169"/>
      <c r="AA408" s="170"/>
      <c r="AB408" s="170"/>
      <c r="AC408" s="170"/>
      <c r="AD408" s="170"/>
      <c r="AE408" s="170"/>
      <c r="AF408" s="169"/>
      <c r="AG408" s="169"/>
      <c r="AH408" s="169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</row>
    <row r="409" spans="1:68" s="28" customFormat="1" ht="89.25" customHeight="1" hidden="1">
      <c r="A409" s="88" t="s">
        <v>254</v>
      </c>
      <c r="B409" s="89" t="s">
        <v>3</v>
      </c>
      <c r="C409" s="89" t="s">
        <v>149</v>
      </c>
      <c r="D409" s="90" t="s">
        <v>185</v>
      </c>
      <c r="E409" s="89" t="s">
        <v>143</v>
      </c>
      <c r="F409" s="78">
        <v>1505</v>
      </c>
      <c r="G409" s="78">
        <f>H409-F409</f>
        <v>-5</v>
      </c>
      <c r="H409" s="78">
        <v>1500</v>
      </c>
      <c r="I409" s="78"/>
      <c r="J409" s="78">
        <v>1600</v>
      </c>
      <c r="K409" s="168"/>
      <c r="L409" s="168"/>
      <c r="M409" s="78">
        <v>1600</v>
      </c>
      <c r="N409" s="78">
        <f>O409-M409</f>
        <v>-1600</v>
      </c>
      <c r="O409" s="78"/>
      <c r="P409" s="78"/>
      <c r="Q409" s="78"/>
      <c r="R409" s="78"/>
      <c r="S409" s="78"/>
      <c r="T409" s="78"/>
      <c r="U409" s="78"/>
      <c r="V409" s="169"/>
      <c r="W409" s="169"/>
      <c r="X409" s="169"/>
      <c r="Y409" s="169"/>
      <c r="Z409" s="169"/>
      <c r="AA409" s="170"/>
      <c r="AB409" s="170"/>
      <c r="AC409" s="170"/>
      <c r="AD409" s="170"/>
      <c r="AE409" s="170"/>
      <c r="AF409" s="169"/>
      <c r="AG409" s="169"/>
      <c r="AH409" s="169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</row>
    <row r="410" spans="1:68" s="28" customFormat="1" ht="90" customHeight="1">
      <c r="A410" s="88" t="s">
        <v>280</v>
      </c>
      <c r="B410" s="89" t="s">
        <v>3</v>
      </c>
      <c r="C410" s="89" t="s">
        <v>149</v>
      </c>
      <c r="D410" s="90" t="s">
        <v>278</v>
      </c>
      <c r="E410" s="89"/>
      <c r="F410" s="78"/>
      <c r="G410" s="78"/>
      <c r="H410" s="78"/>
      <c r="I410" s="78"/>
      <c r="J410" s="78"/>
      <c r="K410" s="168"/>
      <c r="L410" s="168"/>
      <c r="M410" s="78"/>
      <c r="N410" s="78">
        <f aca="true" t="shared" si="277" ref="N410:U410">N411+N413+N415</f>
        <v>20657</v>
      </c>
      <c r="O410" s="78">
        <f t="shared" si="277"/>
        <v>20657</v>
      </c>
      <c r="P410" s="78">
        <f t="shared" si="277"/>
        <v>0</v>
      </c>
      <c r="Q410" s="78">
        <f t="shared" si="277"/>
        <v>20657</v>
      </c>
      <c r="R410" s="78">
        <f t="shared" si="277"/>
        <v>0</v>
      </c>
      <c r="S410" s="78">
        <f t="shared" si="277"/>
        <v>0</v>
      </c>
      <c r="T410" s="78">
        <f t="shared" si="277"/>
        <v>20657</v>
      </c>
      <c r="U410" s="78">
        <f t="shared" si="277"/>
        <v>20657</v>
      </c>
      <c r="V410" s="78">
        <f aca="true" t="shared" si="278" ref="V410:AB410">V411+V413+V415</f>
        <v>0</v>
      </c>
      <c r="W410" s="78">
        <f t="shared" si="278"/>
        <v>0</v>
      </c>
      <c r="X410" s="78">
        <f t="shared" si="278"/>
        <v>20657</v>
      </c>
      <c r="Y410" s="78">
        <f t="shared" si="278"/>
        <v>20657</v>
      </c>
      <c r="Z410" s="78">
        <f t="shared" si="278"/>
        <v>0</v>
      </c>
      <c r="AA410" s="79">
        <f t="shared" si="278"/>
        <v>20657</v>
      </c>
      <c r="AB410" s="79">
        <f t="shared" si="278"/>
        <v>20657</v>
      </c>
      <c r="AC410" s="79">
        <f>AC411+AC413+AC415</f>
        <v>0</v>
      </c>
      <c r="AD410" s="79">
        <f>AD411+AD413+AD415</f>
        <v>0</v>
      </c>
      <c r="AE410" s="79"/>
      <c r="AF410" s="78">
        <f>AF411+AF413+AF415</f>
        <v>20657</v>
      </c>
      <c r="AG410" s="78">
        <f>AG411+AG413+AG415</f>
        <v>0</v>
      </c>
      <c r="AH410" s="78">
        <f>AH411+AH413+AH415</f>
        <v>20657</v>
      </c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</row>
    <row r="411" spans="1:68" s="28" customFormat="1" ht="74.25" customHeight="1">
      <c r="A411" s="88" t="s">
        <v>308</v>
      </c>
      <c r="B411" s="89" t="s">
        <v>3</v>
      </c>
      <c r="C411" s="89" t="s">
        <v>149</v>
      </c>
      <c r="D411" s="90" t="s">
        <v>294</v>
      </c>
      <c r="E411" s="89"/>
      <c r="F411" s="78"/>
      <c r="G411" s="78"/>
      <c r="H411" s="78"/>
      <c r="I411" s="78"/>
      <c r="J411" s="78"/>
      <c r="K411" s="168"/>
      <c r="L411" s="168"/>
      <c r="M411" s="78"/>
      <c r="N411" s="78">
        <f aca="true" t="shared" si="279" ref="N411:AH411">N412</f>
        <v>250</v>
      </c>
      <c r="O411" s="78">
        <f t="shared" si="279"/>
        <v>250</v>
      </c>
      <c r="P411" s="78">
        <f t="shared" si="279"/>
        <v>0</v>
      </c>
      <c r="Q411" s="78">
        <f t="shared" si="279"/>
        <v>250</v>
      </c>
      <c r="R411" s="78">
        <f t="shared" si="279"/>
        <v>0</v>
      </c>
      <c r="S411" s="78">
        <f t="shared" si="279"/>
        <v>0</v>
      </c>
      <c r="T411" s="78">
        <f t="shared" si="279"/>
        <v>250</v>
      </c>
      <c r="U411" s="78">
        <f t="shared" si="279"/>
        <v>250</v>
      </c>
      <c r="V411" s="78">
        <f t="shared" si="279"/>
        <v>0</v>
      </c>
      <c r="W411" s="78">
        <f t="shared" si="279"/>
        <v>0</v>
      </c>
      <c r="X411" s="78">
        <f t="shared" si="279"/>
        <v>250</v>
      </c>
      <c r="Y411" s="78">
        <f t="shared" si="279"/>
        <v>250</v>
      </c>
      <c r="Z411" s="78">
        <f t="shared" si="279"/>
        <v>0</v>
      </c>
      <c r="AA411" s="79">
        <f t="shared" si="279"/>
        <v>250</v>
      </c>
      <c r="AB411" s="79">
        <f t="shared" si="279"/>
        <v>250</v>
      </c>
      <c r="AC411" s="79">
        <f t="shared" si="279"/>
        <v>0</v>
      </c>
      <c r="AD411" s="79">
        <f t="shared" si="279"/>
        <v>0</v>
      </c>
      <c r="AE411" s="79"/>
      <c r="AF411" s="78">
        <f t="shared" si="279"/>
        <v>250</v>
      </c>
      <c r="AG411" s="78">
        <f t="shared" si="279"/>
        <v>0</v>
      </c>
      <c r="AH411" s="78">
        <f t="shared" si="279"/>
        <v>250</v>
      </c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</row>
    <row r="412" spans="1:68" s="28" customFormat="1" ht="86.25" customHeight="1">
      <c r="A412" s="88" t="s">
        <v>254</v>
      </c>
      <c r="B412" s="89" t="s">
        <v>3</v>
      </c>
      <c r="C412" s="89" t="s">
        <v>149</v>
      </c>
      <c r="D412" s="90" t="s">
        <v>294</v>
      </c>
      <c r="E412" s="89" t="s">
        <v>143</v>
      </c>
      <c r="F412" s="78"/>
      <c r="G412" s="78"/>
      <c r="H412" s="78"/>
      <c r="I412" s="78"/>
      <c r="J412" s="78"/>
      <c r="K412" s="168"/>
      <c r="L412" s="168"/>
      <c r="M412" s="78"/>
      <c r="N412" s="78">
        <f>O412-M412</f>
        <v>250</v>
      </c>
      <c r="O412" s="78">
        <v>250</v>
      </c>
      <c r="P412" s="78"/>
      <c r="Q412" s="78">
        <v>250</v>
      </c>
      <c r="R412" s="169"/>
      <c r="S412" s="169"/>
      <c r="T412" s="78">
        <f>O412+R412</f>
        <v>250</v>
      </c>
      <c r="U412" s="78">
        <f>Q412+S412</f>
        <v>250</v>
      </c>
      <c r="V412" s="169"/>
      <c r="W412" s="169"/>
      <c r="X412" s="78">
        <f>T412+V412</f>
        <v>250</v>
      </c>
      <c r="Y412" s="78">
        <f>U412+W412</f>
        <v>250</v>
      </c>
      <c r="Z412" s="169"/>
      <c r="AA412" s="79">
        <f>X412+Z412</f>
        <v>250</v>
      </c>
      <c r="AB412" s="79">
        <f>Y412</f>
        <v>250</v>
      </c>
      <c r="AC412" s="170"/>
      <c r="AD412" s="170"/>
      <c r="AE412" s="170"/>
      <c r="AF412" s="78">
        <f>AA412+AC412</f>
        <v>250</v>
      </c>
      <c r="AG412" s="169"/>
      <c r="AH412" s="78">
        <f>AB412</f>
        <v>250</v>
      </c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</row>
    <row r="413" spans="1:68" s="28" customFormat="1" ht="106.5" customHeight="1">
      <c r="A413" s="129" t="s">
        <v>307</v>
      </c>
      <c r="B413" s="89" t="s">
        <v>3</v>
      </c>
      <c r="C413" s="89" t="s">
        <v>149</v>
      </c>
      <c r="D413" s="90" t="s">
        <v>295</v>
      </c>
      <c r="E413" s="89"/>
      <c r="F413" s="78"/>
      <c r="G413" s="78"/>
      <c r="H413" s="78"/>
      <c r="I413" s="78"/>
      <c r="J413" s="78"/>
      <c r="K413" s="168"/>
      <c r="L413" s="168"/>
      <c r="M413" s="78"/>
      <c r="N413" s="78">
        <f aca="true" t="shared" si="280" ref="N413:AH413">N414</f>
        <v>250</v>
      </c>
      <c r="O413" s="78">
        <f t="shared" si="280"/>
        <v>250</v>
      </c>
      <c r="P413" s="78">
        <f t="shared" si="280"/>
        <v>0</v>
      </c>
      <c r="Q413" s="78">
        <f t="shared" si="280"/>
        <v>250</v>
      </c>
      <c r="R413" s="78">
        <f t="shared" si="280"/>
        <v>0</v>
      </c>
      <c r="S413" s="78">
        <f t="shared" si="280"/>
        <v>0</v>
      </c>
      <c r="T413" s="78">
        <f t="shared" si="280"/>
        <v>250</v>
      </c>
      <c r="U413" s="78">
        <f t="shared" si="280"/>
        <v>250</v>
      </c>
      <c r="V413" s="78">
        <f t="shared" si="280"/>
        <v>0</v>
      </c>
      <c r="W413" s="78">
        <f t="shared" si="280"/>
        <v>0</v>
      </c>
      <c r="X413" s="78">
        <f t="shared" si="280"/>
        <v>250</v>
      </c>
      <c r="Y413" s="78">
        <f t="shared" si="280"/>
        <v>250</v>
      </c>
      <c r="Z413" s="78">
        <f t="shared" si="280"/>
        <v>0</v>
      </c>
      <c r="AA413" s="79">
        <f t="shared" si="280"/>
        <v>250</v>
      </c>
      <c r="AB413" s="79">
        <f t="shared" si="280"/>
        <v>250</v>
      </c>
      <c r="AC413" s="79">
        <f t="shared" si="280"/>
        <v>0</v>
      </c>
      <c r="AD413" s="79">
        <f t="shared" si="280"/>
        <v>0</v>
      </c>
      <c r="AE413" s="79"/>
      <c r="AF413" s="78">
        <f t="shared" si="280"/>
        <v>250</v>
      </c>
      <c r="AG413" s="78">
        <f t="shared" si="280"/>
        <v>0</v>
      </c>
      <c r="AH413" s="78">
        <f t="shared" si="280"/>
        <v>250</v>
      </c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</row>
    <row r="414" spans="1:68" s="28" customFormat="1" ht="84.75" customHeight="1">
      <c r="A414" s="88" t="s">
        <v>254</v>
      </c>
      <c r="B414" s="89" t="s">
        <v>3</v>
      </c>
      <c r="C414" s="89" t="s">
        <v>149</v>
      </c>
      <c r="D414" s="90" t="s">
        <v>295</v>
      </c>
      <c r="E414" s="89" t="s">
        <v>143</v>
      </c>
      <c r="F414" s="78"/>
      <c r="G414" s="78"/>
      <c r="H414" s="78"/>
      <c r="I414" s="78"/>
      <c r="J414" s="78"/>
      <c r="K414" s="168"/>
      <c r="L414" s="168"/>
      <c r="M414" s="78"/>
      <c r="N414" s="78">
        <f>O414-M414</f>
        <v>250</v>
      </c>
      <c r="O414" s="78">
        <v>250</v>
      </c>
      <c r="P414" s="78"/>
      <c r="Q414" s="78">
        <v>250</v>
      </c>
      <c r="R414" s="169"/>
      <c r="S414" s="169"/>
      <c r="T414" s="78">
        <f>O414+R414</f>
        <v>250</v>
      </c>
      <c r="U414" s="78">
        <f>Q414+S414</f>
        <v>250</v>
      </c>
      <c r="V414" s="169"/>
      <c r="W414" s="169"/>
      <c r="X414" s="78">
        <f>T414+V414</f>
        <v>250</v>
      </c>
      <c r="Y414" s="78">
        <f>U414+W414</f>
        <v>250</v>
      </c>
      <c r="Z414" s="169"/>
      <c r="AA414" s="79">
        <f>X414+Z414</f>
        <v>250</v>
      </c>
      <c r="AB414" s="79">
        <f>Y414</f>
        <v>250</v>
      </c>
      <c r="AC414" s="170"/>
      <c r="AD414" s="170"/>
      <c r="AE414" s="170"/>
      <c r="AF414" s="78">
        <f>AA414+AC414</f>
        <v>250</v>
      </c>
      <c r="AG414" s="169"/>
      <c r="AH414" s="78">
        <f>AB414</f>
        <v>250</v>
      </c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</row>
    <row r="415" spans="1:68" s="28" customFormat="1" ht="61.5" customHeight="1">
      <c r="A415" s="88" t="s">
        <v>281</v>
      </c>
      <c r="B415" s="89" t="s">
        <v>3</v>
      </c>
      <c r="C415" s="89" t="s">
        <v>149</v>
      </c>
      <c r="D415" s="90" t="s">
        <v>279</v>
      </c>
      <c r="E415" s="89"/>
      <c r="F415" s="78"/>
      <c r="G415" s="78"/>
      <c r="H415" s="78"/>
      <c r="I415" s="78"/>
      <c r="J415" s="78"/>
      <c r="K415" s="168"/>
      <c r="L415" s="168"/>
      <c r="M415" s="78"/>
      <c r="N415" s="78">
        <f aca="true" t="shared" si="281" ref="N415:AH415">N416</f>
        <v>20157</v>
      </c>
      <c r="O415" s="78">
        <f t="shared" si="281"/>
        <v>20157</v>
      </c>
      <c r="P415" s="78">
        <f t="shared" si="281"/>
        <v>0</v>
      </c>
      <c r="Q415" s="78">
        <f t="shared" si="281"/>
        <v>20157</v>
      </c>
      <c r="R415" s="78">
        <f t="shared" si="281"/>
        <v>0</v>
      </c>
      <c r="S415" s="78">
        <f t="shared" si="281"/>
        <v>0</v>
      </c>
      <c r="T415" s="78">
        <f t="shared" si="281"/>
        <v>20157</v>
      </c>
      <c r="U415" s="78">
        <f t="shared" si="281"/>
        <v>20157</v>
      </c>
      <c r="V415" s="78">
        <f t="shared" si="281"/>
        <v>0</v>
      </c>
      <c r="W415" s="78">
        <f t="shared" si="281"/>
        <v>0</v>
      </c>
      <c r="X415" s="78">
        <f t="shared" si="281"/>
        <v>20157</v>
      </c>
      <c r="Y415" s="78">
        <f t="shared" si="281"/>
        <v>20157</v>
      </c>
      <c r="Z415" s="78">
        <f t="shared" si="281"/>
        <v>0</v>
      </c>
      <c r="AA415" s="79">
        <f t="shared" si="281"/>
        <v>20157</v>
      </c>
      <c r="AB415" s="79">
        <f t="shared" si="281"/>
        <v>20157</v>
      </c>
      <c r="AC415" s="79">
        <f t="shared" si="281"/>
        <v>0</v>
      </c>
      <c r="AD415" s="79">
        <f t="shared" si="281"/>
        <v>0</v>
      </c>
      <c r="AE415" s="79"/>
      <c r="AF415" s="78">
        <f t="shared" si="281"/>
        <v>20157</v>
      </c>
      <c r="AG415" s="78">
        <f t="shared" si="281"/>
        <v>0</v>
      </c>
      <c r="AH415" s="78">
        <f t="shared" si="281"/>
        <v>20157</v>
      </c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</row>
    <row r="416" spans="1:68" s="28" customFormat="1" ht="56.25" customHeight="1">
      <c r="A416" s="88" t="s">
        <v>137</v>
      </c>
      <c r="B416" s="89" t="s">
        <v>3</v>
      </c>
      <c r="C416" s="89" t="s">
        <v>149</v>
      </c>
      <c r="D416" s="90" t="s">
        <v>279</v>
      </c>
      <c r="E416" s="89" t="s">
        <v>138</v>
      </c>
      <c r="F416" s="78"/>
      <c r="G416" s="78"/>
      <c r="H416" s="78"/>
      <c r="I416" s="78"/>
      <c r="J416" s="78"/>
      <c r="K416" s="168"/>
      <c r="L416" s="168"/>
      <c r="M416" s="78"/>
      <c r="N416" s="78">
        <f>O416-M416</f>
        <v>20157</v>
      </c>
      <c r="O416" s="78">
        <f>20022+135</f>
        <v>20157</v>
      </c>
      <c r="P416" s="78"/>
      <c r="Q416" s="78">
        <f>20022+135</f>
        <v>20157</v>
      </c>
      <c r="R416" s="169"/>
      <c r="S416" s="169"/>
      <c r="T416" s="78">
        <f>O416+R416</f>
        <v>20157</v>
      </c>
      <c r="U416" s="78">
        <f>Q416+S416</f>
        <v>20157</v>
      </c>
      <c r="V416" s="169"/>
      <c r="W416" s="169"/>
      <c r="X416" s="78">
        <f>T416+V416</f>
        <v>20157</v>
      </c>
      <c r="Y416" s="78">
        <f>U416+W416</f>
        <v>20157</v>
      </c>
      <c r="Z416" s="169"/>
      <c r="AA416" s="79">
        <f>X416+Z416</f>
        <v>20157</v>
      </c>
      <c r="AB416" s="79">
        <f>Y416</f>
        <v>20157</v>
      </c>
      <c r="AC416" s="170"/>
      <c r="AD416" s="170"/>
      <c r="AE416" s="170"/>
      <c r="AF416" s="78">
        <f>AA416+AC416</f>
        <v>20157</v>
      </c>
      <c r="AG416" s="169"/>
      <c r="AH416" s="78">
        <f>AB416</f>
        <v>20157</v>
      </c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</row>
    <row r="417" spans="1:68" s="28" customFormat="1" ht="40.5" customHeight="1">
      <c r="A417" s="88" t="s">
        <v>327</v>
      </c>
      <c r="B417" s="89" t="s">
        <v>3</v>
      </c>
      <c r="C417" s="89" t="s">
        <v>149</v>
      </c>
      <c r="D417" s="90" t="s">
        <v>296</v>
      </c>
      <c r="E417" s="89"/>
      <c r="F417" s="78"/>
      <c r="G417" s="78"/>
      <c r="H417" s="78"/>
      <c r="I417" s="78"/>
      <c r="J417" s="78"/>
      <c r="K417" s="168"/>
      <c r="L417" s="168"/>
      <c r="M417" s="78"/>
      <c r="N417" s="78">
        <f aca="true" t="shared" si="282" ref="N417:AH417">N418</f>
        <v>342</v>
      </c>
      <c r="O417" s="78">
        <f t="shared" si="282"/>
        <v>342</v>
      </c>
      <c r="P417" s="78">
        <f t="shared" si="282"/>
        <v>0</v>
      </c>
      <c r="Q417" s="78">
        <f t="shared" si="282"/>
        <v>342</v>
      </c>
      <c r="R417" s="78">
        <f t="shared" si="282"/>
        <v>0</v>
      </c>
      <c r="S417" s="78">
        <f t="shared" si="282"/>
        <v>0</v>
      </c>
      <c r="T417" s="78">
        <f t="shared" si="282"/>
        <v>342</v>
      </c>
      <c r="U417" s="78">
        <f t="shared" si="282"/>
        <v>342</v>
      </c>
      <c r="V417" s="78">
        <f t="shared" si="282"/>
        <v>0</v>
      </c>
      <c r="W417" s="78">
        <f t="shared" si="282"/>
        <v>0</v>
      </c>
      <c r="X417" s="78">
        <f t="shared" si="282"/>
        <v>342</v>
      </c>
      <c r="Y417" s="78">
        <f t="shared" si="282"/>
        <v>342</v>
      </c>
      <c r="Z417" s="78">
        <f t="shared" si="282"/>
        <v>0</v>
      </c>
      <c r="AA417" s="79">
        <f t="shared" si="282"/>
        <v>342</v>
      </c>
      <c r="AB417" s="79">
        <f t="shared" si="282"/>
        <v>342</v>
      </c>
      <c r="AC417" s="79">
        <f t="shared" si="282"/>
        <v>0</v>
      </c>
      <c r="AD417" s="79">
        <f t="shared" si="282"/>
        <v>0</v>
      </c>
      <c r="AE417" s="79"/>
      <c r="AF417" s="78">
        <f t="shared" si="282"/>
        <v>342</v>
      </c>
      <c r="AG417" s="78">
        <f t="shared" si="282"/>
        <v>0</v>
      </c>
      <c r="AH417" s="78">
        <f t="shared" si="282"/>
        <v>342</v>
      </c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</row>
    <row r="418" spans="1:68" s="28" customFormat="1" ht="60" customHeight="1">
      <c r="A418" s="88" t="s">
        <v>137</v>
      </c>
      <c r="B418" s="89" t="s">
        <v>3</v>
      </c>
      <c r="C418" s="89" t="s">
        <v>149</v>
      </c>
      <c r="D418" s="90" t="s">
        <v>296</v>
      </c>
      <c r="E418" s="89" t="s">
        <v>138</v>
      </c>
      <c r="F418" s="78"/>
      <c r="G418" s="78"/>
      <c r="H418" s="78"/>
      <c r="I418" s="78"/>
      <c r="J418" s="78"/>
      <c r="K418" s="168"/>
      <c r="L418" s="168"/>
      <c r="M418" s="78"/>
      <c r="N418" s="78">
        <f>O418-M418</f>
        <v>342</v>
      </c>
      <c r="O418" s="78">
        <v>342</v>
      </c>
      <c r="P418" s="78"/>
      <c r="Q418" s="78">
        <v>342</v>
      </c>
      <c r="R418" s="169"/>
      <c r="S418" s="169"/>
      <c r="T418" s="78">
        <f>O418+R418</f>
        <v>342</v>
      </c>
      <c r="U418" s="78">
        <f>Q418+S418</f>
        <v>342</v>
      </c>
      <c r="V418" s="169"/>
      <c r="W418" s="169"/>
      <c r="X418" s="78">
        <f>T418+V418</f>
        <v>342</v>
      </c>
      <c r="Y418" s="78">
        <f>U418+W418</f>
        <v>342</v>
      </c>
      <c r="Z418" s="169"/>
      <c r="AA418" s="79">
        <f>X418+Z418</f>
        <v>342</v>
      </c>
      <c r="AB418" s="79">
        <f>Y418</f>
        <v>342</v>
      </c>
      <c r="AC418" s="170"/>
      <c r="AD418" s="170"/>
      <c r="AE418" s="170"/>
      <c r="AF418" s="78">
        <f>AA418+AC418</f>
        <v>342</v>
      </c>
      <c r="AG418" s="169"/>
      <c r="AH418" s="78">
        <f>AB418</f>
        <v>342</v>
      </c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</row>
    <row r="419" spans="1:68" s="28" customFormat="1" ht="40.5" customHeight="1">
      <c r="A419" s="88" t="s">
        <v>325</v>
      </c>
      <c r="B419" s="89" t="s">
        <v>3</v>
      </c>
      <c r="C419" s="89" t="s">
        <v>149</v>
      </c>
      <c r="D419" s="90" t="s">
        <v>284</v>
      </c>
      <c r="E419" s="89"/>
      <c r="F419" s="78"/>
      <c r="G419" s="78"/>
      <c r="H419" s="78"/>
      <c r="I419" s="78"/>
      <c r="J419" s="78"/>
      <c r="K419" s="168"/>
      <c r="L419" s="168"/>
      <c r="M419" s="78"/>
      <c r="N419" s="78">
        <f aca="true" t="shared" si="283" ref="N419:AD420">N420</f>
        <v>81</v>
      </c>
      <c r="O419" s="78">
        <f t="shared" si="283"/>
        <v>81</v>
      </c>
      <c r="P419" s="78">
        <f t="shared" si="283"/>
        <v>0</v>
      </c>
      <c r="Q419" s="78">
        <f t="shared" si="283"/>
        <v>0</v>
      </c>
      <c r="R419" s="78">
        <f t="shared" si="283"/>
        <v>0</v>
      </c>
      <c r="S419" s="78">
        <f t="shared" si="283"/>
        <v>0</v>
      </c>
      <c r="T419" s="78">
        <f t="shared" si="283"/>
        <v>81</v>
      </c>
      <c r="U419" s="78">
        <f t="shared" si="283"/>
        <v>0</v>
      </c>
      <c r="V419" s="78">
        <f t="shared" si="283"/>
        <v>0</v>
      </c>
      <c r="W419" s="78">
        <f t="shared" si="283"/>
        <v>0</v>
      </c>
      <c r="X419" s="78">
        <f t="shared" si="283"/>
        <v>81</v>
      </c>
      <c r="Y419" s="78">
        <f t="shared" si="283"/>
        <v>0</v>
      </c>
      <c r="Z419" s="78">
        <f t="shared" si="283"/>
        <v>0</v>
      </c>
      <c r="AA419" s="79">
        <f t="shared" si="283"/>
        <v>81</v>
      </c>
      <c r="AB419" s="79">
        <f t="shared" si="283"/>
        <v>0</v>
      </c>
      <c r="AC419" s="79">
        <f t="shared" si="283"/>
        <v>0</v>
      </c>
      <c r="AD419" s="79">
        <f t="shared" si="283"/>
        <v>0</v>
      </c>
      <c r="AE419" s="79"/>
      <c r="AF419" s="78">
        <f aca="true" t="shared" si="284" ref="AC419:AH420">AF420</f>
        <v>81</v>
      </c>
      <c r="AG419" s="78">
        <f t="shared" si="284"/>
        <v>0</v>
      </c>
      <c r="AH419" s="78">
        <f t="shared" si="284"/>
        <v>0</v>
      </c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</row>
    <row r="420" spans="1:68" s="28" customFormat="1" ht="57" customHeight="1">
      <c r="A420" s="88" t="s">
        <v>301</v>
      </c>
      <c r="B420" s="89" t="s">
        <v>3</v>
      </c>
      <c r="C420" s="89" t="s">
        <v>149</v>
      </c>
      <c r="D420" s="90" t="s">
        <v>285</v>
      </c>
      <c r="E420" s="89"/>
      <c r="F420" s="78"/>
      <c r="G420" s="78"/>
      <c r="H420" s="78"/>
      <c r="I420" s="78"/>
      <c r="J420" s="78"/>
      <c r="K420" s="168"/>
      <c r="L420" s="168"/>
      <c r="M420" s="78"/>
      <c r="N420" s="78">
        <f t="shared" si="283"/>
        <v>81</v>
      </c>
      <c r="O420" s="78">
        <f t="shared" si="283"/>
        <v>81</v>
      </c>
      <c r="P420" s="78">
        <f t="shared" si="283"/>
        <v>0</v>
      </c>
      <c r="Q420" s="78">
        <f t="shared" si="283"/>
        <v>0</v>
      </c>
      <c r="R420" s="78">
        <f t="shared" si="283"/>
        <v>0</v>
      </c>
      <c r="S420" s="78">
        <f t="shared" si="283"/>
        <v>0</v>
      </c>
      <c r="T420" s="78">
        <f t="shared" si="283"/>
        <v>81</v>
      </c>
      <c r="U420" s="78">
        <f t="shared" si="283"/>
        <v>0</v>
      </c>
      <c r="V420" s="78">
        <f t="shared" si="283"/>
        <v>0</v>
      </c>
      <c r="W420" s="78">
        <f t="shared" si="283"/>
        <v>0</v>
      </c>
      <c r="X420" s="78">
        <f t="shared" si="283"/>
        <v>81</v>
      </c>
      <c r="Y420" s="78">
        <f t="shared" si="283"/>
        <v>0</v>
      </c>
      <c r="Z420" s="78">
        <f t="shared" si="283"/>
        <v>0</v>
      </c>
      <c r="AA420" s="79">
        <f t="shared" si="283"/>
        <v>81</v>
      </c>
      <c r="AB420" s="79">
        <f t="shared" si="283"/>
        <v>0</v>
      </c>
      <c r="AC420" s="79">
        <f t="shared" si="284"/>
        <v>0</v>
      </c>
      <c r="AD420" s="79">
        <f t="shared" si="284"/>
        <v>0</v>
      </c>
      <c r="AE420" s="79"/>
      <c r="AF420" s="78">
        <f t="shared" si="284"/>
        <v>81</v>
      </c>
      <c r="AG420" s="78">
        <f t="shared" si="284"/>
        <v>0</v>
      </c>
      <c r="AH420" s="78">
        <f t="shared" si="284"/>
        <v>0</v>
      </c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</row>
    <row r="421" spans="1:68" s="28" customFormat="1" ht="47.25" customHeight="1">
      <c r="A421" s="88" t="s">
        <v>137</v>
      </c>
      <c r="B421" s="89" t="s">
        <v>3</v>
      </c>
      <c r="C421" s="89" t="s">
        <v>149</v>
      </c>
      <c r="D421" s="90" t="s">
        <v>285</v>
      </c>
      <c r="E421" s="89" t="s">
        <v>138</v>
      </c>
      <c r="F421" s="78"/>
      <c r="G421" s="78"/>
      <c r="H421" s="78"/>
      <c r="I421" s="78"/>
      <c r="J421" s="78"/>
      <c r="K421" s="168"/>
      <c r="L421" s="168"/>
      <c r="M421" s="78"/>
      <c r="N421" s="78">
        <f>O421-M421</f>
        <v>81</v>
      </c>
      <c r="O421" s="78">
        <f>39+42</f>
        <v>81</v>
      </c>
      <c r="P421" s="78"/>
      <c r="Q421" s="78"/>
      <c r="R421" s="169"/>
      <c r="S421" s="169"/>
      <c r="T421" s="78">
        <f>O421+R421</f>
        <v>81</v>
      </c>
      <c r="U421" s="78">
        <f>Q421+S421</f>
        <v>0</v>
      </c>
      <c r="V421" s="169"/>
      <c r="W421" s="169"/>
      <c r="X421" s="78">
        <f>T421+V421</f>
        <v>81</v>
      </c>
      <c r="Y421" s="78">
        <f>U421+W421</f>
        <v>0</v>
      </c>
      <c r="Z421" s="169"/>
      <c r="AA421" s="79">
        <f>X421+Z421</f>
        <v>81</v>
      </c>
      <c r="AB421" s="79">
        <f>Y421</f>
        <v>0</v>
      </c>
      <c r="AC421" s="170"/>
      <c r="AD421" s="170"/>
      <c r="AE421" s="170"/>
      <c r="AF421" s="78">
        <f>AA421+AC421</f>
        <v>81</v>
      </c>
      <c r="AG421" s="169"/>
      <c r="AH421" s="78">
        <f>AB421</f>
        <v>0</v>
      </c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</row>
    <row r="422" spans="1:68" s="28" customFormat="1" ht="19.5" customHeight="1">
      <c r="A422" s="71" t="s">
        <v>320</v>
      </c>
      <c r="B422" s="89"/>
      <c r="C422" s="89"/>
      <c r="D422" s="90"/>
      <c r="E422" s="89"/>
      <c r="F422" s="74">
        <v>430993</v>
      </c>
      <c r="G422" s="74">
        <f>H422-F422</f>
        <v>-207037</v>
      </c>
      <c r="H422" s="74">
        <v>223956</v>
      </c>
      <c r="I422" s="74"/>
      <c r="J422" s="74">
        <v>460000</v>
      </c>
      <c r="K422" s="168"/>
      <c r="L422" s="168"/>
      <c r="M422" s="74">
        <v>460000</v>
      </c>
      <c r="N422" s="74">
        <f>O422-M422</f>
        <v>-213694</v>
      </c>
      <c r="O422" s="74">
        <v>246306</v>
      </c>
      <c r="P422" s="74"/>
      <c r="Q422" s="74">
        <v>284324</v>
      </c>
      <c r="R422" s="74"/>
      <c r="S422" s="74"/>
      <c r="T422" s="74">
        <v>246306</v>
      </c>
      <c r="U422" s="74">
        <v>284324</v>
      </c>
      <c r="V422" s="169"/>
      <c r="W422" s="169"/>
      <c r="X422" s="74">
        <f>T422+V422</f>
        <v>246306</v>
      </c>
      <c r="Y422" s="74">
        <f>U422+W422</f>
        <v>284324</v>
      </c>
      <c r="Z422" s="74">
        <f>-7021-1500</f>
        <v>-8521</v>
      </c>
      <c r="AA422" s="75">
        <f>X422+Z422</f>
        <v>237785</v>
      </c>
      <c r="AB422" s="75">
        <f>Y422</f>
        <v>284324</v>
      </c>
      <c r="AC422" s="75"/>
      <c r="AD422" s="75"/>
      <c r="AE422" s="75"/>
      <c r="AF422" s="74">
        <f>AA422+AC422</f>
        <v>237785</v>
      </c>
      <c r="AG422" s="74"/>
      <c r="AH422" s="74">
        <f>AB422</f>
        <v>284324</v>
      </c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</row>
    <row r="423" spans="1:34" ht="15.75">
      <c r="A423" s="56"/>
      <c r="B423" s="57"/>
      <c r="C423" s="57"/>
      <c r="D423" s="58"/>
      <c r="E423" s="57"/>
      <c r="F423" s="59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2"/>
      <c r="AB423" s="62"/>
      <c r="AC423" s="62"/>
      <c r="AD423" s="62"/>
      <c r="AE423" s="62"/>
      <c r="AF423" s="61"/>
      <c r="AG423" s="61"/>
      <c r="AH423" s="61"/>
    </row>
    <row r="424" spans="1:68" s="8" customFormat="1" ht="43.5" customHeight="1">
      <c r="A424" s="63" t="s">
        <v>118</v>
      </c>
      <c r="B424" s="64"/>
      <c r="C424" s="64"/>
      <c r="D424" s="65"/>
      <c r="E424" s="64"/>
      <c r="F424" s="66" t="e">
        <f aca="true" t="shared" si="285" ref="F424:AD424">F21+F67+F82+F138+F208+F219+F282+F316+F360+F422</f>
        <v>#REF!</v>
      </c>
      <c r="G424" s="66" t="e">
        <f t="shared" si="285"/>
        <v>#REF!</v>
      </c>
      <c r="H424" s="66" t="e">
        <f t="shared" si="285"/>
        <v>#REF!</v>
      </c>
      <c r="I424" s="66" t="e">
        <f t="shared" si="285"/>
        <v>#REF!</v>
      </c>
      <c r="J424" s="66" t="e">
        <f t="shared" si="285"/>
        <v>#REF!</v>
      </c>
      <c r="K424" s="66" t="e">
        <f t="shared" si="285"/>
        <v>#REF!</v>
      </c>
      <c r="L424" s="66" t="e">
        <f t="shared" si="285"/>
        <v>#REF!</v>
      </c>
      <c r="M424" s="66" t="e">
        <f t="shared" si="285"/>
        <v>#REF!</v>
      </c>
      <c r="N424" s="66">
        <f t="shared" si="285"/>
        <v>-3666180</v>
      </c>
      <c r="O424" s="66">
        <f t="shared" si="285"/>
        <v>5523207</v>
      </c>
      <c r="P424" s="66">
        <f t="shared" si="285"/>
        <v>68735</v>
      </c>
      <c r="Q424" s="66">
        <f t="shared" si="285"/>
        <v>5561225</v>
      </c>
      <c r="R424" s="66">
        <f t="shared" si="285"/>
        <v>0</v>
      </c>
      <c r="S424" s="66">
        <f t="shared" si="285"/>
        <v>0</v>
      </c>
      <c r="T424" s="66">
        <f t="shared" si="285"/>
        <v>5523207</v>
      </c>
      <c r="U424" s="66">
        <f t="shared" si="285"/>
        <v>5561225</v>
      </c>
      <c r="V424" s="66">
        <f t="shared" si="285"/>
        <v>0</v>
      </c>
      <c r="W424" s="66">
        <f t="shared" si="285"/>
        <v>0</v>
      </c>
      <c r="X424" s="66">
        <f t="shared" si="285"/>
        <v>5523207</v>
      </c>
      <c r="Y424" s="66">
        <f t="shared" si="285"/>
        <v>5561225</v>
      </c>
      <c r="Z424" s="66">
        <f t="shared" si="285"/>
        <v>0</v>
      </c>
      <c r="AA424" s="67">
        <f t="shared" si="285"/>
        <v>5523207</v>
      </c>
      <c r="AB424" s="67">
        <f t="shared" si="285"/>
        <v>5561225</v>
      </c>
      <c r="AC424" s="67">
        <f t="shared" si="285"/>
        <v>3566</v>
      </c>
      <c r="AD424" s="67">
        <f t="shared" si="285"/>
        <v>3566</v>
      </c>
      <c r="AE424" s="67"/>
      <c r="AF424" s="66">
        <f>AF21+AF67+AF82+AF138+AF208+AF219+AF282+AF316+AF360+AF422</f>
        <v>5526773</v>
      </c>
      <c r="AG424" s="66">
        <f>AG21+AG67+AG82+AG138+AG208+AG219+AG282+AG316+AG360+AG422</f>
        <v>3566</v>
      </c>
      <c r="AH424" s="66">
        <f>AH21+AH67+AH82+AH138+AH208+AH219+AH282+AH316+AH360+AH422</f>
        <v>5561225</v>
      </c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</row>
    <row r="425" spans="1:5" ht="15">
      <c r="A425" s="29"/>
      <c r="B425" s="30"/>
      <c r="C425" s="30"/>
      <c r="D425" s="31"/>
      <c r="E425" s="30"/>
    </row>
    <row r="426" spans="1:15" ht="99.75" customHeight="1">
      <c r="A426" s="220"/>
      <c r="B426" s="220"/>
      <c r="C426" s="220"/>
      <c r="D426" s="221"/>
      <c r="E426" s="222"/>
      <c r="F426" s="222"/>
      <c r="G426" s="222"/>
      <c r="H426" s="222"/>
      <c r="I426" s="222"/>
      <c r="J426" s="222"/>
      <c r="K426" s="222"/>
      <c r="L426" s="222"/>
      <c r="M426" s="222"/>
      <c r="N426" s="222"/>
      <c r="O426" s="222"/>
    </row>
    <row r="427" spans="1:68" s="12" customFormat="1" ht="99.75" customHeight="1">
      <c r="A427" s="32"/>
      <c r="B427" s="33"/>
      <c r="C427" s="33"/>
      <c r="D427" s="34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9"/>
      <c r="AB427" s="49"/>
      <c r="AC427" s="52"/>
      <c r="AD427" s="52"/>
      <c r="AE427" s="52"/>
      <c r="AF427" s="40"/>
      <c r="AG427" s="40"/>
      <c r="AH427" s="40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</row>
    <row r="429" spans="13:32" ht="15">
      <c r="M429" s="6" t="e">
        <f>M424-M422</f>
        <v>#REF!</v>
      </c>
      <c r="N429" s="6"/>
      <c r="O429" s="6"/>
      <c r="P429" s="6">
        <f>P424-P422</f>
        <v>68735</v>
      </c>
      <c r="Q429" s="6"/>
      <c r="AF429" s="6">
        <f>AA424+AC424</f>
        <v>5526773</v>
      </c>
    </row>
    <row r="431" ht="15">
      <c r="A431" s="35"/>
    </row>
    <row r="432" spans="2:5" ht="15">
      <c r="B432" s="36"/>
      <c r="C432" s="36"/>
      <c r="D432" s="37"/>
      <c r="E432" s="36"/>
    </row>
  </sheetData>
  <sheetProtection/>
  <mergeCells count="47">
    <mergeCell ref="V16:W16"/>
    <mergeCell ref="X16:Y16"/>
    <mergeCell ref="V17:V19"/>
    <mergeCell ref="W17:W19"/>
    <mergeCell ref="X17:X19"/>
    <mergeCell ref="Y17:Y19"/>
    <mergeCell ref="T17:T19"/>
    <mergeCell ref="U17:U19"/>
    <mergeCell ref="O17:O19"/>
    <mergeCell ref="K16:L16"/>
    <mergeCell ref="K17:K19"/>
    <mergeCell ref="L17:L19"/>
    <mergeCell ref="R16:S16"/>
    <mergeCell ref="R17:R19"/>
    <mergeCell ref="S17:S19"/>
    <mergeCell ref="T16:U16"/>
    <mergeCell ref="G16:I16"/>
    <mergeCell ref="E16:E19"/>
    <mergeCell ref="J16:J19"/>
    <mergeCell ref="G17:G19"/>
    <mergeCell ref="H17:H19"/>
    <mergeCell ref="I17:I19"/>
    <mergeCell ref="A426:C426"/>
    <mergeCell ref="D16:D19"/>
    <mergeCell ref="A16:A19"/>
    <mergeCell ref="P17:P19"/>
    <mergeCell ref="N16:Q16"/>
    <mergeCell ref="Q17:Q19"/>
    <mergeCell ref="E426:O426"/>
    <mergeCell ref="B16:B19"/>
    <mergeCell ref="C16:C19"/>
    <mergeCell ref="F16:F19"/>
    <mergeCell ref="A11:AH13"/>
    <mergeCell ref="AC16:AC19"/>
    <mergeCell ref="AF16:AH16"/>
    <mergeCell ref="AH17:AH19"/>
    <mergeCell ref="Z16:Z19"/>
    <mergeCell ref="AA16:AB16"/>
    <mergeCell ref="AA17:AA19"/>
    <mergeCell ref="AB17:AB19"/>
    <mergeCell ref="N17:N19"/>
    <mergeCell ref="M16:M19"/>
    <mergeCell ref="AF17:AG17"/>
    <mergeCell ref="AF18:AF19"/>
    <mergeCell ref="AG18:AG19"/>
    <mergeCell ref="AD16:AD19"/>
    <mergeCell ref="AE16:AE19"/>
  </mergeCells>
  <printOptions/>
  <pageMargins left="0.82" right="0.21" top="0.2755905511811024" bottom="0.2362204724409449" header="0.2755905511811024" footer="0.24"/>
  <pageSetup fitToHeight="100" horizontalDpi="600" verticalDpi="600" orientation="portrait" paperSize="9" scale="70" r:id="rId1"/>
  <rowBreaks count="13" manualBreakCount="13">
    <brk id="33" max="30" man="1"/>
    <brk id="55" max="33" man="1"/>
    <brk id="79" max="30" man="1"/>
    <brk id="124" max="33" man="1"/>
    <brk id="152" max="33" man="1"/>
    <brk id="171" max="33" man="1"/>
    <brk id="179" max="33" man="1"/>
    <brk id="217" max="33" man="1"/>
    <brk id="244" max="33" man="1"/>
    <brk id="266" max="33" man="1"/>
    <brk id="292" max="33" man="1"/>
    <brk id="325" max="33" man="1"/>
    <brk id="35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2010-09-27T08:03:06Z</cp:lastPrinted>
  <dcterms:created xsi:type="dcterms:W3CDTF">2007-01-25T06:11:58Z</dcterms:created>
  <dcterms:modified xsi:type="dcterms:W3CDTF">2010-09-27T08:03:11Z</dcterms:modified>
  <cp:category/>
  <cp:version/>
  <cp:contentType/>
  <cp:contentStatus/>
</cp:coreProperties>
</file>