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2023г." sheetId="11" r:id="rId1"/>
  </sheets>
  <calcPr calcId="144525"/>
</workbook>
</file>

<file path=xl/calcChain.xml><?xml version="1.0" encoding="utf-8"?>
<calcChain xmlns="http://schemas.openxmlformats.org/spreadsheetml/2006/main">
  <c r="G34" i="11" l="1"/>
  <c r="I38" i="11" l="1"/>
  <c r="I34" i="11"/>
  <c r="I32" i="11"/>
  <c r="I46" i="11"/>
  <c r="I44" i="11"/>
  <c r="G46" i="11"/>
  <c r="G44" i="11"/>
  <c r="G38" i="11"/>
  <c r="G32" i="11"/>
  <c r="I35" i="11" l="1"/>
  <c r="K47" i="11"/>
  <c r="K48" i="11"/>
  <c r="I47" i="11"/>
  <c r="G47" i="11"/>
  <c r="B48" i="11"/>
  <c r="B47" i="11"/>
  <c r="N15" i="11" l="1"/>
  <c r="L18" i="11"/>
  <c r="M18" i="11"/>
  <c r="G19" i="11"/>
  <c r="H19" i="11"/>
  <c r="I19" i="11"/>
  <c r="J19" i="11"/>
  <c r="K19" i="11"/>
  <c r="G25" i="11"/>
  <c r="G24" i="11" s="1"/>
  <c r="I25" i="11"/>
  <c r="I24" i="11" s="1"/>
  <c r="K26" i="11"/>
  <c r="G28" i="11"/>
  <c r="G27" i="11" s="1"/>
  <c r="I28" i="11"/>
  <c r="I27" i="11" s="1"/>
  <c r="K29" i="11"/>
  <c r="H30" i="11"/>
  <c r="H18" i="11" s="1"/>
  <c r="J30" i="11"/>
  <c r="J18" i="11" s="1"/>
  <c r="G31" i="11"/>
  <c r="H31" i="11"/>
  <c r="I31" i="11"/>
  <c r="J31" i="11"/>
  <c r="K31" i="11"/>
  <c r="K32" i="11"/>
  <c r="G33" i="11"/>
  <c r="I33" i="11"/>
  <c r="G35" i="11"/>
  <c r="K36" i="11"/>
  <c r="K35" i="11" s="1"/>
  <c r="I37" i="11"/>
  <c r="K37" i="11" s="1"/>
  <c r="G37" i="11"/>
  <c r="L37" i="11" s="1"/>
  <c r="L28" i="11" s="1"/>
  <c r="K38" i="11"/>
  <c r="L39" i="11"/>
  <c r="M39" i="11"/>
  <c r="I43" i="11"/>
  <c r="G43" i="11"/>
  <c r="G45" i="11"/>
  <c r="I45" i="11"/>
  <c r="K45" i="11" s="1"/>
  <c r="K46" i="11"/>
  <c r="G50" i="11"/>
  <c r="G49" i="11" s="1"/>
  <c r="I50" i="11"/>
  <c r="M50" i="11" s="1"/>
  <c r="G42" i="11" l="1"/>
  <c r="G41" i="11" s="1"/>
  <c r="G40" i="11" s="1"/>
  <c r="G39" i="11" s="1"/>
  <c r="K33" i="11"/>
  <c r="I49" i="11"/>
  <c r="K49" i="11" s="1"/>
  <c r="I42" i="11"/>
  <c r="K25" i="11"/>
  <c r="I30" i="11"/>
  <c r="I18" i="11" s="1"/>
  <c r="G30" i="11"/>
  <c r="G23" i="11" s="1"/>
  <c r="G22" i="11" s="1"/>
  <c r="G16" i="11" s="1"/>
  <c r="K27" i="11"/>
  <c r="M27" i="11"/>
  <c r="M25" i="11" s="1"/>
  <c r="K42" i="11"/>
  <c r="K50" i="11"/>
  <c r="L50" i="11"/>
  <c r="K44" i="11"/>
  <c r="K43" i="11"/>
  <c r="M37" i="11"/>
  <c r="M28" i="11" s="1"/>
  <c r="K34" i="11"/>
  <c r="K28" i="11"/>
  <c r="L27" i="11"/>
  <c r="L25" i="11" s="1"/>
  <c r="L16" i="11" s="1"/>
  <c r="L15" i="11" s="1"/>
  <c r="K24" i="11"/>
  <c r="J23" i="11"/>
  <c r="J22" i="11" s="1"/>
  <c r="J16" i="11" s="1"/>
  <c r="J15" i="11" s="1"/>
  <c r="H23" i="11"/>
  <c r="H22" i="11" s="1"/>
  <c r="H16" i="11" s="1"/>
  <c r="H15" i="11" s="1"/>
  <c r="G18" i="11" l="1"/>
  <c r="G15" i="11"/>
  <c r="K30" i="11"/>
  <c r="K18" i="11" s="1"/>
  <c r="I41" i="11"/>
  <c r="I40" i="11" s="1"/>
  <c r="I39" i="11" s="1"/>
  <c r="I23" i="11"/>
  <c r="M16" i="11"/>
  <c r="M15" i="11" s="1"/>
  <c r="K41" i="11" l="1"/>
  <c r="K23" i="11"/>
  <c r="I22" i="11"/>
  <c r="K39" i="11"/>
  <c r="K40" i="11"/>
  <c r="I16" i="11" l="1"/>
  <c r="K22" i="11"/>
  <c r="I15" i="11" l="1"/>
  <c r="K15" i="11" s="1"/>
  <c r="K16" i="11"/>
  <c r="K51" i="11" l="1"/>
</calcChain>
</file>

<file path=xl/sharedStrings.xml><?xml version="1.0" encoding="utf-8"?>
<sst xmlns="http://schemas.openxmlformats.org/spreadsheetml/2006/main" count="213" uniqueCount="62">
  <si>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</si>
  <si>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</si>
  <si>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</si>
  <si>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</si>
  <si>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</si>
  <si>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</si>
  <si>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</si>
  <si>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</si>
  <si>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</si>
  <si>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</si>
  <si>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</si>
  <si>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</si>
  <si>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</si>
  <si>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</si>
  <si>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</si>
  <si>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</si>
  <si>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</si>
  <si>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</si>
  <si>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</si>
  <si>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</si>
  <si>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</si>
  <si>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</si>
  <si>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</si>
  <si>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</si>
  <si>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</si>
  <si>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</si>
  <si>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</si>
  <si>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</si>
  <si>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</si>
  <si>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</si>
  <si>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</si>
  <si>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</si>
  <si>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</si>
  <si>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</si>
  <si>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</si>
  <si>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</si>
  <si>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</si>
  <si>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</si>
  <si>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</si>
  <si>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</si>
  <si>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</si>
  <si>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</si>
  <si>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</si>
  <si>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</si>
  <si>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</si>
  <si>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</si>
  <si>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</si>
  <si>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</si>
  <si>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</si>
  <si>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</si>
  <si>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</si>
  <si>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</si>
  <si>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</si>
  <si>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</si>
  <si>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</si>
  <si>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</si>
  <si>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</si>
  <si>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 xml:space="preserve">Уплата налогов, сборов и иных платежей                    </t>
  </si>
  <si>
    <t>830</t>
  </si>
  <si>
    <t>990 00 04000</t>
  </si>
  <si>
    <t>Отчет об исполнении бюджета за 2023 год по разделам, подразделам, целевым статьям и видам расходов классификации расходов по ГРБС - Думе городского округа Тольятти</t>
  </si>
  <si>
    <t>Исполнение судебных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</si>
</sst>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9" fillId="3" borderId="12" xfId="0" applyFont="1" applyFill="1" applyBorder="1"/>
    <xf numFmtId="3" fontId="6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6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164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3" fontId="10" fillId="0" borderId="10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3" fontId="10" fillId="0" borderId="9" xfId="2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2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1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wrapText="1"/>
    </xf>
    <xf numFmtId="164" fontId="11" fillId="0" borderId="15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center" wrapText="1"/>
    </xf>
    <xf numFmtId="3" fontId="11" fillId="0" borderId="18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9" fillId="3" borderId="11" xfId="0" applyFont="1" applyFill="1" applyBorder="1"/>
    <xf numFmtId="0" fontId="13" fillId="0" borderId="0" xfId="3"/>
    <xf numFmtId="0" fontId="13" fillId="0" borderId="0" xfId="3" applyFill="1"/>
    <xf numFmtId="0" fontId="4" fillId="3" borderId="0" xfId="3" applyFont="1" applyFill="1" applyAlignment="1">
      <alignment horizontal="left" wrapText="1"/>
    </xf>
    <xf numFmtId="0" fontId="14" fillId="0" borderId="0" xfId="3" applyFont="1"/>
    <xf numFmtId="0" fontId="15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49" fontId="4" fillId="3" borderId="29" xfId="0" applyNumberFormat="1" applyFont="1" applyFill="1" applyBorder="1" applyAlignment="1">
      <alignment horizontal="center" wrapText="1"/>
    </xf>
    <xf numFmtId="0" fontId="4" fillId="0" borderId="30" xfId="0" applyFont="1" applyBorder="1" applyAlignment="1">
      <alignment horizontal="left" wrapText="1"/>
    </xf>
    <xf numFmtId="49" fontId="4" fillId="3" borderId="31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164" fontId="11" fillId="0" borderId="21" xfId="0" applyNumberFormat="1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center" wrapText="1"/>
    </xf>
    <xf numFmtId="3" fontId="5" fillId="3" borderId="12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49" fontId="4" fillId="3" borderId="32" xfId="0" applyNumberFormat="1" applyFont="1" applyFill="1" applyBorder="1" applyAlignment="1">
      <alignment horizontal="center" wrapText="1"/>
    </xf>
    <xf numFmtId="49" fontId="4" fillId="3" borderId="28" xfId="0" applyNumberFormat="1" applyFont="1" applyFill="1" applyBorder="1" applyAlignment="1">
      <alignment horizontal="center" wrapText="1"/>
    </xf>
    <xf numFmtId="164" fontId="10" fillId="0" borderId="9" xfId="0" applyNumberFormat="1" applyFont="1" applyFill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wrapText="1"/>
    </xf>
    <xf numFmtId="3" fontId="11" fillId="0" borderId="19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 wrapText="1"/>
    </xf>
    <xf numFmtId="49" fontId="4" fillId="3" borderId="27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2"/>
  <sheetViews>
    <sheetView tabSelected="1" topLeftCell="A35" workbookViewId="0">
      <selection activeCell="A7" sqref="A7:N51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18"/>
      <c r="B2" s="118"/>
      <c r="C2" s="118"/>
      <c r="D2" s="118"/>
      <c r="E2" s="118"/>
      <c r="F2" s="118"/>
    </row>
    <row r="3" spans="1:14" ht="36.75" hidden="1" customHeight="1" x14ac:dyDescent="0.3">
      <c r="A3" s="119"/>
      <c r="B3" s="119"/>
      <c r="C3" s="119"/>
      <c r="D3" s="119"/>
      <c r="E3" s="119"/>
      <c r="F3" s="119"/>
      <c r="G3" s="4"/>
      <c r="H3" s="4"/>
    </row>
    <row r="4" spans="1:14" ht="36.75" hidden="1" customHeight="1" x14ac:dyDescent="0.3">
      <c r="A4" s="119"/>
      <c r="B4" s="119"/>
      <c r="C4" s="119"/>
      <c r="D4" s="119"/>
      <c r="E4" s="119"/>
      <c r="F4" s="119"/>
    </row>
    <row r="5" spans="1:14" ht="36.75" hidden="1" customHeight="1" x14ac:dyDescent="0.3">
      <c r="A5" s="118"/>
      <c r="B5" s="118"/>
      <c r="C5" s="118"/>
      <c r="D5" s="118"/>
      <c r="E5" s="118"/>
      <c r="F5" s="118"/>
    </row>
    <row r="6" spans="1:14" ht="36.75" hidden="1" customHeight="1" x14ac:dyDescent="0.3">
      <c r="A6" s="119"/>
      <c r="B6" s="119"/>
      <c r="C6" s="119"/>
      <c r="D6" s="119"/>
      <c r="E6" s="119"/>
      <c r="F6" s="119"/>
    </row>
    <row r="7" spans="1:14" ht="12.75" customHeight="1" x14ac:dyDescent="0.2">
      <c r="A7" s="120" t="s">
        <v>60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 ht="12.75" customHeigh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4" ht="32.25" customHeight="1" thickBo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4" ht="17.25" customHeight="1" x14ac:dyDescent="0.2">
      <c r="A10" s="122" t="s">
        <v>17</v>
      </c>
      <c r="B10" s="125" t="s">
        <v>7</v>
      </c>
      <c r="C10" s="125" t="s">
        <v>8</v>
      </c>
      <c r="D10" s="125" t="s">
        <v>9</v>
      </c>
      <c r="E10" s="115" t="s">
        <v>1</v>
      </c>
      <c r="F10" s="115" t="s">
        <v>2</v>
      </c>
      <c r="G10" s="111" t="s">
        <v>44</v>
      </c>
      <c r="H10" s="112"/>
      <c r="I10" s="111" t="s">
        <v>42</v>
      </c>
      <c r="J10" s="112"/>
      <c r="K10" s="111" t="s">
        <v>41</v>
      </c>
      <c r="L10" s="128"/>
      <c r="M10" s="128"/>
      <c r="N10" s="112"/>
    </row>
    <row r="11" spans="1:14" ht="39" customHeight="1" thickBot="1" x14ac:dyDescent="0.25">
      <c r="A11" s="123"/>
      <c r="B11" s="126"/>
      <c r="C11" s="126"/>
      <c r="D11" s="126"/>
      <c r="E11" s="116"/>
      <c r="F11" s="116"/>
      <c r="G11" s="113"/>
      <c r="H11" s="114"/>
      <c r="I11" s="113"/>
      <c r="J11" s="114"/>
      <c r="K11" s="113"/>
      <c r="L11" s="129"/>
      <c r="M11" s="129"/>
      <c r="N11" s="114"/>
    </row>
    <row r="12" spans="1:14" ht="21" customHeight="1" x14ac:dyDescent="0.2">
      <c r="A12" s="123"/>
      <c r="B12" s="126"/>
      <c r="C12" s="126"/>
      <c r="D12" s="126"/>
      <c r="E12" s="116"/>
      <c r="F12" s="116"/>
      <c r="G12" s="115" t="s">
        <v>18</v>
      </c>
      <c r="H12" s="115" t="s">
        <v>43</v>
      </c>
      <c r="I12" s="115" t="s">
        <v>18</v>
      </c>
      <c r="J12" s="115" t="s">
        <v>43</v>
      </c>
      <c r="K12" s="115" t="s">
        <v>18</v>
      </c>
      <c r="L12" s="108" t="s">
        <v>15</v>
      </c>
      <c r="M12" s="108" t="s">
        <v>15</v>
      </c>
      <c r="N12" s="115" t="s">
        <v>43</v>
      </c>
    </row>
    <row r="13" spans="1:14" ht="70.5" customHeight="1" thickBot="1" x14ac:dyDescent="0.25">
      <c r="A13" s="123"/>
      <c r="B13" s="126"/>
      <c r="C13" s="126"/>
      <c r="D13" s="126"/>
      <c r="E13" s="116"/>
      <c r="F13" s="116"/>
      <c r="G13" s="116"/>
      <c r="H13" s="116"/>
      <c r="I13" s="116"/>
      <c r="J13" s="116"/>
      <c r="K13" s="116"/>
      <c r="L13" s="109"/>
      <c r="M13" s="109"/>
      <c r="N13" s="116"/>
    </row>
    <row r="14" spans="1:14" ht="36.75" hidden="1" customHeight="1" x14ac:dyDescent="0.2">
      <c r="A14" s="124"/>
      <c r="B14" s="127"/>
      <c r="C14" s="127"/>
      <c r="D14" s="127"/>
      <c r="E14" s="117"/>
      <c r="F14" s="117"/>
      <c r="G14" s="73"/>
      <c r="H14" s="73"/>
      <c r="I14" s="73"/>
      <c r="J14" s="73"/>
      <c r="K14" s="73"/>
      <c r="L14" s="110"/>
      <c r="M14" s="110"/>
      <c r="N14" s="73"/>
    </row>
    <row r="15" spans="1:14" s="5" customFormat="1" ht="21" thickBot="1" x14ac:dyDescent="0.35">
      <c r="A15" s="29" t="s">
        <v>3</v>
      </c>
      <c r="B15" s="30">
        <v>900</v>
      </c>
      <c r="C15" s="30"/>
      <c r="D15" s="31"/>
      <c r="E15" s="32"/>
      <c r="F15" s="33"/>
      <c r="G15" s="35">
        <f>SUM(G16+G39)</f>
        <v>130697</v>
      </c>
      <c r="H15" s="35">
        <f t="shared" ref="H15:N15" si="0">SUM(H16+H39)</f>
        <v>0</v>
      </c>
      <c r="I15" s="35">
        <f t="shared" si="0"/>
        <v>129948</v>
      </c>
      <c r="J15" s="35">
        <f t="shared" si="0"/>
        <v>0</v>
      </c>
      <c r="K15" s="34">
        <f>SUM(I15/G15)*100</f>
        <v>99.426918751004237</v>
      </c>
      <c r="L15" s="35" t="e">
        <f t="shared" si="0"/>
        <v>#REF!</v>
      </c>
      <c r="M15" s="35" t="e">
        <f t="shared" si="0"/>
        <v>#REF!</v>
      </c>
      <c r="N15" s="34">
        <f t="shared" si="0"/>
        <v>0</v>
      </c>
    </row>
    <row r="16" spans="1:14" s="2" customFormat="1" ht="79.5" thickBot="1" x14ac:dyDescent="0.3">
      <c r="A16" s="29" t="s">
        <v>12</v>
      </c>
      <c r="B16" s="36" t="s">
        <v>37</v>
      </c>
      <c r="C16" s="36" t="s">
        <v>10</v>
      </c>
      <c r="D16" s="37" t="s">
        <v>11</v>
      </c>
      <c r="E16" s="32"/>
      <c r="F16" s="33"/>
      <c r="G16" s="38">
        <f>SUM(G22)</f>
        <v>97392</v>
      </c>
      <c r="H16" s="38">
        <f>SUM(H22)</f>
        <v>0</v>
      </c>
      <c r="I16" s="38">
        <f>SUM(I22)</f>
        <v>97054</v>
      </c>
      <c r="J16" s="38">
        <f>SUM(J22)</f>
        <v>0</v>
      </c>
      <c r="K16" s="34">
        <f>SUM(I16/G16)*100</f>
        <v>99.652948907507806</v>
      </c>
      <c r="L16" s="23" t="e">
        <f>L18+L25+L28</f>
        <v>#REF!</v>
      </c>
      <c r="M16" s="18" t="e">
        <f>M18+M25+M28</f>
        <v>#REF!</v>
      </c>
      <c r="N16" s="34"/>
    </row>
    <row r="17" spans="1:14" s="2" customFormat="1" ht="36.75" hidden="1" customHeight="1" x14ac:dyDescent="0.25">
      <c r="A17" s="39" t="s">
        <v>23</v>
      </c>
      <c r="B17" s="40" t="s">
        <v>10</v>
      </c>
      <c r="C17" s="40" t="s">
        <v>10</v>
      </c>
      <c r="D17" s="41" t="s">
        <v>11</v>
      </c>
      <c r="E17" s="42" t="s">
        <v>19</v>
      </c>
      <c r="F17" s="43"/>
      <c r="G17" s="45">
        <v>71309</v>
      </c>
      <c r="H17" s="45">
        <v>71309</v>
      </c>
      <c r="I17" s="45">
        <v>71309</v>
      </c>
      <c r="J17" s="45">
        <v>71309</v>
      </c>
      <c r="K17" s="44">
        <v>71309</v>
      </c>
      <c r="L17" s="24"/>
      <c r="M17" s="15"/>
      <c r="N17" s="44"/>
    </row>
    <row r="18" spans="1:14" ht="36.75" hidden="1" customHeight="1" x14ac:dyDescent="0.25">
      <c r="A18" s="46" t="s">
        <v>24</v>
      </c>
      <c r="B18" s="47" t="s">
        <v>10</v>
      </c>
      <c r="C18" s="47" t="s">
        <v>10</v>
      </c>
      <c r="D18" s="48" t="s">
        <v>11</v>
      </c>
      <c r="E18" s="49" t="s">
        <v>20</v>
      </c>
      <c r="F18" s="50"/>
      <c r="G18" s="52">
        <f>SUM(G20+G27+G30)</f>
        <v>95084</v>
      </c>
      <c r="H18" s="52">
        <f>SUM(H20+H27+H30)</f>
        <v>813</v>
      </c>
      <c r="I18" s="52">
        <f>SUM(I20+I27+I30)</f>
        <v>94749</v>
      </c>
      <c r="J18" s="52">
        <f>SUM(J20+J27+J30)</f>
        <v>813</v>
      </c>
      <c r="K18" s="51">
        <f>SUM(K20+K27+K30)</f>
        <v>1012.5838087524641</v>
      </c>
      <c r="L18" s="25" t="e">
        <f>L19+#REF!</f>
        <v>#REF!</v>
      </c>
      <c r="M18" s="10" t="e">
        <f>M19+#REF!</f>
        <v>#REF!</v>
      </c>
      <c r="N18" s="51"/>
    </row>
    <row r="19" spans="1:14" ht="36.75" hidden="1" customHeight="1" x14ac:dyDescent="0.25">
      <c r="A19" s="46" t="s">
        <v>13</v>
      </c>
      <c r="B19" s="47" t="s">
        <v>10</v>
      </c>
      <c r="C19" s="47" t="s">
        <v>10</v>
      </c>
      <c r="D19" s="48" t="s">
        <v>11</v>
      </c>
      <c r="E19" s="49" t="s">
        <v>16</v>
      </c>
      <c r="F19" s="50" t="s">
        <v>14</v>
      </c>
      <c r="G19" s="21">
        <f>76743+542-77285</f>
        <v>0</v>
      </c>
      <c r="H19" s="21">
        <f>76743+542-77285</f>
        <v>0</v>
      </c>
      <c r="I19" s="21">
        <f>76743+542-77285</f>
        <v>0</v>
      </c>
      <c r="J19" s="21">
        <f>76743+542-77285</f>
        <v>0</v>
      </c>
      <c r="K19" s="20">
        <f>76743+542-77285</f>
        <v>0</v>
      </c>
      <c r="L19" s="26"/>
      <c r="M19" s="11"/>
      <c r="N19" s="20"/>
    </row>
    <row r="20" spans="1:14" ht="36.75" hidden="1" customHeight="1" x14ac:dyDescent="0.25">
      <c r="A20" s="53" t="s">
        <v>4</v>
      </c>
      <c r="B20" s="54" t="s">
        <v>10</v>
      </c>
      <c r="C20" s="54" t="s">
        <v>10</v>
      </c>
      <c r="D20" s="55" t="s">
        <v>11</v>
      </c>
      <c r="E20" s="56" t="s">
        <v>21</v>
      </c>
      <c r="F20" s="57"/>
      <c r="G20" s="59">
        <v>813</v>
      </c>
      <c r="H20" s="59">
        <v>813</v>
      </c>
      <c r="I20" s="59">
        <v>813</v>
      </c>
      <c r="J20" s="59">
        <v>813</v>
      </c>
      <c r="K20" s="58">
        <v>813</v>
      </c>
      <c r="L20" s="16"/>
      <c r="M20" s="16"/>
      <c r="N20" s="58"/>
    </row>
    <row r="21" spans="1:14" ht="36.75" hidden="1" customHeight="1" x14ac:dyDescent="0.25">
      <c r="A21" s="60"/>
      <c r="B21" s="54" t="s">
        <v>10</v>
      </c>
      <c r="C21" s="54" t="s">
        <v>10</v>
      </c>
      <c r="D21" s="55" t="s">
        <v>11</v>
      </c>
      <c r="E21" s="56" t="s">
        <v>33</v>
      </c>
      <c r="F21" s="61"/>
      <c r="G21" s="63">
        <v>596</v>
      </c>
      <c r="H21" s="63">
        <v>596</v>
      </c>
      <c r="I21" s="63">
        <v>596</v>
      </c>
      <c r="J21" s="63">
        <v>596</v>
      </c>
      <c r="K21" s="62">
        <v>596</v>
      </c>
      <c r="L21" s="11"/>
      <c r="M21" s="11"/>
      <c r="N21" s="62"/>
    </row>
    <row r="22" spans="1:14" thickBot="1" x14ac:dyDescent="0.3">
      <c r="A22" s="64" t="s">
        <v>23</v>
      </c>
      <c r="B22" s="54" t="s">
        <v>37</v>
      </c>
      <c r="C22" s="54" t="s">
        <v>10</v>
      </c>
      <c r="D22" s="55" t="s">
        <v>11</v>
      </c>
      <c r="E22" s="56" t="s">
        <v>45</v>
      </c>
      <c r="F22" s="65"/>
      <c r="G22" s="66">
        <f>SUM(G23)</f>
        <v>97392</v>
      </c>
      <c r="H22" s="66">
        <f>SUM(H23)</f>
        <v>0</v>
      </c>
      <c r="I22" s="66">
        <f>SUM(I23)</f>
        <v>97054</v>
      </c>
      <c r="J22" s="66">
        <f>SUM(J23)</f>
        <v>0</v>
      </c>
      <c r="K22" s="104">
        <f>SUM(I22/G22)*100</f>
        <v>99.652948907507806</v>
      </c>
      <c r="L22" s="11"/>
      <c r="M22" s="11"/>
      <c r="N22" s="67"/>
    </row>
    <row r="23" spans="1:14" ht="48" thickBot="1" x14ac:dyDescent="0.3">
      <c r="A23" s="46" t="s">
        <v>24</v>
      </c>
      <c r="B23" s="54" t="s">
        <v>37</v>
      </c>
      <c r="C23" s="54" t="s">
        <v>10</v>
      </c>
      <c r="D23" s="55" t="s">
        <v>11</v>
      </c>
      <c r="E23" s="56" t="s">
        <v>46</v>
      </c>
      <c r="F23" s="50"/>
      <c r="G23" s="21">
        <f>SUM(G24+G27+G30)</f>
        <v>97392</v>
      </c>
      <c r="H23" s="21">
        <f>SUM(H24+H27+H30)</f>
        <v>0</v>
      </c>
      <c r="I23" s="21">
        <f>SUM(I24+I27+I30)</f>
        <v>97054</v>
      </c>
      <c r="J23" s="21">
        <f>SUM(J24+J27+J30)</f>
        <v>0</v>
      </c>
      <c r="K23" s="104">
        <f t="shared" ref="K23:K31" si="1">SUM(I23/G23)*100</f>
        <v>99.652948907507806</v>
      </c>
      <c r="L23" s="11"/>
      <c r="M23" s="11"/>
      <c r="N23" s="67"/>
    </row>
    <row r="24" spans="1:14" ht="32.25" thickBot="1" x14ac:dyDescent="0.3">
      <c r="A24" s="39" t="s">
        <v>4</v>
      </c>
      <c r="B24" s="54" t="s">
        <v>37</v>
      </c>
      <c r="C24" s="43" t="s">
        <v>10</v>
      </c>
      <c r="D24" s="40" t="s">
        <v>11</v>
      </c>
      <c r="E24" s="42" t="s">
        <v>47</v>
      </c>
      <c r="F24" s="43"/>
      <c r="G24" s="68">
        <f t="shared" ref="G24:I25" si="2">SUM(G25)</f>
        <v>3121</v>
      </c>
      <c r="H24" s="68"/>
      <c r="I24" s="68">
        <f t="shared" si="2"/>
        <v>3118</v>
      </c>
      <c r="J24" s="68"/>
      <c r="K24" s="104">
        <f t="shared" si="1"/>
        <v>99.903876962512015</v>
      </c>
      <c r="L24" s="16"/>
      <c r="M24" s="16"/>
      <c r="N24" s="67"/>
    </row>
    <row r="25" spans="1:14" ht="95.25" thickBot="1" x14ac:dyDescent="0.3">
      <c r="A25" s="60" t="s">
        <v>25</v>
      </c>
      <c r="B25" s="69" t="s">
        <v>37</v>
      </c>
      <c r="C25" s="69" t="s">
        <v>10</v>
      </c>
      <c r="D25" s="70" t="s">
        <v>11</v>
      </c>
      <c r="E25" s="42" t="s">
        <v>47</v>
      </c>
      <c r="F25" s="61" t="s">
        <v>22</v>
      </c>
      <c r="G25" s="63">
        <f t="shared" si="2"/>
        <v>3121</v>
      </c>
      <c r="H25" s="63"/>
      <c r="I25" s="63">
        <f t="shared" si="2"/>
        <v>3118</v>
      </c>
      <c r="J25" s="21"/>
      <c r="K25" s="104">
        <f t="shared" si="1"/>
        <v>99.903876962512015</v>
      </c>
      <c r="L25" s="14" t="e">
        <f>L26+L27</f>
        <v>#REF!</v>
      </c>
      <c r="M25" s="12" t="e">
        <f>M26+M27</f>
        <v>#REF!</v>
      </c>
      <c r="N25" s="67"/>
    </row>
    <row r="26" spans="1:14" ht="32.25" thickBot="1" x14ac:dyDescent="0.3">
      <c r="A26" s="39" t="s">
        <v>34</v>
      </c>
      <c r="B26" s="40" t="s">
        <v>37</v>
      </c>
      <c r="C26" s="40" t="s">
        <v>10</v>
      </c>
      <c r="D26" s="41" t="s">
        <v>11</v>
      </c>
      <c r="E26" s="42" t="s">
        <v>47</v>
      </c>
      <c r="F26" s="43" t="s">
        <v>38</v>
      </c>
      <c r="G26" s="68">
        <v>3121</v>
      </c>
      <c r="H26" s="68"/>
      <c r="I26" s="68">
        <v>3118</v>
      </c>
      <c r="J26" s="68"/>
      <c r="K26" s="104">
        <f t="shared" si="1"/>
        <v>99.903876962512015</v>
      </c>
      <c r="L26" s="22"/>
      <c r="M26" s="16"/>
      <c r="N26" s="67"/>
    </row>
    <row r="27" spans="1:14" ht="32.25" thickBot="1" x14ac:dyDescent="0.3">
      <c r="A27" s="39" t="s">
        <v>5</v>
      </c>
      <c r="B27" s="40" t="s">
        <v>37</v>
      </c>
      <c r="C27" s="40" t="s">
        <v>10</v>
      </c>
      <c r="D27" s="41" t="s">
        <v>11</v>
      </c>
      <c r="E27" s="42" t="s">
        <v>48</v>
      </c>
      <c r="F27" s="43"/>
      <c r="G27" s="68">
        <f t="shared" ref="G27:I28" si="3">SUM(G28)</f>
        <v>1821</v>
      </c>
      <c r="H27" s="68"/>
      <c r="I27" s="68">
        <f t="shared" si="3"/>
        <v>1820</v>
      </c>
      <c r="J27" s="68"/>
      <c r="K27" s="104">
        <f t="shared" si="1"/>
        <v>99.945085118066999</v>
      </c>
      <c r="L27" s="27" t="e">
        <f>G27-#REF!</f>
        <v>#REF!</v>
      </c>
      <c r="M27" s="16" t="e">
        <f>I27-#REF!</f>
        <v>#REF!</v>
      </c>
      <c r="N27" s="67"/>
    </row>
    <row r="28" spans="1:14" ht="95.25" thickBot="1" x14ac:dyDescent="0.3">
      <c r="A28" s="46" t="s">
        <v>25</v>
      </c>
      <c r="B28" s="47" t="s">
        <v>37</v>
      </c>
      <c r="C28" s="47" t="s">
        <v>10</v>
      </c>
      <c r="D28" s="48" t="s">
        <v>11</v>
      </c>
      <c r="E28" s="42" t="s">
        <v>48</v>
      </c>
      <c r="F28" s="50" t="s">
        <v>22</v>
      </c>
      <c r="G28" s="21">
        <f t="shared" si="3"/>
        <v>1821</v>
      </c>
      <c r="H28" s="21"/>
      <c r="I28" s="21">
        <f t="shared" si="3"/>
        <v>1820</v>
      </c>
      <c r="J28" s="21"/>
      <c r="K28" s="104">
        <f t="shared" si="1"/>
        <v>99.945085118066999</v>
      </c>
      <c r="L28" s="14" t="e">
        <f>#REF!+L37</f>
        <v>#REF!</v>
      </c>
      <c r="M28" s="12" t="e">
        <f>#REF!+M37</f>
        <v>#REF!</v>
      </c>
      <c r="N28" s="67"/>
    </row>
    <row r="29" spans="1:14" ht="32.25" thickBot="1" x14ac:dyDescent="0.3">
      <c r="A29" s="39" t="s">
        <v>34</v>
      </c>
      <c r="B29" s="43" t="s">
        <v>37</v>
      </c>
      <c r="C29" s="40" t="s">
        <v>10</v>
      </c>
      <c r="D29" s="41" t="s">
        <v>11</v>
      </c>
      <c r="E29" s="42" t="s">
        <v>48</v>
      </c>
      <c r="F29" s="43" t="s">
        <v>38</v>
      </c>
      <c r="G29" s="68">
        <v>1821</v>
      </c>
      <c r="H29" s="68"/>
      <c r="I29" s="68">
        <v>1820</v>
      </c>
      <c r="J29" s="68"/>
      <c r="K29" s="104">
        <f t="shared" si="1"/>
        <v>99.945085118066999</v>
      </c>
      <c r="L29" s="19"/>
      <c r="M29" s="19"/>
      <c r="N29" s="67"/>
    </row>
    <row r="30" spans="1:14" thickBot="1" x14ac:dyDescent="0.3">
      <c r="A30" s="39" t="s">
        <v>26</v>
      </c>
      <c r="B30" s="40" t="s">
        <v>37</v>
      </c>
      <c r="C30" s="40" t="s">
        <v>10</v>
      </c>
      <c r="D30" s="41" t="s">
        <v>11</v>
      </c>
      <c r="E30" s="42" t="s">
        <v>49</v>
      </c>
      <c r="F30" s="43"/>
      <c r="G30" s="68">
        <f>SUM(G31+G33+G35+G37)</f>
        <v>92450</v>
      </c>
      <c r="H30" s="68">
        <f>SUM(H31+H33+H37)+H35</f>
        <v>0</v>
      </c>
      <c r="I30" s="68">
        <f>SUM(I31+I33+I35+I37)</f>
        <v>92116</v>
      </c>
      <c r="J30" s="68">
        <f>SUM(J31+J33+J37)</f>
        <v>0</v>
      </c>
      <c r="K30" s="104">
        <f t="shared" si="1"/>
        <v>99.638723634396982</v>
      </c>
      <c r="L30" s="22"/>
      <c r="M30" s="16"/>
      <c r="N30" s="67"/>
    </row>
    <row r="31" spans="1:14" ht="95.25" thickBot="1" x14ac:dyDescent="0.3">
      <c r="A31" s="46" t="s">
        <v>25</v>
      </c>
      <c r="B31" s="47" t="s">
        <v>37</v>
      </c>
      <c r="C31" s="47" t="s">
        <v>10</v>
      </c>
      <c r="D31" s="48" t="s">
        <v>11</v>
      </c>
      <c r="E31" s="42" t="s">
        <v>49</v>
      </c>
      <c r="F31" s="50" t="s">
        <v>22</v>
      </c>
      <c r="G31" s="21">
        <f>SUM(G32)</f>
        <v>72655</v>
      </c>
      <c r="H31" s="21">
        <f>SUM(H32)</f>
        <v>0</v>
      </c>
      <c r="I31" s="21">
        <f>SUM(I32)</f>
        <v>72654</v>
      </c>
      <c r="J31" s="21">
        <f>SUM(J32)</f>
        <v>0</v>
      </c>
      <c r="K31" s="104">
        <f t="shared" si="1"/>
        <v>99.998623632234526</v>
      </c>
      <c r="L31" s="26"/>
      <c r="M31" s="11"/>
      <c r="N31" s="67"/>
    </row>
    <row r="32" spans="1:14" ht="32.25" thickBot="1" x14ac:dyDescent="0.3">
      <c r="A32" s="39" t="s">
        <v>34</v>
      </c>
      <c r="B32" s="43" t="s">
        <v>37</v>
      </c>
      <c r="C32" s="40" t="s">
        <v>10</v>
      </c>
      <c r="D32" s="41" t="s">
        <v>11</v>
      </c>
      <c r="E32" s="42" t="s">
        <v>49</v>
      </c>
      <c r="F32" s="43" t="s">
        <v>38</v>
      </c>
      <c r="G32" s="67">
        <f>55621+349+4+14+16667</f>
        <v>72655</v>
      </c>
      <c r="H32" s="67"/>
      <c r="I32" s="67">
        <f>55621+349+3+14+16667</f>
        <v>72654</v>
      </c>
      <c r="J32" s="67"/>
      <c r="K32" s="67">
        <f t="shared" ref="K32:K38" si="4">SUM(I32/G32)*100</f>
        <v>99.998623632234526</v>
      </c>
      <c r="L32" s="22"/>
      <c r="M32" s="16"/>
      <c r="N32" s="67"/>
    </row>
    <row r="33" spans="1:14" ht="32.25" thickBot="1" x14ac:dyDescent="0.3">
      <c r="A33" s="39" t="s">
        <v>27</v>
      </c>
      <c r="B33" s="40" t="s">
        <v>37</v>
      </c>
      <c r="C33" s="40" t="s">
        <v>10</v>
      </c>
      <c r="D33" s="41" t="s">
        <v>11</v>
      </c>
      <c r="E33" s="42" t="s">
        <v>49</v>
      </c>
      <c r="F33" s="43" t="s">
        <v>28</v>
      </c>
      <c r="G33" s="68">
        <f>SUM(G34)</f>
        <v>19447</v>
      </c>
      <c r="H33" s="68"/>
      <c r="I33" s="68">
        <f>SUM(I34)</f>
        <v>19114</v>
      </c>
      <c r="J33" s="68"/>
      <c r="K33" s="67">
        <f t="shared" si="4"/>
        <v>98.287653622666738</v>
      </c>
      <c r="L33" s="22"/>
      <c r="M33" s="16"/>
      <c r="N33" s="67"/>
    </row>
    <row r="34" spans="1:14" ht="48" thickBot="1" x14ac:dyDescent="0.3">
      <c r="A34" s="39" t="s">
        <v>35</v>
      </c>
      <c r="B34" s="40" t="s">
        <v>37</v>
      </c>
      <c r="C34" s="40" t="s">
        <v>10</v>
      </c>
      <c r="D34" s="41" t="s">
        <v>11</v>
      </c>
      <c r="E34" s="42" t="s">
        <v>49</v>
      </c>
      <c r="F34" s="43" t="s">
        <v>39</v>
      </c>
      <c r="G34" s="68">
        <f>443+754+1071+164+66+9941+1632+1060+33+1457+1637+3+703+482+1</f>
        <v>19447</v>
      </c>
      <c r="H34" s="68"/>
      <c r="I34" s="68">
        <f>413+679+998+142+66+9912+1632+1012+33+1456+1584+3+702+482</f>
        <v>19114</v>
      </c>
      <c r="J34" s="68"/>
      <c r="K34" s="67">
        <f t="shared" si="4"/>
        <v>98.287653622666738</v>
      </c>
      <c r="L34" s="22"/>
      <c r="M34" s="16"/>
      <c r="N34" s="67"/>
    </row>
    <row r="35" spans="1:14" ht="33.75" thickBot="1" x14ac:dyDescent="0.3">
      <c r="A35" s="85" t="s">
        <v>51</v>
      </c>
      <c r="B35" s="83">
        <v>900</v>
      </c>
      <c r="C35" s="87" t="s">
        <v>10</v>
      </c>
      <c r="D35" s="83" t="s">
        <v>11</v>
      </c>
      <c r="E35" s="87" t="s">
        <v>49</v>
      </c>
      <c r="F35" s="83" t="s">
        <v>52</v>
      </c>
      <c r="G35" s="89">
        <f>SUM(G36:G36)</f>
        <v>98</v>
      </c>
      <c r="H35" s="67"/>
      <c r="I35" s="89">
        <f>SUM(I36)</f>
        <v>98</v>
      </c>
      <c r="J35" s="68"/>
      <c r="K35" s="105">
        <f>SUM(K36:K36)</f>
        <v>100</v>
      </c>
      <c r="L35" s="22"/>
      <c r="M35" s="16"/>
      <c r="N35" s="67"/>
    </row>
    <row r="36" spans="1:14" ht="17.25" thickBot="1" x14ac:dyDescent="0.3">
      <c r="A36" s="86" t="s">
        <v>53</v>
      </c>
      <c r="B36" s="84">
        <v>900</v>
      </c>
      <c r="C36" s="88" t="s">
        <v>10</v>
      </c>
      <c r="D36" s="84" t="s">
        <v>11</v>
      </c>
      <c r="E36" s="88" t="s">
        <v>49</v>
      </c>
      <c r="F36" s="84" t="s">
        <v>54</v>
      </c>
      <c r="G36" s="90">
        <v>98</v>
      </c>
      <c r="H36" s="72"/>
      <c r="I36" s="72">
        <v>98</v>
      </c>
      <c r="J36" s="72"/>
      <c r="K36" s="71">
        <f t="shared" si="4"/>
        <v>100</v>
      </c>
      <c r="L36" s="91"/>
      <c r="M36" s="13"/>
      <c r="N36" s="71"/>
    </row>
    <row r="37" spans="1:14" thickBot="1" x14ac:dyDescent="0.3">
      <c r="A37" s="39" t="s">
        <v>29</v>
      </c>
      <c r="B37" s="40" t="s">
        <v>37</v>
      </c>
      <c r="C37" s="40" t="s">
        <v>10</v>
      </c>
      <c r="D37" s="41" t="s">
        <v>11</v>
      </c>
      <c r="E37" s="42" t="s">
        <v>49</v>
      </c>
      <c r="F37" s="43" t="s">
        <v>30</v>
      </c>
      <c r="G37" s="68">
        <f>SUM(G38:G38)</f>
        <v>250</v>
      </c>
      <c r="H37" s="68"/>
      <c r="I37" s="68">
        <f>SUM(I38:I38)</f>
        <v>250</v>
      </c>
      <c r="J37" s="68"/>
      <c r="K37" s="67">
        <f t="shared" si="4"/>
        <v>100</v>
      </c>
      <c r="L37" s="27" t="e">
        <f>G37-#REF!</f>
        <v>#REF!</v>
      </c>
      <c r="M37" s="16" t="e">
        <f>I37-#REF!</f>
        <v>#REF!</v>
      </c>
      <c r="N37" s="67"/>
    </row>
    <row r="38" spans="1:14" thickBot="1" x14ac:dyDescent="0.3">
      <c r="A38" s="39" t="s">
        <v>36</v>
      </c>
      <c r="B38" s="40" t="s">
        <v>37</v>
      </c>
      <c r="C38" s="40" t="s">
        <v>10</v>
      </c>
      <c r="D38" s="41" t="s">
        <v>11</v>
      </c>
      <c r="E38" s="42" t="s">
        <v>49</v>
      </c>
      <c r="F38" s="43" t="s">
        <v>40</v>
      </c>
      <c r="G38" s="68">
        <f>227+23</f>
        <v>250</v>
      </c>
      <c r="H38" s="68"/>
      <c r="I38" s="68">
        <f>227+23</f>
        <v>250</v>
      </c>
      <c r="J38" s="68"/>
      <c r="K38" s="67">
        <f t="shared" si="4"/>
        <v>100</v>
      </c>
      <c r="L38" s="28"/>
      <c r="M38" s="16"/>
      <c r="N38" s="67"/>
    </row>
    <row r="39" spans="1:14" ht="19.5" thickBot="1" x14ac:dyDescent="0.35">
      <c r="A39" s="29" t="s">
        <v>6</v>
      </c>
      <c r="B39" s="36" t="s">
        <v>37</v>
      </c>
      <c r="C39" s="36" t="s">
        <v>10</v>
      </c>
      <c r="D39" s="37" t="s">
        <v>0</v>
      </c>
      <c r="E39" s="32"/>
      <c r="F39" s="33"/>
      <c r="G39" s="35">
        <f>SUM(G40)</f>
        <v>33305</v>
      </c>
      <c r="H39" s="35"/>
      <c r="I39" s="35">
        <f>SUM(I40)</f>
        <v>32894</v>
      </c>
      <c r="J39" s="35"/>
      <c r="K39" s="34">
        <f>SUM(I39/G39)*100</f>
        <v>98.765951058399637</v>
      </c>
      <c r="L39" s="98" t="e">
        <f>#REF!+#REF!</f>
        <v>#REF!</v>
      </c>
      <c r="M39" s="99" t="e">
        <f>#REF!+#REF!</f>
        <v>#REF!</v>
      </c>
      <c r="N39" s="34"/>
    </row>
    <row r="40" spans="1:14" thickBot="1" x14ac:dyDescent="0.3">
      <c r="A40" s="95" t="s">
        <v>23</v>
      </c>
      <c r="B40" s="69" t="s">
        <v>37</v>
      </c>
      <c r="C40" s="69" t="s">
        <v>10</v>
      </c>
      <c r="D40" s="70" t="s">
        <v>0</v>
      </c>
      <c r="E40" s="96" t="s">
        <v>45</v>
      </c>
      <c r="F40" s="97"/>
      <c r="G40" s="72">
        <f t="shared" ref="G40:I40" si="5">SUM(G41)</f>
        <v>33305</v>
      </c>
      <c r="H40" s="72"/>
      <c r="I40" s="72">
        <f t="shared" si="5"/>
        <v>32894</v>
      </c>
      <c r="J40" s="72"/>
      <c r="K40" s="71">
        <f t="shared" ref="K40:K48" si="6">SUM(I40/G40)*100</f>
        <v>98.765951058399637</v>
      </c>
      <c r="L40" s="11"/>
      <c r="M40" s="11"/>
      <c r="N40" s="71"/>
    </row>
    <row r="41" spans="1:14" ht="32.25" thickBot="1" x14ac:dyDescent="0.3">
      <c r="A41" s="39" t="s">
        <v>31</v>
      </c>
      <c r="B41" s="40" t="s">
        <v>37</v>
      </c>
      <c r="C41" s="40" t="s">
        <v>10</v>
      </c>
      <c r="D41" s="41" t="s">
        <v>0</v>
      </c>
      <c r="E41" s="56" t="s">
        <v>59</v>
      </c>
      <c r="F41" s="43"/>
      <c r="G41" s="68">
        <f>SUM(G42+G49)</f>
        <v>33305</v>
      </c>
      <c r="H41" s="68"/>
      <c r="I41" s="68">
        <f>SUM(I42+I49)</f>
        <v>32894</v>
      </c>
      <c r="J41" s="68"/>
      <c r="K41" s="67">
        <f t="shared" si="6"/>
        <v>98.765951058399637</v>
      </c>
      <c r="L41" s="19"/>
      <c r="M41" s="19"/>
      <c r="N41" s="67"/>
    </row>
    <row r="42" spans="1:14" ht="32.25" thickBot="1" x14ac:dyDescent="0.3">
      <c r="A42" s="39" t="s">
        <v>32</v>
      </c>
      <c r="B42" s="40" t="s">
        <v>37</v>
      </c>
      <c r="C42" s="40" t="s">
        <v>10</v>
      </c>
      <c r="D42" s="41" t="s">
        <v>0</v>
      </c>
      <c r="E42" s="56" t="s">
        <v>50</v>
      </c>
      <c r="F42" s="43"/>
      <c r="G42" s="68">
        <f>SUM(G43+G45+G47)</f>
        <v>33237</v>
      </c>
      <c r="H42" s="68"/>
      <c r="I42" s="68">
        <f>SUM(I43+I45+I47)</f>
        <v>32829</v>
      </c>
      <c r="J42" s="68"/>
      <c r="K42" s="67">
        <f t="shared" si="6"/>
        <v>98.772452387399596</v>
      </c>
      <c r="L42" s="19"/>
      <c r="M42" s="19"/>
      <c r="N42" s="67"/>
    </row>
    <row r="43" spans="1:14" ht="95.25" thickBot="1" x14ac:dyDescent="0.3">
      <c r="A43" s="46" t="s">
        <v>25</v>
      </c>
      <c r="B43" s="43" t="s">
        <v>37</v>
      </c>
      <c r="C43" s="40" t="s">
        <v>10</v>
      </c>
      <c r="D43" s="41" t="s">
        <v>0</v>
      </c>
      <c r="E43" s="56" t="s">
        <v>50</v>
      </c>
      <c r="F43" s="43" t="s">
        <v>22</v>
      </c>
      <c r="G43" s="21">
        <f>SUM(G44)</f>
        <v>27510</v>
      </c>
      <c r="H43" s="21"/>
      <c r="I43" s="21">
        <f>SUM(I44)</f>
        <v>27500</v>
      </c>
      <c r="J43" s="21"/>
      <c r="K43" s="67">
        <f t="shared" si="6"/>
        <v>99.963649581970188</v>
      </c>
      <c r="L43" s="26"/>
      <c r="M43" s="11"/>
      <c r="N43" s="20"/>
    </row>
    <row r="44" spans="1:14" ht="32.25" thickBot="1" x14ac:dyDescent="0.3">
      <c r="A44" s="39" t="s">
        <v>34</v>
      </c>
      <c r="B44" s="47" t="s">
        <v>37</v>
      </c>
      <c r="C44" s="47" t="s">
        <v>10</v>
      </c>
      <c r="D44" s="48" t="s">
        <v>0</v>
      </c>
      <c r="E44" s="42" t="s">
        <v>50</v>
      </c>
      <c r="F44" s="50" t="s">
        <v>38</v>
      </c>
      <c r="G44" s="68">
        <f>27502+8</f>
        <v>27510</v>
      </c>
      <c r="H44" s="68"/>
      <c r="I44" s="68">
        <f>27492+8</f>
        <v>27500</v>
      </c>
      <c r="J44" s="68"/>
      <c r="K44" s="67">
        <f t="shared" si="6"/>
        <v>99.963649581970188</v>
      </c>
      <c r="L44" s="22"/>
      <c r="M44" s="16"/>
      <c r="N44" s="67"/>
    </row>
    <row r="45" spans="1:14" ht="32.25" thickBot="1" x14ac:dyDescent="0.3">
      <c r="A45" s="39" t="s">
        <v>27</v>
      </c>
      <c r="B45" s="40" t="s">
        <v>37</v>
      </c>
      <c r="C45" s="40" t="s">
        <v>10</v>
      </c>
      <c r="D45" s="41" t="s">
        <v>0</v>
      </c>
      <c r="E45" s="42" t="s">
        <v>50</v>
      </c>
      <c r="F45" s="43" t="s">
        <v>28</v>
      </c>
      <c r="G45" s="68">
        <f>SUM(G46)</f>
        <v>5725</v>
      </c>
      <c r="H45" s="68"/>
      <c r="I45" s="68">
        <f>SUM(I46)</f>
        <v>5327</v>
      </c>
      <c r="J45" s="68"/>
      <c r="K45" s="67">
        <f t="shared" si="6"/>
        <v>93.048034934497821</v>
      </c>
      <c r="L45" s="22"/>
      <c r="M45" s="16"/>
      <c r="N45" s="67"/>
    </row>
    <row r="46" spans="1:14" ht="48" thickBot="1" x14ac:dyDescent="0.3">
      <c r="A46" s="39" t="s">
        <v>35</v>
      </c>
      <c r="B46" s="40" t="s">
        <v>37</v>
      </c>
      <c r="C46" s="40" t="s">
        <v>10</v>
      </c>
      <c r="D46" s="41" t="s">
        <v>0</v>
      </c>
      <c r="E46" s="42" t="s">
        <v>50</v>
      </c>
      <c r="F46" s="43" t="s">
        <v>39</v>
      </c>
      <c r="G46" s="68">
        <f>294+582+163+31+25+562+43+100+442+3281+79+123</f>
        <v>5725</v>
      </c>
      <c r="H46" s="68"/>
      <c r="I46" s="68">
        <f>277+456+117+21+25+535+43+100+442+3109+79+123</f>
        <v>5327</v>
      </c>
      <c r="J46" s="68"/>
      <c r="K46" s="67">
        <f t="shared" si="6"/>
        <v>93.048034934497821</v>
      </c>
      <c r="L46" s="22"/>
      <c r="M46" s="16"/>
      <c r="N46" s="67"/>
    </row>
    <row r="47" spans="1:14" ht="17.25" thickBot="1" x14ac:dyDescent="0.3">
      <c r="A47" s="93" t="s">
        <v>61</v>
      </c>
      <c r="B47" s="94" t="str">
        <f>B42</f>
        <v>900</v>
      </c>
      <c r="C47" s="94" t="s">
        <v>10</v>
      </c>
      <c r="D47" s="94" t="s">
        <v>0</v>
      </c>
      <c r="E47" s="100" t="s">
        <v>50</v>
      </c>
      <c r="F47" s="83" t="s">
        <v>30</v>
      </c>
      <c r="G47" s="68">
        <f>SUM(G48)</f>
        <v>2</v>
      </c>
      <c r="H47" s="68"/>
      <c r="I47" s="68">
        <f>SUM(I48)</f>
        <v>2</v>
      </c>
      <c r="J47" s="68"/>
      <c r="K47" s="67">
        <f t="shared" si="6"/>
        <v>100</v>
      </c>
      <c r="L47" s="22"/>
      <c r="M47" s="16"/>
      <c r="N47" s="67"/>
    </row>
    <row r="48" spans="1:14" ht="17.25" thickBot="1" x14ac:dyDescent="0.3">
      <c r="A48" s="107" t="s">
        <v>57</v>
      </c>
      <c r="B48" s="106" t="str">
        <f>B43</f>
        <v>900</v>
      </c>
      <c r="C48" s="92" t="s">
        <v>10</v>
      </c>
      <c r="D48" s="92" t="s">
        <v>0</v>
      </c>
      <c r="E48" s="101" t="s">
        <v>50</v>
      </c>
      <c r="F48" s="103" t="s">
        <v>58</v>
      </c>
      <c r="G48" s="72">
        <v>2</v>
      </c>
      <c r="H48" s="72"/>
      <c r="I48" s="72">
        <v>2</v>
      </c>
      <c r="J48" s="72"/>
      <c r="K48" s="71">
        <f t="shared" si="6"/>
        <v>100</v>
      </c>
      <c r="L48" s="91"/>
      <c r="M48" s="13"/>
      <c r="N48" s="71"/>
    </row>
    <row r="49" spans="1:71" ht="32.25" thickBot="1" x14ac:dyDescent="0.3">
      <c r="A49" s="29" t="s">
        <v>56</v>
      </c>
      <c r="B49" s="36" t="s">
        <v>37</v>
      </c>
      <c r="C49" s="36" t="s">
        <v>10</v>
      </c>
      <c r="D49" s="37" t="s">
        <v>0</v>
      </c>
      <c r="E49" s="102" t="s">
        <v>55</v>
      </c>
      <c r="F49" s="33"/>
      <c r="G49" s="35">
        <f>SUM(G50)</f>
        <v>68</v>
      </c>
      <c r="H49" s="35"/>
      <c r="I49" s="35">
        <f>SUM(I50)</f>
        <v>65</v>
      </c>
      <c r="J49" s="35"/>
      <c r="K49" s="34">
        <f>SUM(I49/G49)*100</f>
        <v>95.588235294117652</v>
      </c>
      <c r="L49" s="77"/>
      <c r="M49" s="17"/>
      <c r="N49" s="34"/>
    </row>
    <row r="50" spans="1:71" ht="32.25" thickBot="1" x14ac:dyDescent="0.3">
      <c r="A50" s="39" t="s">
        <v>27</v>
      </c>
      <c r="B50" s="40" t="s">
        <v>37</v>
      </c>
      <c r="C50" s="40" t="s">
        <v>10</v>
      </c>
      <c r="D50" s="41" t="s">
        <v>0</v>
      </c>
      <c r="E50" s="42" t="s">
        <v>55</v>
      </c>
      <c r="F50" s="43" t="s">
        <v>28</v>
      </c>
      <c r="G50" s="68">
        <f>SUM(G51)</f>
        <v>68</v>
      </c>
      <c r="H50" s="68"/>
      <c r="I50" s="68">
        <f>SUM(I51)</f>
        <v>65</v>
      </c>
      <c r="J50" s="68"/>
      <c r="K50" s="67">
        <f t="shared" ref="K50" si="7">SUM(I50/G50)*100</f>
        <v>95.588235294117652</v>
      </c>
      <c r="L50" s="27" t="e">
        <f>G50-#REF!</f>
        <v>#REF!</v>
      </c>
      <c r="M50" s="16" t="e">
        <f>I50-#REF!</f>
        <v>#REF!</v>
      </c>
      <c r="N50" s="67"/>
    </row>
    <row r="51" spans="1:71" ht="48" thickBot="1" x14ac:dyDescent="0.3">
      <c r="A51" s="39" t="s">
        <v>35</v>
      </c>
      <c r="B51" s="40" t="s">
        <v>37</v>
      </c>
      <c r="C51" s="40" t="s">
        <v>10</v>
      </c>
      <c r="D51" s="41" t="s">
        <v>0</v>
      </c>
      <c r="E51" s="42" t="s">
        <v>55</v>
      </c>
      <c r="F51" s="43" t="s">
        <v>39</v>
      </c>
      <c r="G51" s="68">
        <v>68</v>
      </c>
      <c r="H51" s="68"/>
      <c r="I51" s="68">
        <v>65</v>
      </c>
      <c r="J51" s="68"/>
      <c r="K51" s="67">
        <f>SUM(I51/G51)*100</f>
        <v>95.588235294117652</v>
      </c>
      <c r="L51" s="28"/>
      <c r="M51" s="16"/>
      <c r="N51" s="67"/>
      <c r="AS51" s="76"/>
      <c r="AT51" s="76"/>
      <c r="AU51" s="76"/>
      <c r="AV51" s="76"/>
      <c r="AW51" s="76"/>
      <c r="AZ51" s="76"/>
      <c r="BA51" s="76"/>
      <c r="BB51" s="76"/>
      <c r="BC51" s="76"/>
      <c r="BF51" s="76"/>
      <c r="BG51" s="76"/>
      <c r="BH51" s="76"/>
      <c r="BI51" s="76"/>
      <c r="BL51" s="76"/>
      <c r="BM51" s="76"/>
      <c r="BN51" s="76"/>
      <c r="BO51" s="76"/>
      <c r="BR51" s="9"/>
      <c r="BS51" s="9"/>
    </row>
    <row r="52" spans="1:71" x14ac:dyDescent="0.25">
      <c r="G52" s="74"/>
      <c r="H52" s="74"/>
      <c r="I52" s="1"/>
      <c r="J52" s="75"/>
      <c r="K52" s="9"/>
      <c r="AS52" s="76"/>
      <c r="AT52" s="76"/>
      <c r="AU52" s="76"/>
      <c r="AV52" s="76"/>
      <c r="AW52" s="76"/>
      <c r="AZ52" s="76"/>
      <c r="BA52" s="76"/>
      <c r="BB52" s="76"/>
      <c r="BC52" s="76"/>
      <c r="BF52" s="76"/>
      <c r="BG52" s="76"/>
      <c r="BH52" s="76"/>
      <c r="BI52" s="76"/>
      <c r="BL52" s="76"/>
      <c r="BM52" s="76"/>
      <c r="BN52" s="76"/>
      <c r="BO52" s="76"/>
      <c r="BR52" s="9"/>
      <c r="BS52" s="9"/>
    </row>
    <row r="53" spans="1:71" x14ac:dyDescent="0.25">
      <c r="I53" s="9"/>
      <c r="J53" s="9"/>
      <c r="K53" s="9"/>
    </row>
    <row r="54" spans="1:71" ht="30.75" customHeight="1" x14ac:dyDescent="0.3">
      <c r="A54" s="80"/>
      <c r="B54" s="78"/>
      <c r="C54" s="78"/>
      <c r="D54" s="78"/>
      <c r="E54" s="78"/>
      <c r="F54" s="78"/>
      <c r="G54" s="78"/>
      <c r="H54" s="78"/>
      <c r="I54" s="79"/>
      <c r="J54" s="81"/>
      <c r="K54" s="9"/>
    </row>
    <row r="55" spans="1:71" x14ac:dyDescent="0.25">
      <c r="I55" s="9"/>
      <c r="J55" s="82"/>
      <c r="K55" s="9"/>
    </row>
    <row r="56" spans="1:71" ht="33.75" customHeight="1" x14ac:dyDescent="0.3">
      <c r="A56" s="80"/>
      <c r="B56" s="78"/>
      <c r="C56" s="78"/>
      <c r="D56" s="78"/>
      <c r="E56" s="78"/>
      <c r="F56" s="78"/>
      <c r="G56" s="78"/>
      <c r="H56" s="78"/>
      <c r="I56" s="79"/>
      <c r="J56" s="81"/>
      <c r="K56" s="9"/>
    </row>
    <row r="57" spans="1:71" x14ac:dyDescent="0.25">
      <c r="I57" s="9"/>
      <c r="J57" s="9"/>
      <c r="K57" s="9"/>
    </row>
    <row r="58" spans="1:71" x14ac:dyDescent="0.25">
      <c r="I58" s="9"/>
      <c r="J58" s="9"/>
      <c r="K58" s="9"/>
    </row>
    <row r="59" spans="1:71" x14ac:dyDescent="0.25">
      <c r="I59" s="9"/>
      <c r="J59" s="9"/>
      <c r="K59" s="9"/>
    </row>
    <row r="60" spans="1:71" x14ac:dyDescent="0.25">
      <c r="I60" s="9"/>
      <c r="J60" s="9"/>
      <c r="K60" s="9"/>
    </row>
    <row r="61" spans="1:71" x14ac:dyDescent="0.25">
      <c r="I61" s="9"/>
      <c r="J61" s="9"/>
      <c r="K61" s="9"/>
    </row>
    <row r="62" spans="1:71" x14ac:dyDescent="0.25">
      <c r="I62" s="9"/>
      <c r="J62" s="9"/>
      <c r="K62" s="9"/>
    </row>
    <row r="63" spans="1:71" x14ac:dyDescent="0.25">
      <c r="I63" s="9"/>
      <c r="J63" s="9"/>
      <c r="K63" s="9"/>
    </row>
    <row r="64" spans="1:7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</row>
    <row r="128" spans="9:11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</sheetData>
  <mergeCells count="23"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  <mergeCell ref="L12:L14"/>
    <mergeCell ref="M12:M14"/>
    <mergeCell ref="I10:J11"/>
    <mergeCell ref="G12:G13"/>
    <mergeCell ref="H12:H13"/>
    <mergeCell ref="I12:I13"/>
    <mergeCell ref="J12:J13"/>
  </mergeCells>
  <pageMargins left="0.70866141732283472" right="0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2024-07-09T11:58:19Z</cp:lastPrinted>
  <dcterms:created xsi:type="dcterms:W3CDTF">2007-01-25T06:11:58Z</dcterms:created>
  <dcterms:modified xsi:type="dcterms:W3CDTF">2024-07-09T11:58:22Z</dcterms:modified>
</cp:coreProperties>
</file>