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1075" windowHeight="10035"/>
  </bookViews>
  <sheets>
    <sheet name="2023-2024" sheetId="1" r:id="rId1"/>
  </sheets>
  <externalReferences>
    <externalReference r:id="rId2"/>
  </externalReferences>
  <definedNames>
    <definedName name="_xlnm._FilterDatabase" localSheetId="0" hidden="1">'2023-2024'!$A$14:$Q$1589</definedName>
    <definedName name="ВР">[1]коды!$F$6:$G$51</definedName>
    <definedName name="Дума">'[1]прил 7'!$A$11:$F$2996</definedName>
    <definedName name="_xlnm.Print_Titles" localSheetId="0">'2023-2024'!$A:$E,'2023-2024'!$11:$13</definedName>
    <definedName name="_xlnm.Print_Area" localSheetId="0">'2023-2024'!$A$1:$Q$840</definedName>
    <definedName name="ЦСР">[1]коды!$D$6:$E$522</definedName>
  </definedNames>
  <calcPr calcId="125725"/>
</workbook>
</file>

<file path=xl/calcChain.xml><?xml version="1.0" encoding="utf-8"?>
<calcChain xmlns="http://schemas.openxmlformats.org/spreadsheetml/2006/main">
  <c r="P866" i="1"/>
  <c r="N866"/>
  <c r="P865"/>
  <c r="N865"/>
  <c r="H865"/>
  <c r="F865"/>
  <c r="H864"/>
  <c r="F864"/>
  <c r="P863"/>
  <c r="N863"/>
  <c r="H863"/>
  <c r="F863"/>
  <c r="Q862"/>
  <c r="P862" s="1"/>
  <c r="O862"/>
  <c r="N862" s="1"/>
  <c r="I862"/>
  <c r="H862" s="1"/>
  <c r="G862"/>
  <c r="F862" s="1"/>
  <c r="P860"/>
  <c r="N860"/>
  <c r="H860"/>
  <c r="F860"/>
  <c r="P859"/>
  <c r="N859"/>
  <c r="H859"/>
  <c r="F859"/>
  <c r="O858"/>
  <c r="N858" s="1"/>
  <c r="G858"/>
  <c r="F858" s="1"/>
  <c r="P857"/>
  <c r="N857"/>
  <c r="H857"/>
  <c r="F857"/>
  <c r="P856"/>
  <c r="N856"/>
  <c r="H856"/>
  <c r="F856"/>
  <c r="P855"/>
  <c r="N855"/>
  <c r="H855"/>
  <c r="F855"/>
  <c r="P854"/>
  <c r="O854"/>
  <c r="N854"/>
  <c r="H854"/>
  <c r="G854"/>
  <c r="F854" s="1"/>
  <c r="P853"/>
  <c r="N853"/>
  <c r="H853"/>
  <c r="F853"/>
  <c r="P852"/>
  <c r="N852"/>
  <c r="H852"/>
  <c r="F852"/>
  <c r="P850"/>
  <c r="N850"/>
  <c r="H850"/>
  <c r="F850"/>
  <c r="P849"/>
  <c r="N849"/>
  <c r="H849"/>
  <c r="H868" s="1"/>
  <c r="H869" s="1"/>
  <c r="F849"/>
  <c r="Q838"/>
  <c r="P838"/>
  <c r="O838"/>
  <c r="N838"/>
  <c r="Q836"/>
  <c r="P836"/>
  <c r="O836"/>
  <c r="N836"/>
  <c r="Q835"/>
  <c r="P835"/>
  <c r="O835"/>
  <c r="N835"/>
  <c r="M835"/>
  <c r="L835"/>
  <c r="K835"/>
  <c r="J835"/>
  <c r="I835"/>
  <c r="H835"/>
  <c r="G835"/>
  <c r="F835"/>
  <c r="Q834"/>
  <c r="P834"/>
  <c r="O834"/>
  <c r="N834"/>
  <c r="M834"/>
  <c r="L834"/>
  <c r="K834"/>
  <c r="J834"/>
  <c r="I834"/>
  <c r="H834"/>
  <c r="G834"/>
  <c r="F834"/>
  <c r="Q833"/>
  <c r="P833"/>
  <c r="O833"/>
  <c r="N833"/>
  <c r="M833"/>
  <c r="L833"/>
  <c r="K833"/>
  <c r="J833"/>
  <c r="I833"/>
  <c r="H833"/>
  <c r="G833"/>
  <c r="F833"/>
  <c r="Q832"/>
  <c r="P832"/>
  <c r="O832"/>
  <c r="N832"/>
  <c r="M832"/>
  <c r="L832"/>
  <c r="K832"/>
  <c r="J832"/>
  <c r="I832"/>
  <c r="H832"/>
  <c r="G832"/>
  <c r="F832"/>
  <c r="Q830"/>
  <c r="P830"/>
  <c r="O830"/>
  <c r="N830"/>
  <c r="M830"/>
  <c r="L830"/>
  <c r="K830"/>
  <c r="J830"/>
  <c r="I830"/>
  <c r="H830"/>
  <c r="G830"/>
  <c r="F830"/>
  <c r="Q828"/>
  <c r="P828"/>
  <c r="O828"/>
  <c r="N828"/>
  <c r="Q827"/>
  <c r="P827"/>
  <c r="O827"/>
  <c r="N827"/>
  <c r="M827"/>
  <c r="L827"/>
  <c r="K827"/>
  <c r="J827"/>
  <c r="I827"/>
  <c r="H827"/>
  <c r="G827"/>
  <c r="F827"/>
  <c r="Q826"/>
  <c r="P826"/>
  <c r="O826"/>
  <c r="N826"/>
  <c r="M826"/>
  <c r="L826"/>
  <c r="K826"/>
  <c r="J826"/>
  <c r="I826"/>
  <c r="H826"/>
  <c r="G826"/>
  <c r="F826"/>
  <c r="Q825"/>
  <c r="P825"/>
  <c r="O825"/>
  <c r="N825"/>
  <c r="M825"/>
  <c r="L825"/>
  <c r="K825"/>
  <c r="J825"/>
  <c r="I825"/>
  <c r="H825"/>
  <c r="G825"/>
  <c r="F825"/>
  <c r="Q824"/>
  <c r="P824"/>
  <c r="O824"/>
  <c r="N824"/>
  <c r="M824"/>
  <c r="L824"/>
  <c r="K824"/>
  <c r="J824"/>
  <c r="I824"/>
  <c r="H824"/>
  <c r="G824"/>
  <c r="F824"/>
  <c r="Q823"/>
  <c r="P823"/>
  <c r="O823"/>
  <c r="N823"/>
  <c r="M823"/>
  <c r="L823"/>
  <c r="K823"/>
  <c r="J823"/>
  <c r="I823"/>
  <c r="H823"/>
  <c r="G823"/>
  <c r="F823"/>
  <c r="Q821"/>
  <c r="P821"/>
  <c r="O821"/>
  <c r="N821"/>
  <c r="M821"/>
  <c r="L821"/>
  <c r="K821"/>
  <c r="J821"/>
  <c r="I821"/>
  <c r="H821"/>
  <c r="G821"/>
  <c r="F821"/>
  <c r="Q819"/>
  <c r="P819"/>
  <c r="O819"/>
  <c r="N819"/>
  <c r="Q818"/>
  <c r="P818"/>
  <c r="O818"/>
  <c r="N818"/>
  <c r="I818"/>
  <c r="H818"/>
  <c r="G818"/>
  <c r="F818"/>
  <c r="Q817"/>
  <c r="P817"/>
  <c r="O817"/>
  <c r="N817"/>
  <c r="M817"/>
  <c r="L817"/>
  <c r="K817"/>
  <c r="J817"/>
  <c r="I817"/>
  <c r="H817"/>
  <c r="G817"/>
  <c r="F817"/>
  <c r="Q816"/>
  <c r="Q815" s="1"/>
  <c r="Q814" s="1"/>
  <c r="Q813" s="1"/>
  <c r="Q808" s="1"/>
  <c r="Q807" s="1"/>
  <c r="P816"/>
  <c r="P815" s="1"/>
  <c r="P814" s="1"/>
  <c r="P813" s="1"/>
  <c r="P808" s="1"/>
  <c r="P807" s="1"/>
  <c r="O816"/>
  <c r="H816"/>
  <c r="F816"/>
  <c r="N816" s="1"/>
  <c r="N815" s="1"/>
  <c r="N814" s="1"/>
  <c r="N813" s="1"/>
  <c r="O815"/>
  <c r="I815"/>
  <c r="H815"/>
  <c r="G815"/>
  <c r="F815"/>
  <c r="O814"/>
  <c r="M814"/>
  <c r="L814"/>
  <c r="K814"/>
  <c r="J814"/>
  <c r="I814"/>
  <c r="H814"/>
  <c r="G814"/>
  <c r="F814"/>
  <c r="O813"/>
  <c r="M813"/>
  <c r="L813"/>
  <c r="K813"/>
  <c r="J813"/>
  <c r="I813"/>
  <c r="H813"/>
  <c r="G813"/>
  <c r="F813"/>
  <c r="Q812"/>
  <c r="P812"/>
  <c r="O812"/>
  <c r="O811" s="1"/>
  <c r="O810" s="1"/>
  <c r="O809" s="1"/>
  <c r="O808" s="1"/>
  <c r="O807" s="1"/>
  <c r="O784" s="1"/>
  <c r="N812"/>
  <c r="N811" s="1"/>
  <c r="N810" s="1"/>
  <c r="N809" s="1"/>
  <c r="H812"/>
  <c r="F812"/>
  <c r="Q811"/>
  <c r="P811"/>
  <c r="M811"/>
  <c r="L811"/>
  <c r="K811"/>
  <c r="J811"/>
  <c r="I811"/>
  <c r="H811"/>
  <c r="G811"/>
  <c r="F811"/>
  <c r="Q810"/>
  <c r="P810"/>
  <c r="M810"/>
  <c r="L810"/>
  <c r="K810"/>
  <c r="J810"/>
  <c r="I810"/>
  <c r="H810"/>
  <c r="G810"/>
  <c r="F810"/>
  <c r="Q809"/>
  <c r="P809"/>
  <c r="M809"/>
  <c r="L809"/>
  <c r="K809"/>
  <c r="J809"/>
  <c r="I809"/>
  <c r="H809"/>
  <c r="G809"/>
  <c r="F809"/>
  <c r="M808"/>
  <c r="L808"/>
  <c r="K808"/>
  <c r="J808"/>
  <c r="I808"/>
  <c r="H808"/>
  <c r="G808"/>
  <c r="F808"/>
  <c r="M807"/>
  <c r="L807"/>
  <c r="K807"/>
  <c r="J807"/>
  <c r="I807"/>
  <c r="H807"/>
  <c r="G807"/>
  <c r="F807"/>
  <c r="Q805"/>
  <c r="P805"/>
  <c r="O805"/>
  <c r="N805"/>
  <c r="Q804"/>
  <c r="P804"/>
  <c r="O804"/>
  <c r="N804"/>
  <c r="M804"/>
  <c r="L804"/>
  <c r="K804"/>
  <c r="J804"/>
  <c r="I804"/>
  <c r="H804"/>
  <c r="G804"/>
  <c r="F804"/>
  <c r="Q803"/>
  <c r="P803"/>
  <c r="O803"/>
  <c r="N803"/>
  <c r="M803"/>
  <c r="L803"/>
  <c r="K803"/>
  <c r="J803"/>
  <c r="I803"/>
  <c r="H803"/>
  <c r="G803"/>
  <c r="F803"/>
  <c r="Q802"/>
  <c r="P802"/>
  <c r="O802"/>
  <c r="N802"/>
  <c r="Q801"/>
  <c r="P801"/>
  <c r="O801"/>
  <c r="N801"/>
  <c r="M801"/>
  <c r="L801"/>
  <c r="K801"/>
  <c r="J801"/>
  <c r="I801"/>
  <c r="H801"/>
  <c r="G801"/>
  <c r="F801"/>
  <c r="Q800"/>
  <c r="P800"/>
  <c r="O800"/>
  <c r="N800"/>
  <c r="M800"/>
  <c r="L800"/>
  <c r="K800"/>
  <c r="J800"/>
  <c r="I800"/>
  <c r="H800"/>
  <c r="G800"/>
  <c r="F800"/>
  <c r="Q799"/>
  <c r="P799"/>
  <c r="O799"/>
  <c r="N799"/>
  <c r="M799"/>
  <c r="L799"/>
  <c r="K799"/>
  <c r="J799"/>
  <c r="I799"/>
  <c r="H799"/>
  <c r="G799"/>
  <c r="F799"/>
  <c r="Q798"/>
  <c r="P798"/>
  <c r="O798"/>
  <c r="N798"/>
  <c r="M798"/>
  <c r="L798"/>
  <c r="K798"/>
  <c r="J798"/>
  <c r="I798"/>
  <c r="H798"/>
  <c r="G798"/>
  <c r="F798"/>
  <c r="Q797"/>
  <c r="P797"/>
  <c r="O797"/>
  <c r="N797"/>
  <c r="M797"/>
  <c r="L797"/>
  <c r="K797"/>
  <c r="J797"/>
  <c r="I797"/>
  <c r="H797"/>
  <c r="G797"/>
  <c r="F797"/>
  <c r="Q795"/>
  <c r="P795"/>
  <c r="O795"/>
  <c r="N795"/>
  <c r="Q794"/>
  <c r="P794"/>
  <c r="O794"/>
  <c r="N794"/>
  <c r="M794"/>
  <c r="L794"/>
  <c r="K794"/>
  <c r="J794"/>
  <c r="I794"/>
  <c r="H794"/>
  <c r="G794"/>
  <c r="F794"/>
  <c r="Q793"/>
  <c r="P793"/>
  <c r="O793"/>
  <c r="N793"/>
  <c r="M793"/>
  <c r="L793"/>
  <c r="K793"/>
  <c r="J793"/>
  <c r="I793"/>
  <c r="H793"/>
  <c r="G793"/>
  <c r="F793"/>
  <c r="Q792"/>
  <c r="P792"/>
  <c r="O792"/>
  <c r="N792"/>
  <c r="M792"/>
  <c r="L792"/>
  <c r="K792"/>
  <c r="J792"/>
  <c r="I792"/>
  <c r="H792"/>
  <c r="G792"/>
  <c r="F792"/>
  <c r="Q791"/>
  <c r="Q790" s="1"/>
  <c r="Q789" s="1"/>
  <c r="Q788" s="1"/>
  <c r="Q787" s="1"/>
  <c r="Q786" s="1"/>
  <c r="Q784" s="1"/>
  <c r="O791"/>
  <c r="H791"/>
  <c r="P791" s="1"/>
  <c r="P790" s="1"/>
  <c r="P789" s="1"/>
  <c r="P788" s="1"/>
  <c r="P787" s="1"/>
  <c r="P786" s="1"/>
  <c r="P784" s="1"/>
  <c r="F791"/>
  <c r="N791" s="1"/>
  <c r="N790" s="1"/>
  <c r="N789" s="1"/>
  <c r="N788" s="1"/>
  <c r="N787" s="1"/>
  <c r="N786" s="1"/>
  <c r="O790"/>
  <c r="M790"/>
  <c r="L790"/>
  <c r="K790"/>
  <c r="J790"/>
  <c r="I790"/>
  <c r="G790"/>
  <c r="F790"/>
  <c r="O789"/>
  <c r="M789"/>
  <c r="L789"/>
  <c r="K789"/>
  <c r="J789"/>
  <c r="I789"/>
  <c r="G789"/>
  <c r="F789"/>
  <c r="O788"/>
  <c r="M788"/>
  <c r="L788"/>
  <c r="K788"/>
  <c r="J788"/>
  <c r="I788"/>
  <c r="G788"/>
  <c r="F788"/>
  <c r="O787"/>
  <c r="M787"/>
  <c r="L787"/>
  <c r="K787"/>
  <c r="J787"/>
  <c r="I787"/>
  <c r="G787"/>
  <c r="F787"/>
  <c r="O786"/>
  <c r="M786"/>
  <c r="L786"/>
  <c r="K786"/>
  <c r="J786"/>
  <c r="I786"/>
  <c r="G786"/>
  <c r="F786"/>
  <c r="M784"/>
  <c r="L784"/>
  <c r="K784"/>
  <c r="J784"/>
  <c r="I784"/>
  <c r="G784"/>
  <c r="F784"/>
  <c r="Q782"/>
  <c r="P782"/>
  <c r="O782"/>
  <c r="N782"/>
  <c r="Q781"/>
  <c r="P781"/>
  <c r="O781"/>
  <c r="N781"/>
  <c r="M781"/>
  <c r="L781"/>
  <c r="K781"/>
  <c r="J781"/>
  <c r="I781"/>
  <c r="H781"/>
  <c r="G781"/>
  <c r="F781"/>
  <c r="Q780"/>
  <c r="P780"/>
  <c r="O780"/>
  <c r="N780"/>
  <c r="M780"/>
  <c r="L780"/>
  <c r="K780"/>
  <c r="J780"/>
  <c r="I780"/>
  <c r="H780"/>
  <c r="G780"/>
  <c r="F780"/>
  <c r="Q779"/>
  <c r="P779"/>
  <c r="O779"/>
  <c r="N779"/>
  <c r="Q778"/>
  <c r="P778"/>
  <c r="O778"/>
  <c r="N778"/>
  <c r="M778"/>
  <c r="L778"/>
  <c r="K778"/>
  <c r="J778"/>
  <c r="I778"/>
  <c r="H778"/>
  <c r="G778"/>
  <c r="F778"/>
  <c r="Q777"/>
  <c r="P777"/>
  <c r="O777"/>
  <c r="N777"/>
  <c r="M777"/>
  <c r="L777"/>
  <c r="K777"/>
  <c r="J777"/>
  <c r="I777"/>
  <c r="H777"/>
  <c r="G777"/>
  <c r="F777"/>
  <c r="Q776"/>
  <c r="P776"/>
  <c r="O776"/>
  <c r="N776"/>
  <c r="M776"/>
  <c r="L776"/>
  <c r="K776"/>
  <c r="J776"/>
  <c r="I776"/>
  <c r="H776"/>
  <c r="G776"/>
  <c r="F776"/>
  <c r="Q775"/>
  <c r="P775"/>
  <c r="O775"/>
  <c r="N775"/>
  <c r="Q774"/>
  <c r="P774"/>
  <c r="O774"/>
  <c r="N774"/>
  <c r="M774"/>
  <c r="L774"/>
  <c r="K774"/>
  <c r="J774"/>
  <c r="I774"/>
  <c r="H774"/>
  <c r="G774"/>
  <c r="F774"/>
  <c r="Q773"/>
  <c r="P773"/>
  <c r="O773"/>
  <c r="N773"/>
  <c r="Q772"/>
  <c r="P772"/>
  <c r="O772"/>
  <c r="N772"/>
  <c r="M772"/>
  <c r="L772"/>
  <c r="K772"/>
  <c r="J772"/>
  <c r="I772"/>
  <c r="H772"/>
  <c r="G772"/>
  <c r="F772"/>
  <c r="Q771"/>
  <c r="P771"/>
  <c r="O771"/>
  <c r="N771"/>
  <c r="M771"/>
  <c r="L771"/>
  <c r="K771"/>
  <c r="J771"/>
  <c r="I771"/>
  <c r="H771"/>
  <c r="G771"/>
  <c r="F771"/>
  <c r="Q770"/>
  <c r="P770"/>
  <c r="O770"/>
  <c r="N770"/>
  <c r="M770"/>
  <c r="L770"/>
  <c r="K770"/>
  <c r="J770"/>
  <c r="I770"/>
  <c r="H770"/>
  <c r="G770"/>
  <c r="F770"/>
  <c r="Q769"/>
  <c r="P769"/>
  <c r="O769"/>
  <c r="N769"/>
  <c r="M769"/>
  <c r="L769"/>
  <c r="K769"/>
  <c r="J769"/>
  <c r="I769"/>
  <c r="H769"/>
  <c r="G769"/>
  <c r="F769"/>
  <c r="Q768"/>
  <c r="P768"/>
  <c r="O768"/>
  <c r="N768"/>
  <c r="Q767"/>
  <c r="P767"/>
  <c r="O767"/>
  <c r="N767"/>
  <c r="M767"/>
  <c r="L767"/>
  <c r="K767"/>
  <c r="J767"/>
  <c r="I767"/>
  <c r="H767"/>
  <c r="G767"/>
  <c r="F767"/>
  <c r="Q766"/>
  <c r="P766"/>
  <c r="O766"/>
  <c r="N766"/>
  <c r="Q765"/>
  <c r="P765"/>
  <c r="O765"/>
  <c r="N765"/>
  <c r="M765"/>
  <c r="L765"/>
  <c r="K765"/>
  <c r="J765"/>
  <c r="I765"/>
  <c r="H765"/>
  <c r="G765"/>
  <c r="F765"/>
  <c r="Q764"/>
  <c r="P764"/>
  <c r="O764"/>
  <c r="N764"/>
  <c r="M764"/>
  <c r="L764"/>
  <c r="K764"/>
  <c r="J764"/>
  <c r="I764"/>
  <c r="H764"/>
  <c r="G764"/>
  <c r="F764"/>
  <c r="Q763"/>
  <c r="P763"/>
  <c r="O763"/>
  <c r="N763"/>
  <c r="M763"/>
  <c r="L763"/>
  <c r="K763"/>
  <c r="J763"/>
  <c r="I763"/>
  <c r="H763"/>
  <c r="G763"/>
  <c r="F763"/>
  <c r="Q762"/>
  <c r="P762"/>
  <c r="O762"/>
  <c r="N762"/>
  <c r="M762"/>
  <c r="L762"/>
  <c r="K762"/>
  <c r="J762"/>
  <c r="I762"/>
  <c r="H762"/>
  <c r="G762"/>
  <c r="F762"/>
  <c r="Q761"/>
  <c r="P761"/>
  <c r="O761"/>
  <c r="N761"/>
  <c r="M761"/>
  <c r="L761"/>
  <c r="K761"/>
  <c r="J761"/>
  <c r="I761"/>
  <c r="H761"/>
  <c r="G761"/>
  <c r="F761"/>
  <c r="Q759"/>
  <c r="Q758" s="1"/>
  <c r="Q757" s="1"/>
  <c r="Q756" s="1"/>
  <c r="O759"/>
  <c r="N759"/>
  <c r="N758" s="1"/>
  <c r="N757" s="1"/>
  <c r="N756" s="1"/>
  <c r="H759"/>
  <c r="P759" s="1"/>
  <c r="P758" s="1"/>
  <c r="P757" s="1"/>
  <c r="P756" s="1"/>
  <c r="F759"/>
  <c r="O758"/>
  <c r="M758"/>
  <c r="L758"/>
  <c r="K758"/>
  <c r="J758"/>
  <c r="I758"/>
  <c r="H758"/>
  <c r="G758"/>
  <c r="F758"/>
  <c r="O757"/>
  <c r="M757"/>
  <c r="L757"/>
  <c r="K757"/>
  <c r="J757"/>
  <c r="I757"/>
  <c r="H757"/>
  <c r="G757"/>
  <c r="F757"/>
  <c r="O756"/>
  <c r="M756"/>
  <c r="L756"/>
  <c r="K756"/>
  <c r="J756"/>
  <c r="I756"/>
  <c r="H756"/>
  <c r="G756"/>
  <c r="F756"/>
  <c r="Q755"/>
  <c r="Q754" s="1"/>
  <c r="Q753" s="1"/>
  <c r="Q752" s="1"/>
  <c r="Q746" s="1"/>
  <c r="O755"/>
  <c r="H755"/>
  <c r="P755" s="1"/>
  <c r="P754" s="1"/>
  <c r="P753" s="1"/>
  <c r="P752" s="1"/>
  <c r="F755"/>
  <c r="N755" s="1"/>
  <c r="N754" s="1"/>
  <c r="N753" s="1"/>
  <c r="N752" s="1"/>
  <c r="O754"/>
  <c r="M754"/>
  <c r="L754"/>
  <c r="K754"/>
  <c r="J754"/>
  <c r="I754"/>
  <c r="H754"/>
  <c r="G754"/>
  <c r="F754"/>
  <c r="O753"/>
  <c r="M753"/>
  <c r="L753"/>
  <c r="K753"/>
  <c r="J753"/>
  <c r="I753"/>
  <c r="H753"/>
  <c r="G753"/>
  <c r="F753"/>
  <c r="O752"/>
  <c r="M752"/>
  <c r="L752"/>
  <c r="K752"/>
  <c r="J752"/>
  <c r="I752"/>
  <c r="H752"/>
  <c r="G752"/>
  <c r="F752"/>
  <c r="Q751"/>
  <c r="P751"/>
  <c r="O751"/>
  <c r="N751"/>
  <c r="N750" s="1"/>
  <c r="N749" s="1"/>
  <c r="N748" s="1"/>
  <c r="N747" s="1"/>
  <c r="H751"/>
  <c r="F751"/>
  <c r="Q750"/>
  <c r="P750"/>
  <c r="O750"/>
  <c r="M750"/>
  <c r="L750"/>
  <c r="K750"/>
  <c r="J750"/>
  <c r="I750"/>
  <c r="H750"/>
  <c r="G750"/>
  <c r="F750"/>
  <c r="Q749"/>
  <c r="P749"/>
  <c r="O749"/>
  <c r="M749"/>
  <c r="L749"/>
  <c r="K749"/>
  <c r="J749"/>
  <c r="I749"/>
  <c r="H749"/>
  <c r="G749"/>
  <c r="F749"/>
  <c r="Q748"/>
  <c r="P748"/>
  <c r="O748"/>
  <c r="M748"/>
  <c r="L748"/>
  <c r="K748"/>
  <c r="J748"/>
  <c r="I748"/>
  <c r="H748"/>
  <c r="G748"/>
  <c r="F748"/>
  <c r="Q747"/>
  <c r="P747"/>
  <c r="O747"/>
  <c r="M747"/>
  <c r="L747"/>
  <c r="K747"/>
  <c r="J747"/>
  <c r="I747"/>
  <c r="H747"/>
  <c r="G747"/>
  <c r="F747"/>
  <c r="O746"/>
  <c r="M746"/>
  <c r="L746"/>
  <c r="K746"/>
  <c r="J746"/>
  <c r="I746"/>
  <c r="H746"/>
  <c r="G746"/>
  <c r="F746"/>
  <c r="Q744"/>
  <c r="Q743" s="1"/>
  <c r="Q742" s="1"/>
  <c r="Q741" s="1"/>
  <c r="Q740" s="1"/>
  <c r="Q739" s="1"/>
  <c r="O744"/>
  <c r="H744"/>
  <c r="P744" s="1"/>
  <c r="P743" s="1"/>
  <c r="P742" s="1"/>
  <c r="P741" s="1"/>
  <c r="P740" s="1"/>
  <c r="P739" s="1"/>
  <c r="F744"/>
  <c r="N744" s="1"/>
  <c r="N743" s="1"/>
  <c r="N742" s="1"/>
  <c r="N741" s="1"/>
  <c r="N740" s="1"/>
  <c r="N739" s="1"/>
  <c r="O743"/>
  <c r="M743"/>
  <c r="L743"/>
  <c r="K743"/>
  <c r="J743"/>
  <c r="I743"/>
  <c r="H743"/>
  <c r="G743"/>
  <c r="F743"/>
  <c r="O742"/>
  <c r="M742"/>
  <c r="L742"/>
  <c r="K742"/>
  <c r="J742"/>
  <c r="I742"/>
  <c r="H742"/>
  <c r="G742"/>
  <c r="F742"/>
  <c r="O741"/>
  <c r="M741"/>
  <c r="L741"/>
  <c r="K741"/>
  <c r="J741"/>
  <c r="I741"/>
  <c r="H741"/>
  <c r="G741"/>
  <c r="F741"/>
  <c r="O740"/>
  <c r="M740"/>
  <c r="L740"/>
  <c r="K740"/>
  <c r="J740"/>
  <c r="I740"/>
  <c r="H740"/>
  <c r="G740"/>
  <c r="F740"/>
  <c r="O739"/>
  <c r="M739"/>
  <c r="L739"/>
  <c r="K739"/>
  <c r="J739"/>
  <c r="I739"/>
  <c r="H739"/>
  <c r="G739"/>
  <c r="F739"/>
  <c r="Q737"/>
  <c r="P737"/>
  <c r="O737"/>
  <c r="N737"/>
  <c r="Q736"/>
  <c r="P736"/>
  <c r="O736"/>
  <c r="N736"/>
  <c r="M736"/>
  <c r="L736"/>
  <c r="K736"/>
  <c r="J736"/>
  <c r="I736"/>
  <c r="H736"/>
  <c r="G736"/>
  <c r="F736"/>
  <c r="Q735"/>
  <c r="P735"/>
  <c r="O735"/>
  <c r="N735"/>
  <c r="Q734"/>
  <c r="P734"/>
  <c r="O734"/>
  <c r="N734"/>
  <c r="M734"/>
  <c r="L734"/>
  <c r="K734"/>
  <c r="J734"/>
  <c r="I734"/>
  <c r="H734"/>
  <c r="G734"/>
  <c r="F734"/>
  <c r="Q733"/>
  <c r="P733"/>
  <c r="O733"/>
  <c r="N733"/>
  <c r="M733"/>
  <c r="L733"/>
  <c r="K733"/>
  <c r="J733"/>
  <c r="I733"/>
  <c r="H733"/>
  <c r="G733"/>
  <c r="F733"/>
  <c r="Q732"/>
  <c r="P732"/>
  <c r="O732"/>
  <c r="N732"/>
  <c r="M732"/>
  <c r="L732"/>
  <c r="K732"/>
  <c r="J732"/>
  <c r="I732"/>
  <c r="H732"/>
  <c r="G732"/>
  <c r="F732"/>
  <c r="Q731"/>
  <c r="P731"/>
  <c r="O731"/>
  <c r="N731"/>
  <c r="M731"/>
  <c r="L731"/>
  <c r="K731"/>
  <c r="J731"/>
  <c r="I731"/>
  <c r="H731"/>
  <c r="G731"/>
  <c r="F731"/>
  <c r="Q730"/>
  <c r="P730"/>
  <c r="O730"/>
  <c r="N730"/>
  <c r="M730"/>
  <c r="L730"/>
  <c r="K730"/>
  <c r="J730"/>
  <c r="I730"/>
  <c r="H730"/>
  <c r="G730"/>
  <c r="F730"/>
  <c r="O728"/>
  <c r="M728"/>
  <c r="L728"/>
  <c r="K728"/>
  <c r="J728"/>
  <c r="I728"/>
  <c r="H728"/>
  <c r="G728"/>
  <c r="F728"/>
  <c r="Q726"/>
  <c r="P726"/>
  <c r="O726"/>
  <c r="N726"/>
  <c r="Q725"/>
  <c r="P725"/>
  <c r="O725"/>
  <c r="N725"/>
  <c r="I725"/>
  <c r="H725"/>
  <c r="G725"/>
  <c r="F725"/>
  <c r="Q724"/>
  <c r="P724"/>
  <c r="O724"/>
  <c r="N724"/>
  <c r="I724"/>
  <c r="H724"/>
  <c r="G724"/>
  <c r="F724"/>
  <c r="Q723"/>
  <c r="P723"/>
  <c r="O723"/>
  <c r="N723"/>
  <c r="I723"/>
  <c r="H723"/>
  <c r="G723"/>
  <c r="F723"/>
  <c r="Q722"/>
  <c r="P722"/>
  <c r="O722"/>
  <c r="N722"/>
  <c r="I722"/>
  <c r="H722"/>
  <c r="G722"/>
  <c r="F722"/>
  <c r="Q721"/>
  <c r="P721"/>
  <c r="O721"/>
  <c r="N721"/>
  <c r="Q720"/>
  <c r="P720"/>
  <c r="O720"/>
  <c r="N720"/>
  <c r="M720"/>
  <c r="L720"/>
  <c r="K720"/>
  <c r="J720"/>
  <c r="I720"/>
  <c r="H720"/>
  <c r="G720"/>
  <c r="F720"/>
  <c r="Q719"/>
  <c r="P719"/>
  <c r="O719"/>
  <c r="N719"/>
  <c r="M719"/>
  <c r="L719"/>
  <c r="K719"/>
  <c r="J719"/>
  <c r="I719"/>
  <c r="H719"/>
  <c r="G719"/>
  <c r="F719"/>
  <c r="Q718"/>
  <c r="P718"/>
  <c r="O718"/>
  <c r="N718"/>
  <c r="M718"/>
  <c r="L718"/>
  <c r="K718"/>
  <c r="J718"/>
  <c r="I718"/>
  <c r="H718"/>
  <c r="G718"/>
  <c r="F718"/>
  <c r="Q717"/>
  <c r="P717"/>
  <c r="O717"/>
  <c r="N717"/>
  <c r="M717"/>
  <c r="L717"/>
  <c r="K717"/>
  <c r="J717"/>
  <c r="I717"/>
  <c r="H717"/>
  <c r="G717"/>
  <c r="F717"/>
  <c r="Q716"/>
  <c r="P716"/>
  <c r="O716"/>
  <c r="N716"/>
  <c r="M716"/>
  <c r="L716"/>
  <c r="K716"/>
  <c r="J716"/>
  <c r="I716"/>
  <c r="H716"/>
  <c r="G716"/>
  <c r="F716"/>
  <c r="Q714"/>
  <c r="P714"/>
  <c r="O714"/>
  <c r="N714"/>
  <c r="Q713"/>
  <c r="P713"/>
  <c r="P712" s="1"/>
  <c r="P711" s="1"/>
  <c r="P696" s="1"/>
  <c r="O713"/>
  <c r="N713"/>
  <c r="H713"/>
  <c r="H712" s="1"/>
  <c r="H711" s="1"/>
  <c r="H696" s="1"/>
  <c r="H676" s="1"/>
  <c r="H632" s="1"/>
  <c r="H630" s="1"/>
  <c r="Q712"/>
  <c r="O712"/>
  <c r="N712"/>
  <c r="I712"/>
  <c r="G712"/>
  <c r="F712"/>
  <c r="Q711"/>
  <c r="O711"/>
  <c r="N711"/>
  <c r="I711"/>
  <c r="G711"/>
  <c r="F711"/>
  <c r="Q710"/>
  <c r="P710"/>
  <c r="O710"/>
  <c r="N710"/>
  <c r="Q709"/>
  <c r="P709"/>
  <c r="O709"/>
  <c r="N709"/>
  <c r="Q708"/>
  <c r="P708"/>
  <c r="O708"/>
  <c r="N708"/>
  <c r="M708"/>
  <c r="L708"/>
  <c r="K708"/>
  <c r="J708"/>
  <c r="I708"/>
  <c r="H708"/>
  <c r="G708"/>
  <c r="F708"/>
  <c r="Q707"/>
  <c r="P707"/>
  <c r="O707"/>
  <c r="N707"/>
  <c r="I707"/>
  <c r="H707"/>
  <c r="G707"/>
  <c r="F707"/>
  <c r="Q706"/>
  <c r="P706"/>
  <c r="O706"/>
  <c r="N706"/>
  <c r="Q705"/>
  <c r="P705"/>
  <c r="O705"/>
  <c r="N705"/>
  <c r="I705"/>
  <c r="H705"/>
  <c r="G705"/>
  <c r="F705"/>
  <c r="Q704"/>
  <c r="P704"/>
  <c r="O704"/>
  <c r="N704"/>
  <c r="I704"/>
  <c r="H704"/>
  <c r="G704"/>
  <c r="F704"/>
  <c r="Q703"/>
  <c r="P703"/>
  <c r="O703"/>
  <c r="N703"/>
  <c r="Q702"/>
  <c r="P702"/>
  <c r="O702"/>
  <c r="N702"/>
  <c r="Q701"/>
  <c r="P701"/>
  <c r="O701"/>
  <c r="N701"/>
  <c r="I701"/>
  <c r="H701"/>
  <c r="G701"/>
  <c r="F701"/>
  <c r="Q700"/>
  <c r="P700"/>
  <c r="O700"/>
  <c r="N700"/>
  <c r="I700"/>
  <c r="H700"/>
  <c r="G700"/>
  <c r="F700"/>
  <c r="Q699"/>
  <c r="P699"/>
  <c r="O699"/>
  <c r="N699"/>
  <c r="Q698"/>
  <c r="P698"/>
  <c r="O698"/>
  <c r="N698"/>
  <c r="I698"/>
  <c r="H698"/>
  <c r="G698"/>
  <c r="F698"/>
  <c r="Q697"/>
  <c r="P697"/>
  <c r="O697"/>
  <c r="N697"/>
  <c r="I697"/>
  <c r="H697"/>
  <c r="G697"/>
  <c r="F697"/>
  <c r="Q696"/>
  <c r="O696"/>
  <c r="N696"/>
  <c r="I696"/>
  <c r="G696"/>
  <c r="F696"/>
  <c r="Q695"/>
  <c r="P695"/>
  <c r="O695"/>
  <c r="N695"/>
  <c r="Q694"/>
  <c r="O694"/>
  <c r="N694"/>
  <c r="N693" s="1"/>
  <c r="N692" s="1"/>
  <c r="N677" s="1"/>
  <c r="N676" s="1"/>
  <c r="H694"/>
  <c r="P694" s="1"/>
  <c r="P693" s="1"/>
  <c r="P692" s="1"/>
  <c r="P677" s="1"/>
  <c r="Q693"/>
  <c r="O693"/>
  <c r="I693"/>
  <c r="H693"/>
  <c r="G693"/>
  <c r="F693"/>
  <c r="Q692"/>
  <c r="O692"/>
  <c r="I692"/>
  <c r="H692"/>
  <c r="G692"/>
  <c r="F692"/>
  <c r="Q691"/>
  <c r="P691"/>
  <c r="O691"/>
  <c r="N691"/>
  <c r="Q690"/>
  <c r="P690"/>
  <c r="O690"/>
  <c r="N690"/>
  <c r="Q689"/>
  <c r="P689"/>
  <c r="O689"/>
  <c r="N689"/>
  <c r="M689"/>
  <c r="L689"/>
  <c r="K689"/>
  <c r="J689"/>
  <c r="I689"/>
  <c r="H689"/>
  <c r="G689"/>
  <c r="F689"/>
  <c r="Q688"/>
  <c r="P688"/>
  <c r="O688"/>
  <c r="N688"/>
  <c r="I688"/>
  <c r="H688"/>
  <c r="G688"/>
  <c r="F688"/>
  <c r="Q687"/>
  <c r="P687"/>
  <c r="O687"/>
  <c r="N687"/>
  <c r="Q686"/>
  <c r="P686"/>
  <c r="O686"/>
  <c r="N686"/>
  <c r="I686"/>
  <c r="H686"/>
  <c r="G686"/>
  <c r="F686"/>
  <c r="Q685"/>
  <c r="P685"/>
  <c r="O685"/>
  <c r="N685"/>
  <c r="I685"/>
  <c r="H685"/>
  <c r="G685"/>
  <c r="F685"/>
  <c r="Q684"/>
  <c r="P684"/>
  <c r="O684"/>
  <c r="N684"/>
  <c r="Q683"/>
  <c r="P683"/>
  <c r="O683"/>
  <c r="N683"/>
  <c r="Q682"/>
  <c r="P682"/>
  <c r="O682"/>
  <c r="N682"/>
  <c r="I682"/>
  <c r="H682"/>
  <c r="G682"/>
  <c r="F682"/>
  <c r="Q681"/>
  <c r="P681"/>
  <c r="O681"/>
  <c r="N681"/>
  <c r="I681"/>
  <c r="H681"/>
  <c r="G681"/>
  <c r="F681"/>
  <c r="Q680"/>
  <c r="P680"/>
  <c r="O680"/>
  <c r="N680"/>
  <c r="Q679"/>
  <c r="P679"/>
  <c r="O679"/>
  <c r="N679"/>
  <c r="I679"/>
  <c r="H679"/>
  <c r="G679"/>
  <c r="F679"/>
  <c r="Q678"/>
  <c r="P678"/>
  <c r="O678"/>
  <c r="N678"/>
  <c r="I678"/>
  <c r="H678"/>
  <c r="G678"/>
  <c r="F678"/>
  <c r="Q677"/>
  <c r="O677"/>
  <c r="I677"/>
  <c r="H677"/>
  <c r="G677"/>
  <c r="F677"/>
  <c r="Q676"/>
  <c r="O676"/>
  <c r="M676"/>
  <c r="L676"/>
  <c r="K676"/>
  <c r="J676"/>
  <c r="I676"/>
  <c r="G676"/>
  <c r="F676"/>
  <c r="Q675"/>
  <c r="P675"/>
  <c r="O675"/>
  <c r="N675"/>
  <c r="Q674"/>
  <c r="P674"/>
  <c r="O674"/>
  <c r="N674"/>
  <c r="Q673"/>
  <c r="P673"/>
  <c r="O673"/>
  <c r="N673"/>
  <c r="M673"/>
  <c r="L673"/>
  <c r="K673"/>
  <c r="J673"/>
  <c r="I673"/>
  <c r="H673"/>
  <c r="G673"/>
  <c r="F673"/>
  <c r="Q672"/>
  <c r="P672"/>
  <c r="O672"/>
  <c r="N672"/>
  <c r="M672"/>
  <c r="L672"/>
  <c r="K672"/>
  <c r="J672"/>
  <c r="I672"/>
  <c r="H672"/>
  <c r="G672"/>
  <c r="F672"/>
  <c r="Q671"/>
  <c r="P671"/>
  <c r="O671"/>
  <c r="N671"/>
  <c r="Q670"/>
  <c r="P670"/>
  <c r="P669" s="1"/>
  <c r="P668" s="1"/>
  <c r="P653" s="1"/>
  <c r="O670"/>
  <c r="F670"/>
  <c r="N670" s="1"/>
  <c r="N669" s="1"/>
  <c r="N668" s="1"/>
  <c r="N653" s="1"/>
  <c r="Q669"/>
  <c r="O669"/>
  <c r="M669"/>
  <c r="L669"/>
  <c r="K669"/>
  <c r="J669"/>
  <c r="I669"/>
  <c r="H669"/>
  <c r="G669"/>
  <c r="F669"/>
  <c r="Q668"/>
  <c r="O668"/>
  <c r="M668"/>
  <c r="L668"/>
  <c r="K668"/>
  <c r="J668"/>
  <c r="I668"/>
  <c r="H668"/>
  <c r="G668"/>
  <c r="F668"/>
  <c r="Q667"/>
  <c r="P667"/>
  <c r="O667"/>
  <c r="N667"/>
  <c r="Q666"/>
  <c r="P666"/>
  <c r="O666"/>
  <c r="N666"/>
  <c r="Q665"/>
  <c r="P665"/>
  <c r="O665"/>
  <c r="N665"/>
  <c r="M665"/>
  <c r="L665"/>
  <c r="K665"/>
  <c r="J665"/>
  <c r="I665"/>
  <c r="H665"/>
  <c r="G665"/>
  <c r="F665"/>
  <c r="Q664"/>
  <c r="P664"/>
  <c r="O664"/>
  <c r="N664"/>
  <c r="M664"/>
  <c r="L664"/>
  <c r="K664"/>
  <c r="J664"/>
  <c r="I664"/>
  <c r="H664"/>
  <c r="G664"/>
  <c r="F664"/>
  <c r="Q663"/>
  <c r="P663"/>
  <c r="O663"/>
  <c r="N663"/>
  <c r="Q662"/>
  <c r="P662"/>
  <c r="O662"/>
  <c r="N662"/>
  <c r="M662"/>
  <c r="L662"/>
  <c r="K662"/>
  <c r="J662"/>
  <c r="I662"/>
  <c r="H662"/>
  <c r="G662"/>
  <c r="F662"/>
  <c r="Q661"/>
  <c r="P661"/>
  <c r="O661"/>
  <c r="N661"/>
  <c r="M661"/>
  <c r="L661"/>
  <c r="K661"/>
  <c r="J661"/>
  <c r="I661"/>
  <c r="H661"/>
  <c r="G661"/>
  <c r="F661"/>
  <c r="Q660"/>
  <c r="P660"/>
  <c r="O660"/>
  <c r="N660"/>
  <c r="Q659"/>
  <c r="P659"/>
  <c r="O659"/>
  <c r="N659"/>
  <c r="Q658"/>
  <c r="P658"/>
  <c r="O658"/>
  <c r="N658"/>
  <c r="M658"/>
  <c r="L658"/>
  <c r="K658"/>
  <c r="J658"/>
  <c r="I658"/>
  <c r="H658"/>
  <c r="G658"/>
  <c r="F658"/>
  <c r="Q657"/>
  <c r="P657"/>
  <c r="O657"/>
  <c r="N657"/>
  <c r="M657"/>
  <c r="L657"/>
  <c r="K657"/>
  <c r="J657"/>
  <c r="I657"/>
  <c r="H657"/>
  <c r="G657"/>
  <c r="F657"/>
  <c r="Q656"/>
  <c r="P656"/>
  <c r="O656"/>
  <c r="N656"/>
  <c r="Q655"/>
  <c r="P655"/>
  <c r="O655"/>
  <c r="N655"/>
  <c r="M655"/>
  <c r="L655"/>
  <c r="K655"/>
  <c r="J655"/>
  <c r="I655"/>
  <c r="H655"/>
  <c r="G655"/>
  <c r="F655"/>
  <c r="Q654"/>
  <c r="P654"/>
  <c r="O654"/>
  <c r="N654"/>
  <c r="M654"/>
  <c r="L654"/>
  <c r="K654"/>
  <c r="J654"/>
  <c r="I654"/>
  <c r="H654"/>
  <c r="G654"/>
  <c r="F654"/>
  <c r="Q653"/>
  <c r="O653"/>
  <c r="M653"/>
  <c r="L653"/>
  <c r="K653"/>
  <c r="J653"/>
  <c r="I653"/>
  <c r="H653"/>
  <c r="G653"/>
  <c r="F653"/>
  <c r="Q652"/>
  <c r="P652"/>
  <c r="O652"/>
  <c r="N652"/>
  <c r="Q651"/>
  <c r="P651"/>
  <c r="P650" s="1"/>
  <c r="P649" s="1"/>
  <c r="P634" s="1"/>
  <c r="P633" s="1"/>
  <c r="O651"/>
  <c r="N651"/>
  <c r="N650" s="1"/>
  <c r="N649" s="1"/>
  <c r="N634" s="1"/>
  <c r="N633" s="1"/>
  <c r="N632" s="1"/>
  <c r="N630" s="1"/>
  <c r="F651"/>
  <c r="Q650"/>
  <c r="O650"/>
  <c r="M650"/>
  <c r="L650"/>
  <c r="K650"/>
  <c r="J650"/>
  <c r="I650"/>
  <c r="H650"/>
  <c r="G650"/>
  <c r="F650"/>
  <c r="Q649"/>
  <c r="O649"/>
  <c r="M649"/>
  <c r="L649"/>
  <c r="K649"/>
  <c r="J649"/>
  <c r="I649"/>
  <c r="H649"/>
  <c r="G649"/>
  <c r="F649"/>
  <c r="Q648"/>
  <c r="P648"/>
  <c r="O648"/>
  <c r="N648"/>
  <c r="Q647"/>
  <c r="P647"/>
  <c r="O647"/>
  <c r="N647"/>
  <c r="Q646"/>
  <c r="P646"/>
  <c r="O646"/>
  <c r="N646"/>
  <c r="M646"/>
  <c r="L646"/>
  <c r="K646"/>
  <c r="J646"/>
  <c r="I646"/>
  <c r="H646"/>
  <c r="G646"/>
  <c r="F646"/>
  <c r="Q645"/>
  <c r="P645"/>
  <c r="O645"/>
  <c r="N645"/>
  <c r="M645"/>
  <c r="L645"/>
  <c r="K645"/>
  <c r="J645"/>
  <c r="I645"/>
  <c r="H645"/>
  <c r="G645"/>
  <c r="F645"/>
  <c r="Q644"/>
  <c r="P644"/>
  <c r="O644"/>
  <c r="N644"/>
  <c r="Q643"/>
  <c r="P643"/>
  <c r="O643"/>
  <c r="N643"/>
  <c r="M643"/>
  <c r="L643"/>
  <c r="K643"/>
  <c r="J643"/>
  <c r="I643"/>
  <c r="H643"/>
  <c r="G643"/>
  <c r="F643"/>
  <c r="Q642"/>
  <c r="P642"/>
  <c r="O642"/>
  <c r="N642"/>
  <c r="M642"/>
  <c r="L642"/>
  <c r="K642"/>
  <c r="J642"/>
  <c r="I642"/>
  <c r="H642"/>
  <c r="G642"/>
  <c r="F642"/>
  <c r="Q641"/>
  <c r="P641"/>
  <c r="O641"/>
  <c r="N641"/>
  <c r="Q640"/>
  <c r="P640"/>
  <c r="O640"/>
  <c r="N640"/>
  <c r="Q639"/>
  <c r="P639"/>
  <c r="O639"/>
  <c r="N639"/>
  <c r="M639"/>
  <c r="L639"/>
  <c r="K639"/>
  <c r="J639"/>
  <c r="I639"/>
  <c r="H639"/>
  <c r="G639"/>
  <c r="F639"/>
  <c r="Q638"/>
  <c r="P638"/>
  <c r="O638"/>
  <c r="N638"/>
  <c r="M638"/>
  <c r="L638"/>
  <c r="K638"/>
  <c r="J638"/>
  <c r="I638"/>
  <c r="H638"/>
  <c r="G638"/>
  <c r="F638"/>
  <c r="Q637"/>
  <c r="P637"/>
  <c r="O637"/>
  <c r="N637"/>
  <c r="Q636"/>
  <c r="P636"/>
  <c r="O636"/>
  <c r="N636"/>
  <c r="M636"/>
  <c r="L636"/>
  <c r="K636"/>
  <c r="J636"/>
  <c r="I636"/>
  <c r="H636"/>
  <c r="G636"/>
  <c r="F636"/>
  <c r="Q635"/>
  <c r="P635"/>
  <c r="O635"/>
  <c r="N635"/>
  <c r="M635"/>
  <c r="L635"/>
  <c r="K635"/>
  <c r="J635"/>
  <c r="I635"/>
  <c r="H635"/>
  <c r="G635"/>
  <c r="F635"/>
  <c r="Q634"/>
  <c r="O634"/>
  <c r="M634"/>
  <c r="L634"/>
  <c r="K634"/>
  <c r="J634"/>
  <c r="I634"/>
  <c r="H634"/>
  <c r="G634"/>
  <c r="F634"/>
  <c r="Q633"/>
  <c r="O633"/>
  <c r="M633"/>
  <c r="L633"/>
  <c r="K633"/>
  <c r="J633"/>
  <c r="I633"/>
  <c r="H633"/>
  <c r="G633"/>
  <c r="F633"/>
  <c r="Q632"/>
  <c r="O632"/>
  <c r="M632"/>
  <c r="L632"/>
  <c r="K632"/>
  <c r="J632"/>
  <c r="I632"/>
  <c r="G632"/>
  <c r="F632"/>
  <c r="Q630"/>
  <c r="O630"/>
  <c r="M630"/>
  <c r="L630"/>
  <c r="K630"/>
  <c r="J630"/>
  <c r="I630"/>
  <c r="G630"/>
  <c r="F630"/>
  <c r="Q628"/>
  <c r="P628"/>
  <c r="O628"/>
  <c r="N628"/>
  <c r="Q627"/>
  <c r="P627"/>
  <c r="O627"/>
  <c r="N627"/>
  <c r="M627"/>
  <c r="L627"/>
  <c r="K627"/>
  <c r="J627"/>
  <c r="I627"/>
  <c r="H627"/>
  <c r="G627"/>
  <c r="F627"/>
  <c r="Q626"/>
  <c r="P626"/>
  <c r="O626"/>
  <c r="N626"/>
  <c r="M626"/>
  <c r="L626"/>
  <c r="K626"/>
  <c r="J626"/>
  <c r="I626"/>
  <c r="H626"/>
  <c r="G626"/>
  <c r="F626"/>
  <c r="Q625"/>
  <c r="P625"/>
  <c r="O625"/>
  <c r="N625"/>
  <c r="Q624"/>
  <c r="P624"/>
  <c r="O624"/>
  <c r="N624"/>
  <c r="M624"/>
  <c r="L624"/>
  <c r="K624"/>
  <c r="J624"/>
  <c r="I624"/>
  <c r="H624"/>
  <c r="G624"/>
  <c r="F624"/>
  <c r="Q623"/>
  <c r="P623"/>
  <c r="O623"/>
  <c r="N623"/>
  <c r="Q622"/>
  <c r="P622"/>
  <c r="O622"/>
  <c r="N622"/>
  <c r="M622"/>
  <c r="L622"/>
  <c r="K622"/>
  <c r="J622"/>
  <c r="I622"/>
  <c r="H622"/>
  <c r="G622"/>
  <c r="F622"/>
  <c r="Q621"/>
  <c r="P621"/>
  <c r="O621"/>
  <c r="O620" s="1"/>
  <c r="O619" s="1"/>
  <c r="O618" s="1"/>
  <c r="O609" s="1"/>
  <c r="O608" s="1"/>
  <c r="H621"/>
  <c r="F621"/>
  <c r="N621" s="1"/>
  <c r="N620" s="1"/>
  <c r="N619" s="1"/>
  <c r="N618" s="1"/>
  <c r="Q620"/>
  <c r="P620"/>
  <c r="M620"/>
  <c r="L620"/>
  <c r="K620"/>
  <c r="J620"/>
  <c r="I620"/>
  <c r="H620"/>
  <c r="G620"/>
  <c r="F620"/>
  <c r="Q619"/>
  <c r="P619"/>
  <c r="M619"/>
  <c r="L619"/>
  <c r="K619"/>
  <c r="J619"/>
  <c r="I619"/>
  <c r="H619"/>
  <c r="G619"/>
  <c r="F619"/>
  <c r="Q618"/>
  <c r="P618"/>
  <c r="M618"/>
  <c r="L618"/>
  <c r="K618"/>
  <c r="J618"/>
  <c r="I618"/>
  <c r="H618"/>
  <c r="G618"/>
  <c r="F618"/>
  <c r="Q617"/>
  <c r="P617"/>
  <c r="O617"/>
  <c r="N617"/>
  <c r="Q616"/>
  <c r="P616"/>
  <c r="O616"/>
  <c r="N616"/>
  <c r="M616"/>
  <c r="L616"/>
  <c r="K616"/>
  <c r="J616"/>
  <c r="I616"/>
  <c r="H616"/>
  <c r="G616"/>
  <c r="F616"/>
  <c r="Q615"/>
  <c r="P615"/>
  <c r="O615"/>
  <c r="N615"/>
  <c r="M615"/>
  <c r="L615"/>
  <c r="K615"/>
  <c r="J615"/>
  <c r="I615"/>
  <c r="H615"/>
  <c r="G615"/>
  <c r="F615"/>
  <c r="Q614"/>
  <c r="P614"/>
  <c r="O614"/>
  <c r="N614"/>
  <c r="M614"/>
  <c r="L614"/>
  <c r="K614"/>
  <c r="J614"/>
  <c r="I614"/>
  <c r="H614"/>
  <c r="G614"/>
  <c r="F614"/>
  <c r="Q613"/>
  <c r="Q612" s="1"/>
  <c r="Q611" s="1"/>
  <c r="Q610" s="1"/>
  <c r="Q609" s="1"/>
  <c r="Q608" s="1"/>
  <c r="O613"/>
  <c r="N613"/>
  <c r="N612" s="1"/>
  <c r="N611" s="1"/>
  <c r="N610" s="1"/>
  <c r="N609" s="1"/>
  <c r="N608" s="1"/>
  <c r="H613"/>
  <c r="P613" s="1"/>
  <c r="P612" s="1"/>
  <c r="P611" s="1"/>
  <c r="P610" s="1"/>
  <c r="P609" s="1"/>
  <c r="P608" s="1"/>
  <c r="F613"/>
  <c r="O612"/>
  <c r="M612"/>
  <c r="L612"/>
  <c r="K612"/>
  <c r="J612"/>
  <c r="I612"/>
  <c r="H612"/>
  <c r="G612"/>
  <c r="F612"/>
  <c r="O611"/>
  <c r="M611"/>
  <c r="L611"/>
  <c r="K611"/>
  <c r="J611"/>
  <c r="I611"/>
  <c r="H611"/>
  <c r="G611"/>
  <c r="F611"/>
  <c r="O610"/>
  <c r="M610"/>
  <c r="L610"/>
  <c r="K610"/>
  <c r="J610"/>
  <c r="I610"/>
  <c r="H610"/>
  <c r="G610"/>
  <c r="F610"/>
  <c r="M609"/>
  <c r="L609"/>
  <c r="K609"/>
  <c r="J609"/>
  <c r="I609"/>
  <c r="H609"/>
  <c r="G609"/>
  <c r="F609"/>
  <c r="M608"/>
  <c r="L608"/>
  <c r="K608"/>
  <c r="J608"/>
  <c r="I608"/>
  <c r="H608"/>
  <c r="G608"/>
  <c r="F608"/>
  <c r="Q606"/>
  <c r="P606"/>
  <c r="P605" s="1"/>
  <c r="P604" s="1"/>
  <c r="P603" s="1"/>
  <c r="P602" s="1"/>
  <c r="P589" s="1"/>
  <c r="O606"/>
  <c r="O605" s="1"/>
  <c r="O604" s="1"/>
  <c r="O603" s="1"/>
  <c r="O602" s="1"/>
  <c r="O589" s="1"/>
  <c r="H606"/>
  <c r="F606"/>
  <c r="N606" s="1"/>
  <c r="N605" s="1"/>
  <c r="N604" s="1"/>
  <c r="N603" s="1"/>
  <c r="N602" s="1"/>
  <c r="Q605"/>
  <c r="M605"/>
  <c r="L605"/>
  <c r="K605"/>
  <c r="J605"/>
  <c r="I605"/>
  <c r="H605"/>
  <c r="G605"/>
  <c r="F605"/>
  <c r="Q604"/>
  <c r="M604"/>
  <c r="L604"/>
  <c r="K604"/>
  <c r="J604"/>
  <c r="I604"/>
  <c r="H604"/>
  <c r="G604"/>
  <c r="F604"/>
  <c r="Q603"/>
  <c r="M603"/>
  <c r="L603"/>
  <c r="K603"/>
  <c r="J603"/>
  <c r="I603"/>
  <c r="H603"/>
  <c r="G603"/>
  <c r="F603"/>
  <c r="Q602"/>
  <c r="M602"/>
  <c r="L602"/>
  <c r="K602"/>
  <c r="J602"/>
  <c r="I602"/>
  <c r="H602"/>
  <c r="G602"/>
  <c r="F602"/>
  <c r="Q601"/>
  <c r="P601"/>
  <c r="O601"/>
  <c r="N601"/>
  <c r="Q600"/>
  <c r="P600"/>
  <c r="O600"/>
  <c r="N600"/>
  <c r="M600"/>
  <c r="L600"/>
  <c r="K600"/>
  <c r="J600"/>
  <c r="I600"/>
  <c r="H600"/>
  <c r="G600"/>
  <c r="F600"/>
  <c r="Q599"/>
  <c r="P599"/>
  <c r="O599"/>
  <c r="N599"/>
  <c r="M599"/>
  <c r="L599"/>
  <c r="K599"/>
  <c r="J599"/>
  <c r="I599"/>
  <c r="H599"/>
  <c r="G599"/>
  <c r="F599"/>
  <c r="Q598"/>
  <c r="P598"/>
  <c r="O598"/>
  <c r="N598"/>
  <c r="Q597"/>
  <c r="P597"/>
  <c r="O597"/>
  <c r="N597"/>
  <c r="M597"/>
  <c r="L597"/>
  <c r="K597"/>
  <c r="J597"/>
  <c r="I597"/>
  <c r="H597"/>
  <c r="G597"/>
  <c r="F597"/>
  <c r="Q596"/>
  <c r="P596"/>
  <c r="O596"/>
  <c r="N596"/>
  <c r="M596"/>
  <c r="L596"/>
  <c r="K596"/>
  <c r="J596"/>
  <c r="I596"/>
  <c r="H596"/>
  <c r="G596"/>
  <c r="F596"/>
  <c r="Q595"/>
  <c r="P595"/>
  <c r="O595"/>
  <c r="N595"/>
  <c r="M595"/>
  <c r="L595"/>
  <c r="K595"/>
  <c r="J595"/>
  <c r="I595"/>
  <c r="H595"/>
  <c r="G595"/>
  <c r="F595"/>
  <c r="Q594"/>
  <c r="Q593" s="1"/>
  <c r="Q592" s="1"/>
  <c r="Q591" s="1"/>
  <c r="Q590" s="1"/>
  <c r="Q589" s="1"/>
  <c r="P594"/>
  <c r="O594"/>
  <c r="N594"/>
  <c r="N593" s="1"/>
  <c r="N592" s="1"/>
  <c r="N591" s="1"/>
  <c r="N590" s="1"/>
  <c r="N589" s="1"/>
  <c r="H594"/>
  <c r="F594"/>
  <c r="P593"/>
  <c r="O593"/>
  <c r="M593"/>
  <c r="L593"/>
  <c r="K593"/>
  <c r="J593"/>
  <c r="I593"/>
  <c r="H593"/>
  <c r="G593"/>
  <c r="F593"/>
  <c r="P592"/>
  <c r="O592"/>
  <c r="M592"/>
  <c r="L592"/>
  <c r="K592"/>
  <c r="J592"/>
  <c r="I592"/>
  <c r="H592"/>
  <c r="G592"/>
  <c r="F592"/>
  <c r="P591"/>
  <c r="O591"/>
  <c r="M591"/>
  <c r="L591"/>
  <c r="K591"/>
  <c r="J591"/>
  <c r="I591"/>
  <c r="H591"/>
  <c r="G591"/>
  <c r="F591"/>
  <c r="P590"/>
  <c r="O590"/>
  <c r="M590"/>
  <c r="L590"/>
  <c r="K590"/>
  <c r="J590"/>
  <c r="I590"/>
  <c r="H590"/>
  <c r="G590"/>
  <c r="F590"/>
  <c r="M589"/>
  <c r="L589"/>
  <c r="K589"/>
  <c r="J589"/>
  <c r="I589"/>
  <c r="H589"/>
  <c r="G589"/>
  <c r="F589"/>
  <c r="Q587"/>
  <c r="P587"/>
  <c r="P586" s="1"/>
  <c r="P585" s="1"/>
  <c r="P584" s="1"/>
  <c r="P583" s="1"/>
  <c r="P582" s="1"/>
  <c r="O587"/>
  <c r="O586" s="1"/>
  <c r="O585" s="1"/>
  <c r="O584" s="1"/>
  <c r="O583" s="1"/>
  <c r="O582" s="1"/>
  <c r="H587"/>
  <c r="F587"/>
  <c r="N587" s="1"/>
  <c r="N586" s="1"/>
  <c r="N585" s="1"/>
  <c r="N584" s="1"/>
  <c r="N583" s="1"/>
  <c r="N582" s="1"/>
  <c r="Q586"/>
  <c r="M586"/>
  <c r="L586"/>
  <c r="K586"/>
  <c r="J586"/>
  <c r="I586"/>
  <c r="H586"/>
  <c r="G586"/>
  <c r="F586"/>
  <c r="Q585"/>
  <c r="M585"/>
  <c r="L585"/>
  <c r="K585"/>
  <c r="J585"/>
  <c r="I585"/>
  <c r="H585"/>
  <c r="G585"/>
  <c r="F585"/>
  <c r="Q584"/>
  <c r="M584"/>
  <c r="L584"/>
  <c r="K584"/>
  <c r="J584"/>
  <c r="I584"/>
  <c r="H584"/>
  <c r="G584"/>
  <c r="F584"/>
  <c r="Q583"/>
  <c r="M583"/>
  <c r="L583"/>
  <c r="K583"/>
  <c r="J583"/>
  <c r="I583"/>
  <c r="H583"/>
  <c r="G583"/>
  <c r="F583"/>
  <c r="Q582"/>
  <c r="M582"/>
  <c r="L582"/>
  <c r="K582"/>
  <c r="J582"/>
  <c r="I582"/>
  <c r="H582"/>
  <c r="G582"/>
  <c r="F582"/>
  <c r="Q580"/>
  <c r="P580"/>
  <c r="O580"/>
  <c r="N580"/>
  <c r="Q579"/>
  <c r="P579"/>
  <c r="O579"/>
  <c r="N579"/>
  <c r="I579"/>
  <c r="H579"/>
  <c r="G579"/>
  <c r="F579"/>
  <c r="Q578"/>
  <c r="P578"/>
  <c r="O578"/>
  <c r="N578"/>
  <c r="I578"/>
  <c r="H578"/>
  <c r="G578"/>
  <c r="F578"/>
  <c r="Q577"/>
  <c r="P577"/>
  <c r="O577"/>
  <c r="N577"/>
  <c r="I577"/>
  <c r="H577"/>
  <c r="G577"/>
  <c r="F577"/>
  <c r="Q576"/>
  <c r="P576"/>
  <c r="P575" s="1"/>
  <c r="P574" s="1"/>
  <c r="P573" s="1"/>
  <c r="P572" s="1"/>
  <c r="O576"/>
  <c r="N576"/>
  <c r="N575" s="1"/>
  <c r="N574" s="1"/>
  <c r="N573" s="1"/>
  <c r="N572" s="1"/>
  <c r="H576"/>
  <c r="Q575"/>
  <c r="O575"/>
  <c r="I575"/>
  <c r="H575"/>
  <c r="G575"/>
  <c r="F575"/>
  <c r="Q574"/>
  <c r="O574"/>
  <c r="I574"/>
  <c r="H574"/>
  <c r="G574"/>
  <c r="F574"/>
  <c r="Q573"/>
  <c r="O573"/>
  <c r="I573"/>
  <c r="H573"/>
  <c r="G573"/>
  <c r="F573"/>
  <c r="Q572"/>
  <c r="O572"/>
  <c r="M572"/>
  <c r="L572"/>
  <c r="K572"/>
  <c r="J572"/>
  <c r="I572"/>
  <c r="H572"/>
  <c r="G572"/>
  <c r="F572"/>
  <c r="Q571"/>
  <c r="P571"/>
  <c r="O571"/>
  <c r="O570" s="1"/>
  <c r="O569" s="1"/>
  <c r="O568" s="1"/>
  <c r="O563" s="1"/>
  <c r="F571"/>
  <c r="N571" s="1"/>
  <c r="N570" s="1"/>
  <c r="N569" s="1"/>
  <c r="N568" s="1"/>
  <c r="Q570"/>
  <c r="P570"/>
  <c r="M570"/>
  <c r="L570"/>
  <c r="K570"/>
  <c r="J570"/>
  <c r="I570"/>
  <c r="H570"/>
  <c r="G570"/>
  <c r="F570"/>
  <c r="Q569"/>
  <c r="P569"/>
  <c r="M569"/>
  <c r="L569"/>
  <c r="K569"/>
  <c r="J569"/>
  <c r="I569"/>
  <c r="H569"/>
  <c r="G569"/>
  <c r="F569"/>
  <c r="Q568"/>
  <c r="P568"/>
  <c r="M568"/>
  <c r="L568"/>
  <c r="K568"/>
  <c r="J568"/>
  <c r="I568"/>
  <c r="H568"/>
  <c r="G568"/>
  <c r="F568"/>
  <c r="Q567"/>
  <c r="O567"/>
  <c r="H567"/>
  <c r="P567" s="1"/>
  <c r="P566" s="1"/>
  <c r="P565" s="1"/>
  <c r="P564" s="1"/>
  <c r="P563" s="1"/>
  <c r="F567"/>
  <c r="N567" s="1"/>
  <c r="N566" s="1"/>
  <c r="N565" s="1"/>
  <c r="N564" s="1"/>
  <c r="N563" s="1"/>
  <c r="Q566"/>
  <c r="O566"/>
  <c r="M566"/>
  <c r="L566"/>
  <c r="K566"/>
  <c r="J566"/>
  <c r="I566"/>
  <c r="H566"/>
  <c r="G566"/>
  <c r="F566"/>
  <c r="Q565"/>
  <c r="O565"/>
  <c r="M565"/>
  <c r="L565"/>
  <c r="K565"/>
  <c r="J565"/>
  <c r="I565"/>
  <c r="H565"/>
  <c r="G565"/>
  <c r="F565"/>
  <c r="Q564"/>
  <c r="O564"/>
  <c r="M564"/>
  <c r="L564"/>
  <c r="K564"/>
  <c r="J564"/>
  <c r="I564"/>
  <c r="H564"/>
  <c r="G564"/>
  <c r="F564"/>
  <c r="Q563"/>
  <c r="M563"/>
  <c r="L563"/>
  <c r="K563"/>
  <c r="J563"/>
  <c r="I563"/>
  <c r="H563"/>
  <c r="G563"/>
  <c r="F563"/>
  <c r="Q562"/>
  <c r="O562"/>
  <c r="O561" s="1"/>
  <c r="O560" s="1"/>
  <c r="O559" s="1"/>
  <c r="O554" s="1"/>
  <c r="O541" s="1"/>
  <c r="N562"/>
  <c r="N561" s="1"/>
  <c r="N560" s="1"/>
  <c r="N559" s="1"/>
  <c r="H562"/>
  <c r="P562" s="1"/>
  <c r="P561" s="1"/>
  <c r="P560" s="1"/>
  <c r="P559" s="1"/>
  <c r="F562"/>
  <c r="Q561"/>
  <c r="I561"/>
  <c r="H561"/>
  <c r="G561"/>
  <c r="F561"/>
  <c r="Q560"/>
  <c r="I560"/>
  <c r="H560"/>
  <c r="G560"/>
  <c r="F560"/>
  <c r="Q559"/>
  <c r="M559"/>
  <c r="L559"/>
  <c r="K559"/>
  <c r="J559"/>
  <c r="I559"/>
  <c r="H559"/>
  <c r="G559"/>
  <c r="F559"/>
  <c r="Q558"/>
  <c r="O558"/>
  <c r="H558"/>
  <c r="P558" s="1"/>
  <c r="P557" s="1"/>
  <c r="P556" s="1"/>
  <c r="P555" s="1"/>
  <c r="P554" s="1"/>
  <c r="F558"/>
  <c r="N558" s="1"/>
  <c r="N557" s="1"/>
  <c r="N556" s="1"/>
  <c r="N555" s="1"/>
  <c r="N554" s="1"/>
  <c r="Q557"/>
  <c r="O557"/>
  <c r="I557"/>
  <c r="H557"/>
  <c r="G557"/>
  <c r="F557"/>
  <c r="Q556"/>
  <c r="O556"/>
  <c r="I556"/>
  <c r="H556"/>
  <c r="G556"/>
  <c r="F556"/>
  <c r="Q555"/>
  <c r="O555"/>
  <c r="I555"/>
  <c r="H555"/>
  <c r="G555"/>
  <c r="F555"/>
  <c r="Q554"/>
  <c r="M554"/>
  <c r="L554"/>
  <c r="K554"/>
  <c r="J554"/>
  <c r="I554"/>
  <c r="H554"/>
  <c r="G554"/>
  <c r="F554"/>
  <c r="Q553"/>
  <c r="P553"/>
  <c r="O553"/>
  <c r="N553"/>
  <c r="Q552"/>
  <c r="P552"/>
  <c r="O552"/>
  <c r="N552"/>
  <c r="M552"/>
  <c r="L552"/>
  <c r="K552"/>
  <c r="J552"/>
  <c r="I552"/>
  <c r="H552"/>
  <c r="G552"/>
  <c r="F552"/>
  <c r="Q551"/>
  <c r="P551"/>
  <c r="O551"/>
  <c r="N551"/>
  <c r="M551"/>
  <c r="L551"/>
  <c r="K551"/>
  <c r="J551"/>
  <c r="I551"/>
  <c r="H551"/>
  <c r="G551"/>
  <c r="F551"/>
  <c r="Q550"/>
  <c r="P550"/>
  <c r="P549" s="1"/>
  <c r="P548" s="1"/>
  <c r="P547" s="1"/>
  <c r="O550"/>
  <c r="N550"/>
  <c r="N549" s="1"/>
  <c r="N548" s="1"/>
  <c r="N547" s="1"/>
  <c r="F550"/>
  <c r="Q549"/>
  <c r="O549"/>
  <c r="M549"/>
  <c r="L549"/>
  <c r="K549"/>
  <c r="J549"/>
  <c r="I549"/>
  <c r="H549"/>
  <c r="G549"/>
  <c r="F549"/>
  <c r="Q548"/>
  <c r="O548"/>
  <c r="M548"/>
  <c r="L548"/>
  <c r="K548"/>
  <c r="J548"/>
  <c r="I548"/>
  <c r="H548"/>
  <c r="G548"/>
  <c r="F548"/>
  <c r="Q547"/>
  <c r="O547"/>
  <c r="M547"/>
  <c r="L547"/>
  <c r="K547"/>
  <c r="J547"/>
  <c r="I547"/>
  <c r="H547"/>
  <c r="G547"/>
  <c r="F547"/>
  <c r="Q546"/>
  <c r="P546"/>
  <c r="P545" s="1"/>
  <c r="P544" s="1"/>
  <c r="P543" s="1"/>
  <c r="O546"/>
  <c r="F546"/>
  <c r="N546" s="1"/>
  <c r="N545" s="1"/>
  <c r="N544" s="1"/>
  <c r="N543" s="1"/>
  <c r="Q545"/>
  <c r="O545"/>
  <c r="M545"/>
  <c r="L545"/>
  <c r="K545"/>
  <c r="J545"/>
  <c r="I545"/>
  <c r="H545"/>
  <c r="G545"/>
  <c r="F545"/>
  <c r="Q544"/>
  <c r="O544"/>
  <c r="M544"/>
  <c r="L544"/>
  <c r="K544"/>
  <c r="J544"/>
  <c r="I544"/>
  <c r="H544"/>
  <c r="G544"/>
  <c r="F544"/>
  <c r="Q543"/>
  <c r="O543"/>
  <c r="M543"/>
  <c r="L543"/>
  <c r="K543"/>
  <c r="J543"/>
  <c r="I543"/>
  <c r="H543"/>
  <c r="G543"/>
  <c r="F543"/>
  <c r="Q542"/>
  <c r="O542"/>
  <c r="M542"/>
  <c r="L542"/>
  <c r="K542"/>
  <c r="J542"/>
  <c r="I542"/>
  <c r="H542"/>
  <c r="G542"/>
  <c r="F542"/>
  <c r="Q541"/>
  <c r="M541"/>
  <c r="L541"/>
  <c r="K541"/>
  <c r="J541"/>
  <c r="I541"/>
  <c r="H541"/>
  <c r="G541"/>
  <c r="F541"/>
  <c r="Q539"/>
  <c r="Q538" s="1"/>
  <c r="Q537" s="1"/>
  <c r="Q515" s="1"/>
  <c r="Q514" s="1"/>
  <c r="Q492" s="1"/>
  <c r="P539"/>
  <c r="P538" s="1"/>
  <c r="P537" s="1"/>
  <c r="G539"/>
  <c r="O539" s="1"/>
  <c r="O538" s="1"/>
  <c r="O537" s="1"/>
  <c r="O515" s="1"/>
  <c r="O514" s="1"/>
  <c r="F539"/>
  <c r="N539" s="1"/>
  <c r="N538" s="1"/>
  <c r="N537" s="1"/>
  <c r="M538"/>
  <c r="L538"/>
  <c r="K538"/>
  <c r="J538"/>
  <c r="I538"/>
  <c r="H538"/>
  <c r="G538"/>
  <c r="F538"/>
  <c r="M537"/>
  <c r="L537"/>
  <c r="K537"/>
  <c r="J537"/>
  <c r="I537"/>
  <c r="H537"/>
  <c r="G537"/>
  <c r="F537"/>
  <c r="Q536"/>
  <c r="P536"/>
  <c r="O536"/>
  <c r="N536"/>
  <c r="Q535"/>
  <c r="P535"/>
  <c r="O535"/>
  <c r="N535"/>
  <c r="M535"/>
  <c r="L535"/>
  <c r="K535"/>
  <c r="J535"/>
  <c r="I535"/>
  <c r="H535"/>
  <c r="G535"/>
  <c r="F535"/>
  <c r="Q534"/>
  <c r="P534"/>
  <c r="O534"/>
  <c r="N534"/>
  <c r="M534"/>
  <c r="L534"/>
  <c r="K534"/>
  <c r="J534"/>
  <c r="I534"/>
  <c r="H534"/>
  <c r="G534"/>
  <c r="F534"/>
  <c r="Q533"/>
  <c r="P533"/>
  <c r="O533"/>
  <c r="N533"/>
  <c r="Q532"/>
  <c r="P532"/>
  <c r="O532"/>
  <c r="N532"/>
  <c r="M532"/>
  <c r="L532"/>
  <c r="K532"/>
  <c r="J532"/>
  <c r="I532"/>
  <c r="H532"/>
  <c r="G532"/>
  <c r="F532"/>
  <c r="Q531"/>
  <c r="P531"/>
  <c r="O531"/>
  <c r="N531"/>
  <c r="M531"/>
  <c r="L531"/>
  <c r="K531"/>
  <c r="J531"/>
  <c r="I531"/>
  <c r="H531"/>
  <c r="G531"/>
  <c r="F531"/>
  <c r="Q530"/>
  <c r="P530"/>
  <c r="O530"/>
  <c r="N530"/>
  <c r="Q529"/>
  <c r="P529"/>
  <c r="O529"/>
  <c r="N529"/>
  <c r="M529"/>
  <c r="L529"/>
  <c r="K529"/>
  <c r="J529"/>
  <c r="I529"/>
  <c r="H529"/>
  <c r="G529"/>
  <c r="F529"/>
  <c r="Q528"/>
  <c r="P528"/>
  <c r="O528"/>
  <c r="N528"/>
  <c r="M528"/>
  <c r="L528"/>
  <c r="K528"/>
  <c r="J528"/>
  <c r="I528"/>
  <c r="H528"/>
  <c r="G528"/>
  <c r="F528"/>
  <c r="Q527"/>
  <c r="P527"/>
  <c r="O527"/>
  <c r="N527"/>
  <c r="M527"/>
  <c r="L527"/>
  <c r="K527"/>
  <c r="J527"/>
  <c r="I527"/>
  <c r="H527"/>
  <c r="G527"/>
  <c r="F527"/>
  <c r="Q526"/>
  <c r="O526"/>
  <c r="H526"/>
  <c r="P526" s="1"/>
  <c r="P525" s="1"/>
  <c r="P524" s="1"/>
  <c r="P520" s="1"/>
  <c r="F526"/>
  <c r="N526" s="1"/>
  <c r="N525" s="1"/>
  <c r="N524" s="1"/>
  <c r="N520" s="1"/>
  <c r="N515" s="1"/>
  <c r="N514" s="1"/>
  <c r="Q525"/>
  <c r="O525"/>
  <c r="M525"/>
  <c r="L525"/>
  <c r="K525"/>
  <c r="J525"/>
  <c r="I525"/>
  <c r="H525"/>
  <c r="G525"/>
  <c r="F525"/>
  <c r="Q524"/>
  <c r="O524"/>
  <c r="M524"/>
  <c r="L524"/>
  <c r="K524"/>
  <c r="J524"/>
  <c r="I524"/>
  <c r="H524"/>
  <c r="G524"/>
  <c r="F524"/>
  <c r="Q523"/>
  <c r="P523"/>
  <c r="O523"/>
  <c r="N523"/>
  <c r="Q522"/>
  <c r="P522"/>
  <c r="O522"/>
  <c r="N522"/>
  <c r="M522"/>
  <c r="L522"/>
  <c r="K522"/>
  <c r="J522"/>
  <c r="I522"/>
  <c r="H522"/>
  <c r="G522"/>
  <c r="F522"/>
  <c r="Q521"/>
  <c r="P521"/>
  <c r="O521"/>
  <c r="N521"/>
  <c r="M521"/>
  <c r="L521"/>
  <c r="K521"/>
  <c r="J521"/>
  <c r="I521"/>
  <c r="H521"/>
  <c r="G521"/>
  <c r="F521"/>
  <c r="Q520"/>
  <c r="O520"/>
  <c r="M520"/>
  <c r="L520"/>
  <c r="K520"/>
  <c r="J520"/>
  <c r="I520"/>
  <c r="H520"/>
  <c r="G520"/>
  <c r="F520"/>
  <c r="Q519"/>
  <c r="P519"/>
  <c r="O519"/>
  <c r="N519"/>
  <c r="Q518"/>
  <c r="P518"/>
  <c r="O518"/>
  <c r="N518"/>
  <c r="M518"/>
  <c r="L518"/>
  <c r="K518"/>
  <c r="J518"/>
  <c r="I518"/>
  <c r="H518"/>
  <c r="G518"/>
  <c r="F518"/>
  <c r="Q517"/>
  <c r="P517"/>
  <c r="O517"/>
  <c r="N517"/>
  <c r="M517"/>
  <c r="L517"/>
  <c r="K517"/>
  <c r="J517"/>
  <c r="I517"/>
  <c r="H517"/>
  <c r="G517"/>
  <c r="F517"/>
  <c r="Q516"/>
  <c r="P516"/>
  <c r="O516"/>
  <c r="N516"/>
  <c r="M516"/>
  <c r="L516"/>
  <c r="K516"/>
  <c r="J516"/>
  <c r="I516"/>
  <c r="H516"/>
  <c r="G516"/>
  <c r="F516"/>
  <c r="M515"/>
  <c r="L515"/>
  <c r="K515"/>
  <c r="J515"/>
  <c r="I515"/>
  <c r="H515"/>
  <c r="G515"/>
  <c r="F515"/>
  <c r="M514"/>
  <c r="L514"/>
  <c r="K514"/>
  <c r="J514"/>
  <c r="I514"/>
  <c r="H514"/>
  <c r="G514"/>
  <c r="F514"/>
  <c r="Q512"/>
  <c r="P512"/>
  <c r="P511" s="1"/>
  <c r="P510" s="1"/>
  <c r="P509" s="1"/>
  <c r="P495" s="1"/>
  <c r="P494" s="1"/>
  <c r="O512"/>
  <c r="H512"/>
  <c r="F512"/>
  <c r="N512" s="1"/>
  <c r="N511" s="1"/>
  <c r="N510" s="1"/>
  <c r="N509" s="1"/>
  <c r="Q511"/>
  <c r="O511"/>
  <c r="M511"/>
  <c r="L511"/>
  <c r="K511"/>
  <c r="J511"/>
  <c r="I511"/>
  <c r="H511"/>
  <c r="G511"/>
  <c r="F511"/>
  <c r="Q510"/>
  <c r="O510"/>
  <c r="M510"/>
  <c r="L510"/>
  <c r="K510"/>
  <c r="J510"/>
  <c r="I510"/>
  <c r="H510"/>
  <c r="G510"/>
  <c r="F510"/>
  <c r="Q509"/>
  <c r="O509"/>
  <c r="M509"/>
  <c r="L509"/>
  <c r="K509"/>
  <c r="J509"/>
  <c r="I509"/>
  <c r="H509"/>
  <c r="G509"/>
  <c r="F509"/>
  <c r="Q508"/>
  <c r="P508"/>
  <c r="O508"/>
  <c r="N508"/>
  <c r="N506" s="1"/>
  <c r="N505" s="1"/>
  <c r="N501" s="1"/>
  <c r="H508"/>
  <c r="Q507"/>
  <c r="P507"/>
  <c r="O507"/>
  <c r="N507"/>
  <c r="Q506"/>
  <c r="P506"/>
  <c r="O506"/>
  <c r="M506"/>
  <c r="L506"/>
  <c r="K506"/>
  <c r="J506"/>
  <c r="I506"/>
  <c r="H506"/>
  <c r="G506"/>
  <c r="F506"/>
  <c r="Q505"/>
  <c r="P505"/>
  <c r="O505"/>
  <c r="M505"/>
  <c r="L505"/>
  <c r="K505"/>
  <c r="J505"/>
  <c r="I505"/>
  <c r="H505"/>
  <c r="G505"/>
  <c r="F505"/>
  <c r="Q504"/>
  <c r="P504"/>
  <c r="O504"/>
  <c r="N504"/>
  <c r="Q503"/>
  <c r="P503"/>
  <c r="O503"/>
  <c r="N503"/>
  <c r="M503"/>
  <c r="L503"/>
  <c r="K503"/>
  <c r="J503"/>
  <c r="I503"/>
  <c r="H503"/>
  <c r="G503"/>
  <c r="F503"/>
  <c r="Q502"/>
  <c r="P502"/>
  <c r="O502"/>
  <c r="N502"/>
  <c r="M502"/>
  <c r="L502"/>
  <c r="K502"/>
  <c r="J502"/>
  <c r="I502"/>
  <c r="H502"/>
  <c r="G502"/>
  <c r="F502"/>
  <c r="Q501"/>
  <c r="P501"/>
  <c r="O501"/>
  <c r="M501"/>
  <c r="L501"/>
  <c r="K501"/>
  <c r="J501"/>
  <c r="I501"/>
  <c r="H501"/>
  <c r="G501"/>
  <c r="F501"/>
  <c r="Q500"/>
  <c r="P500"/>
  <c r="O500"/>
  <c r="H500"/>
  <c r="F500"/>
  <c r="N500" s="1"/>
  <c r="Q499"/>
  <c r="P499"/>
  <c r="O499"/>
  <c r="O498" s="1"/>
  <c r="O497" s="1"/>
  <c r="O496" s="1"/>
  <c r="O495" s="1"/>
  <c r="O494" s="1"/>
  <c r="H499"/>
  <c r="F499"/>
  <c r="N499" s="1"/>
  <c r="Q498"/>
  <c r="P498"/>
  <c r="M498"/>
  <c r="L498"/>
  <c r="K498"/>
  <c r="J498"/>
  <c r="I498"/>
  <c r="H498"/>
  <c r="G498"/>
  <c r="F498"/>
  <c r="Q497"/>
  <c r="P497"/>
  <c r="M497"/>
  <c r="L497"/>
  <c r="K497"/>
  <c r="J497"/>
  <c r="I497"/>
  <c r="H497"/>
  <c r="G497"/>
  <c r="F497"/>
  <c r="Q496"/>
  <c r="P496"/>
  <c r="M496"/>
  <c r="L496"/>
  <c r="K496"/>
  <c r="J496"/>
  <c r="I496"/>
  <c r="H496"/>
  <c r="G496"/>
  <c r="F496"/>
  <c r="Q495"/>
  <c r="M495"/>
  <c r="L495"/>
  <c r="K495"/>
  <c r="J495"/>
  <c r="I495"/>
  <c r="H495"/>
  <c r="G495"/>
  <c r="F495"/>
  <c r="Q494"/>
  <c r="M494"/>
  <c r="L494"/>
  <c r="K494"/>
  <c r="J494"/>
  <c r="I494"/>
  <c r="H494"/>
  <c r="G494"/>
  <c r="F494"/>
  <c r="M492"/>
  <c r="L492"/>
  <c r="K492"/>
  <c r="J492"/>
  <c r="I492"/>
  <c r="H492"/>
  <c r="G492"/>
  <c r="F492"/>
  <c r="Q490"/>
  <c r="P490"/>
  <c r="P489" s="1"/>
  <c r="P488" s="1"/>
  <c r="P483" s="1"/>
  <c r="P482" s="1"/>
  <c r="P473" s="1"/>
  <c r="O490"/>
  <c r="O489" s="1"/>
  <c r="O488" s="1"/>
  <c r="O483" s="1"/>
  <c r="O482" s="1"/>
  <c r="O473" s="1"/>
  <c r="H490"/>
  <c r="F490"/>
  <c r="N490" s="1"/>
  <c r="N489" s="1"/>
  <c r="N488" s="1"/>
  <c r="N483" s="1"/>
  <c r="N482" s="1"/>
  <c r="N473" s="1"/>
  <c r="Q489"/>
  <c r="M489"/>
  <c r="L489"/>
  <c r="K489"/>
  <c r="J489"/>
  <c r="I489"/>
  <c r="H489"/>
  <c r="G489"/>
  <c r="F489"/>
  <c r="Q488"/>
  <c r="M488"/>
  <c r="L488"/>
  <c r="K488"/>
  <c r="J488"/>
  <c r="I488"/>
  <c r="H488"/>
  <c r="G488"/>
  <c r="F488"/>
  <c r="Q487"/>
  <c r="P487"/>
  <c r="O487"/>
  <c r="N487"/>
  <c r="Q486"/>
  <c r="P486"/>
  <c r="O486"/>
  <c r="N486"/>
  <c r="M486"/>
  <c r="L486"/>
  <c r="K486"/>
  <c r="J486"/>
  <c r="I486"/>
  <c r="H486"/>
  <c r="G486"/>
  <c r="F486"/>
  <c r="Q485"/>
  <c r="P485"/>
  <c r="O485"/>
  <c r="N485"/>
  <c r="M485"/>
  <c r="L485"/>
  <c r="K485"/>
  <c r="J485"/>
  <c r="I485"/>
  <c r="H485"/>
  <c r="G485"/>
  <c r="F485"/>
  <c r="Q484"/>
  <c r="P484"/>
  <c r="O484"/>
  <c r="N484"/>
  <c r="M484"/>
  <c r="L484"/>
  <c r="K484"/>
  <c r="J484"/>
  <c r="I484"/>
  <c r="H484"/>
  <c r="G484"/>
  <c r="F484"/>
  <c r="Q483"/>
  <c r="M483"/>
  <c r="L483"/>
  <c r="K483"/>
  <c r="J483"/>
  <c r="I483"/>
  <c r="H483"/>
  <c r="G483"/>
  <c r="F483"/>
  <c r="Q482"/>
  <c r="M482"/>
  <c r="L482"/>
  <c r="K482"/>
  <c r="J482"/>
  <c r="I482"/>
  <c r="H482"/>
  <c r="G482"/>
  <c r="F482"/>
  <c r="Q480"/>
  <c r="P480"/>
  <c r="O480"/>
  <c r="N480"/>
  <c r="Q479"/>
  <c r="P479"/>
  <c r="O479"/>
  <c r="N479"/>
  <c r="M479"/>
  <c r="L479"/>
  <c r="K479"/>
  <c r="J479"/>
  <c r="I479"/>
  <c r="H479"/>
  <c r="G479"/>
  <c r="F479"/>
  <c r="Q478"/>
  <c r="P478"/>
  <c r="O478"/>
  <c r="N478"/>
  <c r="M478"/>
  <c r="L478"/>
  <c r="K478"/>
  <c r="J478"/>
  <c r="I478"/>
  <c r="H478"/>
  <c r="G478"/>
  <c r="F478"/>
  <c r="Q477"/>
  <c r="P477"/>
  <c r="O477"/>
  <c r="N477"/>
  <c r="M477"/>
  <c r="L477"/>
  <c r="K477"/>
  <c r="J477"/>
  <c r="I477"/>
  <c r="H477"/>
  <c r="G477"/>
  <c r="F477"/>
  <c r="Q476"/>
  <c r="P476"/>
  <c r="O476"/>
  <c r="N476"/>
  <c r="M476"/>
  <c r="L476"/>
  <c r="K476"/>
  <c r="J476"/>
  <c r="I476"/>
  <c r="H476"/>
  <c r="G476"/>
  <c r="F476"/>
  <c r="Q475"/>
  <c r="P475"/>
  <c r="O475"/>
  <c r="N475"/>
  <c r="M475"/>
  <c r="L475"/>
  <c r="K475"/>
  <c r="J475"/>
  <c r="I475"/>
  <c r="H475"/>
  <c r="G475"/>
  <c r="F475"/>
  <c r="Q473"/>
  <c r="M473"/>
  <c r="L473"/>
  <c r="K473"/>
  <c r="J473"/>
  <c r="I473"/>
  <c r="H473"/>
  <c r="G473"/>
  <c r="F473"/>
  <c r="Q471"/>
  <c r="P471"/>
  <c r="O471"/>
  <c r="N471"/>
  <c r="Q470"/>
  <c r="P470"/>
  <c r="O470"/>
  <c r="N470"/>
  <c r="M470"/>
  <c r="L470"/>
  <c r="K470"/>
  <c r="J470"/>
  <c r="I470"/>
  <c r="H470"/>
  <c r="G470"/>
  <c r="F470"/>
  <c r="Q469"/>
  <c r="P469"/>
  <c r="O469"/>
  <c r="N469"/>
  <c r="M469"/>
  <c r="L469"/>
  <c r="K469"/>
  <c r="J469"/>
  <c r="I469"/>
  <c r="H469"/>
  <c r="G469"/>
  <c r="F469"/>
  <c r="Q468"/>
  <c r="P468"/>
  <c r="O468"/>
  <c r="N468"/>
  <c r="M468"/>
  <c r="L468"/>
  <c r="K468"/>
  <c r="J468"/>
  <c r="I468"/>
  <c r="H468"/>
  <c r="G468"/>
  <c r="F468"/>
  <c r="Q467"/>
  <c r="P467"/>
  <c r="O467"/>
  <c r="N467"/>
  <c r="M467"/>
  <c r="L467"/>
  <c r="K467"/>
  <c r="J467"/>
  <c r="I467"/>
  <c r="H467"/>
  <c r="G467"/>
  <c r="F467"/>
  <c r="Q466"/>
  <c r="P466"/>
  <c r="O466"/>
  <c r="N466"/>
  <c r="Q465"/>
  <c r="P465"/>
  <c r="O465"/>
  <c r="N465"/>
  <c r="M465"/>
  <c r="L465"/>
  <c r="K465"/>
  <c r="J465"/>
  <c r="I465"/>
  <c r="H465"/>
  <c r="G465"/>
  <c r="F465"/>
  <c r="Q464"/>
  <c r="P464"/>
  <c r="O464"/>
  <c r="N464"/>
  <c r="M464"/>
  <c r="L464"/>
  <c r="K464"/>
  <c r="J464"/>
  <c r="I464"/>
  <c r="H464"/>
  <c r="G464"/>
  <c r="F464"/>
  <c r="Q463"/>
  <c r="P463"/>
  <c r="O463"/>
  <c r="N463"/>
  <c r="M463"/>
  <c r="L463"/>
  <c r="K463"/>
  <c r="J463"/>
  <c r="I463"/>
  <c r="H463"/>
  <c r="G463"/>
  <c r="F463"/>
  <c r="Q462"/>
  <c r="P462"/>
  <c r="O462"/>
  <c r="N462"/>
  <c r="Q461"/>
  <c r="P461"/>
  <c r="O461"/>
  <c r="N461"/>
  <c r="M461"/>
  <c r="L461"/>
  <c r="K461"/>
  <c r="J461"/>
  <c r="I461"/>
  <c r="H461"/>
  <c r="G461"/>
  <c r="F461"/>
  <c r="Q460"/>
  <c r="P460"/>
  <c r="O460"/>
  <c r="N460"/>
  <c r="M460"/>
  <c r="L460"/>
  <c r="K460"/>
  <c r="J460"/>
  <c r="I460"/>
  <c r="H460"/>
  <c r="G460"/>
  <c r="F460"/>
  <c r="Q459"/>
  <c r="P459"/>
  <c r="O459"/>
  <c r="N459"/>
  <c r="M459"/>
  <c r="L459"/>
  <c r="K459"/>
  <c r="J459"/>
  <c r="I459"/>
  <c r="H459"/>
  <c r="G459"/>
  <c r="F459"/>
  <c r="Q458"/>
  <c r="P458"/>
  <c r="O458"/>
  <c r="N458"/>
  <c r="M458"/>
  <c r="L458"/>
  <c r="K458"/>
  <c r="J458"/>
  <c r="I458"/>
  <c r="H458"/>
  <c r="G458"/>
  <c r="F458"/>
  <c r="Q457"/>
  <c r="P457"/>
  <c r="O457"/>
  <c r="N457"/>
  <c r="Q456"/>
  <c r="P456"/>
  <c r="O456"/>
  <c r="N456"/>
  <c r="M456"/>
  <c r="L456"/>
  <c r="K456"/>
  <c r="J456"/>
  <c r="I456"/>
  <c r="H456"/>
  <c r="G456"/>
  <c r="F456"/>
  <c r="Q455"/>
  <c r="P455"/>
  <c r="O455"/>
  <c r="N455"/>
  <c r="M455"/>
  <c r="L455"/>
  <c r="K455"/>
  <c r="J455"/>
  <c r="I455"/>
  <c r="H455"/>
  <c r="G455"/>
  <c r="F455"/>
  <c r="Q454"/>
  <c r="P454"/>
  <c r="O454"/>
  <c r="N454"/>
  <c r="M454"/>
  <c r="L454"/>
  <c r="K454"/>
  <c r="J454"/>
  <c r="I454"/>
  <c r="H454"/>
  <c r="G454"/>
  <c r="F454"/>
  <c r="Q453"/>
  <c r="P453"/>
  <c r="O453"/>
  <c r="N453"/>
  <c r="M453"/>
  <c r="L453"/>
  <c r="K453"/>
  <c r="J453"/>
  <c r="I453"/>
  <c r="H453"/>
  <c r="G453"/>
  <c r="F453"/>
  <c r="Q452"/>
  <c r="P452"/>
  <c r="O452"/>
  <c r="N452"/>
  <c r="M452"/>
  <c r="L452"/>
  <c r="K452"/>
  <c r="J452"/>
  <c r="I452"/>
  <c r="H452"/>
  <c r="G452"/>
  <c r="F452"/>
  <c r="Q450"/>
  <c r="P450"/>
  <c r="O450"/>
  <c r="N450"/>
  <c r="Q449"/>
  <c r="P449"/>
  <c r="O449"/>
  <c r="N449"/>
  <c r="M449"/>
  <c r="L449"/>
  <c r="K449"/>
  <c r="J449"/>
  <c r="I449"/>
  <c r="H449"/>
  <c r="G449"/>
  <c r="F449"/>
  <c r="Q448"/>
  <c r="P448"/>
  <c r="O448"/>
  <c r="N448"/>
  <c r="M448"/>
  <c r="L448"/>
  <c r="K448"/>
  <c r="J448"/>
  <c r="I448"/>
  <c r="H448"/>
  <c r="G448"/>
  <c r="F448"/>
  <c r="Q447"/>
  <c r="P447"/>
  <c r="O447"/>
  <c r="N447"/>
  <c r="M447"/>
  <c r="L447"/>
  <c r="K447"/>
  <c r="J447"/>
  <c r="I447"/>
  <c r="H447"/>
  <c r="G447"/>
  <c r="F447"/>
  <c r="Q446"/>
  <c r="P446"/>
  <c r="O446"/>
  <c r="N446"/>
  <c r="M446"/>
  <c r="L446"/>
  <c r="K446"/>
  <c r="J446"/>
  <c r="I446"/>
  <c r="H446"/>
  <c r="G446"/>
  <c r="F446"/>
  <c r="Q445"/>
  <c r="P445"/>
  <c r="O445"/>
  <c r="N445"/>
  <c r="Q444"/>
  <c r="P444"/>
  <c r="O444"/>
  <c r="N444"/>
  <c r="M444"/>
  <c r="L444"/>
  <c r="K444"/>
  <c r="J444"/>
  <c r="I444"/>
  <c r="H444"/>
  <c r="G444"/>
  <c r="F444"/>
  <c r="Q443"/>
  <c r="P443"/>
  <c r="O443"/>
  <c r="N443"/>
  <c r="Q442"/>
  <c r="P442"/>
  <c r="O442"/>
  <c r="N442"/>
  <c r="M442"/>
  <c r="L442"/>
  <c r="K442"/>
  <c r="J442"/>
  <c r="I442"/>
  <c r="H442"/>
  <c r="G442"/>
  <c r="F442"/>
  <c r="Q441"/>
  <c r="P441"/>
  <c r="O441"/>
  <c r="N441"/>
  <c r="M441"/>
  <c r="L441"/>
  <c r="K441"/>
  <c r="J441"/>
  <c r="I441"/>
  <c r="H441"/>
  <c r="G441"/>
  <c r="F441"/>
  <c r="Q440"/>
  <c r="P440"/>
  <c r="O440"/>
  <c r="N440"/>
  <c r="M440"/>
  <c r="L440"/>
  <c r="K440"/>
  <c r="J440"/>
  <c r="I440"/>
  <c r="H440"/>
  <c r="G440"/>
  <c r="F440"/>
  <c r="Q439"/>
  <c r="P439"/>
  <c r="O439"/>
  <c r="N439"/>
  <c r="Q438"/>
  <c r="P438"/>
  <c r="O438"/>
  <c r="N438"/>
  <c r="M438"/>
  <c r="L438"/>
  <c r="K438"/>
  <c r="J438"/>
  <c r="I438"/>
  <c r="H438"/>
  <c r="G438"/>
  <c r="F438"/>
  <c r="Q437"/>
  <c r="P437"/>
  <c r="O437"/>
  <c r="N437"/>
  <c r="M437"/>
  <c r="L437"/>
  <c r="K437"/>
  <c r="J437"/>
  <c r="I437"/>
  <c r="H437"/>
  <c r="G437"/>
  <c r="F437"/>
  <c r="Q436"/>
  <c r="P436"/>
  <c r="O436"/>
  <c r="N436"/>
  <c r="Q435"/>
  <c r="P435"/>
  <c r="O435"/>
  <c r="N435"/>
  <c r="M435"/>
  <c r="L435"/>
  <c r="K435"/>
  <c r="J435"/>
  <c r="I435"/>
  <c r="H435"/>
  <c r="G435"/>
  <c r="F435"/>
  <c r="Q434"/>
  <c r="P434"/>
  <c r="O434"/>
  <c r="N434"/>
  <c r="M434"/>
  <c r="L434"/>
  <c r="K434"/>
  <c r="J434"/>
  <c r="I434"/>
  <c r="H434"/>
  <c r="G434"/>
  <c r="F434"/>
  <c r="Q433"/>
  <c r="P433"/>
  <c r="O433"/>
  <c r="N433"/>
  <c r="M433"/>
  <c r="L433"/>
  <c r="K433"/>
  <c r="J433"/>
  <c r="I433"/>
  <c r="H433"/>
  <c r="G433"/>
  <c r="F433"/>
  <c r="Q432"/>
  <c r="P432"/>
  <c r="O432"/>
  <c r="N432"/>
  <c r="M432"/>
  <c r="L432"/>
  <c r="K432"/>
  <c r="J432"/>
  <c r="I432"/>
  <c r="H432"/>
  <c r="G432"/>
  <c r="F432"/>
  <c r="Q431"/>
  <c r="P431"/>
  <c r="O431"/>
  <c r="N431"/>
  <c r="Q430"/>
  <c r="P430"/>
  <c r="O430"/>
  <c r="N430"/>
  <c r="I430"/>
  <c r="H430"/>
  <c r="G430"/>
  <c r="F430"/>
  <c r="Q429"/>
  <c r="P429"/>
  <c r="O429"/>
  <c r="N429"/>
  <c r="I429"/>
  <c r="H429"/>
  <c r="G429"/>
  <c r="F429"/>
  <c r="Q428"/>
  <c r="P428"/>
  <c r="O428"/>
  <c r="N428"/>
  <c r="I428"/>
  <c r="H428"/>
  <c r="G428"/>
  <c r="F428"/>
  <c r="Q427"/>
  <c r="P427"/>
  <c r="O427"/>
  <c r="N427"/>
  <c r="I427"/>
  <c r="H427"/>
  <c r="G427"/>
  <c r="F427"/>
  <c r="Q426"/>
  <c r="P426"/>
  <c r="O426"/>
  <c r="N426"/>
  <c r="Q425"/>
  <c r="P425"/>
  <c r="O425"/>
  <c r="N425"/>
  <c r="M425"/>
  <c r="L425"/>
  <c r="K425"/>
  <c r="J425"/>
  <c r="I425"/>
  <c r="H425"/>
  <c r="G425"/>
  <c r="F425"/>
  <c r="Q424"/>
  <c r="P424"/>
  <c r="O424"/>
  <c r="N424"/>
  <c r="M424"/>
  <c r="L424"/>
  <c r="K424"/>
  <c r="J424"/>
  <c r="I424"/>
  <c r="H424"/>
  <c r="G424"/>
  <c r="F424"/>
  <c r="Q423"/>
  <c r="P423"/>
  <c r="O423"/>
  <c r="N423"/>
  <c r="M423"/>
  <c r="L423"/>
  <c r="K423"/>
  <c r="J423"/>
  <c r="I423"/>
  <c r="H423"/>
  <c r="G423"/>
  <c r="F423"/>
  <c r="Q422"/>
  <c r="P422"/>
  <c r="O422"/>
  <c r="N422"/>
  <c r="M422"/>
  <c r="L422"/>
  <c r="K422"/>
  <c r="J422"/>
  <c r="I422"/>
  <c r="H422"/>
  <c r="G422"/>
  <c r="F422"/>
  <c r="Q421"/>
  <c r="P421"/>
  <c r="O421"/>
  <c r="N421"/>
  <c r="M421"/>
  <c r="L421"/>
  <c r="K421"/>
  <c r="J421"/>
  <c r="I421"/>
  <c r="H421"/>
  <c r="G421"/>
  <c r="F421"/>
  <c r="Q420"/>
  <c r="P420"/>
  <c r="O420"/>
  <c r="N420"/>
  <c r="Q419"/>
  <c r="P419"/>
  <c r="O419"/>
  <c r="N419"/>
  <c r="M419"/>
  <c r="L419"/>
  <c r="K419"/>
  <c r="J419"/>
  <c r="I419"/>
  <c r="H419"/>
  <c r="G419"/>
  <c r="F419"/>
  <c r="Q418"/>
  <c r="P418"/>
  <c r="O418"/>
  <c r="N418"/>
  <c r="M418"/>
  <c r="L418"/>
  <c r="K418"/>
  <c r="J418"/>
  <c r="I418"/>
  <c r="H418"/>
  <c r="G418"/>
  <c r="F418"/>
  <c r="Q417"/>
  <c r="P417"/>
  <c r="O417"/>
  <c r="N417"/>
  <c r="M417"/>
  <c r="L417"/>
  <c r="K417"/>
  <c r="J417"/>
  <c r="I417"/>
  <c r="H417"/>
  <c r="G417"/>
  <c r="F417"/>
  <c r="Q416"/>
  <c r="P416"/>
  <c r="O416"/>
  <c r="N416"/>
  <c r="M416"/>
  <c r="L416"/>
  <c r="K416"/>
  <c r="J416"/>
  <c r="I416"/>
  <c r="H416"/>
  <c r="G416"/>
  <c r="F416"/>
  <c r="Q415"/>
  <c r="P415"/>
  <c r="O415"/>
  <c r="N415"/>
  <c r="M415"/>
  <c r="L415"/>
  <c r="K415"/>
  <c r="J415"/>
  <c r="I415"/>
  <c r="H415"/>
  <c r="G415"/>
  <c r="F415"/>
  <c r="Q413"/>
  <c r="Q412" s="1"/>
  <c r="Q411" s="1"/>
  <c r="Q410" s="1"/>
  <c r="Q409" s="1"/>
  <c r="Q408" s="1"/>
  <c r="Q392" s="1"/>
  <c r="O413"/>
  <c r="N413"/>
  <c r="N412" s="1"/>
  <c r="N411" s="1"/>
  <c r="N410" s="1"/>
  <c r="N409" s="1"/>
  <c r="N408" s="1"/>
  <c r="H413"/>
  <c r="P413" s="1"/>
  <c r="P412" s="1"/>
  <c r="P411" s="1"/>
  <c r="P410" s="1"/>
  <c r="P409" s="1"/>
  <c r="P408" s="1"/>
  <c r="P392" s="1"/>
  <c r="F413"/>
  <c r="O412"/>
  <c r="M412"/>
  <c r="L412"/>
  <c r="K412"/>
  <c r="J412"/>
  <c r="I412"/>
  <c r="H412"/>
  <c r="G412"/>
  <c r="F412"/>
  <c r="O411"/>
  <c r="M411"/>
  <c r="L411"/>
  <c r="K411"/>
  <c r="J411"/>
  <c r="I411"/>
  <c r="H411"/>
  <c r="G411"/>
  <c r="F411"/>
  <c r="O410"/>
  <c r="M410"/>
  <c r="L410"/>
  <c r="K410"/>
  <c r="J410"/>
  <c r="I410"/>
  <c r="H410"/>
  <c r="G410"/>
  <c r="F410"/>
  <c r="O409"/>
  <c r="M409"/>
  <c r="L409"/>
  <c r="K409"/>
  <c r="J409"/>
  <c r="I409"/>
  <c r="H409"/>
  <c r="G409"/>
  <c r="F409"/>
  <c r="O408"/>
  <c r="M408"/>
  <c r="L408"/>
  <c r="K408"/>
  <c r="J408"/>
  <c r="I408"/>
  <c r="H408"/>
  <c r="G408"/>
  <c r="F408"/>
  <c r="Q406"/>
  <c r="P406"/>
  <c r="O406"/>
  <c r="N406"/>
  <c r="Q405"/>
  <c r="P405"/>
  <c r="O405"/>
  <c r="N405"/>
  <c r="M405"/>
  <c r="L405"/>
  <c r="K405"/>
  <c r="J405"/>
  <c r="I405"/>
  <c r="H405"/>
  <c r="G405"/>
  <c r="F405"/>
  <c r="Q404"/>
  <c r="P404"/>
  <c r="O404"/>
  <c r="O403" s="1"/>
  <c r="O402" s="1"/>
  <c r="O401" s="1"/>
  <c r="O400" s="1"/>
  <c r="O394" s="1"/>
  <c r="O392" s="1"/>
  <c r="N404"/>
  <c r="N403" s="1"/>
  <c r="N402" s="1"/>
  <c r="N401" s="1"/>
  <c r="N400" s="1"/>
  <c r="N394" s="1"/>
  <c r="H404"/>
  <c r="F404"/>
  <c r="Q403"/>
  <c r="P403"/>
  <c r="M403"/>
  <c r="L403"/>
  <c r="K403"/>
  <c r="J403"/>
  <c r="I403"/>
  <c r="H403"/>
  <c r="G403"/>
  <c r="F403"/>
  <c r="Q402"/>
  <c r="P402"/>
  <c r="M402"/>
  <c r="L402"/>
  <c r="K402"/>
  <c r="J402"/>
  <c r="I402"/>
  <c r="H402"/>
  <c r="G402"/>
  <c r="F402"/>
  <c r="Q401"/>
  <c r="P401"/>
  <c r="M401"/>
  <c r="L401"/>
  <c r="K401"/>
  <c r="J401"/>
  <c r="I401"/>
  <c r="H401"/>
  <c r="G401"/>
  <c r="F401"/>
  <c r="Q400"/>
  <c r="P400"/>
  <c r="M400"/>
  <c r="L400"/>
  <c r="K400"/>
  <c r="J400"/>
  <c r="I400"/>
  <c r="H400"/>
  <c r="G400"/>
  <c r="F400"/>
  <c r="Q399"/>
  <c r="P399"/>
  <c r="O399"/>
  <c r="N399"/>
  <c r="Q398"/>
  <c r="P398"/>
  <c r="O398"/>
  <c r="N398"/>
  <c r="M398"/>
  <c r="L398"/>
  <c r="K398"/>
  <c r="J398"/>
  <c r="I398"/>
  <c r="H398"/>
  <c r="G398"/>
  <c r="F398"/>
  <c r="Q397"/>
  <c r="P397"/>
  <c r="O397"/>
  <c r="N397"/>
  <c r="M397"/>
  <c r="L397"/>
  <c r="K397"/>
  <c r="J397"/>
  <c r="I397"/>
  <c r="H397"/>
  <c r="G397"/>
  <c r="F397"/>
  <c r="Q396"/>
  <c r="P396"/>
  <c r="O396"/>
  <c r="N396"/>
  <c r="M396"/>
  <c r="L396"/>
  <c r="K396"/>
  <c r="J396"/>
  <c r="I396"/>
  <c r="H396"/>
  <c r="G396"/>
  <c r="F396"/>
  <c r="Q395"/>
  <c r="P395"/>
  <c r="O395"/>
  <c r="N395"/>
  <c r="M395"/>
  <c r="L395"/>
  <c r="K395"/>
  <c r="J395"/>
  <c r="I395"/>
  <c r="H395"/>
  <c r="G395"/>
  <c r="F395"/>
  <c r="Q394"/>
  <c r="P394"/>
  <c r="M394"/>
  <c r="L394"/>
  <c r="K394"/>
  <c r="J394"/>
  <c r="I394"/>
  <c r="H394"/>
  <c r="G394"/>
  <c r="F394"/>
  <c r="M392"/>
  <c r="L392"/>
  <c r="K392"/>
  <c r="J392"/>
  <c r="I392"/>
  <c r="H392"/>
  <c r="G392"/>
  <c r="F392"/>
  <c r="Q390"/>
  <c r="P390"/>
  <c r="O390"/>
  <c r="N390"/>
  <c r="Q389"/>
  <c r="P389"/>
  <c r="O389"/>
  <c r="N389"/>
  <c r="M389"/>
  <c r="L389"/>
  <c r="K389"/>
  <c r="J389"/>
  <c r="I389"/>
  <c r="H389"/>
  <c r="G389"/>
  <c r="F389"/>
  <c r="Q388"/>
  <c r="P388"/>
  <c r="O388"/>
  <c r="N388"/>
  <c r="M388"/>
  <c r="L388"/>
  <c r="K388"/>
  <c r="J388"/>
  <c r="I388"/>
  <c r="H388"/>
  <c r="G388"/>
  <c r="F388"/>
  <c r="Q387"/>
  <c r="P387"/>
  <c r="O387"/>
  <c r="N387"/>
  <c r="Q386"/>
  <c r="P386"/>
  <c r="O386"/>
  <c r="N386"/>
  <c r="M386"/>
  <c r="L386"/>
  <c r="K386"/>
  <c r="J386"/>
  <c r="I386"/>
  <c r="H386"/>
  <c r="G386"/>
  <c r="F386"/>
  <c r="Q385"/>
  <c r="P385"/>
  <c r="O385"/>
  <c r="N385"/>
  <c r="M385"/>
  <c r="L385"/>
  <c r="K385"/>
  <c r="J385"/>
  <c r="I385"/>
  <c r="H385"/>
  <c r="G385"/>
  <c r="F385"/>
  <c r="Q384"/>
  <c r="P384"/>
  <c r="O384"/>
  <c r="N384"/>
  <c r="Q383"/>
  <c r="P383"/>
  <c r="O383"/>
  <c r="N383"/>
  <c r="M383"/>
  <c r="L383"/>
  <c r="K383"/>
  <c r="J383"/>
  <c r="I383"/>
  <c r="H383"/>
  <c r="G383"/>
  <c r="F383"/>
  <c r="Q382"/>
  <c r="P382"/>
  <c r="O382"/>
  <c r="N382"/>
  <c r="M382"/>
  <c r="L382"/>
  <c r="K382"/>
  <c r="J382"/>
  <c r="I382"/>
  <c r="H382"/>
  <c r="G382"/>
  <c r="F382"/>
  <c r="Q381"/>
  <c r="P381"/>
  <c r="O381"/>
  <c r="N381"/>
  <c r="M381"/>
  <c r="L381"/>
  <c r="K381"/>
  <c r="J381"/>
  <c r="I381"/>
  <c r="H381"/>
  <c r="G381"/>
  <c r="F381"/>
  <c r="Q380"/>
  <c r="P380"/>
  <c r="O380"/>
  <c r="N380"/>
  <c r="Q379"/>
  <c r="P379"/>
  <c r="O379"/>
  <c r="N379"/>
  <c r="M379"/>
  <c r="L379"/>
  <c r="K379"/>
  <c r="J379"/>
  <c r="I379"/>
  <c r="H379"/>
  <c r="G379"/>
  <c r="F379"/>
  <c r="Q378"/>
  <c r="P378"/>
  <c r="O378"/>
  <c r="N378"/>
  <c r="M378"/>
  <c r="L378"/>
  <c r="K378"/>
  <c r="J378"/>
  <c r="I378"/>
  <c r="H378"/>
  <c r="G378"/>
  <c r="F378"/>
  <c r="Q377"/>
  <c r="Q376" s="1"/>
  <c r="Q375" s="1"/>
  <c r="Q374" s="1"/>
  <c r="Q373" s="1"/>
  <c r="Q367" s="1"/>
  <c r="P377"/>
  <c r="P376" s="1"/>
  <c r="P375" s="1"/>
  <c r="P374" s="1"/>
  <c r="P373" s="1"/>
  <c r="P367" s="1"/>
  <c r="O377"/>
  <c r="H377"/>
  <c r="F377"/>
  <c r="N377" s="1"/>
  <c r="N376" s="1"/>
  <c r="N375" s="1"/>
  <c r="N374" s="1"/>
  <c r="N373" s="1"/>
  <c r="N367" s="1"/>
  <c r="O376"/>
  <c r="M376"/>
  <c r="L376"/>
  <c r="K376"/>
  <c r="J376"/>
  <c r="I376"/>
  <c r="H376"/>
  <c r="G376"/>
  <c r="F376"/>
  <c r="O375"/>
  <c r="M375"/>
  <c r="L375"/>
  <c r="K375"/>
  <c r="J375"/>
  <c r="I375"/>
  <c r="H375"/>
  <c r="G375"/>
  <c r="F375"/>
  <c r="O374"/>
  <c r="M374"/>
  <c r="L374"/>
  <c r="K374"/>
  <c r="J374"/>
  <c r="I374"/>
  <c r="H374"/>
  <c r="G374"/>
  <c r="F374"/>
  <c r="O373"/>
  <c r="M373"/>
  <c r="L373"/>
  <c r="K373"/>
  <c r="J373"/>
  <c r="I373"/>
  <c r="H373"/>
  <c r="G373"/>
  <c r="F373"/>
  <c r="Q372"/>
  <c r="P372"/>
  <c r="O372"/>
  <c r="N372"/>
  <c r="Q371"/>
  <c r="P371"/>
  <c r="O371"/>
  <c r="N371"/>
  <c r="M371"/>
  <c r="L371"/>
  <c r="K371"/>
  <c r="J371"/>
  <c r="I371"/>
  <c r="H371"/>
  <c r="G371"/>
  <c r="F371"/>
  <c r="Q370"/>
  <c r="P370"/>
  <c r="O370"/>
  <c r="N370"/>
  <c r="M370"/>
  <c r="L370"/>
  <c r="K370"/>
  <c r="J370"/>
  <c r="I370"/>
  <c r="H370"/>
  <c r="G370"/>
  <c r="F370"/>
  <c r="Q369"/>
  <c r="P369"/>
  <c r="O369"/>
  <c r="N369"/>
  <c r="M369"/>
  <c r="L369"/>
  <c r="K369"/>
  <c r="J369"/>
  <c r="I369"/>
  <c r="H369"/>
  <c r="G369"/>
  <c r="F369"/>
  <c r="Q368"/>
  <c r="P368"/>
  <c r="O368"/>
  <c r="N368"/>
  <c r="M368"/>
  <c r="L368"/>
  <c r="K368"/>
  <c r="J368"/>
  <c r="I368"/>
  <c r="H368"/>
  <c r="G368"/>
  <c r="F368"/>
  <c r="O367"/>
  <c r="M367"/>
  <c r="L367"/>
  <c r="K367"/>
  <c r="J367"/>
  <c r="I367"/>
  <c r="H367"/>
  <c r="G367"/>
  <c r="F367"/>
  <c r="Q365"/>
  <c r="P365"/>
  <c r="O365"/>
  <c r="N365"/>
  <c r="Q364"/>
  <c r="P364"/>
  <c r="O364"/>
  <c r="N364"/>
  <c r="M364"/>
  <c r="L364"/>
  <c r="K364"/>
  <c r="J364"/>
  <c r="I364"/>
  <c r="H364"/>
  <c r="G364"/>
  <c r="F364"/>
  <c r="Q363"/>
  <c r="P363"/>
  <c r="O363"/>
  <c r="N363"/>
  <c r="M363"/>
  <c r="L363"/>
  <c r="K363"/>
  <c r="J363"/>
  <c r="I363"/>
  <c r="H363"/>
  <c r="G363"/>
  <c r="F363"/>
  <c r="Q362"/>
  <c r="P362"/>
  <c r="O362"/>
  <c r="N362"/>
  <c r="M362"/>
  <c r="L362"/>
  <c r="K362"/>
  <c r="J362"/>
  <c r="I362"/>
  <c r="H362"/>
  <c r="G362"/>
  <c r="F362"/>
  <c r="Q361"/>
  <c r="P361"/>
  <c r="O361"/>
  <c r="N361"/>
  <c r="M361"/>
  <c r="L361"/>
  <c r="K361"/>
  <c r="J361"/>
  <c r="I361"/>
  <c r="H361"/>
  <c r="G361"/>
  <c r="F361"/>
  <c r="Q360"/>
  <c r="Q359" s="1"/>
  <c r="Q354" s="1"/>
  <c r="Q353" s="1"/>
  <c r="Q348" s="1"/>
  <c r="Q328" s="1"/>
  <c r="Q327" s="1"/>
  <c r="O360"/>
  <c r="H360"/>
  <c r="P360" s="1"/>
  <c r="P359" s="1"/>
  <c r="F360"/>
  <c r="N360" s="1"/>
  <c r="N359" s="1"/>
  <c r="O359"/>
  <c r="M359"/>
  <c r="L359"/>
  <c r="K359"/>
  <c r="J359"/>
  <c r="I359"/>
  <c r="H359"/>
  <c r="G359"/>
  <c r="F359"/>
  <c r="Q358"/>
  <c r="P358"/>
  <c r="O358"/>
  <c r="H358"/>
  <c r="F358"/>
  <c r="N358" s="1"/>
  <c r="N357" s="1"/>
  <c r="Q357"/>
  <c r="P357"/>
  <c r="O357"/>
  <c r="M357"/>
  <c r="L357"/>
  <c r="K357"/>
  <c r="J357"/>
  <c r="I357"/>
  <c r="H357"/>
  <c r="G357"/>
  <c r="F357"/>
  <c r="Q356"/>
  <c r="O356"/>
  <c r="H356"/>
  <c r="P356" s="1"/>
  <c r="P355" s="1"/>
  <c r="F356"/>
  <c r="N356" s="1"/>
  <c r="N355" s="1"/>
  <c r="N354" s="1"/>
  <c r="N353" s="1"/>
  <c r="N348" s="1"/>
  <c r="Q355"/>
  <c r="O355"/>
  <c r="M355"/>
  <c r="L355"/>
  <c r="K355"/>
  <c r="J355"/>
  <c r="I355"/>
  <c r="H355"/>
  <c r="G355"/>
  <c r="F355"/>
  <c r="O354"/>
  <c r="M354"/>
  <c r="L354"/>
  <c r="K354"/>
  <c r="J354"/>
  <c r="I354"/>
  <c r="H354"/>
  <c r="G354"/>
  <c r="F354"/>
  <c r="O353"/>
  <c r="M353"/>
  <c r="L353"/>
  <c r="K353"/>
  <c r="J353"/>
  <c r="I353"/>
  <c r="H353"/>
  <c r="G353"/>
  <c r="F353"/>
  <c r="Q352"/>
  <c r="P352"/>
  <c r="O352"/>
  <c r="N352"/>
  <c r="Q351"/>
  <c r="P351"/>
  <c r="O351"/>
  <c r="N351"/>
  <c r="M351"/>
  <c r="L351"/>
  <c r="K351"/>
  <c r="J351"/>
  <c r="I351"/>
  <c r="H351"/>
  <c r="G351"/>
  <c r="F351"/>
  <c r="Q350"/>
  <c r="P350"/>
  <c r="O350"/>
  <c r="N350"/>
  <c r="M350"/>
  <c r="L350"/>
  <c r="K350"/>
  <c r="J350"/>
  <c r="I350"/>
  <c r="H350"/>
  <c r="G350"/>
  <c r="F350"/>
  <c r="Q349"/>
  <c r="P349"/>
  <c r="O349"/>
  <c r="N349"/>
  <c r="M349"/>
  <c r="L349"/>
  <c r="K349"/>
  <c r="J349"/>
  <c r="I349"/>
  <c r="H349"/>
  <c r="G349"/>
  <c r="F349"/>
  <c r="O348"/>
  <c r="M348"/>
  <c r="L348"/>
  <c r="K348"/>
  <c r="J348"/>
  <c r="I348"/>
  <c r="H348"/>
  <c r="G348"/>
  <c r="F348"/>
  <c r="Q347"/>
  <c r="O347"/>
  <c r="N347"/>
  <c r="H347"/>
  <c r="H346" s="1"/>
  <c r="H345" s="1"/>
  <c r="H334" s="1"/>
  <c r="H328" s="1"/>
  <c r="H327" s="1"/>
  <c r="Q346"/>
  <c r="O346"/>
  <c r="N346"/>
  <c r="M346"/>
  <c r="L346"/>
  <c r="K346"/>
  <c r="J346"/>
  <c r="I346"/>
  <c r="G346"/>
  <c r="F346"/>
  <c r="Q345"/>
  <c r="O345"/>
  <c r="N345"/>
  <c r="M345"/>
  <c r="L345"/>
  <c r="K345"/>
  <c r="J345"/>
  <c r="I345"/>
  <c r="G345"/>
  <c r="F345"/>
  <c r="Q344"/>
  <c r="P344"/>
  <c r="O344"/>
  <c r="N344"/>
  <c r="Q343"/>
  <c r="P343"/>
  <c r="O343"/>
  <c r="N343"/>
  <c r="M343"/>
  <c r="L343"/>
  <c r="K343"/>
  <c r="J343"/>
  <c r="I343"/>
  <c r="H343"/>
  <c r="G343"/>
  <c r="F343"/>
  <c r="Q342"/>
  <c r="P342"/>
  <c r="O342"/>
  <c r="N342"/>
  <c r="M342"/>
  <c r="L342"/>
  <c r="K342"/>
  <c r="J342"/>
  <c r="I342"/>
  <c r="H342"/>
  <c r="G342"/>
  <c r="F342"/>
  <c r="Q341"/>
  <c r="P341"/>
  <c r="O341"/>
  <c r="F341"/>
  <c r="N341" s="1"/>
  <c r="N340" s="1"/>
  <c r="N339" s="1"/>
  <c r="N335" s="1"/>
  <c r="N334" s="1"/>
  <c r="Q340"/>
  <c r="P340"/>
  <c r="O340"/>
  <c r="M340"/>
  <c r="L340"/>
  <c r="K340"/>
  <c r="J340"/>
  <c r="I340"/>
  <c r="H340"/>
  <c r="G340"/>
  <c r="F340"/>
  <c r="Q339"/>
  <c r="P339"/>
  <c r="O339"/>
  <c r="M339"/>
  <c r="L339"/>
  <c r="K339"/>
  <c r="J339"/>
  <c r="I339"/>
  <c r="H339"/>
  <c r="G339"/>
  <c r="F339"/>
  <c r="Q338"/>
  <c r="P338"/>
  <c r="O338"/>
  <c r="N338"/>
  <c r="Q337"/>
  <c r="P337"/>
  <c r="O337"/>
  <c r="N337"/>
  <c r="M337"/>
  <c r="L337"/>
  <c r="K337"/>
  <c r="J337"/>
  <c r="I337"/>
  <c r="H337"/>
  <c r="G337"/>
  <c r="F337"/>
  <c r="Q336"/>
  <c r="P336"/>
  <c r="O336"/>
  <c r="N336"/>
  <c r="M336"/>
  <c r="L336"/>
  <c r="K336"/>
  <c r="J336"/>
  <c r="I336"/>
  <c r="H336"/>
  <c r="G336"/>
  <c r="F336"/>
  <c r="Q335"/>
  <c r="P335"/>
  <c r="O335"/>
  <c r="M335"/>
  <c r="L335"/>
  <c r="K335"/>
  <c r="J335"/>
  <c r="I335"/>
  <c r="H335"/>
  <c r="G335"/>
  <c r="F335"/>
  <c r="Q334"/>
  <c r="O334"/>
  <c r="M334"/>
  <c r="L334"/>
  <c r="K334"/>
  <c r="J334"/>
  <c r="I334"/>
  <c r="G334"/>
  <c r="F334"/>
  <c r="Q333"/>
  <c r="P333"/>
  <c r="O333"/>
  <c r="N333"/>
  <c r="Q332"/>
  <c r="P332"/>
  <c r="O332"/>
  <c r="N332"/>
  <c r="M332"/>
  <c r="L332"/>
  <c r="K332"/>
  <c r="J332"/>
  <c r="I332"/>
  <c r="H332"/>
  <c r="G332"/>
  <c r="F332"/>
  <c r="Q331"/>
  <c r="P331"/>
  <c r="O331"/>
  <c r="N331"/>
  <c r="M331"/>
  <c r="L331"/>
  <c r="K331"/>
  <c r="J331"/>
  <c r="I331"/>
  <c r="H331"/>
  <c r="G331"/>
  <c r="F331"/>
  <c r="Q330"/>
  <c r="P330"/>
  <c r="O330"/>
  <c r="N330"/>
  <c r="M330"/>
  <c r="L330"/>
  <c r="K330"/>
  <c r="J330"/>
  <c r="I330"/>
  <c r="H330"/>
  <c r="G330"/>
  <c r="F330"/>
  <c r="Q329"/>
  <c r="P329"/>
  <c r="O329"/>
  <c r="N329"/>
  <c r="M329"/>
  <c r="L329"/>
  <c r="K329"/>
  <c r="J329"/>
  <c r="I329"/>
  <c r="H329"/>
  <c r="G329"/>
  <c r="F329"/>
  <c r="O328"/>
  <c r="M328"/>
  <c r="L328"/>
  <c r="K328"/>
  <c r="J328"/>
  <c r="I328"/>
  <c r="G328"/>
  <c r="F328"/>
  <c r="O327"/>
  <c r="M327"/>
  <c r="L327"/>
  <c r="K327"/>
  <c r="J327"/>
  <c r="I327"/>
  <c r="G327"/>
  <c r="F327"/>
  <c r="Q325"/>
  <c r="O325"/>
  <c r="H325"/>
  <c r="P325" s="1"/>
  <c r="P324" s="1"/>
  <c r="P323" s="1"/>
  <c r="P310" s="1"/>
  <c r="P309" s="1"/>
  <c r="P308" s="1"/>
  <c r="F325"/>
  <c r="N325" s="1"/>
  <c r="N324" s="1"/>
  <c r="N323" s="1"/>
  <c r="Q324"/>
  <c r="O324"/>
  <c r="M324"/>
  <c r="L324"/>
  <c r="K324"/>
  <c r="J324"/>
  <c r="I324"/>
  <c r="H324"/>
  <c r="G324"/>
  <c r="F324"/>
  <c r="Q323"/>
  <c r="O323"/>
  <c r="M323"/>
  <c r="L323"/>
  <c r="K323"/>
  <c r="J323"/>
  <c r="I323"/>
  <c r="H323"/>
  <c r="G323"/>
  <c r="F323"/>
  <c r="Q322"/>
  <c r="P322"/>
  <c r="P321" s="1"/>
  <c r="P320" s="1"/>
  <c r="P319" s="1"/>
  <c r="O322"/>
  <c r="H322"/>
  <c r="F322"/>
  <c r="N322" s="1"/>
  <c r="N321" s="1"/>
  <c r="N320" s="1"/>
  <c r="N319" s="1"/>
  <c r="Q321"/>
  <c r="O321"/>
  <c r="M321"/>
  <c r="L321"/>
  <c r="K321"/>
  <c r="J321"/>
  <c r="I321"/>
  <c r="H321"/>
  <c r="G321"/>
  <c r="F321"/>
  <c r="Q320"/>
  <c r="O320"/>
  <c r="M320"/>
  <c r="L320"/>
  <c r="K320"/>
  <c r="J320"/>
  <c r="I320"/>
  <c r="H320"/>
  <c r="G320"/>
  <c r="F320"/>
  <c r="Q319"/>
  <c r="O319"/>
  <c r="M319"/>
  <c r="L319"/>
  <c r="K319"/>
  <c r="J319"/>
  <c r="I319"/>
  <c r="H319"/>
  <c r="G319"/>
  <c r="F319"/>
  <c r="Q318"/>
  <c r="P318"/>
  <c r="O318"/>
  <c r="N318"/>
  <c r="Q317"/>
  <c r="P317"/>
  <c r="O317"/>
  <c r="N317"/>
  <c r="M317"/>
  <c r="L317"/>
  <c r="K317"/>
  <c r="J317"/>
  <c r="I317"/>
  <c r="H317"/>
  <c r="G317"/>
  <c r="F317"/>
  <c r="Q316"/>
  <c r="P316"/>
  <c r="O316"/>
  <c r="N316"/>
  <c r="M316"/>
  <c r="L316"/>
  <c r="K316"/>
  <c r="J316"/>
  <c r="I316"/>
  <c r="H316"/>
  <c r="G316"/>
  <c r="F316"/>
  <c r="Q315"/>
  <c r="P315"/>
  <c r="O315"/>
  <c r="N315"/>
  <c r="M315"/>
  <c r="L315"/>
  <c r="K315"/>
  <c r="J315"/>
  <c r="I315"/>
  <c r="H315"/>
  <c r="G315"/>
  <c r="F315"/>
  <c r="Q314"/>
  <c r="P314"/>
  <c r="O314"/>
  <c r="N314"/>
  <c r="Q313"/>
  <c r="P313"/>
  <c r="O313"/>
  <c r="N313"/>
  <c r="M313"/>
  <c r="L313"/>
  <c r="K313"/>
  <c r="J313"/>
  <c r="I313"/>
  <c r="H313"/>
  <c r="G313"/>
  <c r="F313"/>
  <c r="Q312"/>
  <c r="P312"/>
  <c r="O312"/>
  <c r="N312"/>
  <c r="M312"/>
  <c r="L312"/>
  <c r="K312"/>
  <c r="J312"/>
  <c r="I312"/>
  <c r="H312"/>
  <c r="G312"/>
  <c r="F312"/>
  <c r="Q311"/>
  <c r="P311"/>
  <c r="O311"/>
  <c r="N311"/>
  <c r="M311"/>
  <c r="L311"/>
  <c r="K311"/>
  <c r="J311"/>
  <c r="I311"/>
  <c r="H311"/>
  <c r="G311"/>
  <c r="F311"/>
  <c r="Q310"/>
  <c r="O310"/>
  <c r="M310"/>
  <c r="L310"/>
  <c r="K310"/>
  <c r="J310"/>
  <c r="I310"/>
  <c r="H310"/>
  <c r="G310"/>
  <c r="F310"/>
  <c r="Q309"/>
  <c r="O309"/>
  <c r="M309"/>
  <c r="L309"/>
  <c r="K309"/>
  <c r="J309"/>
  <c r="I309"/>
  <c r="H309"/>
  <c r="G309"/>
  <c r="F309"/>
  <c r="Q308"/>
  <c r="O308"/>
  <c r="M308"/>
  <c r="L308"/>
  <c r="K308"/>
  <c r="J308"/>
  <c r="I308"/>
  <c r="H308"/>
  <c r="G308"/>
  <c r="F308"/>
  <c r="Q306"/>
  <c r="O306"/>
  <c r="N306"/>
  <c r="H306"/>
  <c r="P306" s="1"/>
  <c r="P305" s="1"/>
  <c r="Q305"/>
  <c r="O305"/>
  <c r="N305"/>
  <c r="I305"/>
  <c r="G305"/>
  <c r="F305"/>
  <c r="Q304"/>
  <c r="O304"/>
  <c r="N304"/>
  <c r="H304"/>
  <c r="P304" s="1"/>
  <c r="P303" s="1"/>
  <c r="Q303"/>
  <c r="O303"/>
  <c r="N303"/>
  <c r="I303"/>
  <c r="H303"/>
  <c r="G303"/>
  <c r="F303"/>
  <c r="Q302"/>
  <c r="O302"/>
  <c r="N302"/>
  <c r="I302"/>
  <c r="G302"/>
  <c r="F302"/>
  <c r="Q301"/>
  <c r="O301"/>
  <c r="N301"/>
  <c r="H301"/>
  <c r="P301" s="1"/>
  <c r="P300" s="1"/>
  <c r="P299" s="1"/>
  <c r="Q300"/>
  <c r="O300"/>
  <c r="N300"/>
  <c r="M300"/>
  <c r="L300"/>
  <c r="K300"/>
  <c r="J300"/>
  <c r="I300"/>
  <c r="H300"/>
  <c r="G300"/>
  <c r="F300"/>
  <c r="Q299"/>
  <c r="O299"/>
  <c r="N299"/>
  <c r="M299"/>
  <c r="L299"/>
  <c r="K299"/>
  <c r="J299"/>
  <c r="I299"/>
  <c r="H299"/>
  <c r="G299"/>
  <c r="F299"/>
  <c r="Q298"/>
  <c r="O298"/>
  <c r="N298"/>
  <c r="H298"/>
  <c r="P298" s="1"/>
  <c r="P297" s="1"/>
  <c r="P296" s="1"/>
  <c r="Q297"/>
  <c r="O297"/>
  <c r="N297"/>
  <c r="I297"/>
  <c r="H297"/>
  <c r="G297"/>
  <c r="F297"/>
  <c r="Q296"/>
  <c r="O296"/>
  <c r="N296"/>
  <c r="M296"/>
  <c r="L296"/>
  <c r="K296"/>
  <c r="J296"/>
  <c r="I296"/>
  <c r="H296"/>
  <c r="G296"/>
  <c r="F296"/>
  <c r="Q295"/>
  <c r="O295"/>
  <c r="N295"/>
  <c r="H295"/>
  <c r="P295" s="1"/>
  <c r="P294" s="1"/>
  <c r="P293" s="1"/>
  <c r="Q294"/>
  <c r="O294"/>
  <c r="N294"/>
  <c r="I294"/>
  <c r="H294"/>
  <c r="G294"/>
  <c r="F294"/>
  <c r="Q293"/>
  <c r="O293"/>
  <c r="N293"/>
  <c r="M293"/>
  <c r="L293"/>
  <c r="K293"/>
  <c r="J293"/>
  <c r="I293"/>
  <c r="H293"/>
  <c r="G293"/>
  <c r="F293"/>
  <c r="Q292"/>
  <c r="O292"/>
  <c r="N292"/>
  <c r="H292"/>
  <c r="H291" s="1"/>
  <c r="H290" s="1"/>
  <c r="Q291"/>
  <c r="O291"/>
  <c r="N291"/>
  <c r="M291"/>
  <c r="L291"/>
  <c r="K291"/>
  <c r="J291"/>
  <c r="I291"/>
  <c r="G291"/>
  <c r="F291"/>
  <c r="Q290"/>
  <c r="O290"/>
  <c r="N290"/>
  <c r="M290"/>
  <c r="L290"/>
  <c r="K290"/>
  <c r="J290"/>
  <c r="I290"/>
  <c r="G290"/>
  <c r="F290"/>
  <c r="Q289"/>
  <c r="P289"/>
  <c r="O289"/>
  <c r="N289"/>
  <c r="Q288"/>
  <c r="P288"/>
  <c r="O288"/>
  <c r="N288"/>
  <c r="M288"/>
  <c r="L288"/>
  <c r="K288"/>
  <c r="J288"/>
  <c r="I288"/>
  <c r="H288"/>
  <c r="G288"/>
  <c r="F288"/>
  <c r="Q287"/>
  <c r="P287"/>
  <c r="O287"/>
  <c r="N287"/>
  <c r="Q286"/>
  <c r="P286"/>
  <c r="O286"/>
  <c r="N286"/>
  <c r="M286"/>
  <c r="L286"/>
  <c r="K286"/>
  <c r="J286"/>
  <c r="I286"/>
  <c r="H286"/>
  <c r="G286"/>
  <c r="F286"/>
  <c r="Q285"/>
  <c r="P285"/>
  <c r="O285"/>
  <c r="N285"/>
  <c r="Q284"/>
  <c r="P284"/>
  <c r="O284"/>
  <c r="N284"/>
  <c r="M284"/>
  <c r="L284"/>
  <c r="K284"/>
  <c r="J284"/>
  <c r="I284"/>
  <c r="H284"/>
  <c r="G284"/>
  <c r="F284"/>
  <c r="Q283"/>
  <c r="P283"/>
  <c r="O283"/>
  <c r="N283"/>
  <c r="M283"/>
  <c r="L283"/>
  <c r="K283"/>
  <c r="J283"/>
  <c r="I283"/>
  <c r="H283"/>
  <c r="G283"/>
  <c r="F283"/>
  <c r="Q282"/>
  <c r="P282"/>
  <c r="O282"/>
  <c r="N282"/>
  <c r="M282"/>
  <c r="L282"/>
  <c r="K282"/>
  <c r="J282"/>
  <c r="I282"/>
  <c r="H282"/>
  <c r="G282"/>
  <c r="F282"/>
  <c r="Q281"/>
  <c r="P281"/>
  <c r="O281"/>
  <c r="N281"/>
  <c r="Q280"/>
  <c r="P280"/>
  <c r="O280"/>
  <c r="N280"/>
  <c r="M280"/>
  <c r="L280"/>
  <c r="K280"/>
  <c r="J280"/>
  <c r="I280"/>
  <c r="H280"/>
  <c r="G280"/>
  <c r="F280"/>
  <c r="Q279"/>
  <c r="P279"/>
  <c r="O279"/>
  <c r="N279"/>
  <c r="M279"/>
  <c r="L279"/>
  <c r="K279"/>
  <c r="J279"/>
  <c r="I279"/>
  <c r="H279"/>
  <c r="G279"/>
  <c r="F279"/>
  <c r="Q278"/>
  <c r="P278"/>
  <c r="O278"/>
  <c r="N278"/>
  <c r="M278"/>
  <c r="L278"/>
  <c r="K278"/>
  <c r="J278"/>
  <c r="I278"/>
  <c r="H278"/>
  <c r="G278"/>
  <c r="F278"/>
  <c r="Q277"/>
  <c r="O277"/>
  <c r="N277"/>
  <c r="M277"/>
  <c r="L277"/>
  <c r="K277"/>
  <c r="J277"/>
  <c r="I277"/>
  <c r="G277"/>
  <c r="F277"/>
  <c r="Q276"/>
  <c r="P276"/>
  <c r="O276"/>
  <c r="N276"/>
  <c r="N275" s="1"/>
  <c r="F276"/>
  <c r="Q275"/>
  <c r="P275"/>
  <c r="O275"/>
  <c r="I275"/>
  <c r="H275"/>
  <c r="G275"/>
  <c r="F275"/>
  <c r="Q274"/>
  <c r="P274"/>
  <c r="O274"/>
  <c r="O273" s="1"/>
  <c r="O272" s="1"/>
  <c r="N274"/>
  <c r="N273" s="1"/>
  <c r="N272" s="1"/>
  <c r="F274"/>
  <c r="Q273"/>
  <c r="P273"/>
  <c r="I273"/>
  <c r="H273"/>
  <c r="G273"/>
  <c r="F273"/>
  <c r="Q272"/>
  <c r="P272"/>
  <c r="I272"/>
  <c r="H272"/>
  <c r="G272"/>
  <c r="F272"/>
  <c r="Q271"/>
  <c r="P271"/>
  <c r="P270" s="1"/>
  <c r="P269" s="1"/>
  <c r="O271"/>
  <c r="F271"/>
  <c r="N271" s="1"/>
  <c r="N270" s="1"/>
  <c r="N269" s="1"/>
  <c r="Q270"/>
  <c r="O270"/>
  <c r="M270"/>
  <c r="L270"/>
  <c r="K270"/>
  <c r="J270"/>
  <c r="I270"/>
  <c r="H270"/>
  <c r="G270"/>
  <c r="F270"/>
  <c r="Q269"/>
  <c r="O269"/>
  <c r="M269"/>
  <c r="L269"/>
  <c r="K269"/>
  <c r="J269"/>
  <c r="I269"/>
  <c r="H269"/>
  <c r="G269"/>
  <c r="F269"/>
  <c r="Q268"/>
  <c r="P268"/>
  <c r="P267" s="1"/>
  <c r="P266" s="1"/>
  <c r="P247" s="1"/>
  <c r="O268"/>
  <c r="F268"/>
  <c r="N268" s="1"/>
  <c r="N267" s="1"/>
  <c r="N266" s="1"/>
  <c r="Q267"/>
  <c r="O267"/>
  <c r="I267"/>
  <c r="H267"/>
  <c r="G267"/>
  <c r="F267"/>
  <c r="Q266"/>
  <c r="O266"/>
  <c r="M266"/>
  <c r="L266"/>
  <c r="K266"/>
  <c r="J266"/>
  <c r="I266"/>
  <c r="H266"/>
  <c r="G266"/>
  <c r="F266"/>
  <c r="Q265"/>
  <c r="Q264" s="1"/>
  <c r="Q263" s="1"/>
  <c r="Q247" s="1"/>
  <c r="Q246" s="1"/>
  <c r="Q244" s="1"/>
  <c r="P265"/>
  <c r="O265"/>
  <c r="N265"/>
  <c r="N264" s="1"/>
  <c r="N263" s="1"/>
  <c r="F265"/>
  <c r="P264"/>
  <c r="O264"/>
  <c r="I264"/>
  <c r="H264"/>
  <c r="G264"/>
  <c r="F264"/>
  <c r="P263"/>
  <c r="O263"/>
  <c r="M263"/>
  <c r="L263"/>
  <c r="K263"/>
  <c r="J263"/>
  <c r="I263"/>
  <c r="H263"/>
  <c r="G263"/>
  <c r="F263"/>
  <c r="Q262"/>
  <c r="P262"/>
  <c r="O262"/>
  <c r="O261" s="1"/>
  <c r="O260" s="1"/>
  <c r="O247" s="1"/>
  <c r="O246" s="1"/>
  <c r="O244" s="1"/>
  <c r="N262"/>
  <c r="N261" s="1"/>
  <c r="N260" s="1"/>
  <c r="F262"/>
  <c r="Q261"/>
  <c r="P261"/>
  <c r="M261"/>
  <c r="L261"/>
  <c r="K261"/>
  <c r="J261"/>
  <c r="I261"/>
  <c r="H261"/>
  <c r="G261"/>
  <c r="F261"/>
  <c r="Q260"/>
  <c r="P260"/>
  <c r="M260"/>
  <c r="L260"/>
  <c r="K260"/>
  <c r="J260"/>
  <c r="I260"/>
  <c r="H260"/>
  <c r="G260"/>
  <c r="F260"/>
  <c r="Q259"/>
  <c r="P259"/>
  <c r="O259"/>
  <c r="N259"/>
  <c r="Q258"/>
  <c r="P258"/>
  <c r="O258"/>
  <c r="N258"/>
  <c r="M258"/>
  <c r="L258"/>
  <c r="K258"/>
  <c r="J258"/>
  <c r="I258"/>
  <c r="H258"/>
  <c r="G258"/>
  <c r="F258"/>
  <c r="Q257"/>
  <c r="P257"/>
  <c r="O257"/>
  <c r="N257"/>
  <c r="Q256"/>
  <c r="P256"/>
  <c r="O256"/>
  <c r="N256"/>
  <c r="M256"/>
  <c r="L256"/>
  <c r="K256"/>
  <c r="J256"/>
  <c r="I256"/>
  <c r="H256"/>
  <c r="G256"/>
  <c r="F256"/>
  <c r="Q255"/>
  <c r="P255"/>
  <c r="O255"/>
  <c r="N255"/>
  <c r="Q254"/>
  <c r="P254"/>
  <c r="O254"/>
  <c r="N254"/>
  <c r="M254"/>
  <c r="L254"/>
  <c r="K254"/>
  <c r="J254"/>
  <c r="I254"/>
  <c r="H254"/>
  <c r="G254"/>
  <c r="F254"/>
  <c r="Q253"/>
  <c r="P253"/>
  <c r="O253"/>
  <c r="N253"/>
  <c r="M253"/>
  <c r="L253"/>
  <c r="K253"/>
  <c r="J253"/>
  <c r="I253"/>
  <c r="H253"/>
  <c r="G253"/>
  <c r="F253"/>
  <c r="Q252"/>
  <c r="P252"/>
  <c r="O252"/>
  <c r="N252"/>
  <c r="M252"/>
  <c r="L252"/>
  <c r="K252"/>
  <c r="J252"/>
  <c r="I252"/>
  <c r="H252"/>
  <c r="G252"/>
  <c r="F252"/>
  <c r="Q251"/>
  <c r="P251"/>
  <c r="O251"/>
  <c r="N251"/>
  <c r="Q250"/>
  <c r="P250"/>
  <c r="O250"/>
  <c r="N250"/>
  <c r="M250"/>
  <c r="L250"/>
  <c r="K250"/>
  <c r="J250"/>
  <c r="I250"/>
  <c r="H250"/>
  <c r="G250"/>
  <c r="F250"/>
  <c r="Q249"/>
  <c r="P249"/>
  <c r="O249"/>
  <c r="N249"/>
  <c r="M249"/>
  <c r="L249"/>
  <c r="K249"/>
  <c r="J249"/>
  <c r="I249"/>
  <c r="H249"/>
  <c r="G249"/>
  <c r="F249"/>
  <c r="Q248"/>
  <c r="P248"/>
  <c r="O248"/>
  <c r="N248"/>
  <c r="M248"/>
  <c r="L248"/>
  <c r="K248"/>
  <c r="J248"/>
  <c r="I248"/>
  <c r="H248"/>
  <c r="G248"/>
  <c r="F248"/>
  <c r="M247"/>
  <c r="L247"/>
  <c r="K247"/>
  <c r="J247"/>
  <c r="I247"/>
  <c r="H247"/>
  <c r="G247"/>
  <c r="F247"/>
  <c r="M246"/>
  <c r="L246"/>
  <c r="K246"/>
  <c r="J246"/>
  <c r="I246"/>
  <c r="G246"/>
  <c r="F246"/>
  <c r="M244"/>
  <c r="L244"/>
  <c r="K244"/>
  <c r="J244"/>
  <c r="I244"/>
  <c r="G244"/>
  <c r="F244"/>
  <c r="Q242"/>
  <c r="P242"/>
  <c r="O242"/>
  <c r="N242"/>
  <c r="Q241"/>
  <c r="P241"/>
  <c r="O241"/>
  <c r="N241"/>
  <c r="M241"/>
  <c r="L241"/>
  <c r="K241"/>
  <c r="J241"/>
  <c r="I241"/>
  <c r="H241"/>
  <c r="G241"/>
  <c r="F241"/>
  <c r="Q240"/>
  <c r="P240"/>
  <c r="O240"/>
  <c r="N240"/>
  <c r="M240"/>
  <c r="L240"/>
  <c r="K240"/>
  <c r="J240"/>
  <c r="I240"/>
  <c r="H240"/>
  <c r="G240"/>
  <c r="F240"/>
  <c r="Q239"/>
  <c r="P239"/>
  <c r="O239"/>
  <c r="N239"/>
  <c r="M239"/>
  <c r="L239"/>
  <c r="K239"/>
  <c r="J239"/>
  <c r="I239"/>
  <c r="H239"/>
  <c r="G239"/>
  <c r="F239"/>
  <c r="Q238"/>
  <c r="P238"/>
  <c r="O238"/>
  <c r="N238"/>
  <c r="M238"/>
  <c r="L238"/>
  <c r="K238"/>
  <c r="J238"/>
  <c r="I238"/>
  <c r="H238"/>
  <c r="G238"/>
  <c r="F238"/>
  <c r="Q237"/>
  <c r="P237"/>
  <c r="O237"/>
  <c r="N237"/>
  <c r="Q236"/>
  <c r="P236"/>
  <c r="O236"/>
  <c r="N236"/>
  <c r="M236"/>
  <c r="L236"/>
  <c r="K236"/>
  <c r="J236"/>
  <c r="I236"/>
  <c r="H236"/>
  <c r="G236"/>
  <c r="F236"/>
  <c r="Q235"/>
  <c r="P235"/>
  <c r="O235"/>
  <c r="N235"/>
  <c r="Q234"/>
  <c r="P234"/>
  <c r="O234"/>
  <c r="N234"/>
  <c r="M234"/>
  <c r="L234"/>
  <c r="K234"/>
  <c r="J234"/>
  <c r="I234"/>
  <c r="H234"/>
  <c r="G234"/>
  <c r="F234"/>
  <c r="Q233"/>
  <c r="O233"/>
  <c r="H233"/>
  <c r="P233" s="1"/>
  <c r="P232" s="1"/>
  <c r="P231" s="1"/>
  <c r="P230" s="1"/>
  <c r="P225" s="1"/>
  <c r="P219" s="1"/>
  <c r="F233"/>
  <c r="N233" s="1"/>
  <c r="N232" s="1"/>
  <c r="N231" s="1"/>
  <c r="N230" s="1"/>
  <c r="N225" s="1"/>
  <c r="N219" s="1"/>
  <c r="Q232"/>
  <c r="O232"/>
  <c r="M232"/>
  <c r="L232"/>
  <c r="K232"/>
  <c r="J232"/>
  <c r="I232"/>
  <c r="H232"/>
  <c r="G232"/>
  <c r="F232"/>
  <c r="Q231"/>
  <c r="O231"/>
  <c r="M231"/>
  <c r="L231"/>
  <c r="K231"/>
  <c r="J231"/>
  <c r="I231"/>
  <c r="H231"/>
  <c r="G231"/>
  <c r="F231"/>
  <c r="Q230"/>
  <c r="O230"/>
  <c r="M230"/>
  <c r="L230"/>
  <c r="K230"/>
  <c r="J230"/>
  <c r="I230"/>
  <c r="H230"/>
  <c r="G230"/>
  <c r="F230"/>
  <c r="Q229"/>
  <c r="P229"/>
  <c r="O229"/>
  <c r="N229"/>
  <c r="Q228"/>
  <c r="P228"/>
  <c r="O228"/>
  <c r="N228"/>
  <c r="M228"/>
  <c r="L228"/>
  <c r="K228"/>
  <c r="J228"/>
  <c r="I228"/>
  <c r="H228"/>
  <c r="G228"/>
  <c r="F228"/>
  <c r="Q227"/>
  <c r="P227"/>
  <c r="O227"/>
  <c r="N227"/>
  <c r="M227"/>
  <c r="L227"/>
  <c r="K227"/>
  <c r="J227"/>
  <c r="I227"/>
  <c r="H227"/>
  <c r="G227"/>
  <c r="F227"/>
  <c r="Q226"/>
  <c r="P226"/>
  <c r="O226"/>
  <c r="N226"/>
  <c r="M226"/>
  <c r="L226"/>
  <c r="K226"/>
  <c r="J226"/>
  <c r="I226"/>
  <c r="H226"/>
  <c r="G226"/>
  <c r="F226"/>
  <c r="Q225"/>
  <c r="O225"/>
  <c r="M225"/>
  <c r="L225"/>
  <c r="K225"/>
  <c r="J225"/>
  <c r="I225"/>
  <c r="H225"/>
  <c r="G225"/>
  <c r="F225"/>
  <c r="Q224"/>
  <c r="P224"/>
  <c r="O224"/>
  <c r="N224"/>
  <c r="Q223"/>
  <c r="P223"/>
  <c r="O223"/>
  <c r="N223"/>
  <c r="M223"/>
  <c r="L223"/>
  <c r="K223"/>
  <c r="J223"/>
  <c r="I223"/>
  <c r="H223"/>
  <c r="G223"/>
  <c r="F223"/>
  <c r="Q222"/>
  <c r="P222"/>
  <c r="O222"/>
  <c r="N222"/>
  <c r="M222"/>
  <c r="L222"/>
  <c r="K222"/>
  <c r="J222"/>
  <c r="I222"/>
  <c r="H222"/>
  <c r="G222"/>
  <c r="F222"/>
  <c r="Q221"/>
  <c r="P221"/>
  <c r="O221"/>
  <c r="N221"/>
  <c r="M221"/>
  <c r="L221"/>
  <c r="K221"/>
  <c r="J221"/>
  <c r="I221"/>
  <c r="H221"/>
  <c r="G221"/>
  <c r="F221"/>
  <c r="Q220"/>
  <c r="P220"/>
  <c r="O220"/>
  <c r="N220"/>
  <c r="M220"/>
  <c r="L220"/>
  <c r="K220"/>
  <c r="J220"/>
  <c r="I220"/>
  <c r="H220"/>
  <c r="G220"/>
  <c r="F220"/>
  <c r="Q219"/>
  <c r="O219"/>
  <c r="M219"/>
  <c r="L219"/>
  <c r="K219"/>
  <c r="J219"/>
  <c r="I219"/>
  <c r="H219"/>
  <c r="G219"/>
  <c r="F219"/>
  <c r="Q217"/>
  <c r="P217"/>
  <c r="O217"/>
  <c r="N217"/>
  <c r="Q216"/>
  <c r="P216"/>
  <c r="O216"/>
  <c r="N216"/>
  <c r="I216"/>
  <c r="H216"/>
  <c r="G216"/>
  <c r="F216"/>
  <c r="Q215"/>
  <c r="P215"/>
  <c r="O215"/>
  <c r="N215"/>
  <c r="I215"/>
  <c r="H215"/>
  <c r="G215"/>
  <c r="F215"/>
  <c r="Q214"/>
  <c r="P214"/>
  <c r="O214"/>
  <c r="N214"/>
  <c r="I214"/>
  <c r="H214"/>
  <c r="G214"/>
  <c r="F214"/>
  <c r="Q213"/>
  <c r="P213"/>
  <c r="O213"/>
  <c r="N213"/>
  <c r="I213"/>
  <c r="H213"/>
  <c r="G213"/>
  <c r="F213"/>
  <c r="Q212"/>
  <c r="P212"/>
  <c r="O212"/>
  <c r="N212"/>
  <c r="Q211"/>
  <c r="P211"/>
  <c r="O211"/>
  <c r="N211"/>
  <c r="M211"/>
  <c r="L211"/>
  <c r="K211"/>
  <c r="J211"/>
  <c r="I211"/>
  <c r="H211"/>
  <c r="G211"/>
  <c r="F211"/>
  <c r="Q210"/>
  <c r="P210"/>
  <c r="O210"/>
  <c r="N210"/>
  <c r="Q209"/>
  <c r="P209"/>
  <c r="O209"/>
  <c r="N209"/>
  <c r="M209"/>
  <c r="L209"/>
  <c r="K209"/>
  <c r="J209"/>
  <c r="I209"/>
  <c r="H209"/>
  <c r="G209"/>
  <c r="F209"/>
  <c r="Q208"/>
  <c r="O208"/>
  <c r="H208"/>
  <c r="P208" s="1"/>
  <c r="P207" s="1"/>
  <c r="P206" s="1"/>
  <c r="P205" s="1"/>
  <c r="P204" s="1"/>
  <c r="P203" s="1"/>
  <c r="F208"/>
  <c r="N208" s="1"/>
  <c r="N207" s="1"/>
  <c r="N206" s="1"/>
  <c r="N205" s="1"/>
  <c r="N204" s="1"/>
  <c r="N203" s="1"/>
  <c r="Q207"/>
  <c r="O207"/>
  <c r="M207"/>
  <c r="L207"/>
  <c r="K207"/>
  <c r="J207"/>
  <c r="I207"/>
  <c r="H207"/>
  <c r="G207"/>
  <c r="F207"/>
  <c r="Q206"/>
  <c r="O206"/>
  <c r="M206"/>
  <c r="L206"/>
  <c r="K206"/>
  <c r="J206"/>
  <c r="I206"/>
  <c r="H206"/>
  <c r="G206"/>
  <c r="F206"/>
  <c r="Q205"/>
  <c r="O205"/>
  <c r="M205"/>
  <c r="L205"/>
  <c r="K205"/>
  <c r="J205"/>
  <c r="I205"/>
  <c r="H205"/>
  <c r="G205"/>
  <c r="F205"/>
  <c r="Q204"/>
  <c r="O204"/>
  <c r="M204"/>
  <c r="L204"/>
  <c r="K204"/>
  <c r="J204"/>
  <c r="I204"/>
  <c r="H204"/>
  <c r="G204"/>
  <c r="F204"/>
  <c r="Q203"/>
  <c r="O203"/>
  <c r="M203"/>
  <c r="L203"/>
  <c r="K203"/>
  <c r="J203"/>
  <c r="I203"/>
  <c r="H203"/>
  <c r="G203"/>
  <c r="F203"/>
  <c r="Q201"/>
  <c r="O201"/>
  <c r="M201"/>
  <c r="L201"/>
  <c r="K201"/>
  <c r="J201"/>
  <c r="I201"/>
  <c r="H201"/>
  <c r="G201"/>
  <c r="F201"/>
  <c r="Q199"/>
  <c r="O199"/>
  <c r="H199"/>
  <c r="P199" s="1"/>
  <c r="P198" s="1"/>
  <c r="F199"/>
  <c r="N199" s="1"/>
  <c r="N198" s="1"/>
  <c r="Q198"/>
  <c r="O198"/>
  <c r="M198"/>
  <c r="L198"/>
  <c r="K198"/>
  <c r="J198"/>
  <c r="I198"/>
  <c r="H198"/>
  <c r="G198"/>
  <c r="F198"/>
  <c r="Q197"/>
  <c r="O197"/>
  <c r="H197"/>
  <c r="P197" s="1"/>
  <c r="P196" s="1"/>
  <c r="F197"/>
  <c r="N197" s="1"/>
  <c r="N196" s="1"/>
  <c r="N195" s="1"/>
  <c r="Q196"/>
  <c r="O196"/>
  <c r="M196"/>
  <c r="L196"/>
  <c r="K196"/>
  <c r="J196"/>
  <c r="I196"/>
  <c r="H196"/>
  <c r="G196"/>
  <c r="F196"/>
  <c r="Q195"/>
  <c r="O195"/>
  <c r="M195"/>
  <c r="L195"/>
  <c r="K195"/>
  <c r="J195"/>
  <c r="I195"/>
  <c r="H195"/>
  <c r="G195"/>
  <c r="F195"/>
  <c r="Q194"/>
  <c r="O194"/>
  <c r="H194"/>
  <c r="P194" s="1"/>
  <c r="P193" s="1"/>
  <c r="F194"/>
  <c r="N194" s="1"/>
  <c r="N193" s="1"/>
  <c r="Q193"/>
  <c r="O193"/>
  <c r="M193"/>
  <c r="L193"/>
  <c r="K193"/>
  <c r="J193"/>
  <c r="I193"/>
  <c r="H193"/>
  <c r="G193"/>
  <c r="F193"/>
  <c r="Q192"/>
  <c r="O192"/>
  <c r="H192"/>
  <c r="P192" s="1"/>
  <c r="P191" s="1"/>
  <c r="P188" s="1"/>
  <c r="F192"/>
  <c r="N192" s="1"/>
  <c r="N191" s="1"/>
  <c r="Q191"/>
  <c r="O191"/>
  <c r="M191"/>
  <c r="L191"/>
  <c r="K191"/>
  <c r="J191"/>
  <c r="I191"/>
  <c r="H191"/>
  <c r="G191"/>
  <c r="F191"/>
  <c r="Q190"/>
  <c r="P190"/>
  <c r="O190"/>
  <c r="H190"/>
  <c r="F190"/>
  <c r="N190" s="1"/>
  <c r="N189" s="1"/>
  <c r="Q189"/>
  <c r="P189"/>
  <c r="O189"/>
  <c r="M189"/>
  <c r="L189"/>
  <c r="K189"/>
  <c r="J189"/>
  <c r="I189"/>
  <c r="H189"/>
  <c r="G189"/>
  <c r="F189"/>
  <c r="Q188"/>
  <c r="O188"/>
  <c r="M188"/>
  <c r="L188"/>
  <c r="K188"/>
  <c r="J188"/>
  <c r="I188"/>
  <c r="H188"/>
  <c r="G188"/>
  <c r="F188"/>
  <c r="Q187"/>
  <c r="O187"/>
  <c r="H187"/>
  <c r="P187" s="1"/>
  <c r="P186" s="1"/>
  <c r="P185" s="1"/>
  <c r="F187"/>
  <c r="N187" s="1"/>
  <c r="N186" s="1"/>
  <c r="N185" s="1"/>
  <c r="Q186"/>
  <c r="O186"/>
  <c r="M186"/>
  <c r="L186"/>
  <c r="K186"/>
  <c r="J186"/>
  <c r="I186"/>
  <c r="H186"/>
  <c r="G186"/>
  <c r="F186"/>
  <c r="Q185"/>
  <c r="O185"/>
  <c r="M185"/>
  <c r="L185"/>
  <c r="K185"/>
  <c r="J185"/>
  <c r="I185"/>
  <c r="H185"/>
  <c r="G185"/>
  <c r="F185"/>
  <c r="Q184"/>
  <c r="Q183" s="1"/>
  <c r="Q182" s="1"/>
  <c r="Q176" s="1"/>
  <c r="Q140" s="1"/>
  <c r="Q101" s="1"/>
  <c r="O184"/>
  <c r="N184"/>
  <c r="N183" s="1"/>
  <c r="N182" s="1"/>
  <c r="H184"/>
  <c r="P184" s="1"/>
  <c r="P183" s="1"/>
  <c r="P182" s="1"/>
  <c r="F184"/>
  <c r="O183"/>
  <c r="M183"/>
  <c r="L183"/>
  <c r="K183"/>
  <c r="J183"/>
  <c r="I183"/>
  <c r="H183"/>
  <c r="G183"/>
  <c r="F183"/>
  <c r="O182"/>
  <c r="M182"/>
  <c r="L182"/>
  <c r="K182"/>
  <c r="J182"/>
  <c r="I182"/>
  <c r="H182"/>
  <c r="G182"/>
  <c r="F182"/>
  <c r="Q181"/>
  <c r="P181"/>
  <c r="P180" s="1"/>
  <c r="O181"/>
  <c r="O180" s="1"/>
  <c r="O177" s="1"/>
  <c r="O176" s="1"/>
  <c r="H181"/>
  <c r="F181"/>
  <c r="N181" s="1"/>
  <c r="N180" s="1"/>
  <c r="Q180"/>
  <c r="M180"/>
  <c r="L180"/>
  <c r="K180"/>
  <c r="J180"/>
  <c r="I180"/>
  <c r="H180"/>
  <c r="G180"/>
  <c r="F180"/>
  <c r="Q179"/>
  <c r="O179"/>
  <c r="H179"/>
  <c r="P179" s="1"/>
  <c r="P178" s="1"/>
  <c r="P177" s="1"/>
  <c r="F179"/>
  <c r="N179" s="1"/>
  <c r="N178" s="1"/>
  <c r="Q178"/>
  <c r="O178"/>
  <c r="M178"/>
  <c r="L178"/>
  <c r="K178"/>
  <c r="J178"/>
  <c r="I178"/>
  <c r="H178"/>
  <c r="G178"/>
  <c r="F178"/>
  <c r="Q177"/>
  <c r="M177"/>
  <c r="L177"/>
  <c r="K177"/>
  <c r="J177"/>
  <c r="I177"/>
  <c r="H177"/>
  <c r="G177"/>
  <c r="F177"/>
  <c r="M176"/>
  <c r="L176"/>
  <c r="K176"/>
  <c r="J176"/>
  <c r="I176"/>
  <c r="H176"/>
  <c r="G176"/>
  <c r="F176"/>
  <c r="Q175"/>
  <c r="P175"/>
  <c r="O175"/>
  <c r="N175"/>
  <c r="Q174"/>
  <c r="P174"/>
  <c r="O174"/>
  <c r="N174"/>
  <c r="M174"/>
  <c r="L174"/>
  <c r="K174"/>
  <c r="J174"/>
  <c r="I174"/>
  <c r="H174"/>
  <c r="G174"/>
  <c r="F174"/>
  <c r="Q173"/>
  <c r="P173"/>
  <c r="O173"/>
  <c r="N173"/>
  <c r="Q172"/>
  <c r="P172"/>
  <c r="O172"/>
  <c r="N172"/>
  <c r="M172"/>
  <c r="L172"/>
  <c r="K172"/>
  <c r="J172"/>
  <c r="I172"/>
  <c r="H172"/>
  <c r="G172"/>
  <c r="F172"/>
  <c r="Q171"/>
  <c r="P171"/>
  <c r="O171"/>
  <c r="N171"/>
  <c r="Q170"/>
  <c r="P170"/>
  <c r="O170"/>
  <c r="N170"/>
  <c r="M170"/>
  <c r="L170"/>
  <c r="K170"/>
  <c r="J170"/>
  <c r="I170"/>
  <c r="H170"/>
  <c r="G170"/>
  <c r="F170"/>
  <c r="Q169"/>
  <c r="P169"/>
  <c r="O169"/>
  <c r="N169"/>
  <c r="M169"/>
  <c r="L169"/>
  <c r="K169"/>
  <c r="J169"/>
  <c r="I169"/>
  <c r="H169"/>
  <c r="G169"/>
  <c r="F169"/>
  <c r="Q168"/>
  <c r="P168"/>
  <c r="O168"/>
  <c r="N168"/>
  <c r="Q167"/>
  <c r="P167"/>
  <c r="O167"/>
  <c r="N167"/>
  <c r="M167"/>
  <c r="L167"/>
  <c r="K167"/>
  <c r="J167"/>
  <c r="I167"/>
  <c r="H167"/>
  <c r="G167"/>
  <c r="F167"/>
  <c r="Q166"/>
  <c r="P166"/>
  <c r="O166"/>
  <c r="N166"/>
  <c r="Q165"/>
  <c r="P165"/>
  <c r="O165"/>
  <c r="N165"/>
  <c r="M165"/>
  <c r="L165"/>
  <c r="K165"/>
  <c r="J165"/>
  <c r="I165"/>
  <c r="H165"/>
  <c r="G165"/>
  <c r="F165"/>
  <c r="Q164"/>
  <c r="P164"/>
  <c r="O164"/>
  <c r="N164"/>
  <c r="Q163"/>
  <c r="P163"/>
  <c r="O163"/>
  <c r="N163"/>
  <c r="M163"/>
  <c r="L163"/>
  <c r="K163"/>
  <c r="J163"/>
  <c r="I163"/>
  <c r="H163"/>
  <c r="G163"/>
  <c r="F163"/>
  <c r="Q162"/>
  <c r="P162"/>
  <c r="O162"/>
  <c r="N162"/>
  <c r="M162"/>
  <c r="L162"/>
  <c r="K162"/>
  <c r="J162"/>
  <c r="I162"/>
  <c r="H162"/>
  <c r="G162"/>
  <c r="F162"/>
  <c r="Q161"/>
  <c r="P161"/>
  <c r="O161"/>
  <c r="N161"/>
  <c r="M161"/>
  <c r="L161"/>
  <c r="K161"/>
  <c r="J161"/>
  <c r="I161"/>
  <c r="H161"/>
  <c r="G161"/>
  <c r="F161"/>
  <c r="Q160"/>
  <c r="P160"/>
  <c r="O160"/>
  <c r="N160"/>
  <c r="Q159"/>
  <c r="P159"/>
  <c r="O159"/>
  <c r="N159"/>
  <c r="M159"/>
  <c r="L159"/>
  <c r="K159"/>
  <c r="J159"/>
  <c r="I159"/>
  <c r="H159"/>
  <c r="G159"/>
  <c r="F159"/>
  <c r="Q158"/>
  <c r="P158"/>
  <c r="O158"/>
  <c r="N158"/>
  <c r="M158"/>
  <c r="L158"/>
  <c r="K158"/>
  <c r="J158"/>
  <c r="I158"/>
  <c r="H158"/>
  <c r="G158"/>
  <c r="F158"/>
  <c r="Q157"/>
  <c r="P157"/>
  <c r="O157"/>
  <c r="N157"/>
  <c r="Q156"/>
  <c r="P156"/>
  <c r="O156"/>
  <c r="N156"/>
  <c r="M156"/>
  <c r="L156"/>
  <c r="K156"/>
  <c r="J156"/>
  <c r="I156"/>
  <c r="H156"/>
  <c r="G156"/>
  <c r="F156"/>
  <c r="Q155"/>
  <c r="P155"/>
  <c r="O155"/>
  <c r="N155"/>
  <c r="M155"/>
  <c r="L155"/>
  <c r="K155"/>
  <c r="J155"/>
  <c r="I155"/>
  <c r="H155"/>
  <c r="G155"/>
  <c r="F155"/>
  <c r="Q154"/>
  <c r="P154"/>
  <c r="O154"/>
  <c r="N154"/>
  <c r="Q153"/>
  <c r="P153"/>
  <c r="O153"/>
  <c r="N153"/>
  <c r="M153"/>
  <c r="L153"/>
  <c r="K153"/>
  <c r="J153"/>
  <c r="I153"/>
  <c r="H153"/>
  <c r="G153"/>
  <c r="F153"/>
  <c r="Q152"/>
  <c r="P152"/>
  <c r="O152"/>
  <c r="N152"/>
  <c r="M152"/>
  <c r="L152"/>
  <c r="K152"/>
  <c r="J152"/>
  <c r="I152"/>
  <c r="H152"/>
  <c r="G152"/>
  <c r="F152"/>
  <c r="Q151"/>
  <c r="O151"/>
  <c r="H151"/>
  <c r="P151" s="1"/>
  <c r="F151"/>
  <c r="N151" s="1"/>
  <c r="Q150"/>
  <c r="O150"/>
  <c r="N150"/>
  <c r="H150"/>
  <c r="P150" s="1"/>
  <c r="P149" s="1"/>
  <c r="F150"/>
  <c r="Q149"/>
  <c r="O149"/>
  <c r="M149"/>
  <c r="L149"/>
  <c r="K149"/>
  <c r="J149"/>
  <c r="I149"/>
  <c r="H149"/>
  <c r="G149"/>
  <c r="F149"/>
  <c r="Q148"/>
  <c r="P148"/>
  <c r="O148"/>
  <c r="N148"/>
  <c r="Q147"/>
  <c r="P147"/>
  <c r="O147"/>
  <c r="N147"/>
  <c r="M147"/>
  <c r="L147"/>
  <c r="K147"/>
  <c r="J147"/>
  <c r="I147"/>
  <c r="H147"/>
  <c r="G147"/>
  <c r="F147"/>
  <c r="Q146"/>
  <c r="P146"/>
  <c r="P145" s="1"/>
  <c r="O146"/>
  <c r="O145" s="1"/>
  <c r="O142" s="1"/>
  <c r="O141" s="1"/>
  <c r="O140" s="1"/>
  <c r="H146"/>
  <c r="F146"/>
  <c r="N146" s="1"/>
  <c r="N145" s="1"/>
  <c r="Q145"/>
  <c r="M145"/>
  <c r="L145"/>
  <c r="K145"/>
  <c r="J145"/>
  <c r="I145"/>
  <c r="H145"/>
  <c r="G145"/>
  <c r="F145"/>
  <c r="Q144"/>
  <c r="P144"/>
  <c r="O144"/>
  <c r="N144"/>
  <c r="Q143"/>
  <c r="P143"/>
  <c r="O143"/>
  <c r="N143"/>
  <c r="M143"/>
  <c r="L143"/>
  <c r="K143"/>
  <c r="J143"/>
  <c r="I143"/>
  <c r="H143"/>
  <c r="G143"/>
  <c r="F143"/>
  <c r="Q142"/>
  <c r="M142"/>
  <c r="L142"/>
  <c r="K142"/>
  <c r="J142"/>
  <c r="I142"/>
  <c r="H142"/>
  <c r="G142"/>
  <c r="F142"/>
  <c r="Q141"/>
  <c r="M141"/>
  <c r="L141"/>
  <c r="K141"/>
  <c r="J141"/>
  <c r="I141"/>
  <c r="H141"/>
  <c r="G141"/>
  <c r="F141"/>
  <c r="M140"/>
  <c r="L140"/>
  <c r="K140"/>
  <c r="J140"/>
  <c r="I140"/>
  <c r="H140"/>
  <c r="G140"/>
  <c r="F140"/>
  <c r="Q139"/>
  <c r="P139"/>
  <c r="O139"/>
  <c r="N139"/>
  <c r="Q138"/>
  <c r="P138"/>
  <c r="O138"/>
  <c r="N138"/>
  <c r="M138"/>
  <c r="L138"/>
  <c r="K138"/>
  <c r="J138"/>
  <c r="I138"/>
  <c r="H138"/>
  <c r="G138"/>
  <c r="F138"/>
  <c r="Q137"/>
  <c r="P137"/>
  <c r="O137"/>
  <c r="N137"/>
  <c r="Q136"/>
  <c r="P136"/>
  <c r="O136"/>
  <c r="N136"/>
  <c r="M136"/>
  <c r="L136"/>
  <c r="K136"/>
  <c r="J136"/>
  <c r="I136"/>
  <c r="H136"/>
  <c r="G136"/>
  <c r="F136"/>
  <c r="Q135"/>
  <c r="O135"/>
  <c r="H135"/>
  <c r="P135" s="1"/>
  <c r="P134" s="1"/>
  <c r="P133" s="1"/>
  <c r="P132" s="1"/>
  <c r="P131" s="1"/>
  <c r="F135"/>
  <c r="N135" s="1"/>
  <c r="N134" s="1"/>
  <c r="N133" s="1"/>
  <c r="N132" s="1"/>
  <c r="N131" s="1"/>
  <c r="Q134"/>
  <c r="O134"/>
  <c r="M134"/>
  <c r="L134"/>
  <c r="K134"/>
  <c r="J134"/>
  <c r="I134"/>
  <c r="H134"/>
  <c r="G134"/>
  <c r="F134"/>
  <c r="Q133"/>
  <c r="O133"/>
  <c r="M133"/>
  <c r="L133"/>
  <c r="K133"/>
  <c r="J133"/>
  <c r="I133"/>
  <c r="H133"/>
  <c r="G133"/>
  <c r="F133"/>
  <c r="Q132"/>
  <c r="O132"/>
  <c r="M132"/>
  <c r="L132"/>
  <c r="K132"/>
  <c r="J132"/>
  <c r="I132"/>
  <c r="H132"/>
  <c r="G132"/>
  <c r="F132"/>
  <c r="Q131"/>
  <c r="O131"/>
  <c r="M131"/>
  <c r="L131"/>
  <c r="K131"/>
  <c r="J131"/>
  <c r="I131"/>
  <c r="H131"/>
  <c r="G131"/>
  <c r="F131"/>
  <c r="Q130"/>
  <c r="P130"/>
  <c r="O130"/>
  <c r="N130"/>
  <c r="Q129"/>
  <c r="P129"/>
  <c r="O129"/>
  <c r="N129"/>
  <c r="I129"/>
  <c r="H129"/>
  <c r="G129"/>
  <c r="F129"/>
  <c r="Q128"/>
  <c r="P128"/>
  <c r="O128"/>
  <c r="N128"/>
  <c r="I128"/>
  <c r="H128"/>
  <c r="G128"/>
  <c r="F128"/>
  <c r="Q127"/>
  <c r="P127"/>
  <c r="O127"/>
  <c r="N127"/>
  <c r="I127"/>
  <c r="H127"/>
  <c r="G127"/>
  <c r="F127"/>
  <c r="Q126"/>
  <c r="P126"/>
  <c r="O126"/>
  <c r="N126"/>
  <c r="I126"/>
  <c r="H126"/>
  <c r="G126"/>
  <c r="F126"/>
  <c r="Q125"/>
  <c r="O125"/>
  <c r="O124" s="1"/>
  <c r="O123" s="1"/>
  <c r="H125"/>
  <c r="P125" s="1"/>
  <c r="P124" s="1"/>
  <c r="P123" s="1"/>
  <c r="F125"/>
  <c r="N125" s="1"/>
  <c r="N124" s="1"/>
  <c r="N123" s="1"/>
  <c r="Q124"/>
  <c r="M124"/>
  <c r="L124"/>
  <c r="K124"/>
  <c r="J124"/>
  <c r="I124"/>
  <c r="H124"/>
  <c r="G124"/>
  <c r="F124"/>
  <c r="Q123"/>
  <c r="M123"/>
  <c r="L123"/>
  <c r="K123"/>
  <c r="J123"/>
  <c r="I123"/>
  <c r="H123"/>
  <c r="G123"/>
  <c r="F123"/>
  <c r="Q122"/>
  <c r="O122"/>
  <c r="O121" s="1"/>
  <c r="O120" s="1"/>
  <c r="O119" s="1"/>
  <c r="O107" s="1"/>
  <c r="N122"/>
  <c r="N121" s="1"/>
  <c r="N120" s="1"/>
  <c r="N119" s="1"/>
  <c r="H122"/>
  <c r="P122" s="1"/>
  <c r="P121" s="1"/>
  <c r="P120" s="1"/>
  <c r="F122"/>
  <c r="Q121"/>
  <c r="M121"/>
  <c r="L121"/>
  <c r="K121"/>
  <c r="J121"/>
  <c r="I121"/>
  <c r="H121"/>
  <c r="G121"/>
  <c r="F121"/>
  <c r="Q120"/>
  <c r="M120"/>
  <c r="L120"/>
  <c r="K120"/>
  <c r="J120"/>
  <c r="I120"/>
  <c r="H120"/>
  <c r="G120"/>
  <c r="F120"/>
  <c r="Q119"/>
  <c r="M119"/>
  <c r="L119"/>
  <c r="K119"/>
  <c r="J119"/>
  <c r="I119"/>
  <c r="H119"/>
  <c r="G119"/>
  <c r="F119"/>
  <c r="Q118"/>
  <c r="P118"/>
  <c r="O118"/>
  <c r="N118"/>
  <c r="Q117"/>
  <c r="P117"/>
  <c r="O117"/>
  <c r="N117"/>
  <c r="I117"/>
  <c r="H117"/>
  <c r="G117"/>
  <c r="F117"/>
  <c r="Q116"/>
  <c r="P116"/>
  <c r="O116"/>
  <c r="N116"/>
  <c r="I116"/>
  <c r="H116"/>
  <c r="G116"/>
  <c r="F116"/>
  <c r="Q115"/>
  <c r="O115"/>
  <c r="H115"/>
  <c r="P115" s="1"/>
  <c r="P114" s="1"/>
  <c r="P113" s="1"/>
  <c r="P112" s="1"/>
  <c r="F115"/>
  <c r="N115" s="1"/>
  <c r="N114" s="1"/>
  <c r="N113" s="1"/>
  <c r="N112" s="1"/>
  <c r="Q114"/>
  <c r="O114"/>
  <c r="I114"/>
  <c r="H114"/>
  <c r="G114"/>
  <c r="F114"/>
  <c r="Q113"/>
  <c r="O113"/>
  <c r="M113"/>
  <c r="L113"/>
  <c r="K113"/>
  <c r="J113"/>
  <c r="I113"/>
  <c r="H113"/>
  <c r="G113"/>
  <c r="F113"/>
  <c r="Q112"/>
  <c r="O112"/>
  <c r="I112"/>
  <c r="H112"/>
  <c r="G112"/>
  <c r="F112"/>
  <c r="Q111"/>
  <c r="O111"/>
  <c r="H111"/>
  <c r="P111" s="1"/>
  <c r="P110" s="1"/>
  <c r="P109" s="1"/>
  <c r="P108" s="1"/>
  <c r="F111"/>
  <c r="N111" s="1"/>
  <c r="N110" s="1"/>
  <c r="N109" s="1"/>
  <c r="N108" s="1"/>
  <c r="Q110"/>
  <c r="O110"/>
  <c r="M110"/>
  <c r="L110"/>
  <c r="K110"/>
  <c r="J110"/>
  <c r="I110"/>
  <c r="H110"/>
  <c r="G110"/>
  <c r="F110"/>
  <c r="Q109"/>
  <c r="O109"/>
  <c r="I109"/>
  <c r="H109"/>
  <c r="G109"/>
  <c r="F109"/>
  <c r="Q108"/>
  <c r="O108"/>
  <c r="I108"/>
  <c r="H108"/>
  <c r="G108"/>
  <c r="F108"/>
  <c r="Q107"/>
  <c r="M107"/>
  <c r="L107"/>
  <c r="K107"/>
  <c r="J107"/>
  <c r="I107"/>
  <c r="H107"/>
  <c r="G107"/>
  <c r="F107"/>
  <c r="Q106"/>
  <c r="P106"/>
  <c r="O106"/>
  <c r="N106"/>
  <c r="Q105"/>
  <c r="P105"/>
  <c r="O105"/>
  <c r="N105"/>
  <c r="M105"/>
  <c r="L105"/>
  <c r="K105"/>
  <c r="J105"/>
  <c r="I105"/>
  <c r="H105"/>
  <c r="G105"/>
  <c r="F105"/>
  <c r="Q104"/>
  <c r="P104"/>
  <c r="O104"/>
  <c r="N104"/>
  <c r="M104"/>
  <c r="L104"/>
  <c r="K104"/>
  <c r="J104"/>
  <c r="I104"/>
  <c r="H104"/>
  <c r="G104"/>
  <c r="F104"/>
  <c r="Q103"/>
  <c r="P103"/>
  <c r="O103"/>
  <c r="N103"/>
  <c r="M103"/>
  <c r="L103"/>
  <c r="K103"/>
  <c r="J103"/>
  <c r="I103"/>
  <c r="H103"/>
  <c r="G103"/>
  <c r="F103"/>
  <c r="Q102"/>
  <c r="P102"/>
  <c r="O102"/>
  <c r="N102"/>
  <c r="M102"/>
  <c r="L102"/>
  <c r="K102"/>
  <c r="J102"/>
  <c r="I102"/>
  <c r="H102"/>
  <c r="G102"/>
  <c r="F102"/>
  <c r="M101"/>
  <c r="L101"/>
  <c r="K101"/>
  <c r="J101"/>
  <c r="I101"/>
  <c r="H101"/>
  <c r="G101"/>
  <c r="F101"/>
  <c r="Q99"/>
  <c r="P99"/>
  <c r="O99"/>
  <c r="N99"/>
  <c r="Q98"/>
  <c r="P98"/>
  <c r="O98"/>
  <c r="N98"/>
  <c r="M98"/>
  <c r="L98"/>
  <c r="K98"/>
  <c r="J98"/>
  <c r="I98"/>
  <c r="H98"/>
  <c r="G98"/>
  <c r="F98"/>
  <c r="Q97"/>
  <c r="P97"/>
  <c r="O97"/>
  <c r="N97"/>
  <c r="M97"/>
  <c r="L97"/>
  <c r="K97"/>
  <c r="J97"/>
  <c r="I97"/>
  <c r="H97"/>
  <c r="G97"/>
  <c r="F97"/>
  <c r="Q96"/>
  <c r="P96"/>
  <c r="O96"/>
  <c r="N96"/>
  <c r="M96"/>
  <c r="L96"/>
  <c r="K96"/>
  <c r="J96"/>
  <c r="I96"/>
  <c r="H96"/>
  <c r="G96"/>
  <c r="F96"/>
  <c r="Q95"/>
  <c r="P95"/>
  <c r="O95"/>
  <c r="N95"/>
  <c r="M95"/>
  <c r="L95"/>
  <c r="K95"/>
  <c r="J95"/>
  <c r="I95"/>
  <c r="H95"/>
  <c r="G95"/>
  <c r="F95"/>
  <c r="Q94"/>
  <c r="P94"/>
  <c r="O94"/>
  <c r="N94"/>
  <c r="M94"/>
  <c r="L94"/>
  <c r="K94"/>
  <c r="J94"/>
  <c r="I94"/>
  <c r="H94"/>
  <c r="G94"/>
  <c r="F94"/>
  <c r="Q92"/>
  <c r="P92"/>
  <c r="P91" s="1"/>
  <c r="P90" s="1"/>
  <c r="O92"/>
  <c r="O91" s="1"/>
  <c r="O90" s="1"/>
  <c r="O82" s="1"/>
  <c r="O81" s="1"/>
  <c r="O80" s="1"/>
  <c r="L92"/>
  <c r="J92"/>
  <c r="N92" s="1"/>
  <c r="N91" s="1"/>
  <c r="N90" s="1"/>
  <c r="Q91"/>
  <c r="M91"/>
  <c r="L91"/>
  <c r="K91"/>
  <c r="J91"/>
  <c r="I91"/>
  <c r="H91"/>
  <c r="G91"/>
  <c r="F91"/>
  <c r="Q90"/>
  <c r="M90"/>
  <c r="L90"/>
  <c r="K90"/>
  <c r="J90"/>
  <c r="I90"/>
  <c r="H90"/>
  <c r="G90"/>
  <c r="F90"/>
  <c r="Q89"/>
  <c r="O89"/>
  <c r="L89"/>
  <c r="P89" s="1"/>
  <c r="P88" s="1"/>
  <c r="J89"/>
  <c r="N89" s="1"/>
  <c r="N88" s="1"/>
  <c r="Q88"/>
  <c r="O88"/>
  <c r="M88"/>
  <c r="L88"/>
  <c r="K88"/>
  <c r="J88"/>
  <c r="I88"/>
  <c r="H88"/>
  <c r="G88"/>
  <c r="F88"/>
  <c r="Q87"/>
  <c r="P87"/>
  <c r="O87"/>
  <c r="N87"/>
  <c r="Q86"/>
  <c r="P86"/>
  <c r="O86"/>
  <c r="N86"/>
  <c r="M86"/>
  <c r="L86"/>
  <c r="K86"/>
  <c r="J86"/>
  <c r="I86"/>
  <c r="H86"/>
  <c r="G86"/>
  <c r="F86"/>
  <c r="Q85"/>
  <c r="O85"/>
  <c r="L85"/>
  <c r="J85"/>
  <c r="H85"/>
  <c r="P85" s="1"/>
  <c r="P84" s="1"/>
  <c r="P83" s="1"/>
  <c r="P82" s="1"/>
  <c r="P81" s="1"/>
  <c r="P80" s="1"/>
  <c r="F85"/>
  <c r="N85" s="1"/>
  <c r="N84" s="1"/>
  <c r="N83" s="1"/>
  <c r="Q84"/>
  <c r="O84"/>
  <c r="M84"/>
  <c r="L84"/>
  <c r="K84"/>
  <c r="J84"/>
  <c r="I84"/>
  <c r="H84"/>
  <c r="G84"/>
  <c r="F84"/>
  <c r="Q83"/>
  <c r="O83"/>
  <c r="M83"/>
  <c r="L83"/>
  <c r="K83"/>
  <c r="J83"/>
  <c r="I83"/>
  <c r="H83"/>
  <c r="G83"/>
  <c r="F83"/>
  <c r="Q82"/>
  <c r="M82"/>
  <c r="L82"/>
  <c r="K82"/>
  <c r="J82"/>
  <c r="I82"/>
  <c r="H82"/>
  <c r="G82"/>
  <c r="F82"/>
  <c r="Q81"/>
  <c r="M81"/>
  <c r="L81"/>
  <c r="K81"/>
  <c r="J81"/>
  <c r="I81"/>
  <c r="H81"/>
  <c r="G81"/>
  <c r="F81"/>
  <c r="Q80"/>
  <c r="M80"/>
  <c r="L80"/>
  <c r="K80"/>
  <c r="J80"/>
  <c r="I80"/>
  <c r="H80"/>
  <c r="G80"/>
  <c r="F80"/>
  <c r="Q78"/>
  <c r="O78"/>
  <c r="H78"/>
  <c r="P78" s="1"/>
  <c r="P77" s="1"/>
  <c r="F78"/>
  <c r="N78" s="1"/>
  <c r="N77" s="1"/>
  <c r="Q77"/>
  <c r="O77"/>
  <c r="M77"/>
  <c r="L77"/>
  <c r="K77"/>
  <c r="J77"/>
  <c r="I77"/>
  <c r="H77"/>
  <c r="G77"/>
  <c r="F77"/>
  <c r="Q76"/>
  <c r="O76"/>
  <c r="H76"/>
  <c r="P76" s="1"/>
  <c r="P75" s="1"/>
  <c r="F76"/>
  <c r="N76" s="1"/>
  <c r="N75" s="1"/>
  <c r="N74" s="1"/>
  <c r="Q75"/>
  <c r="O75"/>
  <c r="M75"/>
  <c r="L75"/>
  <c r="K75"/>
  <c r="J75"/>
  <c r="I75"/>
  <c r="H75"/>
  <c r="G75"/>
  <c r="F75"/>
  <c r="Q74"/>
  <c r="O74"/>
  <c r="M74"/>
  <c r="L74"/>
  <c r="K74"/>
  <c r="J74"/>
  <c r="I74"/>
  <c r="H74"/>
  <c r="G74"/>
  <c r="F74"/>
  <c r="Q73"/>
  <c r="O73"/>
  <c r="H73"/>
  <c r="P73" s="1"/>
  <c r="P72" s="1"/>
  <c r="P71" s="1"/>
  <c r="F73"/>
  <c r="N73" s="1"/>
  <c r="N72" s="1"/>
  <c r="N71" s="1"/>
  <c r="Q72"/>
  <c r="O72"/>
  <c r="M72"/>
  <c r="L72"/>
  <c r="K72"/>
  <c r="J72"/>
  <c r="I72"/>
  <c r="H72"/>
  <c r="G72"/>
  <c r="F72"/>
  <c r="Q71"/>
  <c r="O71"/>
  <c r="M71"/>
  <c r="L71"/>
  <c r="K71"/>
  <c r="J71"/>
  <c r="I71"/>
  <c r="H71"/>
  <c r="G71"/>
  <c r="F71"/>
  <c r="Q70"/>
  <c r="O70"/>
  <c r="H70"/>
  <c r="P70" s="1"/>
  <c r="P69" s="1"/>
  <c r="F70"/>
  <c r="N70" s="1"/>
  <c r="N69" s="1"/>
  <c r="Q69"/>
  <c r="O69"/>
  <c r="M69"/>
  <c r="L69"/>
  <c r="K69"/>
  <c r="J69"/>
  <c r="I69"/>
  <c r="H69"/>
  <c r="G69"/>
  <c r="F69"/>
  <c r="Q68"/>
  <c r="O68"/>
  <c r="H68"/>
  <c r="P68" s="1"/>
  <c r="P67" s="1"/>
  <c r="P66" s="1"/>
  <c r="F68"/>
  <c r="N68" s="1"/>
  <c r="N67" s="1"/>
  <c r="Q67"/>
  <c r="O67"/>
  <c r="M67"/>
  <c r="L67"/>
  <c r="K67"/>
  <c r="J67"/>
  <c r="I67"/>
  <c r="H67"/>
  <c r="G67"/>
  <c r="F67"/>
  <c r="Q66"/>
  <c r="O66"/>
  <c r="M66"/>
  <c r="L66"/>
  <c r="K66"/>
  <c r="J66"/>
  <c r="I66"/>
  <c r="H66"/>
  <c r="G66"/>
  <c r="F66"/>
  <c r="Q65"/>
  <c r="Q64" s="1"/>
  <c r="Q61" s="1"/>
  <c r="Q54" s="1"/>
  <c r="Q45" s="1"/>
  <c r="Q44" s="1"/>
  <c r="Q15" s="1"/>
  <c r="O65"/>
  <c r="H65"/>
  <c r="P65" s="1"/>
  <c r="P64" s="1"/>
  <c r="P61" s="1"/>
  <c r="F65"/>
  <c r="N65" s="1"/>
  <c r="N64" s="1"/>
  <c r="O64"/>
  <c r="M64"/>
  <c r="L64"/>
  <c r="K64"/>
  <c r="J64"/>
  <c r="I64"/>
  <c r="H64"/>
  <c r="G64"/>
  <c r="F64"/>
  <c r="Q63"/>
  <c r="P63"/>
  <c r="O63"/>
  <c r="H63"/>
  <c r="F63"/>
  <c r="N63" s="1"/>
  <c r="N62" s="1"/>
  <c r="N61" s="1"/>
  <c r="Q62"/>
  <c r="P62"/>
  <c r="O62"/>
  <c r="M62"/>
  <c r="L62"/>
  <c r="K62"/>
  <c r="J62"/>
  <c r="I62"/>
  <c r="H62"/>
  <c r="G62"/>
  <c r="F62"/>
  <c r="O61"/>
  <c r="M61"/>
  <c r="L61"/>
  <c r="K61"/>
  <c r="J61"/>
  <c r="I61"/>
  <c r="H61"/>
  <c r="G61"/>
  <c r="F61"/>
  <c r="Q60"/>
  <c r="O60"/>
  <c r="H60"/>
  <c r="P60" s="1"/>
  <c r="P59" s="1"/>
  <c r="P58" s="1"/>
  <c r="F60"/>
  <c r="N60" s="1"/>
  <c r="N59" s="1"/>
  <c r="N58" s="1"/>
  <c r="Q59"/>
  <c r="O59"/>
  <c r="M59"/>
  <c r="L59"/>
  <c r="K59"/>
  <c r="J59"/>
  <c r="I59"/>
  <c r="H59"/>
  <c r="G59"/>
  <c r="F59"/>
  <c r="Q58"/>
  <c r="O58"/>
  <c r="M58"/>
  <c r="L58"/>
  <c r="K58"/>
  <c r="J58"/>
  <c r="I58"/>
  <c r="H58"/>
  <c r="G58"/>
  <c r="F58"/>
  <c r="Q57"/>
  <c r="O57"/>
  <c r="H57"/>
  <c r="P57" s="1"/>
  <c r="P56" s="1"/>
  <c r="P55" s="1"/>
  <c r="F57"/>
  <c r="N57" s="1"/>
  <c r="N56" s="1"/>
  <c r="N55" s="1"/>
  <c r="Q56"/>
  <c r="O56"/>
  <c r="M56"/>
  <c r="L56"/>
  <c r="K56"/>
  <c r="J56"/>
  <c r="I56"/>
  <c r="H56"/>
  <c r="G56"/>
  <c r="F56"/>
  <c r="Q55"/>
  <c r="O55"/>
  <c r="M55"/>
  <c r="L55"/>
  <c r="K55"/>
  <c r="J55"/>
  <c r="I55"/>
  <c r="H55"/>
  <c r="G55"/>
  <c r="F55"/>
  <c r="O54"/>
  <c r="M54"/>
  <c r="L54"/>
  <c r="K54"/>
  <c r="J54"/>
  <c r="I54"/>
  <c r="H54"/>
  <c r="G54"/>
  <c r="F54"/>
  <c r="Q53"/>
  <c r="P53"/>
  <c r="O53"/>
  <c r="N53"/>
  <c r="Q52"/>
  <c r="P52"/>
  <c r="O52"/>
  <c r="N52"/>
  <c r="M52"/>
  <c r="L52"/>
  <c r="K52"/>
  <c r="J52"/>
  <c r="I52"/>
  <c r="H52"/>
  <c r="G52"/>
  <c r="F52"/>
  <c r="Q51"/>
  <c r="P51"/>
  <c r="P50" s="1"/>
  <c r="O51"/>
  <c r="H51"/>
  <c r="F51"/>
  <c r="N51" s="1"/>
  <c r="N50" s="1"/>
  <c r="Q50"/>
  <c r="O50"/>
  <c r="M50"/>
  <c r="L50"/>
  <c r="K50"/>
  <c r="J50"/>
  <c r="I50"/>
  <c r="H50"/>
  <c r="G50"/>
  <c r="F50"/>
  <c r="Q49"/>
  <c r="O49"/>
  <c r="H49"/>
  <c r="P49" s="1"/>
  <c r="P48" s="1"/>
  <c r="P47" s="1"/>
  <c r="P46" s="1"/>
  <c r="F49"/>
  <c r="N49" s="1"/>
  <c r="N48" s="1"/>
  <c r="N47" s="1"/>
  <c r="N46" s="1"/>
  <c r="Q48"/>
  <c r="O48"/>
  <c r="M48"/>
  <c r="L48"/>
  <c r="K48"/>
  <c r="J48"/>
  <c r="I48"/>
  <c r="H48"/>
  <c r="G48"/>
  <c r="F48"/>
  <c r="Q47"/>
  <c r="O47"/>
  <c r="M47"/>
  <c r="L47"/>
  <c r="K47"/>
  <c r="J47"/>
  <c r="I47"/>
  <c r="H47"/>
  <c r="G47"/>
  <c r="F47"/>
  <c r="Q46"/>
  <c r="O46"/>
  <c r="M46"/>
  <c r="L46"/>
  <c r="K46"/>
  <c r="J46"/>
  <c r="I46"/>
  <c r="H46"/>
  <c r="G46"/>
  <c r="F46"/>
  <c r="O45"/>
  <c r="M45"/>
  <c r="L45"/>
  <c r="K45"/>
  <c r="J45"/>
  <c r="I45"/>
  <c r="H45"/>
  <c r="G45"/>
  <c r="F45"/>
  <c r="O44"/>
  <c r="M44"/>
  <c r="L44"/>
  <c r="K44"/>
  <c r="J44"/>
  <c r="I44"/>
  <c r="H44"/>
  <c r="G44"/>
  <c r="F44"/>
  <c r="Q42"/>
  <c r="P42"/>
  <c r="O42"/>
  <c r="N42"/>
  <c r="Q41"/>
  <c r="P41"/>
  <c r="O41"/>
  <c r="N41"/>
  <c r="Q40"/>
  <c r="P40"/>
  <c r="O40"/>
  <c r="N40"/>
  <c r="M40"/>
  <c r="L40"/>
  <c r="K40"/>
  <c r="J40"/>
  <c r="I40"/>
  <c r="H40"/>
  <c r="G40"/>
  <c r="F40"/>
  <c r="Q39"/>
  <c r="P39"/>
  <c r="O39"/>
  <c r="N39"/>
  <c r="Q38"/>
  <c r="P38"/>
  <c r="O38"/>
  <c r="N38"/>
  <c r="M38"/>
  <c r="L38"/>
  <c r="K38"/>
  <c r="J38"/>
  <c r="I38"/>
  <c r="H38"/>
  <c r="G38"/>
  <c r="F38"/>
  <c r="Q37"/>
  <c r="P37"/>
  <c r="O37"/>
  <c r="N37"/>
  <c r="Q36"/>
  <c r="P36"/>
  <c r="O36"/>
  <c r="N36"/>
  <c r="M36"/>
  <c r="L36"/>
  <c r="K36"/>
  <c r="J36"/>
  <c r="I36"/>
  <c r="H36"/>
  <c r="G36"/>
  <c r="F36"/>
  <c r="Q35"/>
  <c r="O35"/>
  <c r="H35"/>
  <c r="P35" s="1"/>
  <c r="P34" s="1"/>
  <c r="P33" s="1"/>
  <c r="P26" s="1"/>
  <c r="P25" s="1"/>
  <c r="P24" s="1"/>
  <c r="F35"/>
  <c r="N35" s="1"/>
  <c r="N34" s="1"/>
  <c r="N33" s="1"/>
  <c r="N26" s="1"/>
  <c r="N25" s="1"/>
  <c r="N24" s="1"/>
  <c r="Q34"/>
  <c r="O34"/>
  <c r="M34"/>
  <c r="L34"/>
  <c r="K34"/>
  <c r="J34"/>
  <c r="I34"/>
  <c r="H34"/>
  <c r="G34"/>
  <c r="F34"/>
  <c r="Q33"/>
  <c r="O33"/>
  <c r="M33"/>
  <c r="L33"/>
  <c r="K33"/>
  <c r="J33"/>
  <c r="I33"/>
  <c r="H33"/>
  <c r="G33"/>
  <c r="F33"/>
  <c r="Q32"/>
  <c r="P32"/>
  <c r="O32"/>
  <c r="N32"/>
  <c r="Q31"/>
  <c r="P31"/>
  <c r="O31"/>
  <c r="N31"/>
  <c r="M31"/>
  <c r="L31"/>
  <c r="K31"/>
  <c r="J31"/>
  <c r="I31"/>
  <c r="H31"/>
  <c r="G31"/>
  <c r="F31"/>
  <c r="Q30"/>
  <c r="P30"/>
  <c r="O30"/>
  <c r="N30"/>
  <c r="M30"/>
  <c r="L30"/>
  <c r="K30"/>
  <c r="J30"/>
  <c r="I30"/>
  <c r="H30"/>
  <c r="G30"/>
  <c r="F30"/>
  <c r="Q29"/>
  <c r="P29"/>
  <c r="O29"/>
  <c r="N29"/>
  <c r="Q28"/>
  <c r="P28"/>
  <c r="O28"/>
  <c r="N28"/>
  <c r="M28"/>
  <c r="L28"/>
  <c r="K28"/>
  <c r="J28"/>
  <c r="I28"/>
  <c r="H28"/>
  <c r="G28"/>
  <c r="F28"/>
  <c r="Q27"/>
  <c r="P27"/>
  <c r="O27"/>
  <c r="N27"/>
  <c r="M27"/>
  <c r="L27"/>
  <c r="K27"/>
  <c r="J27"/>
  <c r="I27"/>
  <c r="H27"/>
  <c r="G27"/>
  <c r="F27"/>
  <c r="Q26"/>
  <c r="O26"/>
  <c r="M26"/>
  <c r="L26"/>
  <c r="K26"/>
  <c r="J26"/>
  <c r="I26"/>
  <c r="H26"/>
  <c r="G26"/>
  <c r="F26"/>
  <c r="Q25"/>
  <c r="O25"/>
  <c r="M25"/>
  <c r="L25"/>
  <c r="K25"/>
  <c r="J25"/>
  <c r="I25"/>
  <c r="H25"/>
  <c r="G25"/>
  <c r="F25"/>
  <c r="Q24"/>
  <c r="O24"/>
  <c r="M24"/>
  <c r="L24"/>
  <c r="K24"/>
  <c r="J24"/>
  <c r="I24"/>
  <c r="H24"/>
  <c r="G24"/>
  <c r="F24"/>
  <c r="Q22"/>
  <c r="P22"/>
  <c r="O22"/>
  <c r="N22"/>
  <c r="Q21"/>
  <c r="P21"/>
  <c r="O21"/>
  <c r="N21"/>
  <c r="M21"/>
  <c r="L21"/>
  <c r="K21"/>
  <c r="J21"/>
  <c r="I21"/>
  <c r="H21"/>
  <c r="G21"/>
  <c r="F21"/>
  <c r="Q20"/>
  <c r="P20"/>
  <c r="O20"/>
  <c r="N20"/>
  <c r="M20"/>
  <c r="L20"/>
  <c r="K20"/>
  <c r="J20"/>
  <c r="I20"/>
  <c r="H20"/>
  <c r="G20"/>
  <c r="F20"/>
  <c r="Q19"/>
  <c r="P19"/>
  <c r="O19"/>
  <c r="N19"/>
  <c r="M19"/>
  <c r="L19"/>
  <c r="K19"/>
  <c r="J19"/>
  <c r="I19"/>
  <c r="H19"/>
  <c r="G19"/>
  <c r="F19"/>
  <c r="Q18"/>
  <c r="P18"/>
  <c r="O18"/>
  <c r="N18"/>
  <c r="M18"/>
  <c r="L18"/>
  <c r="K18"/>
  <c r="J18"/>
  <c r="I18"/>
  <c r="H18"/>
  <c r="G18"/>
  <c r="F18"/>
  <c r="Q17"/>
  <c r="P17"/>
  <c r="O17"/>
  <c r="N17"/>
  <c r="M17"/>
  <c r="L17"/>
  <c r="K17"/>
  <c r="J17"/>
  <c r="I17"/>
  <c r="H17"/>
  <c r="G17"/>
  <c r="F17"/>
  <c r="M15"/>
  <c r="M840" s="1"/>
  <c r="L15"/>
  <c r="L840" s="1"/>
  <c r="K15"/>
  <c r="K840" s="1"/>
  <c r="J15"/>
  <c r="J840" s="1"/>
  <c r="I15"/>
  <c r="I840" s="1"/>
  <c r="I848" s="1"/>
  <c r="H15"/>
  <c r="G15"/>
  <c r="G840" s="1"/>
  <c r="F15"/>
  <c r="F840" s="1"/>
  <c r="P54" l="1"/>
  <c r="P45" s="1"/>
  <c r="P44" s="1"/>
  <c r="Q840"/>
  <c r="P74"/>
  <c r="N82"/>
  <c r="N81" s="1"/>
  <c r="N80" s="1"/>
  <c r="P119"/>
  <c r="P142"/>
  <c r="P141" s="1"/>
  <c r="P140" s="1"/>
  <c r="N177"/>
  <c r="P195"/>
  <c r="P201"/>
  <c r="N310"/>
  <c r="N309" s="1"/>
  <c r="N308" s="1"/>
  <c r="P354"/>
  <c r="P353" s="1"/>
  <c r="P348" s="1"/>
  <c r="O492"/>
  <c r="P515"/>
  <c r="P514" s="1"/>
  <c r="N542"/>
  <c r="N541" s="1"/>
  <c r="P676"/>
  <c r="Q728"/>
  <c r="N746"/>
  <c r="N728" s="1"/>
  <c r="P746"/>
  <c r="P728" s="1"/>
  <c r="N869"/>
  <c r="P107"/>
  <c r="O101"/>
  <c r="O15" s="1"/>
  <c r="O840" s="1"/>
  <c r="N201"/>
  <c r="P492"/>
  <c r="N107"/>
  <c r="N149"/>
  <c r="N188"/>
  <c r="N247"/>
  <c r="N246" s="1"/>
  <c r="N244" s="1"/>
  <c r="H277"/>
  <c r="H246" s="1"/>
  <c r="H244" s="1"/>
  <c r="H840" s="1"/>
  <c r="N328"/>
  <c r="N327" s="1"/>
  <c r="N392"/>
  <c r="N498"/>
  <c r="N497" s="1"/>
  <c r="N496" s="1"/>
  <c r="N495" s="1"/>
  <c r="N494" s="1"/>
  <c r="N492" s="1"/>
  <c r="P542"/>
  <c r="P541" s="1"/>
  <c r="N808"/>
  <c r="N807" s="1"/>
  <c r="N784" s="1"/>
  <c r="F868"/>
  <c r="F869" s="1"/>
  <c r="F848"/>
  <c r="F843"/>
  <c r="N66"/>
  <c r="N54" s="1"/>
  <c r="N45" s="1"/>
  <c r="N44" s="1"/>
  <c r="N142"/>
  <c r="N141" s="1"/>
  <c r="P176"/>
  <c r="P246"/>
  <c r="P244" s="1"/>
  <c r="P302"/>
  <c r="P632"/>
  <c r="P630" s="1"/>
  <c r="P292"/>
  <c r="P291" s="1"/>
  <c r="P290" s="1"/>
  <c r="P277" s="1"/>
  <c r="H305"/>
  <c r="H302" s="1"/>
  <c r="H790"/>
  <c r="H789" s="1"/>
  <c r="H788" s="1"/>
  <c r="H787" s="1"/>
  <c r="H786" s="1"/>
  <c r="H784" s="1"/>
  <c r="O848"/>
  <c r="I868"/>
  <c r="I869" s="1"/>
  <c r="Q869"/>
  <c r="Q870" s="1"/>
  <c r="P347"/>
  <c r="P346" s="1"/>
  <c r="P345" s="1"/>
  <c r="P334" s="1"/>
  <c r="P328" s="1"/>
  <c r="P327" s="1"/>
  <c r="G848"/>
  <c r="P869"/>
  <c r="P870" s="1"/>
  <c r="G868"/>
  <c r="G869" s="1"/>
  <c r="O869"/>
  <c r="O870" s="1"/>
  <c r="H843" l="1"/>
  <c r="H848"/>
  <c r="H845" s="1"/>
  <c r="J848"/>
  <c r="O845"/>
  <c r="N870"/>
  <c r="N176"/>
  <c r="N140" s="1"/>
  <c r="N101" s="1"/>
  <c r="N15" s="1"/>
  <c r="N840" s="1"/>
  <c r="F845"/>
  <c r="Q845"/>
  <c r="Q848"/>
  <c r="P101"/>
  <c r="P15" s="1"/>
  <c r="P840" s="1"/>
  <c r="P843" l="1"/>
  <c r="P845"/>
  <c r="P848"/>
  <c r="N843"/>
  <c r="N848"/>
  <c r="N845" s="1"/>
</calcChain>
</file>

<file path=xl/sharedStrings.xml><?xml version="1.0" encoding="utf-8"?>
<sst xmlns="http://schemas.openxmlformats.org/spreadsheetml/2006/main" count="3091" uniqueCount="477">
  <si>
    <t>Приложение 3</t>
  </si>
  <si>
    <t>к решению Думы</t>
  </si>
  <si>
    <t>от ___________ № _____</t>
  </si>
  <si>
    <t>от __________ № _____</t>
  </si>
  <si>
    <t>от 08.12.2021 № 1128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</si>
  <si>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ПЛАНОВЫЙ ПЕРИОД 2023 И 2024 ГОДОВ</t>
  </si>
  <si>
    <t>Наименование направления расходов, раздела, подраздела, целевой статьи, вида расходов функциональной классификации</t>
  </si>
  <si>
    <t xml:space="preserve">Рз </t>
  </si>
  <si>
    <t>ПР</t>
  </si>
  <si>
    <t>ЦСР</t>
  </si>
  <si>
    <t>ВР</t>
  </si>
  <si>
    <t>Сумма (тыс.руб.)</t>
  </si>
  <si>
    <t>Изменения</t>
  </si>
  <si>
    <t>Всего</t>
  </si>
  <si>
    <t>В том числе средства выше-стоящих бюджетов</t>
  </si>
  <si>
    <t>В том числе средства вышестоящих бюджетов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</si>
  <si>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</si>
  <si>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</si>
  <si>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</si>
  <si>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</t>
  </si>
  <si>
    <t>02</t>
  </si>
  <si>
    <t>Непрограммное направление расходов</t>
  </si>
  <si>
    <t>990 00 00000</t>
  </si>
  <si>
    <t>Руководство и управление в сфере установленных функций органов местного самоуправления</t>
  </si>
  <si>
    <t>990 00 11000</t>
  </si>
  <si>
    <t>Глава муниципального образования</t>
  </si>
  <si>
    <t>990 00 11010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</si>
  <si>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</si>
  <si>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</si>
  <si>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</si>
  <si>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</si>
  <si>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Председатель представительного органа муниципального образования</t>
  </si>
  <si>
    <t>990 00 11020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</si>
  <si>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</si>
  <si>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</si>
  <si>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</si>
  <si>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</si>
  <si>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</si>
  <si>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</si>
  <si>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</si>
  <si>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выплаты населению</t>
  </si>
  <si>
    <t>Иные бюджетные ассигнования</t>
  </si>
  <si>
    <t>Исполнение судебных актов</t>
  </si>
  <si>
    <t xml:space="preserve">Уплата налогов, сборов и иных платежей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</si>
  <si>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</si>
  <si>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</si>
  <si>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Субвенции</t>
  </si>
  <si>
    <t>990 00 75000</t>
  </si>
  <si>
    <t>Организация деятельности в сфере обеспечения жильем отдельных категорий граждан</t>
  </si>
  <si>
    <t>990 00 75080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</si>
  <si>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</si>
  <si>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990 00 75130</t>
  </si>
  <si>
    <t>Организация деятельности административных комиссий</t>
  </si>
  <si>
    <t>990 00 75160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</si>
  <si>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</si>
  <si>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990 00 75180</t>
  </si>
  <si>
    <t>Меры по осуществлению деятельности по опеке и попечительству в отношении совершеннолетних граждан</t>
  </si>
  <si>
    <t>990 00 75190</t>
  </si>
  <si>
    <t>Организация деятельности в сфере охраны труда</t>
  </si>
  <si>
    <t>990 00 75200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</si>
  <si>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</si>
  <si>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</si>
  <si>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Председатель, заместитель и аудиторы контрольно-счетной палаты муниципального образования</t>
  </si>
  <si>
    <t>990 00 11050</t>
  </si>
  <si>
    <t>Резервные фонды</t>
  </si>
  <si>
    <t>11</t>
  </si>
  <si>
    <t>990 00 07000</t>
  </si>
  <si>
    <t xml:space="preserve">Резервный фонд администрации городского округа Тольятти </t>
  </si>
  <si>
    <t>990 00 07090</t>
  </si>
  <si>
    <t>Резервные средства</t>
  </si>
  <si>
    <t>Другие общегосударственные вопросы</t>
  </si>
  <si>
    <t>13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</si>
  <si>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</si>
  <si>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090 00 00000</t>
  </si>
  <si>
    <t>Мероприятия в установленной сфере деятельности</t>
  </si>
  <si>
    <t>090 00 04000</t>
  </si>
  <si>
    <t>Мероприятия в сфере общегосударственного управления</t>
  </si>
  <si>
    <t>090 00 04040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</si>
  <si>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</si>
  <si>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110 00 00000</t>
  </si>
  <si>
    <t>Финансовое обеспечение деятельности бюджетных и автономных учреждений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</si>
  <si>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</si>
  <si>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</si>
  <si>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</si>
  <si>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</si>
  <si>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</si>
  <si>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110 00 04000</t>
  </si>
  <si>
    <t>Мероприятия в сфере информационно-коммуникационных технологий и связи</t>
  </si>
  <si>
    <t>110 00 04460</t>
  </si>
  <si>
    <t>Мероприятия в учреждениях, обеспечивающих предоставление государственных и муниципальных услуг</t>
  </si>
  <si>
    <t>110 00 04470</t>
  </si>
  <si>
    <t>110 00 75000</t>
  </si>
  <si>
    <t>110 00 75180</t>
  </si>
  <si>
    <t>110 00 75200</t>
  </si>
  <si>
    <t>Муниципальная программа «Противодействие коррупции в городском округе Тольятти на 2022-2026 годы»</t>
  </si>
  <si>
    <t>170 00 00000</t>
  </si>
  <si>
    <t>170 00 04000</t>
  </si>
  <si>
    <t>170 00 04040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</si>
  <si>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</si>
  <si>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280 00 00000</t>
  </si>
  <si>
    <t>Финансовое обеспечение деятельности казенных учреждений</t>
  </si>
  <si>
    <t>280 00 12000</t>
  </si>
  <si>
    <t>Учреждения, обеспечивающие поддержку некоммерческих организаций</t>
  </si>
  <si>
    <t>280 00 12380</t>
  </si>
  <si>
    <t>Расходы на выплаты персоналу казенных учреждений</t>
  </si>
  <si>
    <t>990 00 04000</t>
  </si>
  <si>
    <t>990 00 04040</t>
  </si>
  <si>
    <t>Материально-техническое обеспечение деятельности Общественной палаты</t>
  </si>
  <si>
    <t>990 00 04060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</si>
  <si>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</si>
  <si>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 xml:space="preserve">990 00 04120 </t>
  </si>
  <si>
    <t>990 00 04120</t>
  </si>
  <si>
    <t>Иные нераспределенные бюджетные ассигнования на реализацию инициативных проектов</t>
  </si>
  <si>
    <t>990 00 04710</t>
  </si>
  <si>
    <t>990 00 12000</t>
  </si>
  <si>
    <t>Учреждения, осуществляющие деятельность в сфере общегосударственного управления</t>
  </si>
  <si>
    <t xml:space="preserve">990 00 12040 </t>
  </si>
  <si>
    <t>Учреждения, осуществляющие деятельность в сфере обеспечения хозяйственного обслуживания</t>
  </si>
  <si>
    <t>990 00 12060</t>
  </si>
  <si>
    <t>Организация деятельности в сфере архивного дела</t>
  </si>
  <si>
    <t>990 00 75150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</si>
  <si>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</si>
  <si>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</si>
  <si>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</si>
  <si>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</si>
  <si>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</si>
  <si>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</si>
  <si>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</si>
  <si>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</si>
  <si>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</si>
  <si>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</si>
  <si>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</si>
  <si>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</si>
  <si>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</si>
  <si>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</si>
  <si>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наркомании населения городского округа Тольятти на 2019-2023 годы»</t>
  </si>
  <si>
    <t>060 00 00000</t>
  </si>
  <si>
    <t>060 00 04000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</si>
  <si>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</si>
  <si>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060 00 04150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</si>
  <si>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</si>
  <si>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160 00 00000</t>
  </si>
  <si>
    <t>Субсидии некоммерческим организациям</t>
  </si>
  <si>
    <t>160 00 10000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</si>
  <si>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</si>
  <si>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</si>
  <si>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</si>
  <si>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</si>
  <si>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</si>
  <si>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990 00 04150</t>
  </si>
  <si>
    <t>НАЦИОНАЛЬНАЯ ЭКОНОМИКА</t>
  </si>
  <si>
    <t>04 00</t>
  </si>
  <si>
    <t>Лесное хозяйство</t>
  </si>
  <si>
    <t>07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</si>
  <si>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</si>
  <si>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230 00 00000</t>
  </si>
  <si>
    <t>230 00 02000</t>
  </si>
  <si>
    <t>Учреждения, осуществляющие деятельность в области лесного хозяйства</t>
  </si>
  <si>
    <t>230 00 02390</t>
  </si>
  <si>
    <t>Субсидии бюджетным учреждениям</t>
  </si>
  <si>
    <t>230 00 12000</t>
  </si>
  <si>
    <t>230 00 12390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</si>
  <si>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</si>
  <si>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t>230 00 S3250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</si>
  <si>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</si>
  <si>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>230 00 S3800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</si>
  <si>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</si>
  <si>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>230 00 S3810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</si>
  <si>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</si>
  <si>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>230 00 S4430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</si>
  <si>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</si>
  <si>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230 00 S4440</t>
  </si>
  <si>
    <t>990 00 02000</t>
  </si>
  <si>
    <t>990 00 02390</t>
  </si>
  <si>
    <t>990 00 12390</t>
  </si>
  <si>
    <t>990 00 S3250</t>
  </si>
  <si>
    <t>990 00 S3800</t>
  </si>
  <si>
    <t>990 00 S3810</t>
  </si>
  <si>
    <t>990 00 S4430</t>
  </si>
  <si>
    <t>990 00 S4440</t>
  </si>
  <si>
    <t>Транспорт</t>
  </si>
  <si>
    <t>08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</si>
  <si>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</si>
  <si>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>150 00 00000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</si>
  <si>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</si>
  <si>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155 00 00000 </t>
  </si>
  <si>
    <t xml:space="preserve">155 00 04000 </t>
  </si>
  <si>
    <t>Мероприятия в сфере транспорта</t>
  </si>
  <si>
    <t xml:space="preserve">155 00 04090 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</si>
  <si>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</si>
  <si>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155 00 06000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</si>
  <si>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</si>
  <si>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155 00 06530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</si>
  <si>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</si>
  <si>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155 00 75000</t>
  </si>
  <si>
    <t>155 00 75130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</si>
  <si>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</si>
  <si>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155 00 S3990</t>
  </si>
  <si>
    <t xml:space="preserve">Дорожное хозяйство (дорожные фонды) </t>
  </si>
  <si>
    <t>09</t>
  </si>
  <si>
    <t xml:space="preserve">Подпрограмма «Содержание улично-дорожной сети городского округа Тольятти на 2021-2025гг.» </t>
  </si>
  <si>
    <t>151 00 00000</t>
  </si>
  <si>
    <t>151 00 04000</t>
  </si>
  <si>
    <t>Мероприятия в сфере дорожного хозяйства</t>
  </si>
  <si>
    <t>151 00 04180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</si>
  <si>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</si>
  <si>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 xml:space="preserve">04 </t>
  </si>
  <si>
    <t>152 00 00000</t>
  </si>
  <si>
    <t>152 00 04000</t>
  </si>
  <si>
    <t>Бюджетные инвестиции</t>
  </si>
  <si>
    <t>152 00 04100</t>
  </si>
  <si>
    <t>Капитальные вложения в объекты государственной (муниципальной) собственности</t>
  </si>
  <si>
    <t>152 00 04180</t>
  </si>
  <si>
    <t>Мероприятия в рамках подпрограммы «Модернизация и развитие автомобильных дорог общего пользования местного значения городского округа Тольятти на 2021-2025 годы» муниципальной программы «Развитие транспортной системы и дорожного хозяйства городского округа Тольятти на 2021-2025гг.»</t>
  </si>
  <si>
    <t>152 00 S3270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</si>
  <si>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</t>
  </si>
  <si>
    <t>152 R1 53930</t>
  </si>
  <si>
    <t xml:space="preserve">Подпрограмма  «Повышение безопасности дорожного движения на период 2021-2025гг.»                      </t>
  </si>
  <si>
    <t>154 00 00000</t>
  </si>
  <si>
    <t xml:space="preserve">154 00 04000 </t>
  </si>
  <si>
    <t xml:space="preserve">154 00 04180 </t>
  </si>
  <si>
    <t>154 00 12000</t>
  </si>
  <si>
    <t>Учреждения, осуществляющие деятельность в сфере дорожного хозяйства</t>
  </si>
  <si>
    <t>154 00 12180</t>
  </si>
  <si>
    <t>990 00 12180</t>
  </si>
  <si>
    <t>Другие вопросы в области национальной экономики</t>
  </si>
  <si>
    <t>12</t>
  </si>
  <si>
    <t>Муниципальная программа «Создание условий для развития туризма на территории городского округа Тольятти на 2021-2030 годы»</t>
  </si>
  <si>
    <t>260 00 00000</t>
  </si>
  <si>
    <t>260 00 04000</t>
  </si>
  <si>
    <t>Мероприятия в сфере национальной экономики</t>
  </si>
  <si>
    <t>260 00 04070</t>
  </si>
  <si>
    <t>Учреждения, осуществляющие деятельность в сфере национальной экономики</t>
  </si>
  <si>
    <t>990 00 02070</t>
  </si>
  <si>
    <t>Учреждения, осуществляющие деятельность в сфере градостроительной деятельности</t>
  </si>
  <si>
    <t>990 00 02320</t>
  </si>
  <si>
    <t>990 00 04070</t>
  </si>
  <si>
    <t>Мероприятия в области застройки территорий</t>
  </si>
  <si>
    <t>990 00 04310</t>
  </si>
  <si>
    <t>Мероприятия в сфере градостроительства</t>
  </si>
  <si>
    <t>990 00 04610</t>
  </si>
  <si>
    <t>ЖИЛИЩНО-КОММУНАЛЬНОЕ ХОЗЯЙСТВО</t>
  </si>
  <si>
    <t>05 00</t>
  </si>
  <si>
    <t>Жилищное хозяйство</t>
  </si>
  <si>
    <t>05</t>
  </si>
  <si>
    <t>Муниципальная программа «Капитальный ремонт многоквартирных домов городского округа Тольятти на 2019-2023 годы»</t>
  </si>
  <si>
    <t>140 00 00000</t>
  </si>
  <si>
    <t>140 00 04000</t>
  </si>
  <si>
    <t>Мероприятия в области жилищного хозяйства</t>
  </si>
  <si>
    <t>140 00 04130</t>
  </si>
  <si>
    <t>990 00 04130</t>
  </si>
  <si>
    <t>Коммунальное хозяйство</t>
  </si>
  <si>
    <t>Мероприятия в области коммунального хозяйства</t>
  </si>
  <si>
    <t>990 00 04410</t>
  </si>
  <si>
    <t xml:space="preserve">Благоустройство </t>
  </si>
  <si>
    <t>Муниципальная программа «Тольятти - чистый город на 2020-2024 годы»</t>
  </si>
  <si>
    <t>130 00 00000</t>
  </si>
  <si>
    <t>130 00 04000</t>
  </si>
  <si>
    <t>Мероприятия в области благоустройства</t>
  </si>
  <si>
    <t>130 00 04420</t>
  </si>
  <si>
    <t>151 00 04420</t>
  </si>
  <si>
    <t>Муниципальная программа «Охрана окружающей среды на территории городского округа Тольятти на 2022-2026 годы»</t>
  </si>
  <si>
    <t>240 00 00000</t>
  </si>
  <si>
    <t>240 00 04000</t>
  </si>
  <si>
    <t>240 00 04420</t>
  </si>
  <si>
    <t>Муниципальная программа «Благоустройство территории городского округа Тольятти на 2015-2024 годы»</t>
  </si>
  <si>
    <t>330 00 00000</t>
  </si>
  <si>
    <t>330 00 04000</t>
  </si>
  <si>
    <t>330 00 04420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</si>
  <si>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</si>
  <si>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330 00 S6150</t>
  </si>
  <si>
    <t>Муниципальная программа «Формирование современной городской среды на 2018-2024 годы»</t>
  </si>
  <si>
    <t xml:space="preserve">340 00 00000 </t>
  </si>
  <si>
    <t>Реализация программ формирования современной городской среды</t>
  </si>
  <si>
    <t>340 F2 55550</t>
  </si>
  <si>
    <t>990 00 04420</t>
  </si>
  <si>
    <t>Другие вопросы в области жилищно-коммунального хозяйства</t>
  </si>
  <si>
    <t>090 00 02000</t>
  </si>
  <si>
    <t>Учреждения, осуществляющие деятельность по другим вопросам в области жилищно-коммунального хозяйства</t>
  </si>
  <si>
    <t>090 00 02430</t>
  </si>
  <si>
    <t>130 00 02000</t>
  </si>
  <si>
    <t>130 00 02430</t>
  </si>
  <si>
    <t>Мероприятия в учреждениях, осуществляющих деятельность по другим вопросам в области жилищно-коммунального хозяйства</t>
  </si>
  <si>
    <t>130 00 04430</t>
  </si>
  <si>
    <t>990 00 02430</t>
  </si>
  <si>
    <t>ОХРАНА ОКРУЖАЮЩЕЙ СРЕДЫ</t>
  </si>
  <si>
    <t>06 00</t>
  </si>
  <si>
    <t>Сбор, удаление отходов и очистка сточных вод</t>
  </si>
  <si>
    <t>Мероприятия по сбору, удалению отходов и очистке сточных вод</t>
  </si>
  <si>
    <t>240 00 04440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</si>
  <si>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</si>
  <si>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</si>
  <si>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240 00 04450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</si>
  <si>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</si>
  <si>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240 G1 52420</t>
  </si>
  <si>
    <t>ОБРАЗОВАНИЕ</t>
  </si>
  <si>
    <t>07 00</t>
  </si>
  <si>
    <t>Дошкольное образование</t>
  </si>
  <si>
    <t>Муниципальная программа «Развитие системы образования городского округа Тольятти на 2021-2027 годы»</t>
  </si>
  <si>
    <t>070 00 00000</t>
  </si>
  <si>
    <t>070 00 02000</t>
  </si>
  <si>
    <t>Дошкольные образовательные организации</t>
  </si>
  <si>
    <t>070 00 02260</t>
  </si>
  <si>
    <t>070 00 04000</t>
  </si>
  <si>
    <t>070 00 04100</t>
  </si>
  <si>
    <t>Мероприятия в сфере дошкольного образования</t>
  </si>
  <si>
    <t>070 00 04260</t>
  </si>
  <si>
    <t>070 00 10000</t>
  </si>
  <si>
    <t>Субсидии некоммерческим организациям в сфере дошкольного образования</t>
  </si>
  <si>
    <t>070 00 10260</t>
  </si>
  <si>
    <t>Общее образование</t>
  </si>
  <si>
    <t>Общеобразовательные организации</t>
  </si>
  <si>
    <t>070 00 02270</t>
  </si>
  <si>
    <t>Мероприятия в общеобразовательных организациях</t>
  </si>
  <si>
    <t>070 00 04270</t>
  </si>
  <si>
    <t>070 00 06000</t>
  </si>
  <si>
    <t>Субсидии юридическим лицам в сфере общего образования</t>
  </si>
  <si>
    <t>070 00 06270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</si>
  <si>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«Развитие образования и повышение эффективности реализации молодежной политики в Самарской области» на 2015-2024 годы</t>
  </si>
  <si>
    <t>070 00 L3040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</si>
  <si>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</si>
  <si>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S4950</t>
  </si>
  <si>
    <t xml:space="preserve">Создание новых мест в общеобразовательных организациях </t>
  </si>
  <si>
    <t>070 E1 5520Z</t>
  </si>
  <si>
    <t>Дополнительное образование детей</t>
  </si>
  <si>
    <t>Муниципальная программа «Культура Тольятти на 2019 - 2023 годы»</t>
  </si>
  <si>
    <t>010 00 00000</t>
  </si>
  <si>
    <t>010 00 02000</t>
  </si>
  <si>
    <t>Организации дополнительного образования</t>
  </si>
  <si>
    <t>010 00 02280</t>
  </si>
  <si>
    <t>010 00 04000</t>
  </si>
  <si>
    <t>Мероприятия в сфере дополнительного образования</t>
  </si>
  <si>
    <t>010 00 04280</t>
  </si>
  <si>
    <t>Мероприятия на поддержку отрасли культуры</t>
  </si>
  <si>
    <t>010 A1 55190</t>
  </si>
  <si>
    <t>Муниципальная программа «Развитие физической культуры и спорта в городском округе Тольятти на 2022-2026 годы»</t>
  </si>
  <si>
    <t>020 00 00000</t>
  </si>
  <si>
    <t>020 00 02000</t>
  </si>
  <si>
    <t>020 00 02280</t>
  </si>
  <si>
    <t>020 00 04000</t>
  </si>
  <si>
    <t>020 00 04280</t>
  </si>
  <si>
    <t>070 00 02280</t>
  </si>
  <si>
    <t>070 00 04280</t>
  </si>
  <si>
    <t>990 00 02280</t>
  </si>
  <si>
    <t>990 00 04280</t>
  </si>
  <si>
    <t>Профессиональная подготовка, переподготовка и повышение квалификации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</si>
  <si>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</si>
  <si>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</si>
  <si>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Молодежная политика</t>
  </si>
  <si>
    <t>Муниципальная программа «Молодежь Тольятти на 2021-2030гг.»</t>
  </si>
  <si>
    <t>030 00 00000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</si>
  <si>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</si>
  <si>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</si>
  <si>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</si>
  <si>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</si>
  <si>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Мероприятия в области молодежной политики</t>
  </si>
  <si>
    <t>030 00 04350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</si>
  <si>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</si>
  <si>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</si>
  <si>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Муниципальная программа  «Развитие системы образования городского округа Тольятти на 2021-2027 годы»</t>
  </si>
  <si>
    <t>070 00 75000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</si>
  <si>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</si>
  <si>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070 00 75300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</si>
  <si>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</si>
  <si>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</si>
  <si>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</si>
  <si>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</si>
  <si>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</si>
  <si>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</si>
  <si>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</si>
  <si>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2014-2023 годы</t>
  </si>
  <si>
    <t>070 00 S4680</t>
  </si>
  <si>
    <t>КУЛЬТУРА, КИНЕМАТОГРАФИЯ</t>
  </si>
  <si>
    <t>08 00</t>
  </si>
  <si>
    <t xml:space="preserve">Культура </t>
  </si>
  <si>
    <t>Парковые комплексы</t>
  </si>
  <si>
    <t>010 00 02200</t>
  </si>
  <si>
    <t>Дворцы, дома и другие учреждения культуры</t>
  </si>
  <si>
    <t>010 00 02210</t>
  </si>
  <si>
    <t>Музеи</t>
  </si>
  <si>
    <t>010 00 02220</t>
  </si>
  <si>
    <t>Библиотеки</t>
  </si>
  <si>
    <t>010 00 02230</t>
  </si>
  <si>
    <t>Театры, концертные и другие организации исполнительских искусств</t>
  </si>
  <si>
    <t>010 00 02240</t>
  </si>
  <si>
    <t>010 00 04200</t>
  </si>
  <si>
    <t>010 00 04210</t>
  </si>
  <si>
    <t>010 00 04220</t>
  </si>
  <si>
    <t>010 00 04230</t>
  </si>
  <si>
    <t>010 00 04240</t>
  </si>
  <si>
    <t>Поддержка творческой деятельности и техническое оснащение детских и кукольных театров</t>
  </si>
  <si>
    <t>010 00 L5170</t>
  </si>
  <si>
    <t>990 00 02200</t>
  </si>
  <si>
    <t>990 00 02210</t>
  </si>
  <si>
    <t>990 00 02220</t>
  </si>
  <si>
    <t>990 00 02230</t>
  </si>
  <si>
    <t>990 00 02240</t>
  </si>
  <si>
    <t>990 00 04200</t>
  </si>
  <si>
    <t>990 00 04210</t>
  </si>
  <si>
    <t>990 00 04220</t>
  </si>
  <si>
    <t>990 00 04230</t>
  </si>
  <si>
    <t>990 00 04240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</si>
  <si>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</si>
  <si>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</si>
  <si>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010 00 04510</t>
  </si>
  <si>
    <t>990 00 04510</t>
  </si>
  <si>
    <t>СОЦИАЛЬНАЯ ПОЛИТИКА</t>
  </si>
  <si>
    <t>10 00</t>
  </si>
  <si>
    <t>Пенсионное обеспечение</t>
  </si>
  <si>
    <t>Доплаты к пенсиям, дополнительное пенсионное обеспечение</t>
  </si>
  <si>
    <t>990 00 08000</t>
  </si>
  <si>
    <t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</t>
  </si>
  <si>
    <t>990 00 08010</t>
  </si>
  <si>
    <t>Социальные выплаты гражданам, кроме публичных нормативных социальных выплат</t>
  </si>
  <si>
    <t>Социальное обеспечение населения</t>
  </si>
  <si>
    <t>Обеспечение жильем граждан, проработавших в тылу в период Великой Отечественной войны</t>
  </si>
  <si>
    <t>990 00 75090</t>
  </si>
  <si>
    <t>Охрана семьи и детства</t>
  </si>
  <si>
    <t>Муниципальная программа «Создание условий для улучшения качества жизни жителей городского округа Тольятти» на 2020-2024 годы</t>
  </si>
  <si>
    <t>050 00 00000</t>
  </si>
  <si>
    <t>050 00 75000</t>
  </si>
  <si>
    <t>Вознаграждение, причитающееся приемному родителю, патронатному воспитателю</t>
  </si>
  <si>
    <t>050 00 75170</t>
  </si>
  <si>
    <t>Социальные выплаты гражданам, кроме публичных
нормативных социальных выплат</t>
  </si>
  <si>
    <t>Муниципальная программа городского округа Тольятти «Молодой семье - доступное жилье» на 2014-2025 годы</t>
  </si>
  <si>
    <t>080 00 00000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</si>
  <si>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</si>
  <si>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L4970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</si>
  <si>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</si>
  <si>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990 00 Z0820</t>
  </si>
  <si>
    <t xml:space="preserve">Капитальные вложения в объекты государственной (муниципальной) собственности </t>
  </si>
  <si>
    <t>Другие вопросы в области социальной политики</t>
  </si>
  <si>
    <t>050 00 04000</t>
  </si>
  <si>
    <t>Мероприятия в области социальной политики</t>
  </si>
  <si>
    <t>050 00 04370</t>
  </si>
  <si>
    <t>280 00 04000</t>
  </si>
  <si>
    <t>280 00 04370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</si>
  <si>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</si>
  <si>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 xml:space="preserve">280 00 10370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</si>
  <si>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</si>
  <si>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</si>
  <si>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ФИЗИЧЕСКАЯ КУЛЬТУРА И СПОРТ</t>
  </si>
  <si>
    <t>11 00</t>
  </si>
  <si>
    <t>Физическая культура</t>
  </si>
  <si>
    <t>Учреждения, осуществляющие деятельность в области физической культуры и спорта</t>
  </si>
  <si>
    <t>020 00 02360</t>
  </si>
  <si>
    <t>Мероприятия на обеспечение деятельности органов местного самоуправления в области физической культуры и спорта</t>
  </si>
  <si>
    <t>020 00 04600</t>
  </si>
  <si>
    <t>Массовый спорт</t>
  </si>
  <si>
    <t>020 00 04100</t>
  </si>
  <si>
    <t>Мероприятия в области физической культуры и спорта</t>
  </si>
  <si>
    <t>020 00 04360</t>
  </si>
  <si>
    <t>Спорт высших достижений</t>
  </si>
  <si>
    <t>Организация деятельности по спортивной подготовке</t>
  </si>
  <si>
    <t>020 00 02290</t>
  </si>
  <si>
    <t>Мероприятия в сфере организации деятельности по спортивной подготовке</t>
  </si>
  <si>
    <t>020 00 04290</t>
  </si>
  <si>
    <t>020 00 S4680</t>
  </si>
  <si>
    <t>СРЕДСТВА МАССОВОЙ ИНФОРМАЦИИ</t>
  </si>
  <si>
    <t>12 00</t>
  </si>
  <si>
    <t xml:space="preserve">Другие вопросы в области средств массовой информации </t>
  </si>
  <si>
    <t xml:space="preserve">Учреждения, осуществляющие деятельность в сфере средств массовой информации </t>
  </si>
  <si>
    <t xml:space="preserve">990 00 02080 </t>
  </si>
  <si>
    <t>ОБСЛУЖИВАНИЕ ГОСУДАРСТВЕННОГО И МУНИЦИПАЛЬНОГО ДОЛГА</t>
  </si>
  <si>
    <t>13 00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</si>
  <si>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</si>
  <si>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</si>
  <si>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</si>
  <si>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</si>
  <si>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</si>
  <si>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Условно утвержденные расходы</t>
  </si>
  <si>
    <t>ВСЕГО РАСХОДОВ</t>
  </si>
  <si>
    <t>условн.</t>
  </si>
  <si>
    <t>итого</t>
  </si>
  <si>
    <t>без усл.</t>
  </si>
  <si>
    <t>и вышст</t>
  </si>
  <si>
    <t>Приложение 2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</si>
</sst>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#,##0.0"/>
    <numFmt numFmtId="166" formatCode="_-* #,##0.00_р_._-;\-* #,##0.00_р_._-;_-* &quot;-&quot;??_р_._-;_-@_-"/>
  </numFmts>
  <fonts count="19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164" fontId="1" fillId="0" borderId="0" applyFont="0" applyFill="0" applyBorder="0" applyAlignment="0" applyProtection="0"/>
  </cellStyleXfs>
  <cellXfs count="205">
    <xf numFmtId="0" fontId="0" fillId="0" borderId="0" xfId="0"/>
    <xf numFmtId="0" fontId="2" fillId="0" borderId="0" xfId="0" applyFont="1" applyFill="1" applyAlignment="1"/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 wrapText="1"/>
    </xf>
    <xf numFmtId="1" fontId="6" fillId="5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3" fillId="0" borderId="6" xfId="0" applyFont="1" applyFill="1" applyBorder="1"/>
    <xf numFmtId="0" fontId="3" fillId="0" borderId="4" xfId="0" applyFont="1" applyFill="1" applyBorder="1"/>
    <xf numFmtId="0" fontId="3" fillId="4" borderId="6" xfId="0" applyFont="1" applyFill="1" applyBorder="1"/>
    <xf numFmtId="0" fontId="3" fillId="5" borderId="6" xfId="0" applyFont="1" applyFill="1" applyBorder="1"/>
    <xf numFmtId="0" fontId="5" fillId="0" borderId="6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3" fontId="5" fillId="0" borderId="6" xfId="0" applyNumberFormat="1" applyFont="1" applyFill="1" applyBorder="1" applyAlignment="1">
      <alignment horizontal="center"/>
    </xf>
    <xf numFmtId="3" fontId="5" fillId="0" borderId="4" xfId="0" applyNumberFormat="1" applyFont="1" applyFill="1" applyBorder="1" applyAlignment="1">
      <alignment horizontal="center"/>
    </xf>
    <xf numFmtId="3" fontId="5" fillId="4" borderId="6" xfId="0" applyNumberFormat="1" applyFont="1" applyFill="1" applyBorder="1" applyAlignment="1">
      <alignment horizontal="center"/>
    </xf>
    <xf numFmtId="3" fontId="5" fillId="5" borderId="6" xfId="0" applyNumberFormat="1" applyFont="1" applyFill="1" applyBorder="1" applyAlignment="1">
      <alignment horizontal="center"/>
    </xf>
    <xf numFmtId="3" fontId="5" fillId="5" borderId="4" xfId="0" applyNumberFormat="1" applyFont="1" applyFill="1" applyBorder="1" applyAlignment="1">
      <alignment horizontal="center"/>
    </xf>
    <xf numFmtId="3" fontId="8" fillId="0" borderId="0" xfId="0" applyNumberFormat="1" applyFont="1" applyFill="1"/>
    <xf numFmtId="0" fontId="8" fillId="0" borderId="0" xfId="0" applyFont="1" applyFill="1"/>
    <xf numFmtId="0" fontId="9" fillId="0" borderId="6" xfId="0" applyFont="1" applyFill="1" applyBorder="1" applyAlignment="1">
      <alignment wrapText="1"/>
    </xf>
    <xf numFmtId="49" fontId="10" fillId="0" borderId="6" xfId="0" applyNumberFormat="1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9" fillId="0" borderId="6" xfId="0" applyFont="1" applyFill="1" applyBorder="1"/>
    <xf numFmtId="0" fontId="9" fillId="0" borderId="4" xfId="0" applyFont="1" applyFill="1" applyBorder="1"/>
    <xf numFmtId="0" fontId="9" fillId="4" borderId="6" xfId="0" applyFont="1" applyFill="1" applyBorder="1"/>
    <xf numFmtId="0" fontId="9" fillId="5" borderId="6" xfId="0" applyFont="1" applyFill="1" applyBorder="1"/>
    <xf numFmtId="0" fontId="9" fillId="5" borderId="4" xfId="0" applyFont="1" applyFill="1" applyBorder="1"/>
    <xf numFmtId="0" fontId="9" fillId="0" borderId="0" xfId="0" applyFont="1" applyFill="1"/>
    <xf numFmtId="0" fontId="11" fillId="0" borderId="6" xfId="0" applyFont="1" applyFill="1" applyBorder="1" applyAlignment="1">
      <alignment wrapText="1"/>
    </xf>
    <xf numFmtId="49" fontId="11" fillId="0" borderId="6" xfId="0" applyNumberFormat="1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 wrapText="1"/>
    </xf>
    <xf numFmtId="3" fontId="11" fillId="0" borderId="6" xfId="0" applyNumberFormat="1" applyFont="1" applyFill="1" applyBorder="1" applyAlignment="1">
      <alignment horizontal="center"/>
    </xf>
    <xf numFmtId="0" fontId="12" fillId="0" borderId="0" xfId="0" applyFont="1" applyFill="1"/>
    <xf numFmtId="11" fontId="2" fillId="0" borderId="6" xfId="0" applyNumberFormat="1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center" wrapText="1"/>
    </xf>
    <xf numFmtId="3" fontId="2" fillId="0" borderId="6" xfId="0" applyNumberFormat="1" applyFont="1" applyFill="1" applyBorder="1" applyAlignment="1">
      <alignment horizontal="center" wrapText="1"/>
    </xf>
    <xf numFmtId="3" fontId="2" fillId="0" borderId="6" xfId="0" applyNumberFormat="1" applyFont="1" applyFill="1" applyBorder="1" applyAlignment="1">
      <alignment horizontal="center"/>
    </xf>
    <xf numFmtId="3" fontId="2" fillId="4" borderId="6" xfId="0" applyNumberFormat="1" applyFont="1" applyFill="1" applyBorder="1" applyAlignment="1">
      <alignment horizontal="center"/>
    </xf>
    <xf numFmtId="3" fontId="2" fillId="5" borderId="6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6" xfId="0" applyNumberFormat="1" applyFont="1" applyFill="1" applyBorder="1" applyAlignment="1">
      <alignment horizontal="center" wrapText="1"/>
    </xf>
    <xf numFmtId="3" fontId="2" fillId="0" borderId="4" xfId="0" applyNumberFormat="1" applyFont="1" applyFill="1" applyBorder="1" applyAlignment="1">
      <alignment horizontal="center"/>
    </xf>
    <xf numFmtId="0" fontId="2" fillId="4" borderId="6" xfId="0" applyFont="1" applyFill="1" applyBorder="1"/>
    <xf numFmtId="0" fontId="2" fillId="5" borderId="6" xfId="0" applyFont="1" applyFill="1" applyBorder="1"/>
    <xf numFmtId="0" fontId="10" fillId="0" borderId="6" xfId="0" applyFont="1" applyFill="1" applyBorder="1" applyAlignment="1">
      <alignment wrapText="1"/>
    </xf>
    <xf numFmtId="1" fontId="11" fillId="0" borderId="6" xfId="0" applyNumberFormat="1" applyFont="1" applyFill="1" applyBorder="1" applyAlignment="1">
      <alignment horizontal="center" wrapText="1"/>
    </xf>
    <xf numFmtId="3" fontId="11" fillId="0" borderId="6" xfId="2" applyNumberFormat="1" applyFont="1" applyFill="1" applyBorder="1" applyAlignment="1">
      <alignment horizontal="center"/>
    </xf>
    <xf numFmtId="3" fontId="11" fillId="0" borderId="4" xfId="2" applyNumberFormat="1" applyFont="1" applyFill="1" applyBorder="1" applyAlignment="1">
      <alignment horizontal="center"/>
    </xf>
    <xf numFmtId="3" fontId="11" fillId="4" borderId="6" xfId="2" applyNumberFormat="1" applyFont="1" applyFill="1" applyBorder="1" applyAlignment="1">
      <alignment horizontal="center"/>
    </xf>
    <xf numFmtId="3" fontId="11" fillId="5" borderId="6" xfId="2" applyNumberFormat="1" applyFont="1" applyFill="1" applyBorder="1" applyAlignment="1">
      <alignment horizontal="center"/>
    </xf>
    <xf numFmtId="3" fontId="11" fillId="5" borderId="4" xfId="2" applyNumberFormat="1" applyFont="1" applyFill="1" applyBorder="1" applyAlignment="1">
      <alignment horizontal="center"/>
    </xf>
    <xf numFmtId="165" fontId="2" fillId="0" borderId="6" xfId="0" applyNumberFormat="1" applyFont="1" applyFill="1" applyBorder="1" applyAlignment="1">
      <alignment horizontal="center" wrapText="1"/>
    </xf>
    <xf numFmtId="49" fontId="13" fillId="0" borderId="6" xfId="0" applyNumberFormat="1" applyFont="1" applyFill="1" applyBorder="1" applyAlignment="1">
      <alignment horizontal="center" wrapText="1"/>
    </xf>
    <xf numFmtId="3" fontId="2" fillId="0" borderId="6" xfId="2" applyNumberFormat="1" applyFont="1" applyFill="1" applyBorder="1" applyAlignment="1">
      <alignment horizontal="center"/>
    </xf>
    <xf numFmtId="3" fontId="2" fillId="0" borderId="4" xfId="2" applyNumberFormat="1" applyFont="1" applyFill="1" applyBorder="1" applyAlignment="1">
      <alignment horizontal="center"/>
    </xf>
    <xf numFmtId="3" fontId="2" fillId="4" borderId="6" xfId="2" applyNumberFormat="1" applyFont="1" applyFill="1" applyBorder="1" applyAlignment="1">
      <alignment horizontal="center"/>
    </xf>
    <xf numFmtId="3" fontId="2" fillId="5" borderId="6" xfId="2" applyNumberFormat="1" applyFont="1" applyFill="1" applyBorder="1" applyAlignment="1">
      <alignment horizontal="center"/>
    </xf>
    <xf numFmtId="3" fontId="2" fillId="5" borderId="4" xfId="2" applyNumberFormat="1" applyFont="1" applyFill="1" applyBorder="1" applyAlignment="1">
      <alignment horizontal="center"/>
    </xf>
    <xf numFmtId="3" fontId="2" fillId="5" borderId="4" xfId="0" applyNumberFormat="1" applyFont="1" applyFill="1" applyBorder="1" applyAlignment="1">
      <alignment horizontal="center"/>
    </xf>
    <xf numFmtId="0" fontId="12" fillId="4" borderId="6" xfId="0" applyFont="1" applyFill="1" applyBorder="1"/>
    <xf numFmtId="0" fontId="12" fillId="5" borderId="6" xfId="0" applyFont="1" applyFill="1" applyBorder="1"/>
    <xf numFmtId="0" fontId="13" fillId="0" borderId="0" xfId="0" applyFont="1" applyFill="1"/>
    <xf numFmtId="0" fontId="13" fillId="4" borderId="6" xfId="0" applyFont="1" applyFill="1" applyBorder="1"/>
    <xf numFmtId="0" fontId="13" fillId="5" borderId="6" xfId="0" applyFont="1" applyFill="1" applyBorder="1"/>
    <xf numFmtId="0" fontId="14" fillId="0" borderId="0" xfId="0" applyFont="1" applyFill="1"/>
    <xf numFmtId="0" fontId="14" fillId="4" borderId="6" xfId="0" applyFont="1" applyFill="1" applyBorder="1"/>
    <xf numFmtId="0" fontId="14" fillId="5" borderId="6" xfId="0" applyFont="1" applyFill="1" applyBorder="1"/>
    <xf numFmtId="11" fontId="2" fillId="6" borderId="6" xfId="0" applyNumberFormat="1" applyFont="1" applyFill="1" applyBorder="1" applyAlignment="1">
      <alignment wrapText="1"/>
    </xf>
    <xf numFmtId="49" fontId="2" fillId="6" borderId="6" xfId="0" applyNumberFormat="1" applyFont="1" applyFill="1" applyBorder="1" applyAlignment="1">
      <alignment horizontal="center" wrapText="1"/>
    </xf>
    <xf numFmtId="165" fontId="2" fillId="6" borderId="6" xfId="0" applyNumberFormat="1" applyFont="1" applyFill="1" applyBorder="1" applyAlignment="1">
      <alignment horizontal="center" wrapText="1"/>
    </xf>
    <xf numFmtId="0" fontId="2" fillId="6" borderId="6" xfId="0" applyNumberFormat="1" applyFont="1" applyFill="1" applyBorder="1" applyAlignment="1">
      <alignment horizontal="center" wrapText="1"/>
    </xf>
    <xf numFmtId="3" fontId="2" fillId="6" borderId="6" xfId="0" applyNumberFormat="1" applyFont="1" applyFill="1" applyBorder="1" applyAlignment="1">
      <alignment horizontal="center"/>
    </xf>
    <xf numFmtId="3" fontId="2" fillId="6" borderId="4" xfId="0" applyNumberFormat="1" applyFont="1" applyFill="1" applyBorder="1" applyAlignment="1">
      <alignment horizontal="center"/>
    </xf>
    <xf numFmtId="3" fontId="8" fillId="6" borderId="0" xfId="0" applyNumberFormat="1" applyFont="1" applyFill="1"/>
    <xf numFmtId="0" fontId="2" fillId="6" borderId="0" xfId="0" applyFont="1" applyFill="1"/>
    <xf numFmtId="0" fontId="2" fillId="0" borderId="6" xfId="0" applyFont="1" applyFill="1" applyBorder="1" applyAlignment="1">
      <alignment wrapText="1"/>
    </xf>
    <xf numFmtId="1" fontId="2" fillId="0" borderId="6" xfId="0" applyNumberFormat="1" applyFont="1" applyFill="1" applyBorder="1" applyAlignment="1">
      <alignment horizontal="center" wrapText="1"/>
    </xf>
    <xf numFmtId="0" fontId="14" fillId="0" borderId="6" xfId="0" applyFont="1" applyFill="1" applyBorder="1"/>
    <xf numFmtId="0" fontId="14" fillId="0" borderId="4" xfId="0" applyFont="1" applyFill="1" applyBorder="1"/>
    <xf numFmtId="0" fontId="2" fillId="0" borderId="6" xfId="0" applyFont="1" applyFill="1" applyBorder="1"/>
    <xf numFmtId="0" fontId="2" fillId="0" borderId="4" xfId="0" applyFont="1" applyFill="1" applyBorder="1"/>
    <xf numFmtId="165" fontId="11" fillId="0" borderId="6" xfId="0" applyNumberFormat="1" applyFont="1" applyFill="1" applyBorder="1" applyAlignment="1">
      <alignment horizontal="center" wrapText="1"/>
    </xf>
    <xf numFmtId="3" fontId="11" fillId="4" borderId="6" xfId="0" applyNumberFormat="1" applyFont="1" applyFill="1" applyBorder="1" applyAlignment="1">
      <alignment horizontal="center"/>
    </xf>
    <xf numFmtId="3" fontId="11" fillId="5" borderId="6" xfId="0" applyNumberFormat="1" applyFont="1" applyFill="1" applyBorder="1" applyAlignment="1">
      <alignment horizontal="center"/>
    </xf>
    <xf numFmtId="3" fontId="11" fillId="0" borderId="4" xfId="0" applyNumberFormat="1" applyFont="1" applyFill="1" applyBorder="1" applyAlignment="1">
      <alignment horizontal="center"/>
    </xf>
    <xf numFmtId="0" fontId="15" fillId="0" borderId="6" xfId="0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3" fillId="7" borderId="0" xfId="0" applyFont="1" applyFill="1"/>
    <xf numFmtId="0" fontId="2" fillId="0" borderId="6" xfId="0" applyFont="1" applyFill="1" applyBorder="1" applyAlignment="1">
      <alignment horizontal="center"/>
    </xf>
    <xf numFmtId="0" fontId="3" fillId="6" borderId="0" xfId="0" applyFont="1" applyFill="1"/>
    <xf numFmtId="3" fontId="5" fillId="0" borderId="6" xfId="1" applyNumberFormat="1" applyFont="1" applyFill="1" applyBorder="1" applyAlignment="1">
      <alignment horizontal="center"/>
    </xf>
    <xf numFmtId="0" fontId="8" fillId="0" borderId="6" xfId="0" applyFont="1" applyFill="1" applyBorder="1"/>
    <xf numFmtId="0" fontId="8" fillId="4" borderId="6" xfId="0" applyFont="1" applyFill="1" applyBorder="1"/>
    <xf numFmtId="0" fontId="8" fillId="5" borderId="6" xfId="0" applyFont="1" applyFill="1" applyBorder="1"/>
    <xf numFmtId="0" fontId="8" fillId="7" borderId="0" xfId="0" applyFont="1" applyFill="1"/>
    <xf numFmtId="0" fontId="12" fillId="7" borderId="0" xfId="0" applyFont="1" applyFill="1"/>
    <xf numFmtId="0" fontId="13" fillId="7" borderId="0" xfId="0" applyFont="1" applyFill="1"/>
    <xf numFmtId="49" fontId="2" fillId="2" borderId="6" xfId="0" applyNumberFormat="1" applyFont="1" applyFill="1" applyBorder="1" applyAlignment="1">
      <alignment horizontal="center" wrapText="1"/>
    </xf>
    <xf numFmtId="0" fontId="2" fillId="2" borderId="6" xfId="0" applyNumberFormat="1" applyFont="1" applyFill="1" applyBorder="1" applyAlignment="1">
      <alignment horizontal="center" wrapText="1"/>
    </xf>
    <xf numFmtId="3" fontId="5" fillId="4" borderId="6" xfId="1" applyNumberFormat="1" applyFont="1" applyFill="1" applyBorder="1" applyAlignment="1">
      <alignment horizontal="center"/>
    </xf>
    <xf numFmtId="3" fontId="5" fillId="5" borderId="6" xfId="1" applyNumberFormat="1" applyFont="1" applyFill="1" applyBorder="1" applyAlignment="1">
      <alignment horizontal="center"/>
    </xf>
    <xf numFmtId="0" fontId="2" fillId="7" borderId="0" xfId="0" applyFont="1" applyFill="1"/>
    <xf numFmtId="1" fontId="2" fillId="0" borderId="6" xfId="0" applyNumberFormat="1" applyFont="1" applyFill="1" applyBorder="1" applyAlignment="1">
      <alignment horizontal="center"/>
    </xf>
    <xf numFmtId="3" fontId="2" fillId="4" borderId="6" xfId="0" applyNumberFormat="1" applyFont="1" applyFill="1" applyBorder="1"/>
    <xf numFmtId="3" fontId="2" fillId="5" borderId="6" xfId="0" applyNumberFormat="1" applyFont="1" applyFill="1" applyBorder="1"/>
    <xf numFmtId="0" fontId="12" fillId="0" borderId="6" xfId="0" applyFont="1" applyFill="1" applyBorder="1"/>
    <xf numFmtId="49" fontId="2" fillId="0" borderId="7" xfId="0" applyNumberFormat="1" applyFont="1" applyFill="1" applyBorder="1" applyAlignment="1">
      <alignment horizontal="center" wrapText="1"/>
    </xf>
    <xf numFmtId="0" fontId="14" fillId="7" borderId="0" xfId="0" applyFont="1" applyFill="1"/>
    <xf numFmtId="3" fontId="3" fillId="0" borderId="6" xfId="0" applyNumberFormat="1" applyFont="1" applyFill="1" applyBorder="1" applyAlignment="1">
      <alignment horizontal="center"/>
    </xf>
    <xf numFmtId="3" fontId="3" fillId="4" borderId="6" xfId="0" applyNumberFormat="1" applyFont="1" applyFill="1" applyBorder="1" applyAlignment="1">
      <alignment horizontal="center"/>
    </xf>
    <xf numFmtId="3" fontId="3" fillId="5" borderId="6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wrapText="1"/>
    </xf>
    <xf numFmtId="0" fontId="13" fillId="0" borderId="6" xfId="0" applyFont="1" applyFill="1" applyBorder="1"/>
    <xf numFmtId="4" fontId="2" fillId="0" borderId="6" xfId="0" applyNumberFormat="1" applyFont="1" applyFill="1" applyBorder="1" applyAlignment="1">
      <alignment horizontal="center" wrapText="1"/>
    </xf>
    <xf numFmtId="49" fontId="9" fillId="0" borderId="6" xfId="0" applyNumberFormat="1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wrapText="1"/>
    </xf>
    <xf numFmtId="49" fontId="6" fillId="0" borderId="6" xfId="0" applyNumberFormat="1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3" fontId="9" fillId="0" borderId="6" xfId="0" applyNumberFormat="1" applyFont="1" applyFill="1" applyBorder="1" applyAlignment="1">
      <alignment horizontal="center"/>
    </xf>
    <xf numFmtId="3" fontId="9" fillId="4" borderId="6" xfId="0" applyNumberFormat="1" applyFont="1" applyFill="1" applyBorder="1" applyAlignment="1">
      <alignment horizontal="center"/>
    </xf>
    <xf numFmtId="3" fontId="9" fillId="5" borderId="6" xfId="0" applyNumberFormat="1" applyFont="1" applyFill="1" applyBorder="1" applyAlignment="1">
      <alignment horizontal="center"/>
    </xf>
    <xf numFmtId="0" fontId="9" fillId="0" borderId="6" xfId="0" applyNumberFormat="1" applyFont="1" applyFill="1" applyBorder="1" applyAlignment="1">
      <alignment wrapText="1"/>
    </xf>
    <xf numFmtId="3" fontId="5" fillId="0" borderId="6" xfId="2" applyNumberFormat="1" applyFont="1" applyFill="1" applyBorder="1" applyAlignment="1">
      <alignment horizontal="center"/>
    </xf>
    <xf numFmtId="49" fontId="2" fillId="0" borderId="6" xfId="3" applyNumberFormat="1" applyFont="1" applyFill="1" applyBorder="1" applyAlignment="1">
      <alignment horizontal="center" wrapText="1"/>
    </xf>
    <xf numFmtId="0" fontId="9" fillId="0" borderId="6" xfId="3" applyFont="1" applyFill="1" applyBorder="1" applyAlignment="1">
      <alignment wrapText="1"/>
    </xf>
    <xf numFmtId="49" fontId="9" fillId="0" borderId="6" xfId="0" applyNumberFormat="1" applyFont="1" applyFill="1" applyBorder="1" applyAlignment="1">
      <alignment horizontal="center"/>
    </xf>
    <xf numFmtId="165" fontId="9" fillId="0" borderId="6" xfId="3" applyNumberFormat="1" applyFont="1" applyFill="1" applyBorder="1" applyAlignment="1">
      <alignment horizontal="center" wrapText="1"/>
    </xf>
    <xf numFmtId="165" fontId="2" fillId="0" borderId="6" xfId="3" applyNumberFormat="1" applyFont="1" applyFill="1" applyBorder="1" applyAlignment="1">
      <alignment horizontal="center" wrapText="1"/>
    </xf>
    <xf numFmtId="0" fontId="16" fillId="7" borderId="0" xfId="0" applyFont="1" applyFill="1"/>
    <xf numFmtId="0" fontId="16" fillId="5" borderId="6" xfId="0" applyFont="1" applyFill="1" applyBorder="1"/>
    <xf numFmtId="0" fontId="16" fillId="4" borderId="6" xfId="0" applyFont="1" applyFill="1" applyBorder="1"/>
    <xf numFmtId="0" fontId="16" fillId="0" borderId="0" xfId="0" applyFont="1" applyFill="1"/>
    <xf numFmtId="1" fontId="9" fillId="0" borderId="6" xfId="0" applyNumberFormat="1" applyFont="1" applyFill="1" applyBorder="1" applyAlignment="1">
      <alignment horizontal="center" wrapText="1"/>
    </xf>
    <xf numFmtId="0" fontId="16" fillId="0" borderId="6" xfId="0" applyFont="1" applyFill="1" applyBorder="1"/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1" fontId="12" fillId="0" borderId="6" xfId="0" applyNumberFormat="1" applyFont="1" applyFill="1" applyBorder="1" applyAlignment="1">
      <alignment horizontal="center" wrapText="1"/>
    </xf>
    <xf numFmtId="49" fontId="12" fillId="0" borderId="6" xfId="0" applyNumberFormat="1" applyFont="1" applyFill="1" applyBorder="1" applyAlignment="1">
      <alignment horizontal="center" wrapText="1"/>
    </xf>
    <xf numFmtId="11" fontId="9" fillId="0" borderId="6" xfId="0" applyNumberFormat="1" applyFont="1" applyFill="1" applyBorder="1" applyAlignment="1">
      <alignment wrapText="1"/>
    </xf>
    <xf numFmtId="3" fontId="11" fillId="0" borderId="6" xfId="1" applyNumberFormat="1" applyFont="1" applyFill="1" applyBorder="1" applyAlignment="1">
      <alignment horizontal="center"/>
    </xf>
    <xf numFmtId="0" fontId="6" fillId="0" borderId="6" xfId="0" applyFont="1" applyFill="1" applyBorder="1"/>
    <xf numFmtId="0" fontId="6" fillId="0" borderId="4" xfId="0" applyFont="1" applyFill="1" applyBorder="1"/>
    <xf numFmtId="3" fontId="2" fillId="4" borderId="6" xfId="0" applyNumberFormat="1" applyFont="1" applyFill="1" applyBorder="1" applyAlignment="1">
      <alignment horizontal="center" wrapText="1"/>
    </xf>
    <xf numFmtId="3" fontId="2" fillId="5" borderId="6" xfId="0" applyNumberFormat="1" applyFont="1" applyFill="1" applyBorder="1" applyAlignment="1">
      <alignment horizontal="center" wrapText="1"/>
    </xf>
    <xf numFmtId="0" fontId="17" fillId="0" borderId="0" xfId="0" applyFont="1" applyFill="1"/>
    <xf numFmtId="3" fontId="16" fillId="0" borderId="6" xfId="0" applyNumberFormat="1" applyFont="1" applyFill="1" applyBorder="1" applyAlignment="1">
      <alignment horizontal="center"/>
    </xf>
    <xf numFmtId="3" fontId="16" fillId="4" borderId="6" xfId="0" applyNumberFormat="1" applyFont="1" applyFill="1" applyBorder="1" applyAlignment="1">
      <alignment horizontal="center"/>
    </xf>
    <xf numFmtId="3" fontId="16" fillId="5" borderId="6" xfId="0" applyNumberFormat="1" applyFont="1" applyFill="1" applyBorder="1" applyAlignment="1">
      <alignment horizontal="center"/>
    </xf>
    <xf numFmtId="0" fontId="11" fillId="0" borderId="6" xfId="0" applyFont="1" applyFill="1" applyBorder="1" applyAlignment="1">
      <alignment horizontal="left" wrapText="1"/>
    </xf>
    <xf numFmtId="49" fontId="2" fillId="0" borderId="6" xfId="4" applyNumberFormat="1" applyFont="1" applyFill="1" applyBorder="1" applyAlignment="1">
      <alignment horizontal="center" wrapText="1"/>
    </xf>
    <xf numFmtId="0" fontId="2" fillId="0" borderId="6" xfId="4" applyNumberFormat="1" applyFont="1" applyFill="1" applyBorder="1" applyAlignment="1">
      <alignment horizontal="center" wrapText="1"/>
    </xf>
    <xf numFmtId="0" fontId="2" fillId="0" borderId="6" xfId="3" applyFont="1" applyFill="1" applyBorder="1" applyAlignment="1">
      <alignment wrapText="1"/>
    </xf>
    <xf numFmtId="0" fontId="16" fillId="0" borderId="4" xfId="0" applyFont="1" applyFill="1" applyBorder="1"/>
    <xf numFmtId="0" fontId="16" fillId="4" borderId="4" xfId="0" applyFont="1" applyFill="1" applyBorder="1"/>
    <xf numFmtId="0" fontId="16" fillId="5" borderId="4" xfId="0" applyFont="1" applyFill="1" applyBorder="1"/>
    <xf numFmtId="3" fontId="5" fillId="4" borderId="4" xfId="0" applyNumberFormat="1" applyFont="1" applyFill="1" applyBorder="1" applyAlignment="1">
      <alignment horizontal="center"/>
    </xf>
    <xf numFmtId="3" fontId="17" fillId="0" borderId="4" xfId="0" applyNumberFormat="1" applyFont="1" applyFill="1" applyBorder="1" applyAlignment="1">
      <alignment horizontal="center"/>
    </xf>
    <xf numFmtId="3" fontId="17" fillId="4" borderId="4" xfId="0" applyNumberFormat="1" applyFont="1" applyFill="1" applyBorder="1" applyAlignment="1">
      <alignment horizontal="center"/>
    </xf>
    <xf numFmtId="3" fontId="17" fillId="5" borderId="4" xfId="0" applyNumberFormat="1" applyFont="1" applyFill="1" applyBorder="1" applyAlignment="1">
      <alignment horizontal="center"/>
    </xf>
    <xf numFmtId="3" fontId="11" fillId="4" borderId="4" xfId="0" applyNumberFormat="1" applyFont="1" applyFill="1" applyBorder="1" applyAlignment="1">
      <alignment horizontal="center"/>
    </xf>
    <xf numFmtId="3" fontId="11" fillId="5" borderId="4" xfId="0" applyNumberFormat="1" applyFont="1" applyFill="1" applyBorder="1" applyAlignment="1">
      <alignment horizontal="center"/>
    </xf>
    <xf numFmtId="3" fontId="2" fillId="4" borderId="4" xfId="0" applyNumberFormat="1" applyFont="1" applyFill="1" applyBorder="1" applyAlignment="1">
      <alignment horizontal="center"/>
    </xf>
    <xf numFmtId="0" fontId="17" fillId="0" borderId="6" xfId="0" applyFont="1" applyFill="1" applyBorder="1"/>
    <xf numFmtId="0" fontId="17" fillId="0" borderId="4" xfId="0" applyFont="1" applyFill="1" applyBorder="1"/>
    <xf numFmtId="49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49" fontId="10" fillId="0" borderId="0" xfId="0" applyNumberFormat="1" applyFont="1" applyFill="1" applyAlignment="1">
      <alignment horizontal="right"/>
    </xf>
    <xf numFmtId="3" fontId="3" fillId="0" borderId="0" xfId="0" applyNumberFormat="1" applyFont="1" applyFill="1"/>
    <xf numFmtId="3" fontId="3" fillId="0" borderId="6" xfId="0" applyNumberFormat="1" applyFont="1" applyFill="1" applyBorder="1"/>
    <xf numFmtId="0" fontId="14" fillId="0" borderId="0" xfId="0" applyFont="1" applyFill="1" applyBorder="1" applyAlignment="1">
      <alignment wrapText="1"/>
    </xf>
    <xf numFmtId="0" fontId="3" fillId="0" borderId="0" xfId="0" applyFont="1" applyFill="1" applyAlignment="1"/>
    <xf numFmtId="49" fontId="17" fillId="0" borderId="0" xfId="0" applyNumberFormat="1" applyFont="1" applyFill="1" applyBorder="1" applyAlignment="1">
      <alignment horizontal="center" wrapText="1"/>
    </xf>
    <xf numFmtId="0" fontId="3" fillId="0" borderId="8" xfId="0" applyFont="1" applyFill="1" applyBorder="1" applyAlignment="1"/>
    <xf numFmtId="3" fontId="3" fillId="0" borderId="9" xfId="0" applyNumberFormat="1" applyFont="1" applyFill="1" applyBorder="1"/>
    <xf numFmtId="0" fontId="3" fillId="0" borderId="10" xfId="0" applyFont="1" applyFill="1" applyBorder="1" applyAlignment="1"/>
    <xf numFmtId="0" fontId="3" fillId="0" borderId="11" xfId="0" applyFont="1" applyFill="1" applyBorder="1"/>
    <xf numFmtId="3" fontId="3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3" fontId="5" fillId="3" borderId="2" xfId="0" applyNumberFormat="1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/>
    </xf>
    <xf numFmtId="3" fontId="5" fillId="3" borderId="4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/>
    </xf>
    <xf numFmtId="0" fontId="5" fillId="3" borderId="3" xfId="0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8" xfId="7"/>
    <cellStyle name="Финансовый" xfId="1" builtinId="3"/>
    <cellStyle name="Финансовый [0]" xfId="2" builtinId="6"/>
    <cellStyle name="Финансовый [0]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/&#1059;&#1090;&#1086;&#1095;&#1085;&#1077;&#1085;&#1080;&#1077;%202022/&#1087;&#1088;&#1086;&#1074;&#1077;&#1088;&#1082;&#1072;%201.3.%20&#1055;&#1088;&#1080;&#1083;&#1086;&#1078;&#1077;&#1085;&#1080;&#1077;%203.%20(&#1092;&#1091;&#1085;&#1082;&#1094;&#1080;&#1086;&#1085;.&#1082;&#1083;&#1072;&#1089;&#1089;.)%202023-2024%20-%20&#1085;&#1086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-2024"/>
      <sheetName val="проверка"/>
      <sheetName val="с формулами"/>
      <sheetName val="сверка чист"/>
      <sheetName val="коды"/>
      <sheetName val="прил 7"/>
      <sheetName val="прил 12"/>
      <sheetName val="Лист3"/>
      <sheetName val="Лист1"/>
      <sheetName val="Лист4"/>
      <sheetName val="Лист2"/>
      <sheetName val="Форма"/>
      <sheetName val="сверка"/>
      <sheetName val="чистовик"/>
      <sheetName val="Лист5"/>
      <sheetName val="приказ"/>
      <sheetName val="6 ЦСР"/>
      <sheetName val="7 ЦСР"/>
      <sheetName val="Лист7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D6" t="str">
            <v>010 00 00000</v>
          </cell>
          <cell r="E6" t="str">
            <v>Муниципальная программа «Культура Тольятти на 2019 - 2023 годы»</v>
          </cell>
          <cell r="F6">
            <v>100</v>
          </cell>
          <cell r="G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">
          <cell r="D7" t="str">
            <v>010 00 02000</v>
          </cell>
          <cell r="E7" t="str">
            <v>Финансовое обеспечение деятельности бюджетных и автономных учреждений</v>
          </cell>
          <cell r="F7">
            <v>110</v>
          </cell>
          <cell r="G7" t="str">
            <v>Расходы на выплаты персоналу казенных учреждений</v>
          </cell>
        </row>
        <row r="8">
          <cell r="D8" t="str">
            <v>010 00 02200</v>
          </cell>
          <cell r="E8" t="str">
            <v>Парковые комплексы</v>
          </cell>
          <cell r="F8">
            <v>120</v>
          </cell>
          <cell r="G8" t="str">
            <v>Расходы на выплаты персоналу государственных (муниципальных) органов</v>
          </cell>
        </row>
        <row r="9">
          <cell r="D9" t="str">
            <v>010 00 02210</v>
          </cell>
          <cell r="E9" t="str">
            <v>Дворцы, дома и другие учреждения культуры</v>
          </cell>
          <cell r="F9">
            <v>200</v>
          </cell>
          <cell r="G9" t="str">
            <v>Закупка товаров, работ и услуг для обеспечения государственных (муниципальных) нужд</v>
          </cell>
        </row>
        <row r="10">
          <cell r="D10" t="str">
            <v>010 00 02220</v>
          </cell>
          <cell r="E10" t="str">
            <v>Музеи</v>
          </cell>
          <cell r="F10">
            <v>240</v>
          </cell>
          <cell r="G10" t="str">
            <v>Иные закупки товаров, работ и услуг для обеспечения государственных (муниципальных) нужд</v>
          </cell>
        </row>
        <row r="11">
          <cell r="D11" t="str">
            <v>010 00 02230</v>
          </cell>
          <cell r="E11" t="str">
            <v>Библиотеки</v>
          </cell>
          <cell r="F11">
            <v>300</v>
          </cell>
          <cell r="G11" t="str">
            <v>Социальное обеспечение и иные выплаты населению</v>
          </cell>
        </row>
        <row r="12">
          <cell r="D12" t="str">
            <v>010 00 02240</v>
          </cell>
          <cell r="E12" t="str">
            <v>Театры, концертные и другие организации исполнительских искусств</v>
          </cell>
          <cell r="F12">
            <v>310</v>
          </cell>
          <cell r="G12" t="str">
            <v>Публичные нормативные социальные выплаты гражданам</v>
          </cell>
        </row>
        <row r="13">
          <cell r="D13" t="str">
            <v>010 00 02250</v>
          </cell>
          <cell r="E13" t="str">
            <v>Образовательные организации высшего образования</v>
          </cell>
          <cell r="F13">
            <v>320</v>
          </cell>
          <cell r="G13" t="str">
            <v>Социальные выплаты гражданам, кроме публичных нормативных социальных выплат</v>
          </cell>
        </row>
        <row r="14">
          <cell r="D14" t="str">
            <v>010 00 02280</v>
          </cell>
          <cell r="E14" t="str">
            <v>Организации дополнительного образования</v>
          </cell>
          <cell r="F14">
            <v>360</v>
          </cell>
          <cell r="G14" t="str">
            <v>Иные выплаты населению</v>
          </cell>
        </row>
        <row r="15">
          <cell r="D15" t="str">
            <v>010 00 04000</v>
          </cell>
          <cell r="E15" t="str">
            <v>Мероприятия в установленной сфере деятельности</v>
          </cell>
          <cell r="F15">
            <v>400</v>
          </cell>
          <cell r="G15" t="str">
            <v>Капитальные вложения в объекты государственной (муниципальной) собственности</v>
          </cell>
        </row>
        <row r="16">
          <cell r="D16" t="str">
            <v>010 00 04040</v>
          </cell>
          <cell r="E16" t="str">
            <v>Мероприятия в сфере общегосударственного управления</v>
          </cell>
          <cell r="F16">
            <v>410</v>
          </cell>
          <cell r="G16" t="str">
            <v>Бюджетные инвестиции</v>
          </cell>
        </row>
        <row r="17">
          <cell r="D17" t="str">
            <v>010 00 04200</v>
          </cell>
          <cell r="E17" t="str">
            <v>Парковые комплексы</v>
          </cell>
          <cell r="F17">
            <v>450</v>
          </cell>
          <cell r="G17" t="str">
            <v>Бюджетные инвестиции иным юридическим лицам</v>
          </cell>
        </row>
        <row r="18">
          <cell r="D18" t="str">
            <v>010 00 04210</v>
          </cell>
          <cell r="E18" t="str">
            <v>Дворцы, дома и другие учреждения культуры</v>
          </cell>
          <cell r="F18">
            <v>460</v>
          </cell>
          <cell r="G18" t="str">
            <v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v>
          </cell>
        </row>
        <row r="19">
          <cell r="D19" t="str">
            <v>010 00 04220</v>
          </cell>
          <cell r="E19" t="str">
            <v>Музеи</v>
          </cell>
          <cell r="F19">
            <v>600</v>
          </cell>
          <cell r="G19" t="str">
            <v>Предоставление субсидий бюджетным, автономным учреждениям и иным некоммерческим организациям</v>
          </cell>
        </row>
        <row r="20">
          <cell r="D20" t="str">
            <v>010 00 04230</v>
          </cell>
          <cell r="E20" t="str">
            <v>Библиотеки</v>
          </cell>
          <cell r="F20">
            <v>610</v>
          </cell>
          <cell r="G20" t="str">
            <v>Субсидии бюджетным учреждениям</v>
          </cell>
        </row>
        <row r="21">
          <cell r="D21" t="str">
            <v>010 00 04240</v>
          </cell>
          <cell r="E21" t="str">
            <v>Театры, концертные и другие организации исполнительских искусств</v>
          </cell>
          <cell r="F21">
            <v>620</v>
          </cell>
          <cell r="G21" t="str">
            <v>Субсидии автономным учреждениям</v>
          </cell>
        </row>
        <row r="22">
          <cell r="D22" t="str">
            <v>010 00 04250</v>
          </cell>
          <cell r="E22" t="str">
            <v>Мероприятия в сфере высшего образования</v>
          </cell>
          <cell r="F22">
            <v>630</v>
          </cell>
          <cell r="G22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</row>
        <row r="23">
          <cell r="D23" t="str">
            <v>010 00 04280</v>
          </cell>
          <cell r="E23" t="str">
            <v>Мероприятия в сфере дополнительного образования</v>
          </cell>
          <cell r="F23">
            <v>700</v>
          </cell>
          <cell r="G23" t="str">
            <v>Обслуживание государственного (муниципального) долга</v>
          </cell>
        </row>
        <row r="24">
          <cell r="D24" t="str">
            <v>010 00 04510</v>
          </cell>
          <cell r="E24" t="str">
            <v>Мероприятия на обеспечение деятельности органов местного самоуправления в сфере культуры</v>
          </cell>
          <cell r="F24">
            <v>730</v>
          </cell>
          <cell r="G24" t="str">
            <v>Обслуживание муниципального долга</v>
          </cell>
        </row>
        <row r="25">
          <cell r="D25" t="str">
            <v>010 00 04610</v>
          </cell>
          <cell r="E25" t="str">
            <v>Мероприятия в сфере градостроительства</v>
          </cell>
          <cell r="F25">
            <v>800</v>
          </cell>
          <cell r="G25" t="str">
            <v>Иные бюджетные ассигнования</v>
          </cell>
        </row>
        <row r="26">
          <cell r="D26" t="str">
            <v>010 00 06000</v>
          </cell>
          <cell r="E26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  <cell r="F26">
            <v>810</v>
          </cell>
          <cell r="G26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</row>
        <row r="27">
          <cell r="D27" t="str">
            <v>010 00 06500</v>
          </cell>
          <cell r="E27" t="str">
            <v>Субсидии юридическим лицам в сфере культуры</v>
          </cell>
          <cell r="F27">
            <v>830</v>
          </cell>
          <cell r="G27" t="str">
            <v>Исполнение судебных актов</v>
          </cell>
        </row>
        <row r="28">
          <cell r="D28" t="str">
            <v>010 00 L5170</v>
          </cell>
          <cell r="E28" t="str">
            <v>Поддержка творческой деятельности и техническое оснащение детских и кукольных театров</v>
          </cell>
          <cell r="F28">
            <v>840</v>
          </cell>
          <cell r="G28" t="str">
            <v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v>
          </cell>
        </row>
        <row r="29">
          <cell r="D29" t="str">
            <v>010 00 R5190</v>
          </cell>
          <cell r="E29" t="str">
            <v>Мероприятия  на обеспечение муниципальных библиотек программным обеспечением и компьютерным оборудованием</v>
          </cell>
          <cell r="F29">
            <v>850</v>
          </cell>
          <cell r="G29" t="str">
            <v xml:space="preserve">Уплата налогов, сборов и иных платежей   </v>
          </cell>
        </row>
        <row r="30">
          <cell r="D30" t="str">
            <v>010 00 S3560</v>
          </cell>
          <cell r="E30" t="str">
            <v>Строительство и реконструкция объектов культуры</v>
          </cell>
          <cell r="F30">
            <v>870</v>
          </cell>
          <cell r="G30" t="str">
            <v>Резервные средства</v>
          </cell>
        </row>
        <row r="31">
          <cell r="D31" t="str">
            <v>010 00 S4670</v>
          </cell>
          <cell r="E31" t="str">
            <v>Создание выставочно-экспозиционных комплексов</v>
          </cell>
        </row>
        <row r="32">
          <cell r="D32" t="str">
            <v>010 00 S6150</v>
          </cell>
          <cell r="E32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</row>
        <row r="33">
          <cell r="D33" t="str">
            <v>010 A1 54540</v>
          </cell>
          <cell r="E33" t="str">
            <v>Создание модельных муниципальных библиотек</v>
          </cell>
        </row>
        <row r="34">
          <cell r="D34" t="str">
            <v>010 A1 55190</v>
          </cell>
          <cell r="E34" t="str">
            <v>Мероприятия на поддержку отрасли культуры</v>
          </cell>
        </row>
        <row r="35">
          <cell r="D35" t="str">
            <v>010 00 73000</v>
          </cell>
          <cell r="G35" t="str">
            <v>Обеспечение долевого софинансирования расходов</v>
          </cell>
        </row>
        <row r="36">
          <cell r="D36" t="str">
            <v>010 00 73560</v>
          </cell>
          <cell r="G36" t="str">
            <v>Проектирование и строительство (реконструкция) объектов капитального строительства в сфере культуры</v>
          </cell>
        </row>
        <row r="37">
          <cell r="D37" t="str">
            <v>010 00 L5170</v>
          </cell>
          <cell r="E37" t="str">
            <v>Поддержка творческой деятельности и техническое оснащение детских и кукольных театров</v>
          </cell>
        </row>
        <row r="38">
          <cell r="D38" t="str">
            <v>010 00 S2000</v>
          </cell>
          <cell r="G38" t="str">
            <v>Стимулирующие субсидии на решение вопросов местного значения</v>
          </cell>
        </row>
        <row r="39">
          <cell r="D39" t="str">
            <v>010 00 S2002</v>
          </cell>
          <cell r="G39" t="str">
            <v>Стимулирующие субсидии в рамках муниципальных программ и непрограммных направлений деятельности</v>
          </cell>
        </row>
        <row r="40">
          <cell r="D40" t="str">
            <v>020 00 00000</v>
          </cell>
          <cell r="E40" t="str">
            <v>Муниципальная программа «Развитие физической культуры и спорта в городском округе Тольятти на 2022-2026 годы»</v>
          </cell>
        </row>
        <row r="41">
          <cell r="D41" t="str">
            <v>020 00 02000</v>
          </cell>
          <cell r="E41" t="str">
            <v>Финансовое обеспечение деятельности бюджетных и автономных учреждений</v>
          </cell>
        </row>
        <row r="42">
          <cell r="D42" t="str">
            <v>020 00 02280</v>
          </cell>
          <cell r="E42" t="str">
            <v>Организации дополнительного образования</v>
          </cell>
        </row>
        <row r="43">
          <cell r="D43" t="str">
            <v>020 00 02290</v>
          </cell>
          <cell r="E43" t="str">
            <v>Организация деятельности по спортивной подготовке</v>
          </cell>
        </row>
        <row r="44">
          <cell r="D44" t="str">
            <v>020 00 02360</v>
          </cell>
          <cell r="E44" t="str">
            <v>Учреждения, осуществляющие деятельность в области физической культуры и спорта</v>
          </cell>
        </row>
        <row r="45">
          <cell r="D45" t="str">
            <v>020 00 04000</v>
          </cell>
          <cell r="E45" t="str">
            <v>Мероприятия в установленной сфере деятельности</v>
          </cell>
        </row>
        <row r="46">
          <cell r="D46" t="str">
            <v>020 00 04100</v>
          </cell>
          <cell r="E46" t="str">
            <v>Бюджетные инвестиции</v>
          </cell>
        </row>
        <row r="47">
          <cell r="D47" t="str">
            <v>020 00 04280</v>
          </cell>
          <cell r="E47" t="str">
            <v>Мероприятия в сфере дополнительного образования</v>
          </cell>
        </row>
        <row r="48">
          <cell r="D48" t="str">
            <v>020 00 04290</v>
          </cell>
          <cell r="E48" t="str">
            <v>Мероприятия в сфере организации деятельности по спортивной подготовке</v>
          </cell>
        </row>
        <row r="49">
          <cell r="D49" t="str">
            <v>020 00 04360</v>
          </cell>
          <cell r="E49" t="str">
            <v>Мероприятия в области физической культуры и спорта</v>
          </cell>
        </row>
        <row r="50">
          <cell r="D50" t="str">
            <v>020 00 04600</v>
          </cell>
          <cell r="E50" t="str">
            <v>Мероприятия на обеспечение деятельности органов местного самоуправления в области физической культуры и спорта</v>
          </cell>
        </row>
        <row r="51">
          <cell r="D51" t="str">
            <v>020 00 S2000</v>
          </cell>
          <cell r="G51" t="str">
            <v>Стимулирующие субсидии на решение вопросов местного значения</v>
          </cell>
        </row>
        <row r="52">
          <cell r="D52" t="str">
            <v>020 00 S2002</v>
          </cell>
        </row>
        <row r="53">
          <cell r="D53" t="str">
            <v>020 00 S3340</v>
          </cell>
          <cell r="E53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54">
          <cell r="D54" t="str">
            <v>020 00 S4280</v>
          </cell>
          <cell r="E54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55">
          <cell r="D55" t="str">
            <v>020 00 S4680</v>
          </cell>
          <cell r="E55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56">
          <cell r="D56" t="str">
            <v>020 00 S6150</v>
          </cell>
          <cell r="E56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</row>
        <row r="57">
          <cell r="D57" t="str">
            <v>020 Р5 51390</v>
          </cell>
        </row>
        <row r="58">
          <cell r="D58" t="str">
            <v>030 00 00000</v>
          </cell>
          <cell r="E58" t="str">
            <v>Муниципальная программа «Молодежь Тольятти на 2021-2030гг.»</v>
          </cell>
        </row>
        <row r="59">
          <cell r="D59" t="str">
            <v>030 00 02000</v>
          </cell>
          <cell r="E59" t="str">
            <v>Финансовое обеспечение деятельности бюджетных и автономных учреждений</v>
          </cell>
        </row>
        <row r="60">
          <cell r="D60" t="str">
            <v>030 00 02350</v>
          </cell>
          <cell r="E60" t="str">
            <v>Организации, осуществляющие обеспечение деятельности в области молодежной политики</v>
          </cell>
        </row>
        <row r="61">
          <cell r="D61" t="str">
            <v>030 00 04000</v>
          </cell>
          <cell r="E61" t="str">
            <v>Мероприятия в установленной сфере деятельности</v>
          </cell>
        </row>
        <row r="62">
          <cell r="D62" t="str">
            <v>030 00 04350</v>
          </cell>
          <cell r="E62" t="str">
            <v>Мероприятия в области молодежной политики</v>
          </cell>
        </row>
        <row r="63">
          <cell r="D63" t="str">
            <v>030 00 S3010</v>
          </cell>
          <cell r="E63" t="str">
            <v>Организация и проведение мероприятий с несовершеннолетними в период каникул и свободное от учебы время</v>
          </cell>
        </row>
        <row r="64">
          <cell r="D64" t="str">
            <v>050 00 00000</v>
          </cell>
          <cell r="E64" t="str">
            <v>Муниципальная программа «Создание условий для улучшения качества жизни жителей городского округа Тольятти» на 2020-2024 годы</v>
          </cell>
        </row>
        <row r="65">
          <cell r="D65" t="str">
            <v>050 00 04000</v>
          </cell>
          <cell r="E65" t="str">
            <v>Мероприятия в установленной сфере деятельности</v>
          </cell>
        </row>
        <row r="66">
          <cell r="D66" t="str">
            <v>050 00 04270</v>
          </cell>
          <cell r="E66" t="str">
            <v>Мероприятия в общеобразовательных организациях</v>
          </cell>
        </row>
        <row r="67">
          <cell r="D67" t="str">
            <v>050 00 04280</v>
          </cell>
          <cell r="E67" t="str">
            <v>Мероприятия в сфере дополнительного образования</v>
          </cell>
        </row>
        <row r="68">
          <cell r="D68" t="str">
            <v>050 00 04340</v>
          </cell>
          <cell r="E68" t="str">
            <v>Мероприятия в сфере социального обслуживания населения</v>
          </cell>
        </row>
        <row r="69">
          <cell r="D69" t="str">
            <v>050 00 04370</v>
          </cell>
          <cell r="E69" t="str">
            <v>Мероприятия в области социальной политики</v>
          </cell>
        </row>
        <row r="70">
          <cell r="D70" t="str">
            <v>050 00 09000</v>
          </cell>
          <cell r="E70" t="str">
            <v>Выплаты отдельным категориям граждан</v>
          </cell>
        </row>
        <row r="71">
          <cell r="D71" t="str">
            <v>050 00 09010</v>
          </cell>
          <cell r="E71" t="str">
            <v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v>
          </cell>
        </row>
        <row r="72">
          <cell r="D72" t="str">
            <v>050 00 09020</v>
          </cell>
          <cell r="E72" t="str">
            <v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v>
          </cell>
        </row>
        <row r="73">
          <cell r="D73" t="str">
            <v>050 00 09030</v>
          </cell>
          <cell r="E73" t="str">
            <v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v>
          </cell>
        </row>
        <row r="74">
          <cell r="D74" t="str">
            <v>050 00 09050</v>
          </cell>
          <cell r="E74" t="str">
            <v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v>
          </cell>
        </row>
        <row r="75">
          <cell r="D75" t="str">
            <v>050 00 09060</v>
          </cell>
          <cell r="E75" t="str">
            <v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v>
          </cell>
        </row>
        <row r="76">
          <cell r="D76" t="str">
            <v>050 00 09070</v>
          </cell>
          <cell r="E76" t="str">
            <v>Единовременная денежная выплата ко Дню памяти жертв политических репрессий (30 октября)</v>
          </cell>
        </row>
        <row r="77">
          <cell r="D77" t="str">
            <v>050 00 09080</v>
          </cell>
          <cell r="E77" t="str">
            <v>Единовременная денежная выплата к памятной дате России - Дню Героев Отечества (9 декабря)</v>
          </cell>
        </row>
        <row r="78">
          <cell r="D78" t="str">
            <v>050 00 09100</v>
          </cell>
          <cell r="E78" t="str">
            <v>Денежные выплаты на оплату социальных услуг, предоставляемых на условиях оплаты отдельным категориям граждан</v>
          </cell>
        </row>
        <row r="79">
          <cell r="D79" t="str">
            <v>050 00 09110</v>
          </cell>
          <cell r="E79" t="str">
            <v xml:space="preserve">Предоставление ежемесячной денежной выплаты Почетным гражданам городского округа Тольятти </v>
          </cell>
        </row>
        <row r="80">
          <cell r="D80" t="str">
            <v>050 00 09120</v>
          </cell>
          <cell r="E80" t="str">
            <v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v>
          </cell>
        </row>
        <row r="81">
          <cell r="D81" t="str">
            <v>050 00 09130</v>
          </cell>
          <cell r="E81" t="str">
            <v xml:space="preserve">Единовременные денежные выплаты на оплату оздоровительных услуг Почетным гражданам городского округа Тольятти </v>
          </cell>
        </row>
        <row r="82">
          <cell r="D82" t="str">
            <v>050 00 09140</v>
          </cell>
          <cell r="E82" t="str">
            <v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v>
          </cell>
        </row>
        <row r="83">
          <cell r="D83" t="str">
            <v>050 00 09150</v>
          </cell>
          <cell r="E83" t="str">
            <v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v>
          </cell>
        </row>
        <row r="84">
          <cell r="D84" t="str">
            <v>050 00 09170</v>
          </cell>
          <cell r="E84" t="str">
            <v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v>
          </cell>
        </row>
        <row r="85">
          <cell r="D85" t="str">
            <v>050 00 09180</v>
          </cell>
          <cell r="E85" t="str">
            <v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v>
          </cell>
        </row>
        <row r="86">
          <cell r="D86" t="str">
            <v>050 00 09190</v>
          </cell>
          <cell r="E86" t="str">
            <v xml:space="preserve">Выплата рентных платежей по договорам пожизненной ренты </v>
          </cell>
        </row>
        <row r="87">
          <cell r="D87" t="str">
            <v>050 00 09220</v>
          </cell>
        </row>
        <row r="88">
          <cell r="D88" t="str">
            <v>050 00 09230</v>
          </cell>
          <cell r="E88" t="str">
            <v>Предоставление единовременной денежной выплаты гражданам, находящимся в трудных жизненных ситуациях, чрезвычайных обстоятельствах</v>
          </cell>
        </row>
        <row r="89">
          <cell r="D89" t="str">
            <v>050 00 09240</v>
          </cell>
          <cell r="E89" t="str">
            <v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v>
          </cell>
        </row>
        <row r="90">
          <cell r="D90" t="str">
            <v>050 00 09250</v>
          </cell>
          <cell r="E90" t="str">
            <v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v>
          </cell>
        </row>
        <row r="91">
          <cell r="D91" t="str">
            <v>050 00 09270</v>
          </cell>
          <cell r="E91" t="str">
            <v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v>
          </cell>
        </row>
        <row r="92">
          <cell r="D92" t="str">
            <v>050 00 09290</v>
          </cell>
          <cell r="E92" t="str">
            <v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v>
          </cell>
        </row>
        <row r="93">
          <cell r="D93" t="str">
            <v>050 00 09300</v>
          </cell>
          <cell r="E93" t="str">
            <v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v>
          </cell>
        </row>
        <row r="94">
          <cell r="D94" t="str">
            <v>050 00 09310</v>
          </cell>
        </row>
        <row r="95">
          <cell r="D95" t="str">
            <v>050 00 09320</v>
          </cell>
          <cell r="E95" t="str">
            <v xml:space="preserve">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организациях, реализующих основные профессиональные образовательные программы </v>
          </cell>
        </row>
        <row r="96">
          <cell r="D96" t="str">
            <v>050 00 09330</v>
          </cell>
          <cell r="E96" t="str">
            <v>Предоставление ежемесячной денежной выплаты к пенсии отдельным категориям граждан</v>
          </cell>
        </row>
        <row r="97">
          <cell r="D97" t="str">
            <v>050 00 09340</v>
          </cell>
          <cell r="E97" t="str">
            <v>Предоставление единовременного пособия на первоочередные нужды</v>
          </cell>
        </row>
        <row r="98">
          <cell r="D98" t="str">
            <v>050 00 09350</v>
          </cell>
          <cell r="E98" t="str">
            <v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v>
          </cell>
        </row>
        <row r="99">
          <cell r="D99" t="str">
            <v>050 00 09360</v>
          </cell>
          <cell r="E99" t="str">
            <v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v>
          </cell>
        </row>
        <row r="100">
          <cell r="D100" t="str">
            <v xml:space="preserve">050 00 09370 </v>
          </cell>
        </row>
        <row r="101">
          <cell r="D101" t="str">
            <v xml:space="preserve">050 00 09380 </v>
          </cell>
        </row>
        <row r="102">
          <cell r="D102" t="str">
            <v>050 00 09390</v>
          </cell>
          <cell r="E102" t="str">
            <v>Предоставление ежемесячного пособия на содержание ребенка, переданного на воспитание в приемную семью, на патронатное воспитание</v>
          </cell>
        </row>
        <row r="103">
          <cell r="D103" t="str">
            <v>050 00 09400</v>
          </cell>
          <cell r="E103" t="str">
            <v>Предоставление ежемесячной денежной выплаты на проезд для отдельных категорий граждан из числа инвалидов</v>
          </cell>
        </row>
        <row r="104">
          <cell r="D104" t="str">
            <v>050 00 75000</v>
          </cell>
          <cell r="E104" t="str">
            <v>Субвенции</v>
          </cell>
        </row>
        <row r="105">
          <cell r="D105" t="str">
            <v>050 00 75170</v>
          </cell>
          <cell r="E105" t="str">
            <v>Вознаграждение, причитающееся приемному родителю, патронатному воспитателю</v>
          </cell>
        </row>
        <row r="106">
          <cell r="D106" t="str">
            <v>050 00 75240</v>
          </cell>
          <cell r="E106" t="str">
            <v>Предоставление единовременной социальной выплаты на ремонт жилого помещения лицу из числа детей-сирот и детей, оставшихся без попечения родителей</v>
          </cell>
        </row>
        <row r="107">
          <cell r="D107" t="str">
            <v>050 00 S3230</v>
          </cell>
          <cell r="E107" t="str">
            <v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v>
          </cell>
        </row>
        <row r="108">
          <cell r="D108" t="str">
            <v>060 00 00000</v>
          </cell>
          <cell r="E108" t="str">
            <v>Муниципальная программа «Профилактика наркомании населения городского округа Тольятти на 2019-2023 годы»</v>
          </cell>
        </row>
        <row r="109">
          <cell r="D109" t="str">
            <v>060 00 04000</v>
          </cell>
          <cell r="E109" t="str">
            <v>Мероприятия в установленной сфере деятельности</v>
          </cell>
        </row>
        <row r="110">
          <cell r="D110" t="str">
            <v>060 00 04150</v>
          </cell>
          <cell r="E110" t="str">
            <v>Мероприятия, осуществляемые учреждениями в сфере обеспечения национальной безопасности и правоохранительной деятельности</v>
          </cell>
        </row>
        <row r="111">
          <cell r="D111" t="str">
            <v>070 00 00000</v>
          </cell>
          <cell r="E111" t="str">
            <v>Муниципальная программа «Развитие системы образования городского округа Тольятти на 2021-2027 годы»</v>
          </cell>
        </row>
        <row r="112">
          <cell r="D112" t="str">
            <v>070 00 02000</v>
          </cell>
          <cell r="E112" t="str">
            <v>Финансовое обеспечение деятельности бюджетных и автономных учреждений</v>
          </cell>
        </row>
        <row r="113">
          <cell r="D113" t="str">
            <v>070 00 02260</v>
          </cell>
          <cell r="E113" t="str">
            <v>Дошкольные образовательные организации</v>
          </cell>
        </row>
        <row r="114">
          <cell r="D114" t="str">
            <v>070 00 02270</v>
          </cell>
          <cell r="E114" t="str">
            <v>Общеобразовательные организации</v>
          </cell>
        </row>
        <row r="115">
          <cell r="D115" t="str">
            <v>070 00 02280</v>
          </cell>
          <cell r="E115" t="str">
            <v>Организации дополнительного образования</v>
          </cell>
        </row>
        <row r="116">
          <cell r="D116" t="str">
            <v>070 00 02300</v>
          </cell>
          <cell r="E116" t="str">
            <v>Организации, осуществляющие обеспечение образовательной деятельности</v>
          </cell>
        </row>
        <row r="117">
          <cell r="D117" t="str">
            <v>070 00 04000</v>
          </cell>
          <cell r="E117" t="str">
            <v>Мероприятия в установленной сфере деятельности</v>
          </cell>
        </row>
        <row r="118">
          <cell r="D118" t="str">
            <v>070 00 04100</v>
          </cell>
          <cell r="E118" t="str">
            <v>Бюджетные инвестиции</v>
          </cell>
        </row>
        <row r="119">
          <cell r="D119" t="str">
            <v>070 00 04260</v>
          </cell>
          <cell r="E119" t="str">
            <v>Мероприятия в сфере дошкольного образования</v>
          </cell>
        </row>
        <row r="120">
          <cell r="D120" t="str">
            <v>070 00 04270</v>
          </cell>
          <cell r="E120" t="str">
            <v>Мероприятия в общеобразовательных организациях</v>
          </cell>
        </row>
        <row r="121">
          <cell r="D121" t="str">
            <v>070 00 04280</v>
          </cell>
          <cell r="E121" t="str">
            <v>Мероприятия в сфере дополнительного образования</v>
          </cell>
        </row>
        <row r="122">
          <cell r="D122" t="str">
            <v>070 00 04300</v>
          </cell>
          <cell r="E122" t="str">
            <v>Мероприятия в организациях, осуществляющих обеспечение образовательной деятельности</v>
          </cell>
        </row>
        <row r="123">
          <cell r="D123" t="str">
            <v>070 00 06000</v>
          </cell>
          <cell r="E123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</row>
        <row r="124">
          <cell r="D124" t="str">
            <v>070 00 06270</v>
          </cell>
          <cell r="E124" t="str">
            <v>Субсидии юридическим лицам в сфере общего образования</v>
          </cell>
        </row>
        <row r="125">
          <cell r="D125" t="str">
            <v>070 00 10000</v>
          </cell>
          <cell r="E125" t="str">
            <v>Субсидии некоммерческим организациям</v>
          </cell>
        </row>
        <row r="126">
          <cell r="D126" t="str">
            <v>070 00 10260</v>
          </cell>
          <cell r="E126" t="str">
            <v>Субсидии некоммерческим организациям в сфере дошкольного образования</v>
          </cell>
        </row>
        <row r="127">
          <cell r="D127" t="str">
            <v>070 00 12000</v>
          </cell>
          <cell r="E127" t="str">
            <v>Финансовое обеспечение деятельности казенных учреждений</v>
          </cell>
        </row>
        <row r="128">
          <cell r="D128" t="str">
            <v>070 00 12300</v>
          </cell>
          <cell r="E128" t="str">
            <v>Организации, осуществляющие обеспечение образовательной деятельности</v>
          </cell>
        </row>
        <row r="129">
          <cell r="D129" t="str">
            <v>070 00 75000</v>
          </cell>
          <cell r="E129" t="str">
            <v>Субвенции</v>
          </cell>
        </row>
        <row r="130">
          <cell r="D130" t="str">
            <v>070 00 75020</v>
          </cell>
          <cell r="E130" t="str">
            <v>Предоставление общедоступного и бесплатного дошкольного образования в муниципальных дошкольных образовательных организациях</v>
          </cell>
        </row>
        <row r="131">
          <cell r="D131" t="str">
            <v>070 00 75050</v>
          </cell>
          <cell r="E131" t="str">
            <v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v>
          </cell>
        </row>
        <row r="132">
          <cell r="D132" t="str">
            <v>070 00 75060</v>
          </cell>
          <cell r="E132" t="str">
            <v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v>
          </cell>
        </row>
        <row r="133">
          <cell r="D133" t="str">
            <v>070 00 75230</v>
          </cell>
        </row>
        <row r="134">
          <cell r="D134" t="str">
            <v>070 00 75270</v>
          </cell>
          <cell r="E134" t="str">
            <v>Предоставление общедоступного и бесплатного дополнительного образования детей в муниципальных общеобразовательных организациях</v>
          </cell>
        </row>
        <row r="135">
          <cell r="D135" t="str">
            <v>070 00 75280</v>
          </cell>
          <cell r="E135" t="str">
            <v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v>
          </cell>
        </row>
        <row r="136">
          <cell r="D136" t="str">
            <v>070 00 75300</v>
          </cell>
          <cell r="E136" t="str">
            <v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v>
          </cell>
        </row>
        <row r="137">
          <cell r="D137" t="str">
            <v>070 00 75470</v>
          </cell>
          <cell r="E137" t="str">
            <v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v>
          </cell>
        </row>
        <row r="138">
          <cell r="D138" t="str">
            <v>070 00 L0270</v>
          </cell>
          <cell r="E138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</row>
        <row r="139">
          <cell r="D139" t="str">
            <v>070 00 L3040</v>
          </cell>
          <cell r="E139" t="str">
            <v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«Развитие образования и повышение эффективности реализации молодежной политики в Самарской области» на 2015-2024 годы</v>
          </cell>
        </row>
        <row r="140">
          <cell r="D140" t="str">
            <v>070 00 R3030</v>
          </cell>
          <cell r="E140" t="str">
            <v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v>
          </cell>
        </row>
        <row r="141">
          <cell r="D141" t="str">
            <v>070 00 S3340</v>
          </cell>
          <cell r="E141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</row>
        <row r="142">
          <cell r="D142" t="str">
            <v>070 00 S3350</v>
          </cell>
          <cell r="E142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</row>
        <row r="143">
          <cell r="D143" t="str">
            <v>070 00 S3400</v>
          </cell>
          <cell r="E143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</row>
        <row r="144">
          <cell r="D144" t="str">
            <v>070 00 S3940</v>
          </cell>
          <cell r="E144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</row>
        <row r="145">
          <cell r="D145" t="str">
            <v>070 00 S3950</v>
          </cell>
        </row>
        <row r="146">
          <cell r="D146" t="str">
            <v>070 00 S4680</v>
          </cell>
          <cell r="E146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147">
          <cell r="D147" t="str">
            <v>070 00 S4720</v>
          </cell>
          <cell r="E147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</row>
        <row r="148">
          <cell r="D148" t="str">
            <v>070 00 S4940</v>
          </cell>
          <cell r="E148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</row>
        <row r="149">
          <cell r="D149" t="str">
            <v>070 00 S4950</v>
          </cell>
          <cell r="E149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</row>
        <row r="150">
          <cell r="D150" t="str">
            <v>070 E1 5520Z</v>
          </cell>
          <cell r="E150" t="str">
            <v xml:space="preserve">Создание новых мест в общеобразовательных организациях </v>
          </cell>
        </row>
        <row r="151">
          <cell r="D151" t="str">
            <v>080 00 00000</v>
          </cell>
          <cell r="E151" t="str">
            <v>Муниципальная программа городского округа Тольятти «Молодой семье - доступное жилье» на 2014-2025 годы</v>
          </cell>
        </row>
        <row r="152">
          <cell r="D152" t="str">
            <v>080 00 04110</v>
          </cell>
          <cell r="E152" t="str">
            <v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v>
          </cell>
        </row>
        <row r="153">
          <cell r="D153" t="str">
            <v>080 00 L0000</v>
          </cell>
        </row>
        <row r="154">
          <cell r="D154" t="str">
            <v>080 00 L0200</v>
          </cell>
        </row>
        <row r="155">
          <cell r="D155" t="str">
            <v>080 00 L4970</v>
          </cell>
          <cell r="E155" t="str">
            <v xml:space="preserve">Предоставление молодым семьям социальных выплат на приобретение жилья или строительство индивидуального жилого дома </v>
          </cell>
        </row>
        <row r="156">
          <cell r="D156" t="str">
            <v>090 00 00000</v>
          </cell>
          <cell r="E156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</row>
        <row r="157">
          <cell r="D157" t="str">
            <v>090 00 02000</v>
          </cell>
          <cell r="E157" t="str">
            <v>Финансовое обеспечение деятельности бюджетных и автономных учреждений</v>
          </cell>
        </row>
        <row r="158">
          <cell r="D158" t="str">
            <v>090 00 02160</v>
          </cell>
          <cell r="E158" t="str">
            <v>Учреждения, осуществляющие деятельность по повышению квалификации в сфере гражданской обороны и защиты населения от чрезвычайных ситуаций</v>
          </cell>
        </row>
        <row r="159">
          <cell r="D159" t="str">
            <v>090 00 02430</v>
          </cell>
          <cell r="E159" t="str">
            <v>Учреждения, осуществляющие деятельность по другим вопросам в области жилищно-коммунального хозяйства</v>
          </cell>
        </row>
        <row r="160">
          <cell r="D160" t="str">
            <v>090 00 04000</v>
          </cell>
          <cell r="E160" t="str">
            <v>Мероприятия в установленной сфере деятельности</v>
          </cell>
        </row>
        <row r="161">
          <cell r="D161" t="str">
            <v>090 00 04040</v>
          </cell>
          <cell r="E161" t="str">
            <v>Мероприятия в сфере общегосударственного управления</v>
          </cell>
        </row>
        <row r="162">
          <cell r="D162" t="str">
            <v>090 00 04280</v>
          </cell>
          <cell r="E162" t="str">
            <v>Мероприятия в сфере дополнительного образования</v>
          </cell>
        </row>
        <row r="163">
          <cell r="D163" t="str">
            <v>090 00 04290</v>
          </cell>
          <cell r="E163" t="str">
            <v>Мероприятия в сфере организации деятельности по спортивной подготовке</v>
          </cell>
        </row>
        <row r="164">
          <cell r="D164" t="str">
            <v xml:space="preserve">090 00 12000 </v>
          </cell>
          <cell r="E164" t="str">
            <v>Финансовое обеспечение деятельности казенных учреждений</v>
          </cell>
        </row>
        <row r="165">
          <cell r="D165" t="str">
            <v>090 00 12140</v>
          </cell>
          <cell r="E165" t="str">
            <v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v>
          </cell>
        </row>
        <row r="166">
          <cell r="D166" t="str">
            <v>100 00 00000</v>
          </cell>
          <cell r="E166" t="str">
            <v xml:space="preserve">Муниципальная программа «Развитие инфраструктуры градостроительной деятельности городского округа Тольятти на 2017-2022 годы» </v>
          </cell>
        </row>
        <row r="167">
          <cell r="D167" t="str">
            <v>100 00 02000</v>
          </cell>
          <cell r="E167" t="str">
            <v>Финансовое обеспечение деятельности бюджетных и автономных учреждений</v>
          </cell>
        </row>
        <row r="168">
          <cell r="D168" t="str">
            <v>100 00 02320</v>
          </cell>
          <cell r="E168" t="str">
            <v>Учреждения, осуществляющие деятельность в сфере градостроительной деятельности</v>
          </cell>
        </row>
        <row r="169">
          <cell r="D169" t="str">
            <v>100 00 04000</v>
          </cell>
          <cell r="E169" t="str">
            <v>Мероприятия в установленной сфере деятельности</v>
          </cell>
        </row>
        <row r="170">
          <cell r="D170" t="str">
            <v>100 00 04310</v>
          </cell>
          <cell r="E170" t="str">
            <v>Мероприятия в области застройки территорий</v>
          </cell>
        </row>
        <row r="171">
          <cell r="D171" t="str">
            <v>100 00 04320</v>
          </cell>
          <cell r="E171" t="str">
            <v>Мероприятия в организациях, осуществляющих обеспечение градостроительной деятельности</v>
          </cell>
        </row>
        <row r="172">
          <cell r="D172" t="str">
            <v>100 00 12000</v>
          </cell>
        </row>
        <row r="173">
          <cell r="D173" t="str">
            <v>100 00 12320</v>
          </cell>
        </row>
        <row r="174">
          <cell r="D174" t="str">
            <v>100 F1 50210</v>
          </cell>
        </row>
        <row r="175">
          <cell r="D175" t="str">
            <v>100 F1 5021Z</v>
          </cell>
        </row>
        <row r="176">
          <cell r="D176" t="str">
            <v>110 00 00000</v>
          </cell>
          <cell r="E176" t="str">
            <v>Муниципальная программа «Развитие информационно-телекоммуникационной инфраструктуры городского округа Тольятти на 2022-2026 годы»</v>
          </cell>
        </row>
        <row r="177">
          <cell r="D177" t="str">
            <v>110 00 02000</v>
          </cell>
          <cell r="E177" t="str">
            <v>Финансовое обеспечение деятельности бюджетных и автономных учреждений</v>
          </cell>
        </row>
        <row r="178">
          <cell r="D178" t="str">
            <v>110 00 02470</v>
          </cell>
          <cell r="E178" t="str">
            <v>Учреждения, обеспечивающие предоставление государственных и муниципальных услуг</v>
          </cell>
        </row>
        <row r="179">
          <cell r="D179" t="str">
            <v>110 00 02480</v>
          </cell>
        </row>
        <row r="180">
          <cell r="D180" t="str">
            <v>110 00 04000</v>
          </cell>
          <cell r="E180" t="str">
            <v>Мероприятия в установленной сфере деятельности</v>
          </cell>
        </row>
        <row r="181">
          <cell r="D181" t="str">
            <v>110 00 04460</v>
          </cell>
          <cell r="E181" t="str">
            <v>Мероприятия в сфере информационно-коммуникационных технологий и связи</v>
          </cell>
        </row>
        <row r="182">
          <cell r="D182" t="str">
            <v>110 00 04470</v>
          </cell>
          <cell r="E182" t="str">
            <v>Мероприятия в учреждениях, обеспечивающих предоставление государственных и муниципальных услуг</v>
          </cell>
        </row>
        <row r="183">
          <cell r="D183" t="str">
            <v>110 00 75000</v>
          </cell>
          <cell r="E183" t="str">
            <v>Субвенции</v>
          </cell>
        </row>
        <row r="184">
          <cell r="D184" t="str">
            <v>110 00 75180</v>
          </cell>
          <cell r="E184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</row>
        <row r="185">
          <cell r="D185" t="str">
            <v>110 00 75200</v>
          </cell>
          <cell r="E185" t="str">
            <v>Организация деятельности в сфере охраны труда</v>
          </cell>
        </row>
        <row r="186">
          <cell r="D186" t="str">
            <v>120 00 00000</v>
          </cell>
          <cell r="E186" t="str">
            <v>Муниципальная программа городского округа Тольятти «Развитие малого и среднего предпринимательства городского округа Тольятти на 2018-2022 годы»</v>
          </cell>
        </row>
        <row r="187">
          <cell r="D187" t="str">
            <v>120 00 02000</v>
          </cell>
          <cell r="E187" t="str">
            <v>Финансовое обеспечение деятельности бюджетных и автономных учреждений</v>
          </cell>
        </row>
        <row r="188">
          <cell r="D188" t="str">
            <v>120 00 02070</v>
          </cell>
          <cell r="E188" t="str">
            <v>Учреждения, осуществляющие деятельность  в сфере национальной экономики</v>
          </cell>
        </row>
        <row r="189">
          <cell r="D189" t="str">
            <v>120 00 04000</v>
          </cell>
          <cell r="E189" t="str">
            <v>Мероприятия в установленной сфере деятельности</v>
          </cell>
        </row>
        <row r="190">
          <cell r="D190" t="str">
            <v>120 00 04070</v>
          </cell>
          <cell r="E190" t="str">
            <v>Мероприятия в сфере национальной экономики</v>
          </cell>
        </row>
        <row r="191">
          <cell r="D191" t="str">
            <v>130 00 00000</v>
          </cell>
          <cell r="E191" t="str">
            <v>Муниципальная программа «Тольятти - чистый город на 2020-2024 годы»</v>
          </cell>
        </row>
        <row r="192">
          <cell r="D192" t="str">
            <v>130 00 02000</v>
          </cell>
          <cell r="E192" t="str">
            <v>Финансовое обеспечение деятельности бюджетных и автономных учреждений</v>
          </cell>
        </row>
        <row r="193">
          <cell r="D193" t="str">
            <v>130 00 02430</v>
          </cell>
          <cell r="E193" t="str">
            <v>Учреждения, осуществляющие деятельность по другим вопросам в области жилищно-коммунального хозяйства</v>
          </cell>
        </row>
        <row r="194">
          <cell r="D194" t="str">
            <v>130 00 04000</v>
          </cell>
          <cell r="E194" t="str">
            <v>Мероприятия в установленной сфере деятельности</v>
          </cell>
        </row>
        <row r="195">
          <cell r="D195" t="str">
            <v>130 00 04420</v>
          </cell>
          <cell r="E195" t="str">
            <v>Мероприятия в области благоустройства</v>
          </cell>
        </row>
        <row r="196">
          <cell r="D196" t="str">
            <v>130 00 04430</v>
          </cell>
          <cell r="E196" t="str">
            <v>Мероприятия в учреждениях, осуществляющих деятельность по другим вопросам в области жилищно-коммунального хозяйства</v>
          </cell>
        </row>
        <row r="197">
          <cell r="D197" t="str">
            <v>140 00 00000</v>
          </cell>
          <cell r="E197" t="str">
            <v>Муниципальная программа «Капитальный ремонт многоквартирных домов городского округа Тольятти на 2019-2023 годы»</v>
          </cell>
        </row>
        <row r="198">
          <cell r="D198" t="str">
            <v>140 00 04000</v>
          </cell>
          <cell r="E198" t="str">
            <v>Мероприятия в установленной сфере деятельности</v>
          </cell>
        </row>
        <row r="199">
          <cell r="D199" t="str">
            <v>140 00 04130</v>
          </cell>
          <cell r="E199" t="str">
            <v>Мероприятия в области жилищного хозяйства</v>
          </cell>
        </row>
        <row r="200">
          <cell r="D200" t="str">
            <v>140 00 04410</v>
          </cell>
          <cell r="E200" t="str">
            <v>Мероприятия в области коммунального хозяйства</v>
          </cell>
        </row>
        <row r="201">
          <cell r="D201" t="str">
            <v>150 00 00000</v>
          </cell>
          <cell r="E201" t="str">
            <v xml:space="preserve">Муниципальная программа «Развитие транспортной системы и дорожного хозяйства городского округа Тольятти на 2021-2025гг.» </v>
          </cell>
        </row>
        <row r="202">
          <cell r="D202" t="str">
            <v>151 00 00000</v>
          </cell>
          <cell r="E202" t="str">
            <v xml:space="preserve">Подпрограмма «Содержание улично-дорожной сети городского округа Тольятти на 2021-2025гг.» </v>
          </cell>
        </row>
        <row r="203">
          <cell r="D203" t="str">
            <v>151 00 04000</v>
          </cell>
          <cell r="E203" t="str">
            <v>Мероприятия в установленной сфере деятельности</v>
          </cell>
        </row>
        <row r="204">
          <cell r="D204" t="str">
            <v>151 00 04180</v>
          </cell>
          <cell r="E204" t="str">
            <v>Мероприятия в сфере дорожного хозяйства</v>
          </cell>
        </row>
        <row r="205">
          <cell r="D205" t="str">
            <v>151 00 04420</v>
          </cell>
          <cell r="E205" t="str">
            <v>Мероприятия в области благоустройства</v>
          </cell>
        </row>
        <row r="206">
          <cell r="D206" t="str">
            <v>152 00 00000</v>
          </cell>
          <cell r="E206" t="str">
            <v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v>
          </cell>
        </row>
        <row r="207">
          <cell r="D207" t="str">
            <v>152 00 04000</v>
          </cell>
          <cell r="E207" t="str">
            <v>Мероприятия в установленной сфере деятельности</v>
          </cell>
        </row>
        <row r="208">
          <cell r="D208" t="str">
            <v>152 00 04100</v>
          </cell>
          <cell r="E208" t="str">
            <v>Бюджетные инвестиции</v>
          </cell>
        </row>
        <row r="209">
          <cell r="D209" t="str">
            <v>152 00 04180</v>
          </cell>
          <cell r="E209" t="str">
            <v>Мероприятия в сфере дорожного хозяйства</v>
          </cell>
        </row>
        <row r="210">
          <cell r="D210" t="str">
            <v>152 00 S3270</v>
          </cell>
          <cell r="E210" t="str">
            <v>Мероприятия в рамках подпрограммы «Модернизация и развитие автомобильных дорог общего пользования местного значения городского округа Тольятти на 2021-2025 годы» муниципальной программы «Развитие транспортной системы и дорожного хозяйства городского округа Тольятти на 2021-2025гг.»</v>
          </cell>
        </row>
        <row r="211">
          <cell r="D211" t="str">
            <v>152 F1 50210</v>
          </cell>
          <cell r="E211" t="str">
            <v>Стимулирование программ развития жилищного строительства субъектов Российской Федерации</v>
          </cell>
        </row>
        <row r="212">
          <cell r="D212" t="str">
            <v>152 F1 5021Z</v>
          </cell>
          <cell r="E212" t="str">
            <v>Стимулирование программ развития жилищного строительства субъектов Российской Федерации</v>
          </cell>
        </row>
        <row r="213">
          <cell r="D213" t="str">
            <v>152 R1 53930</v>
          </cell>
          <cell r="E213" t="str">
            <v>Финансовое обеспечение дорожной деятельности в рамках реализации национального проекта «Безопасные и качественные автомобильные дороги»</v>
          </cell>
        </row>
        <row r="214">
          <cell r="D214" t="str">
            <v>154 00 00000</v>
          </cell>
          <cell r="E214" t="str">
            <v xml:space="preserve">Подпрограмма  «Повышение безопасности дорожного движения на период 2021-2025гг.»                      </v>
          </cell>
        </row>
        <row r="215">
          <cell r="D215" t="str">
            <v xml:space="preserve">154 00 04000 </v>
          </cell>
          <cell r="E215" t="str">
            <v>Мероприятия в установленной сфере деятельности</v>
          </cell>
        </row>
        <row r="216">
          <cell r="D216" t="str">
            <v xml:space="preserve">154 00 04180 </v>
          </cell>
          <cell r="E216" t="str">
            <v>Мероприятия в сфере дорожного хозяйства</v>
          </cell>
        </row>
        <row r="217">
          <cell r="D217" t="str">
            <v>154 00 12000</v>
          </cell>
          <cell r="E217" t="str">
            <v>Финансовое обеспечение деятельности казенных учреждений</v>
          </cell>
        </row>
        <row r="218">
          <cell r="D218" t="str">
            <v>154 00 12180</v>
          </cell>
          <cell r="E218" t="str">
            <v>Учреждения, осуществляющие деятельность в сфере дорожного хозяйства</v>
          </cell>
        </row>
        <row r="219">
          <cell r="D219" t="str">
            <v xml:space="preserve">155 00 00000 </v>
          </cell>
          <cell r="E219" t="str">
            <v xml:space="preserve">Подпрограмма «Развитие городского пассажирского транспорта в городском округе Тольятти на период 2021-2025гг.» </v>
          </cell>
        </row>
        <row r="220">
          <cell r="D220" t="str">
            <v xml:space="preserve">155 00 04000 </v>
          </cell>
          <cell r="E220" t="str">
            <v>Мероприятия в установленной сфере деятельности</v>
          </cell>
        </row>
        <row r="221">
          <cell r="D221" t="str">
            <v xml:space="preserve">155 00 04090 </v>
          </cell>
          <cell r="E221" t="str">
            <v>Мероприятия в сфере транспорта</v>
          </cell>
        </row>
        <row r="222">
          <cell r="D222" t="str">
            <v xml:space="preserve">155 00 04190 </v>
          </cell>
        </row>
        <row r="223">
          <cell r="D223" t="str">
            <v>155 00 06000</v>
          </cell>
          <cell r="E223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</row>
        <row r="224">
          <cell r="D224" t="str">
            <v>155 00 06530</v>
          </cell>
          <cell r="E224" t="str">
            <v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v>
          </cell>
        </row>
        <row r="225">
          <cell r="D225" t="str">
            <v>155 00 75000</v>
          </cell>
          <cell r="E225" t="str">
            <v>Субвенции</v>
          </cell>
        </row>
        <row r="226">
          <cell r="D226" t="str">
            <v>155 00 75130</v>
          </cell>
          <cell r="E226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</row>
        <row r="227">
          <cell r="D227" t="str">
            <v>155 00 S3990</v>
          </cell>
          <cell r="E227" t="str">
            <v>Субсидии юридическим лицам на создание условий для предоставления транспортных услуг населению и организацию транспортного обслуживания населения</v>
          </cell>
        </row>
        <row r="228">
          <cell r="D228" t="str">
            <v>160 00 00000</v>
          </cell>
          <cell r="E228" t="str">
            <v>Муниципальная программа «Профилактика терроризма, экстремизма и иных правонарушений на территории городского округа Тольятти на 2020-2024 годы»</v>
          </cell>
        </row>
        <row r="229">
          <cell r="D229" t="str">
            <v>160 00 04000</v>
          </cell>
          <cell r="E229" t="str">
            <v>Мероприятия в установленной сфере деятельности</v>
          </cell>
        </row>
        <row r="230">
          <cell r="D230" t="str">
            <v>160 00 04150</v>
          </cell>
          <cell r="E230" t="str">
            <v>Мероприятия,  осуществляемые учреждениями в сфере обеспечения национальной безопасности и правоохранительной деятельности</v>
          </cell>
        </row>
        <row r="231">
          <cell r="D231" t="str">
            <v>160 00 10000</v>
          </cell>
          <cell r="E231" t="str">
            <v>Субсидии некоммерческим организациям</v>
          </cell>
        </row>
        <row r="232">
          <cell r="D232" t="str">
            <v>160 00 10050</v>
          </cell>
          <cell r="E232" t="str">
            <v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v>
          </cell>
        </row>
        <row r="233">
          <cell r="D233" t="str">
            <v>160 00 12000</v>
          </cell>
          <cell r="E233" t="str">
            <v>Финансовое обеспечение деятельности казенных учреждений</v>
          </cell>
        </row>
        <row r="234">
          <cell r="D234" t="str">
            <v>160 00 12150</v>
          </cell>
          <cell r="E234" t="str">
            <v>Учреждения, осуществляющие деятельность в сфере национальной безопасности и правоохранительной деятельности</v>
          </cell>
        </row>
        <row r="235">
          <cell r="D235" t="str">
            <v>160 00 S3300</v>
          </cell>
          <cell r="E235" t="str">
            <v>Обеспечение деятельности народных дружин</v>
          </cell>
        </row>
        <row r="236">
          <cell r="D236" t="str">
            <v>170 00 00000</v>
          </cell>
          <cell r="E236" t="str">
            <v>Муниципальная программа «Противодействие коррупции в городском округе Тольятти на 2022-2026 годы»</v>
          </cell>
        </row>
        <row r="237">
          <cell r="D237" t="str">
            <v>170 00 04000</v>
          </cell>
          <cell r="E237" t="str">
            <v>Мероприятия в установленной сфере деятельности</v>
          </cell>
        </row>
        <row r="238">
          <cell r="D238" t="str">
            <v>170 00 04040</v>
          </cell>
          <cell r="E238" t="str">
            <v>Мероприятия в сфере общегосударственного управления</v>
          </cell>
        </row>
        <row r="239">
          <cell r="D239" t="str">
            <v>220 00 00000</v>
          </cell>
          <cell r="E239" t="str">
            <v>Муниципальная программа «Развитие органов местного самоуправления городского округа Тольятти на 2017-2022 годы»</v>
          </cell>
        </row>
        <row r="240">
          <cell r="D240" t="str">
            <v>220 00 02000</v>
          </cell>
          <cell r="E240" t="str">
            <v>Финансовое обеспечение деятельности бюджетных и автономных учреждений</v>
          </cell>
        </row>
        <row r="241">
          <cell r="D241" t="str">
            <v>220 00 02080</v>
          </cell>
          <cell r="E241" t="str">
            <v xml:space="preserve">Учреждения, осуществляющие деятельность в сфере средств массовой информации </v>
          </cell>
        </row>
        <row r="242">
          <cell r="D242" t="str">
            <v>220 00 04000</v>
          </cell>
          <cell r="E242" t="str">
            <v>Мероприятия в установленной сфере деятельности</v>
          </cell>
        </row>
        <row r="243">
          <cell r="D243" t="str">
            <v>220 00 04040</v>
          </cell>
          <cell r="E243" t="str">
            <v>Мероприятия в сфере общегосударственного управления</v>
          </cell>
        </row>
        <row r="244">
          <cell r="D244" t="str">
            <v xml:space="preserve">220 00 04120 </v>
          </cell>
          <cell r="E244" t="str">
            <v>Мероприятия по оценке недвижимости, признанию прав и регулированию отношений по государственной и муниципальной собственности</v>
          </cell>
        </row>
        <row r="245">
          <cell r="D245" t="str">
            <v>220 00 08000</v>
          </cell>
          <cell r="E245" t="str">
            <v>Доплаты к пенсиям, дополнительное пенсионное обеспечение</v>
          </cell>
        </row>
        <row r="246">
          <cell r="D246" t="str">
            <v>220 00 08010</v>
          </cell>
          <cell r="E246" t="str">
            <v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v>
          </cell>
        </row>
        <row r="247">
          <cell r="D247" t="str">
            <v>220 00 11000</v>
          </cell>
          <cell r="E247" t="str">
            <v>Руководство и управление в сфере установленных функций органов местного самоуправления</v>
          </cell>
        </row>
        <row r="248">
          <cell r="D248" t="str">
            <v>220 00 11010</v>
          </cell>
          <cell r="E248" t="str">
            <v>Глава муниципального образования</v>
          </cell>
        </row>
        <row r="249">
          <cell r="D249" t="str">
            <v>220 00 11040</v>
          </cell>
          <cell r="E249" t="str">
            <v>Центральный аппарат</v>
          </cell>
        </row>
        <row r="250">
          <cell r="D250" t="str">
            <v>220 00 12000</v>
          </cell>
          <cell r="E250" t="str">
            <v>Финансовое обеспечение деятельности казенных учреждений</v>
          </cell>
        </row>
        <row r="251">
          <cell r="D251" t="str">
            <v>220 00 12040</v>
          </cell>
          <cell r="E251" t="str">
            <v>Учреждения, осуществляющие деятельность  в сфере общегосударственного управления</v>
          </cell>
        </row>
        <row r="252">
          <cell r="D252" t="str">
            <v>220 00 12060</v>
          </cell>
          <cell r="E252" t="str">
            <v>Учреждения, осуществляющие деятельность  в сфере обеспечения хозяйственного обслуживания</v>
          </cell>
        </row>
        <row r="253">
          <cell r="D253" t="str">
            <v>220 00 75000</v>
          </cell>
          <cell r="E253" t="str">
            <v>Субвенции</v>
          </cell>
        </row>
        <row r="254">
          <cell r="D254" t="str">
            <v>220 00 75080</v>
          </cell>
          <cell r="E254" t="str">
            <v>Организация деятельности в сфере обеспечения жильем отдельных категорий граждан</v>
          </cell>
        </row>
        <row r="255">
          <cell r="D255" t="str">
            <v>220 00 75130</v>
          </cell>
          <cell r="E255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</row>
        <row r="256">
          <cell r="D256" t="str">
            <v>220 00 75150</v>
          </cell>
          <cell r="E256" t="str">
            <v>Организация деятельности в сфере архивного дела</v>
          </cell>
        </row>
        <row r="257">
          <cell r="D257" t="str">
            <v>220 00 75160</v>
          </cell>
          <cell r="E257" t="str">
            <v>Организация деятельности административных комиссий</v>
          </cell>
        </row>
        <row r="258">
          <cell r="D258" t="str">
            <v>220 00 75180</v>
          </cell>
          <cell r="E258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</row>
        <row r="259">
          <cell r="D259" t="str">
            <v>220 00 75190</v>
          </cell>
          <cell r="E259" t="str">
            <v>Меры по осуществлению деятельности по опеке и попечительству в отношении совершеннолетних граждан</v>
          </cell>
        </row>
        <row r="260">
          <cell r="D260" t="str">
            <v>220 00 75200</v>
          </cell>
          <cell r="E260" t="str">
            <v>Организация деятельности в сфере охраны труда</v>
          </cell>
        </row>
        <row r="261">
          <cell r="D261" t="str">
            <v>221 00 00000</v>
          </cell>
          <cell r="E261" t="str">
            <v>Подпрограмма «Развитие муниципальной службы в городском округе Тольятти на 2017-2022 годы»</v>
          </cell>
        </row>
        <row r="262">
          <cell r="D262" t="str">
            <v>221 00 04000</v>
          </cell>
          <cell r="E262" t="str">
            <v>Мероприятия в установленной сфере деятельности</v>
          </cell>
        </row>
        <row r="263">
          <cell r="D263" t="str">
            <v>221 00 04050</v>
          </cell>
          <cell r="E263" t="str">
            <v>Мероприятия, направленные на развитие муниципальной службы</v>
          </cell>
        </row>
        <row r="264">
          <cell r="D264" t="str">
            <v>230 00 00000</v>
          </cell>
          <cell r="E264" t="str">
            <v>Муниципальная программа «Охрана, защита и воспроизводство лесов, расположенных в границах городского округа Тольятти, на 2019-2023 годы»</v>
          </cell>
        </row>
        <row r="265">
          <cell r="D265" t="str">
            <v>230 00 02000</v>
          </cell>
          <cell r="E265" t="str">
            <v>Финансовое обеспечение деятельности бюджетных и автономных учреждений</v>
          </cell>
        </row>
        <row r="266">
          <cell r="D266" t="str">
            <v>230 00 02390</v>
          </cell>
          <cell r="E266" t="str">
            <v>Учреждения, осуществляющие деятельность в области лесного хозяйства</v>
          </cell>
        </row>
        <row r="267">
          <cell r="D267" t="str">
            <v>230 00 02430</v>
          </cell>
          <cell r="E267" t="str">
            <v>Учреждения, осуществляющие деятельность по другим вопросам в области жилищно-коммунального хозяйства</v>
          </cell>
        </row>
        <row r="268">
          <cell r="D268" t="str">
            <v>230 00 04000</v>
          </cell>
          <cell r="E268" t="str">
            <v>Мероприятия в установленной сфере деятельности</v>
          </cell>
        </row>
        <row r="269">
          <cell r="D269" t="str">
            <v>230 00 04390</v>
          </cell>
          <cell r="E269" t="str">
            <v>Мероприятия в области лесного хозяйства</v>
          </cell>
        </row>
        <row r="270">
          <cell r="D270" t="str">
            <v>230 00 12000</v>
          </cell>
          <cell r="E270" t="str">
            <v>Финансовое обеспечение деятельности казенных учреждений</v>
          </cell>
        </row>
        <row r="271">
          <cell r="D271" t="str">
            <v>230 00 12390</v>
          </cell>
          <cell r="E271" t="str">
            <v>Учреждения, осуществляющие деятельность в области лесного хозяйства</v>
          </cell>
        </row>
        <row r="272">
          <cell r="D272" t="str">
            <v>230 00 S0340</v>
          </cell>
          <cell r="E272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</row>
        <row r="273">
          <cell r="D273" t="str">
            <v>230 00 S3250</v>
          </cell>
          <cell r="E273" t="str">
            <v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v>
          </cell>
        </row>
        <row r="274">
          <cell r="D274" t="str">
            <v>230 00 S3800</v>
          </cell>
          <cell r="E274" t="str">
            <v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v>
          </cell>
        </row>
        <row r="275">
          <cell r="D275" t="str">
            <v>230 00 S3810</v>
          </cell>
          <cell r="E275" t="str">
            <v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v>
          </cell>
        </row>
        <row r="276">
          <cell r="D276" t="str">
            <v>230 00 S4430</v>
          </cell>
          <cell r="E276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</row>
        <row r="277">
          <cell r="D277" t="str">
            <v>230 00 S4440</v>
          </cell>
          <cell r="E277" t="str">
            <v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v>
          </cell>
        </row>
        <row r="278">
          <cell r="D278" t="str">
            <v>240 00 00000</v>
          </cell>
          <cell r="E278" t="str">
            <v>Муниципальная программа «Охрана окружающей среды на территории городского округа Тольятти на 2022-2026 годы»</v>
          </cell>
        </row>
        <row r="279">
          <cell r="D279" t="str">
            <v>240 00 04000</v>
          </cell>
          <cell r="E279" t="str">
            <v>Мероприятия в установленной сфере деятельности</v>
          </cell>
        </row>
        <row r="280">
          <cell r="D280" t="str">
            <v>240 00 04420</v>
          </cell>
          <cell r="E280" t="str">
            <v>Мероприятия в области благоустройства</v>
          </cell>
        </row>
        <row r="281">
          <cell r="D281" t="str">
            <v>240 00 04440</v>
          </cell>
          <cell r="E281" t="str">
            <v>Мероприятия по сбору, удалению отходов и очистке сточных вод</v>
          </cell>
        </row>
        <row r="282">
          <cell r="D282" t="str">
            <v>240 00 04450</v>
          </cell>
          <cell r="E282" t="str">
            <v>Мероприятия по другим вопросам в области охраны окружающей среды</v>
          </cell>
        </row>
        <row r="283">
          <cell r="D283" t="str">
            <v>240 G1 52420</v>
          </cell>
          <cell r="E283" t="str">
            <v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v>
          </cell>
        </row>
        <row r="284">
          <cell r="D284" t="str">
            <v>240 G1 73520</v>
          </cell>
          <cell r="E284" t="str">
            <v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v>
          </cell>
        </row>
        <row r="285">
          <cell r="D285" t="str">
            <v>260 00 00000</v>
          </cell>
          <cell r="E285" t="str">
            <v>Муниципальная программа «Создание условий для развития туризма на территории городского округа Тольятти на 2021-2030 годы»</v>
          </cell>
        </row>
        <row r="286">
          <cell r="D286" t="str">
            <v>260 00 04000</v>
          </cell>
          <cell r="E286" t="str">
            <v>Мероприятия в установленной сфере деятельности</v>
          </cell>
        </row>
        <row r="287">
          <cell r="D287" t="str">
            <v>260 00 04070</v>
          </cell>
          <cell r="E287" t="str">
            <v>Мероприятия в сфере национальной экономики</v>
          </cell>
        </row>
        <row r="288">
          <cell r="D288" t="str">
            <v>270 00 00000</v>
          </cell>
        </row>
        <row r="289">
          <cell r="D289" t="str">
            <v>270 00 04000</v>
          </cell>
        </row>
        <row r="290">
          <cell r="D290" t="str">
            <v>270 00 04040</v>
          </cell>
        </row>
        <row r="291">
          <cell r="D291" t="str">
            <v>280 00 00000</v>
          </cell>
          <cell r="E291" t="str">
            <v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v>
          </cell>
        </row>
        <row r="292">
          <cell r="D292" t="str">
            <v>280 00 04000</v>
          </cell>
          <cell r="E292" t="str">
            <v>Мероприятия в установленной сфере деятельности</v>
          </cell>
        </row>
        <row r="293">
          <cell r="D293" t="str">
            <v>280 00 04370</v>
          </cell>
          <cell r="E293" t="str">
            <v>Мероприятия в области социальной политики</v>
          </cell>
        </row>
        <row r="294">
          <cell r="D294" t="str">
            <v>280 00 10000</v>
          </cell>
          <cell r="E294" t="str">
            <v xml:space="preserve">Субсидии некоммерческим организациям </v>
          </cell>
        </row>
        <row r="295">
          <cell r="D295" t="str">
            <v>280 00 10020</v>
          </cell>
          <cell r="E295" t="str">
            <v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v>
          </cell>
        </row>
        <row r="296">
          <cell r="D296" t="str">
            <v xml:space="preserve">280 00 10130 </v>
          </cell>
          <cell r="E296" t="str">
            <v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v>
          </cell>
        </row>
        <row r="297">
          <cell r="D297" t="str">
            <v xml:space="preserve">280 00 10370 </v>
          </cell>
          <cell r="E297" t="str">
            <v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v>
          </cell>
        </row>
        <row r="298">
          <cell r="D298" t="str">
            <v xml:space="preserve">280 00 10570 </v>
          </cell>
          <cell r="E298" t="str">
            <v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v>
          </cell>
        </row>
        <row r="299">
          <cell r="D299" t="str">
            <v>280 00 12000</v>
          </cell>
          <cell r="E299" t="str">
            <v>Финансовое обеспечение деятельности казенных учреждений</v>
          </cell>
        </row>
        <row r="300">
          <cell r="D300" t="str">
            <v>280 00 12380</v>
          </cell>
          <cell r="E300" t="str">
            <v>Учреждения, обеспечивающие поддержку некоммерческих организаций</v>
          </cell>
        </row>
        <row r="301">
          <cell r="D301" t="str">
            <v>290 00 00000</v>
          </cell>
          <cell r="E301" t="str">
            <v>Муниципальная программа «Ремонт помещений, находящихся в муниципальной собственности городского округа Тольятти, на 2018-2022 годы»</v>
          </cell>
        </row>
        <row r="302">
          <cell r="D302" t="str">
            <v>290 00 04000</v>
          </cell>
          <cell r="E302" t="str">
            <v>Мероприятия в установленной сфере деятельности</v>
          </cell>
        </row>
        <row r="303">
          <cell r="D303" t="str">
            <v>290 00 04130</v>
          </cell>
          <cell r="E303" t="str">
            <v>Мероприятия в области жилищного хозяйства</v>
          </cell>
        </row>
        <row r="304">
          <cell r="D304" t="str">
            <v>290 00 04410</v>
          </cell>
          <cell r="E304" t="str">
            <v>Мероприятия в области коммунального хозяйства</v>
          </cell>
        </row>
        <row r="305">
          <cell r="D305" t="str">
            <v>320 00 00000</v>
          </cell>
          <cell r="E305" t="str">
            <v>Муниципальная программа «Содержание и ремонт объектов и сетей инженерной инфраструктуры городского округа Тольятти на 2018-2022 годы»</v>
          </cell>
        </row>
        <row r="306">
          <cell r="D306" t="str">
            <v>320 00 02000</v>
          </cell>
          <cell r="E306" t="str">
            <v>Финансовое обеспечение деятельности бюджетных и автономных учреждений</v>
          </cell>
        </row>
        <row r="307">
          <cell r="D307" t="str">
            <v>320 00 02430</v>
          </cell>
          <cell r="E307" t="str">
            <v>Учреждения, осуществляющие деятельность по другим вопросам в области жилищно-коммунального хозяйства</v>
          </cell>
        </row>
        <row r="308">
          <cell r="D308" t="str">
            <v>320 00 04000</v>
          </cell>
          <cell r="E308" t="str">
            <v>Мероприятия в установленной сфере деятельности</v>
          </cell>
        </row>
        <row r="309">
          <cell r="D309" t="str">
            <v>320 00 04410</v>
          </cell>
          <cell r="E309" t="str">
            <v>Мероприятия в области коммунального хозяйства</v>
          </cell>
        </row>
        <row r="310">
          <cell r="D310" t="str">
            <v>320 00 04420</v>
          </cell>
          <cell r="E310" t="str">
            <v>Мероприятия в области благоустройства</v>
          </cell>
        </row>
        <row r="311">
          <cell r="D311" t="str">
            <v>330 00 00000</v>
          </cell>
          <cell r="E311" t="str">
            <v>Муниципальная программа «Благоустройство территории городского округа Тольятти на 2015-2024 годы»</v>
          </cell>
        </row>
        <row r="312">
          <cell r="D312" t="str">
            <v>330 00 04000</v>
          </cell>
          <cell r="E312" t="str">
            <v>Мероприятия в установленной сфере деятельности</v>
          </cell>
        </row>
        <row r="313">
          <cell r="D313" t="str">
            <v>330 00 04100</v>
          </cell>
        </row>
        <row r="314">
          <cell r="D314" t="str">
            <v>330 00 04420</v>
          </cell>
          <cell r="E314" t="str">
            <v>Мероприятия в области благоустройства</v>
          </cell>
        </row>
        <row r="315">
          <cell r="D315" t="str">
            <v xml:space="preserve">330 00 L555F  </v>
          </cell>
        </row>
        <row r="316">
          <cell r="D316" t="str">
            <v>330 00 R555F</v>
          </cell>
        </row>
        <row r="317">
          <cell r="D317" t="str">
            <v>330 00 S3320</v>
          </cell>
          <cell r="E317" t="str">
            <v>Мероприятия по комплексному благоустройству территорий муниципальных образований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v>
          </cell>
        </row>
        <row r="318">
          <cell r="D318" t="str">
            <v>330 00 S6150</v>
          </cell>
          <cell r="E318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</row>
        <row r="319">
          <cell r="D319" t="str">
            <v xml:space="preserve">340 00 00000 </v>
          </cell>
          <cell r="E319" t="str">
            <v>Муниципальная программа «Формирование современной городской среды на 2018-2024 годы»</v>
          </cell>
        </row>
        <row r="320">
          <cell r="D320" t="str">
            <v>340 00 02000</v>
          </cell>
        </row>
        <row r="321">
          <cell r="D321" t="str">
            <v>340 00 04000</v>
          </cell>
        </row>
        <row r="322">
          <cell r="D322" t="str">
            <v>340 00 04410</v>
          </cell>
        </row>
        <row r="323">
          <cell r="D323" t="str">
            <v xml:space="preserve">340 00 L5550  </v>
          </cell>
        </row>
        <row r="324">
          <cell r="D324" t="str">
            <v>340 F2 55550</v>
          </cell>
          <cell r="E324" t="str">
            <v>Реализация программ формирования современной городской среды</v>
          </cell>
        </row>
        <row r="325">
          <cell r="D325" t="str">
            <v>990 00 00000</v>
          </cell>
          <cell r="E325" t="str">
            <v>Непрограммное направление расходов</v>
          </cell>
        </row>
        <row r="326">
          <cell r="D326" t="str">
            <v>990 00 02000</v>
          </cell>
          <cell r="E326" t="str">
            <v>Финансовое обеспечение деятельности бюджетных и автономных учреждений</v>
          </cell>
        </row>
        <row r="327">
          <cell r="D327" t="str">
            <v>990 00 02070</v>
          </cell>
          <cell r="E327" t="str">
            <v>Учреждения, осуществляющие деятельность в сфере национальной экономики</v>
          </cell>
        </row>
        <row r="328">
          <cell r="D328" t="str">
            <v xml:space="preserve">990 00 02080 </v>
          </cell>
          <cell r="E328" t="str">
            <v xml:space="preserve">Учреждения, осуществляющие деятельность в сфере средств массовой информации </v>
          </cell>
        </row>
        <row r="329">
          <cell r="D329" t="str">
            <v>990 00 02200</v>
          </cell>
          <cell r="E329" t="str">
            <v>Парковые комплексы</v>
          </cell>
        </row>
        <row r="330">
          <cell r="D330" t="str">
            <v>990 00 02210</v>
          </cell>
          <cell r="E330" t="str">
            <v>Дворцы, дома и другие учреждения культуры</v>
          </cell>
        </row>
        <row r="331">
          <cell r="D331" t="str">
            <v>990 00 02220</v>
          </cell>
          <cell r="E331" t="str">
            <v>Музеи</v>
          </cell>
        </row>
        <row r="332">
          <cell r="D332" t="str">
            <v>990 00 02230</v>
          </cell>
          <cell r="E332" t="str">
            <v>Библиотеки</v>
          </cell>
        </row>
        <row r="333">
          <cell r="D333" t="str">
            <v>990 00 02240</v>
          </cell>
          <cell r="E333" t="str">
            <v>Театры, концертные и другие организации исполнительских искусств</v>
          </cell>
        </row>
        <row r="334">
          <cell r="D334" t="str">
            <v>990 00 02250</v>
          </cell>
        </row>
        <row r="335">
          <cell r="D335" t="str">
            <v>990 00 02270</v>
          </cell>
        </row>
        <row r="336">
          <cell r="D336" t="str">
            <v>990 00 02280</v>
          </cell>
          <cell r="E336" t="str">
            <v>Организации дополнительного образования</v>
          </cell>
        </row>
        <row r="337">
          <cell r="D337" t="str">
            <v>990 00 02290</v>
          </cell>
        </row>
        <row r="338">
          <cell r="D338" t="str">
            <v>990 00 02300</v>
          </cell>
        </row>
        <row r="339">
          <cell r="D339" t="str">
            <v>990 00 02320</v>
          </cell>
          <cell r="E339" t="str">
            <v>Учреждения, осуществляющие деятельность в сфере градостроительной деятельности</v>
          </cell>
        </row>
        <row r="340">
          <cell r="D340" t="str">
            <v>990 00 02350</v>
          </cell>
        </row>
        <row r="341">
          <cell r="D341" t="str">
            <v>990 00 02360</v>
          </cell>
        </row>
        <row r="342">
          <cell r="D342" t="str">
            <v>990 00 02390</v>
          </cell>
          <cell r="E342" t="str">
            <v>Учреждения, осуществляющие деятельность в области лесного хозяйства</v>
          </cell>
        </row>
        <row r="343">
          <cell r="D343" t="str">
            <v>990 00 02430</v>
          </cell>
          <cell r="E343" t="str">
            <v>Учреждения, осуществляющие деятельность по другим вопросам в области жилищно-коммунального хозяйства</v>
          </cell>
        </row>
        <row r="344">
          <cell r="D344" t="str">
            <v>990 00 02470</v>
          </cell>
          <cell r="E344" t="str">
            <v>Учреждения, обеспечивающие предоставление государственных и муниципальных услуг</v>
          </cell>
        </row>
        <row r="345">
          <cell r="D345" t="str">
            <v>990 00 03000</v>
          </cell>
        </row>
        <row r="346">
          <cell r="D346" t="str">
            <v>990 00 03010</v>
          </cell>
        </row>
        <row r="347">
          <cell r="D347" t="str">
            <v>990 00 03020</v>
          </cell>
        </row>
        <row r="348">
          <cell r="D348" t="str">
            <v>990 00 03030</v>
          </cell>
        </row>
        <row r="349">
          <cell r="D349" t="str">
            <v>990 00 03040</v>
          </cell>
        </row>
        <row r="350">
          <cell r="D350" t="str">
            <v>990 00 04000</v>
          </cell>
          <cell r="E350" t="str">
            <v>Мероприятия в установленной сфере деятельности</v>
          </cell>
        </row>
        <row r="351">
          <cell r="D351" t="str">
            <v>990 00 04040</v>
          </cell>
          <cell r="E351" t="str">
            <v>Мероприятия в сфере общегосударственного управления</v>
          </cell>
        </row>
        <row r="352">
          <cell r="D352" t="str">
            <v>990 00 04060</v>
          </cell>
          <cell r="E352" t="str">
            <v>Материально-техническое обеспечение деятельности Общественной палаты</v>
          </cell>
        </row>
        <row r="353">
          <cell r="D353" t="str">
            <v>990 00 04070</v>
          </cell>
          <cell r="E353" t="str">
            <v>Мероприятия в сфере национальной экономики</v>
          </cell>
        </row>
        <row r="354">
          <cell r="D354" t="str">
            <v>990 00 04090</v>
          </cell>
        </row>
        <row r="355">
          <cell r="D355" t="str">
            <v>990 00 04100</v>
          </cell>
          <cell r="E355" t="str">
            <v>Бюджетные инвестиции</v>
          </cell>
        </row>
        <row r="356">
          <cell r="D356" t="str">
            <v xml:space="preserve">990 00 04120 </v>
          </cell>
          <cell r="E356" t="str">
            <v>Мероприятия по оценке недвижимости, признанию прав и регулированию отношений по государственной и муниципальной собственности</v>
          </cell>
        </row>
        <row r="357">
          <cell r="D357" t="str">
            <v>990 00 04130</v>
          </cell>
          <cell r="E357" t="str">
            <v>Мероприятия в области жилищного хозяйства</v>
          </cell>
        </row>
        <row r="358">
          <cell r="D358" t="str">
            <v>990 00 04150</v>
          </cell>
          <cell r="E358" t="str">
            <v>Мероприятия, осуществляемые учреждениями в сфере обеспечения национальной безопасности и правоохранительной деятельности</v>
          </cell>
        </row>
        <row r="359">
          <cell r="D359" t="str">
            <v>990 00 04160</v>
          </cell>
        </row>
        <row r="360">
          <cell r="D360" t="str">
            <v>990 00 04180</v>
          </cell>
        </row>
        <row r="361">
          <cell r="D361" t="str">
            <v>990 00 04200</v>
          </cell>
          <cell r="E361" t="str">
            <v>Парковые комплексы</v>
          </cell>
        </row>
        <row r="362">
          <cell r="D362" t="str">
            <v>990 00 04210</v>
          </cell>
          <cell r="E362" t="str">
            <v>Дворцы, дома и другие учреждения культуры</v>
          </cell>
        </row>
        <row r="363">
          <cell r="D363" t="str">
            <v>990 00 04220</v>
          </cell>
          <cell r="E363" t="str">
            <v>Музеи</v>
          </cell>
        </row>
        <row r="364">
          <cell r="D364" t="str">
            <v>990 00 04230</v>
          </cell>
          <cell r="E364" t="str">
            <v>Библиотеки</v>
          </cell>
        </row>
        <row r="365">
          <cell r="D365" t="str">
            <v>990 00 04240</v>
          </cell>
          <cell r="E365" t="str">
            <v>Театры, концертные и другие организации исполнительских искусств</v>
          </cell>
        </row>
        <row r="366">
          <cell r="D366" t="str">
            <v>990 00 04250</v>
          </cell>
        </row>
        <row r="367">
          <cell r="D367" t="str">
            <v>990 00 04260</v>
          </cell>
          <cell r="E367" t="str">
            <v>Мероприятия в сфере дошкольного образования</v>
          </cell>
        </row>
        <row r="368">
          <cell r="D368" t="str">
            <v>990 00 04270</v>
          </cell>
          <cell r="E368" t="str">
            <v>Мероприятия в общеобразовательных организациях</v>
          </cell>
        </row>
        <row r="369">
          <cell r="D369" t="str">
            <v>990 00 04280</v>
          </cell>
          <cell r="E369" t="str">
            <v>Мероприятия в сфере дополнительного образования</v>
          </cell>
        </row>
        <row r="370">
          <cell r="D370" t="str">
            <v>990 00 04290</v>
          </cell>
          <cell r="E370" t="str">
            <v>Мероприятия в сфере организации деятельности по спортивной подготовке</v>
          </cell>
        </row>
        <row r="371">
          <cell r="D371" t="str">
            <v>990 00 04300</v>
          </cell>
        </row>
        <row r="372">
          <cell r="D372" t="str">
            <v>990 00 04310</v>
          </cell>
          <cell r="E372" t="str">
            <v>Мероприятия в области застройки территорий</v>
          </cell>
        </row>
        <row r="373">
          <cell r="D373" t="str">
            <v>990 00 04350</v>
          </cell>
        </row>
        <row r="374">
          <cell r="D374" t="str">
            <v>990 00 04360</v>
          </cell>
        </row>
        <row r="375">
          <cell r="D375" t="str">
            <v>990 00 04370</v>
          </cell>
        </row>
        <row r="376">
          <cell r="D376" t="str">
            <v>990 00 04410</v>
          </cell>
          <cell r="E376" t="str">
            <v>Мероприятия в области коммунального хозяйства</v>
          </cell>
        </row>
        <row r="377">
          <cell r="D377" t="str">
            <v>990 00 04420</v>
          </cell>
          <cell r="E377" t="str">
            <v>Мероприятия в области благоустройства</v>
          </cell>
        </row>
        <row r="378">
          <cell r="D378" t="str">
            <v>990 00 04440</v>
          </cell>
        </row>
        <row r="379">
          <cell r="D379" t="str">
            <v>990 00 04450</v>
          </cell>
        </row>
        <row r="380">
          <cell r="D380" t="str">
            <v>990 00 04460</v>
          </cell>
        </row>
        <row r="381">
          <cell r="D381" t="str">
            <v>990 00 04470</v>
          </cell>
        </row>
        <row r="382">
          <cell r="D382" t="str">
            <v>990 00 04510</v>
          </cell>
          <cell r="E382" t="str">
            <v>Мероприятия на обеспечение деятельности органов местного самоуправления в сфере культуры</v>
          </cell>
        </row>
        <row r="383">
          <cell r="D383" t="str">
            <v>990 00 04600</v>
          </cell>
        </row>
        <row r="384">
          <cell r="D384" t="str">
            <v>990 00 04610</v>
          </cell>
          <cell r="E384" t="str">
            <v>Мероприятия в сфере градостроительства</v>
          </cell>
        </row>
        <row r="385">
          <cell r="D385" t="str">
            <v>990 00 04710</v>
          </cell>
          <cell r="E385" t="str">
            <v>Иные нераспределенные бюджетные ассигнования на реализацию инициативных проектов</v>
          </cell>
        </row>
        <row r="386">
          <cell r="D386" t="str">
            <v>990 00 06000</v>
          </cell>
        </row>
        <row r="387">
          <cell r="D387" t="str">
            <v>990 00 06270</v>
          </cell>
        </row>
        <row r="388">
          <cell r="D388" t="str">
            <v>990 00 06500</v>
          </cell>
        </row>
        <row r="389">
          <cell r="D389" t="str">
            <v>990 00 07000</v>
          </cell>
          <cell r="E389" t="str">
            <v>Резервные фонды</v>
          </cell>
        </row>
        <row r="390">
          <cell r="D390" t="str">
            <v>990 00 07090</v>
          </cell>
          <cell r="E390" t="str">
            <v xml:space="preserve">Резервный фонд администрации городского округа Тольятти </v>
          </cell>
        </row>
        <row r="391">
          <cell r="D391" t="str">
            <v>990 00 08000</v>
          </cell>
          <cell r="E391" t="str">
            <v>Доплаты к пенсиям, дополнительное пенсионное обеспечение</v>
          </cell>
        </row>
        <row r="392">
          <cell r="D392" t="str">
            <v>990 00 08010</v>
          </cell>
          <cell r="E392" t="str">
            <v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</v>
          </cell>
        </row>
        <row r="393">
          <cell r="D393" t="str">
            <v>990 00 09000</v>
          </cell>
        </row>
        <row r="394">
          <cell r="D394" t="str">
            <v>990 00 09220</v>
          </cell>
        </row>
        <row r="395">
          <cell r="D395" t="str">
            <v>990 00 10000</v>
          </cell>
        </row>
        <row r="396">
          <cell r="D396" t="str">
            <v xml:space="preserve">990 00 10370 </v>
          </cell>
        </row>
        <row r="397">
          <cell r="D397" t="str">
            <v>990 00 11000</v>
          </cell>
          <cell r="E397" t="str">
            <v>Руководство и управление в сфере установленных функций органов местного самоуправления</v>
          </cell>
        </row>
        <row r="398">
          <cell r="D398" t="str">
            <v>990 00 11010</v>
          </cell>
          <cell r="E398" t="str">
            <v>Глава муниципального образования</v>
          </cell>
        </row>
        <row r="399">
          <cell r="D399" t="str">
            <v>990 00 11020</v>
          </cell>
          <cell r="E399" t="str">
            <v>Председатель представительного органа муниципального образования</v>
          </cell>
        </row>
        <row r="400">
          <cell r="D400" t="str">
            <v>990 00 11030</v>
          </cell>
          <cell r="E400" t="str">
            <v>Депутаты представительного органа муниципального образования</v>
          </cell>
        </row>
        <row r="401">
          <cell r="D401" t="str">
            <v>990 00 11040</v>
          </cell>
          <cell r="E401" t="str">
            <v>Центральный аппарат</v>
          </cell>
        </row>
        <row r="402">
          <cell r="D402" t="str">
            <v>990 00 11050</v>
          </cell>
          <cell r="E402" t="str">
            <v>Председатель, заместитель и аудиторы контрольно-счетной палаты муниципального образования</v>
          </cell>
        </row>
        <row r="403">
          <cell r="D403" t="str">
            <v>990 00 12000</v>
          </cell>
          <cell r="E403" t="str">
            <v>Финансовое обеспечение деятельности казенных учреждений</v>
          </cell>
        </row>
        <row r="404">
          <cell r="D404" t="str">
            <v xml:space="preserve">990 00 12040 </v>
          </cell>
          <cell r="E404" t="str">
            <v>Учреждения, осуществляющие деятельность в сфере общегосударственного управления</v>
          </cell>
        </row>
        <row r="405">
          <cell r="D405" t="str">
            <v>990 00 12060</v>
          </cell>
          <cell r="E405" t="str">
            <v>Учреждения, осуществляющие деятельность в сфере обеспечения хозяйственного обслуживания</v>
          </cell>
        </row>
        <row r="406">
          <cell r="D406" t="str">
            <v>990 00 12140</v>
          </cell>
          <cell r="E406" t="str">
            <v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v>
          </cell>
        </row>
        <row r="407">
          <cell r="D407" t="str">
            <v>990 00 12180</v>
          </cell>
          <cell r="E407" t="str">
            <v>Учреждения, осуществляющие деятельность в сфере дорожного хозяйства</v>
          </cell>
        </row>
        <row r="408">
          <cell r="D408" t="str">
            <v>990 00 12300</v>
          </cell>
        </row>
        <row r="409">
          <cell r="D409" t="str">
            <v>990 00 12390</v>
          </cell>
          <cell r="E409" t="str">
            <v>Учреждения, осуществляющие деятельность в области лесного хозяйства</v>
          </cell>
        </row>
        <row r="410">
          <cell r="D410" t="str">
            <v>990 00 13000</v>
          </cell>
          <cell r="E410" t="str">
            <v>Процентные платежи по муниципальным долговым обязательствам</v>
          </cell>
        </row>
        <row r="411">
          <cell r="D411" t="str">
            <v>990 00 75000</v>
          </cell>
          <cell r="E411" t="str">
            <v>Субвенции</v>
          </cell>
        </row>
        <row r="412">
          <cell r="D412" t="str">
            <v>990 00 75080</v>
          </cell>
          <cell r="E412" t="str">
            <v>Организация деятельности в сфере обеспечения жильем отдельных категорий граждан</v>
          </cell>
        </row>
        <row r="413">
          <cell r="D413" t="str">
            <v>990 00 75090</v>
          </cell>
          <cell r="E413" t="str">
            <v>Обеспечение жильем граждан, проработавших в тылу в период Великой Отечественной войны</v>
          </cell>
        </row>
        <row r="414">
          <cell r="D414" t="str">
            <v>990 00 75120</v>
          </cell>
          <cell r="E414" t="str">
            <v>Организация деятельности в сфере охраны окружающей среды</v>
          </cell>
        </row>
        <row r="415">
          <cell r="D415" t="str">
            <v>990 00 75130</v>
          </cell>
          <cell r="E415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</row>
        <row r="416">
          <cell r="D416" t="str">
            <v>990 00 75150</v>
          </cell>
          <cell r="E416" t="str">
            <v>Организация деятельности в сфере архивного дела</v>
          </cell>
        </row>
        <row r="417">
          <cell r="D417" t="str">
            <v>990 00 75160</v>
          </cell>
          <cell r="E417" t="str">
            <v>Организация деятельности административных комиссий</v>
          </cell>
        </row>
        <row r="418">
          <cell r="D418" t="str">
            <v>990 00 75180</v>
          </cell>
          <cell r="E418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</row>
        <row r="419">
          <cell r="D419" t="str">
            <v>990 00 75190</v>
          </cell>
          <cell r="E419" t="str">
            <v>Меры по осуществлению деятельности по опеке и попечительству в отношении совершеннолетних граждан</v>
          </cell>
        </row>
        <row r="420">
          <cell r="D420" t="str">
            <v>990 00 75200</v>
          </cell>
          <cell r="E420" t="str">
            <v>Организация деятельности в сфере охраны труда</v>
          </cell>
        </row>
        <row r="421">
          <cell r="D421" t="str">
            <v>990 00 L0000</v>
          </cell>
        </row>
        <row r="422">
          <cell r="D422" t="str">
            <v>990 00 L0270</v>
          </cell>
        </row>
        <row r="423">
          <cell r="D423" t="str">
            <v>990 00 L4970</v>
          </cell>
        </row>
        <row r="424">
          <cell r="D424" t="str">
            <v>990 00 S2000</v>
          </cell>
        </row>
        <row r="425">
          <cell r="D425" t="str">
            <v>990 00 S2002</v>
          </cell>
        </row>
        <row r="426">
          <cell r="D426" t="str">
            <v>990 00 S3010</v>
          </cell>
        </row>
        <row r="427">
          <cell r="D427" t="str">
            <v>990 00 S3250</v>
          </cell>
          <cell r="E427" t="str">
            <v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v>
          </cell>
        </row>
        <row r="428">
          <cell r="D428" t="str">
            <v>990 00 S3270</v>
          </cell>
        </row>
        <row r="429">
          <cell r="D429" t="str">
            <v>990 00 S3340</v>
          </cell>
        </row>
        <row r="430">
          <cell r="D430" t="str">
            <v>990 00 S3350</v>
          </cell>
        </row>
        <row r="431">
          <cell r="D431" t="str">
            <v>990 00 S3400</v>
          </cell>
        </row>
        <row r="432">
          <cell r="D432" t="str">
            <v>990 00 S3470</v>
          </cell>
        </row>
        <row r="433">
          <cell r="D433" t="str">
            <v>990 00 S3560</v>
          </cell>
        </row>
        <row r="434">
          <cell r="D434" t="str">
            <v>990 00 S3800</v>
          </cell>
          <cell r="E434" t="str">
            <v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v>
          </cell>
        </row>
        <row r="435">
          <cell r="D435" t="str">
            <v>990 00 S3810</v>
          </cell>
          <cell r="E435" t="str">
            <v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v>
          </cell>
        </row>
        <row r="436">
          <cell r="D436" t="str">
            <v>990 00 S3940</v>
          </cell>
        </row>
        <row r="437">
          <cell r="D437" t="str">
            <v>990 00 S3950</v>
          </cell>
        </row>
        <row r="438">
          <cell r="D438" t="str">
            <v>990 00 S3990</v>
          </cell>
        </row>
        <row r="439">
          <cell r="D439" t="str">
            <v>990 00 S4430</v>
          </cell>
          <cell r="E439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</row>
        <row r="440">
          <cell r="D440" t="str">
            <v>990 00 S4440</v>
          </cell>
          <cell r="E440" t="str">
            <v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v>
          </cell>
        </row>
        <row r="441">
          <cell r="D441" t="str">
            <v>990 00 S4680</v>
          </cell>
        </row>
        <row r="442">
          <cell r="D442" t="str">
            <v>990 00 Z0820</v>
          </cell>
        </row>
        <row r="443">
          <cell r="D443" t="str">
            <v>990 R1 53930</v>
          </cell>
        </row>
        <row r="444">
          <cell r="D444" t="str">
            <v>990 Е1 55200</v>
          </cell>
        </row>
        <row r="445">
          <cell r="D445" t="str">
            <v>990 Е1 5520Z</v>
          </cell>
        </row>
      </sheetData>
      <sheetData sheetId="5">
        <row r="11">
          <cell r="A11" t="str">
            <v>Дума городского округа Тольятти</v>
          </cell>
          <cell r="B11">
            <v>900</v>
          </cell>
        </row>
        <row r="12">
          <cell r="A12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B12">
            <v>900</v>
          </cell>
          <cell r="C12" t="str">
            <v>01</v>
          </cell>
          <cell r="D12" t="str">
            <v>03</v>
          </cell>
        </row>
        <row r="13">
          <cell r="A13" t="str">
            <v>Непрограммное направление расходов</v>
          </cell>
          <cell r="B13">
            <v>900</v>
          </cell>
          <cell r="C13" t="str">
            <v>01</v>
          </cell>
          <cell r="D13" t="str">
            <v>03</v>
          </cell>
          <cell r="E13" t="str">
            <v>990 00 00000</v>
          </cell>
        </row>
        <row r="14">
          <cell r="A14" t="str">
            <v>Руководство и управление в сфере установленных функций органов местного самоуправления</v>
          </cell>
          <cell r="B14">
            <v>900</v>
          </cell>
          <cell r="C14" t="str">
            <v>01</v>
          </cell>
          <cell r="D14" t="str">
            <v>03</v>
          </cell>
          <cell r="E14" t="str">
            <v>990 00 11000</v>
          </cell>
        </row>
        <row r="15">
          <cell r="A15" t="str">
            <v>Председатель представительного органа муниципального образования</v>
          </cell>
          <cell r="B15">
            <v>900</v>
          </cell>
          <cell r="C15" t="str">
            <v>01</v>
          </cell>
          <cell r="D15" t="str">
            <v>03</v>
          </cell>
          <cell r="E15" t="str">
            <v>990 00 11020</v>
          </cell>
        </row>
        <row r="16">
          <cell r="A1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6">
            <v>900</v>
          </cell>
          <cell r="C16" t="str">
            <v>01</v>
          </cell>
          <cell r="D16" t="str">
            <v>03</v>
          </cell>
          <cell r="E16" t="str">
            <v>990 00 11020</v>
          </cell>
          <cell r="F16" t="str">
            <v>100</v>
          </cell>
        </row>
        <row r="17">
          <cell r="A17" t="str">
            <v>Расходы на выплаты персоналу государственных (муниципальных) органов</v>
          </cell>
          <cell r="B17">
            <v>900</v>
          </cell>
          <cell r="C17" t="str">
            <v>01</v>
          </cell>
          <cell r="D17" t="str">
            <v>03</v>
          </cell>
          <cell r="E17" t="str">
            <v>990 00 11020</v>
          </cell>
          <cell r="F17" t="str">
            <v>120</v>
          </cell>
        </row>
        <row r="18">
          <cell r="A18" t="str">
            <v>Депутаты представительного органа муниципального образования</v>
          </cell>
          <cell r="B18">
            <v>900</v>
          </cell>
          <cell r="C18" t="str">
            <v>01</v>
          </cell>
          <cell r="D18" t="str">
            <v>03</v>
          </cell>
          <cell r="E18" t="str">
            <v>990 00 11030</v>
          </cell>
        </row>
        <row r="19">
          <cell r="A1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9">
            <v>900</v>
          </cell>
          <cell r="C19" t="str">
            <v>01</v>
          </cell>
          <cell r="D19" t="str">
            <v>03</v>
          </cell>
          <cell r="E19" t="str">
            <v>990 00 11030</v>
          </cell>
          <cell r="F19" t="str">
            <v>100</v>
          </cell>
        </row>
        <row r="20">
          <cell r="A20" t="str">
            <v>Расходы на выплаты персоналу государственных (муниципальных) органов</v>
          </cell>
          <cell r="B20">
            <v>900</v>
          </cell>
          <cell r="C20" t="str">
            <v>01</v>
          </cell>
          <cell r="D20" t="str">
            <v>03</v>
          </cell>
          <cell r="E20" t="str">
            <v>990 00 11030</v>
          </cell>
          <cell r="F20" t="str">
            <v>120</v>
          </cell>
        </row>
        <row r="21">
          <cell r="A21" t="str">
            <v>Центральный аппарат</v>
          </cell>
          <cell r="B21">
            <v>900</v>
          </cell>
          <cell r="C21" t="str">
            <v>01</v>
          </cell>
          <cell r="D21" t="str">
            <v>03</v>
          </cell>
          <cell r="E21" t="str">
            <v>990 00 11040</v>
          </cell>
        </row>
        <row r="22">
          <cell r="A2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2">
            <v>900</v>
          </cell>
          <cell r="C22" t="str">
            <v>01</v>
          </cell>
          <cell r="D22" t="str">
            <v>03</v>
          </cell>
          <cell r="E22" t="str">
            <v>990 00 11040</v>
          </cell>
          <cell r="F22" t="str">
            <v>100</v>
          </cell>
        </row>
        <row r="23">
          <cell r="A23" t="str">
            <v>Расходы на выплаты персоналу государственных (муниципальных) органов</v>
          </cell>
          <cell r="B23">
            <v>900</v>
          </cell>
          <cell r="C23" t="str">
            <v>01</v>
          </cell>
          <cell r="D23" t="str">
            <v>03</v>
          </cell>
          <cell r="E23" t="str">
            <v>990 00 11040</v>
          </cell>
          <cell r="F23" t="str">
            <v>120</v>
          </cell>
        </row>
        <row r="24">
          <cell r="A24" t="str">
            <v>Закупка товаров, работ и услуг для обеспечения государственных (муниципальных) нужд</v>
          </cell>
          <cell r="B24">
            <v>900</v>
          </cell>
          <cell r="C24" t="str">
            <v>01</v>
          </cell>
          <cell r="D24" t="str">
            <v>03</v>
          </cell>
          <cell r="E24" t="str">
            <v>990 00 11040</v>
          </cell>
          <cell r="F24" t="str">
            <v>200</v>
          </cell>
        </row>
        <row r="25">
          <cell r="A25" t="str">
            <v>Иные закупки товаров, работ и услуг для обеспечения государственных (муниципальных) нужд</v>
          </cell>
          <cell r="B25">
            <v>900</v>
          </cell>
          <cell r="C25" t="str">
            <v>01</v>
          </cell>
          <cell r="D25" t="str">
            <v>03</v>
          </cell>
          <cell r="E25" t="str">
            <v>990 00 11040</v>
          </cell>
          <cell r="F25" t="str">
            <v>240</v>
          </cell>
        </row>
        <row r="26">
          <cell r="A26" t="str">
            <v>Социальное обеспечение и иные выплаты населению</v>
          </cell>
          <cell r="B26">
            <v>900</v>
          </cell>
          <cell r="C26" t="str">
            <v>01</v>
          </cell>
          <cell r="D26" t="str">
            <v>03</v>
          </cell>
          <cell r="E26" t="str">
            <v>990 00 11040</v>
          </cell>
          <cell r="F26" t="str">
            <v>300</v>
          </cell>
        </row>
        <row r="27">
          <cell r="A27" t="str">
            <v>Иные выплаты населению</v>
          </cell>
          <cell r="B27">
            <v>900</v>
          </cell>
          <cell r="C27" t="str">
            <v>01</v>
          </cell>
          <cell r="D27" t="str">
            <v>03</v>
          </cell>
          <cell r="E27" t="str">
            <v>990 00 11040</v>
          </cell>
          <cell r="F27" t="str">
            <v>360</v>
          </cell>
        </row>
        <row r="28">
          <cell r="A28" t="str">
            <v>Иные бюджетные ассигнования</v>
          </cell>
          <cell r="B28">
            <v>900</v>
          </cell>
          <cell r="C28" t="str">
            <v>01</v>
          </cell>
          <cell r="D28" t="str">
            <v>03</v>
          </cell>
          <cell r="E28" t="str">
            <v>990 00 11040</v>
          </cell>
          <cell r="F28" t="str">
            <v>800</v>
          </cell>
        </row>
        <row r="29">
          <cell r="A29" t="str">
            <v>Исполнение судебных актов</v>
          </cell>
          <cell r="B29" t="str">
            <v>900</v>
          </cell>
          <cell r="C29" t="str">
            <v>01</v>
          </cell>
          <cell r="D29" t="str">
            <v>03</v>
          </cell>
          <cell r="E29" t="str">
            <v>990 00 11040</v>
          </cell>
          <cell r="F29" t="str">
            <v>830</v>
          </cell>
        </row>
        <row r="30">
          <cell r="A30" t="str">
            <v>Уплата налогов, сборов и иных платежей</v>
          </cell>
          <cell r="B30">
            <v>900</v>
          </cell>
          <cell r="C30" t="str">
            <v>01</v>
          </cell>
          <cell r="D30" t="str">
            <v>03</v>
          </cell>
          <cell r="E30" t="str">
            <v>990 00 11040</v>
          </cell>
          <cell r="F30">
            <v>850</v>
          </cell>
        </row>
        <row r="32">
          <cell r="A32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B32">
            <v>900</v>
          </cell>
          <cell r="C32" t="str">
            <v>01</v>
          </cell>
          <cell r="D32" t="str">
            <v>06</v>
          </cell>
        </row>
        <row r="33">
          <cell r="A33" t="str">
            <v>Непрограммное направление расходов</v>
          </cell>
          <cell r="B33">
            <v>900</v>
          </cell>
          <cell r="C33" t="str">
            <v>01</v>
          </cell>
          <cell r="D33" t="str">
            <v>06</v>
          </cell>
          <cell r="E33" t="str">
            <v>990 00 00000</v>
          </cell>
        </row>
        <row r="34">
          <cell r="A34" t="str">
            <v>Руководство и управление в сфере установленных функций органов местного самоуправления</v>
          </cell>
          <cell r="B34">
            <v>900</v>
          </cell>
          <cell r="C34" t="str">
            <v>01</v>
          </cell>
          <cell r="D34" t="str">
            <v>06</v>
          </cell>
          <cell r="E34" t="str">
            <v>990 00 11000</v>
          </cell>
        </row>
        <row r="35">
          <cell r="A35" t="str">
            <v>Центральный аппарат</v>
          </cell>
          <cell r="B35">
            <v>900</v>
          </cell>
          <cell r="C35" t="str">
            <v>01</v>
          </cell>
          <cell r="D35" t="str">
            <v>06</v>
          </cell>
          <cell r="E35" t="str">
            <v>990 00 11040</v>
          </cell>
        </row>
        <row r="36">
          <cell r="A3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6">
            <v>900</v>
          </cell>
          <cell r="C36" t="str">
            <v>01</v>
          </cell>
          <cell r="D36" t="str">
            <v>06</v>
          </cell>
          <cell r="E36" t="str">
            <v>990 00 11040</v>
          </cell>
          <cell r="F36" t="str">
            <v>100</v>
          </cell>
        </row>
        <row r="37">
          <cell r="A37" t="str">
            <v>Расходы на выплаты персоналу государственных (муниципальных) органов</v>
          </cell>
          <cell r="B37">
            <v>900</v>
          </cell>
          <cell r="C37" t="str">
            <v>01</v>
          </cell>
          <cell r="D37" t="str">
            <v>06</v>
          </cell>
          <cell r="E37" t="str">
            <v>990 00 11040</v>
          </cell>
          <cell r="F37" t="str">
            <v>120</v>
          </cell>
        </row>
        <row r="38">
          <cell r="A38" t="str">
            <v>Закупка товаров, работ и услуг для обеспечения государственных (муниципальных) нужд</v>
          </cell>
          <cell r="B38">
            <v>900</v>
          </cell>
          <cell r="C38" t="str">
            <v>01</v>
          </cell>
          <cell r="D38" t="str">
            <v>06</v>
          </cell>
          <cell r="E38" t="str">
            <v>990 00 11040</v>
          </cell>
          <cell r="F38" t="str">
            <v>200</v>
          </cell>
        </row>
        <row r="39">
          <cell r="A39" t="str">
            <v>Иные закупки товаров, работ и услуг для обеспечения государственных (муниципальных) нужд</v>
          </cell>
          <cell r="B39">
            <v>900</v>
          </cell>
          <cell r="C39" t="str">
            <v>01</v>
          </cell>
          <cell r="D39" t="str">
            <v>06</v>
          </cell>
          <cell r="E39" t="str">
            <v>990 00 11040</v>
          </cell>
          <cell r="F39" t="str">
            <v>240</v>
          </cell>
        </row>
        <row r="40">
          <cell r="A40" t="str">
            <v>Иные бюджетные ассигнования</v>
          </cell>
          <cell r="B40">
            <v>900</v>
          </cell>
          <cell r="C40" t="str">
            <v>01</v>
          </cell>
          <cell r="D40" t="str">
            <v>06</v>
          </cell>
          <cell r="E40" t="str">
            <v>990 00 11040</v>
          </cell>
          <cell r="F40" t="str">
            <v>800</v>
          </cell>
        </row>
        <row r="41">
          <cell r="A41" t="str">
            <v>Уплата налогов, сборов и иных платежей</v>
          </cell>
          <cell r="B41">
            <v>900</v>
          </cell>
          <cell r="C41" t="str">
            <v>01</v>
          </cell>
          <cell r="D41" t="str">
            <v>06</v>
          </cell>
          <cell r="E41" t="str">
            <v>990 00 11040</v>
          </cell>
          <cell r="F41">
            <v>850</v>
          </cell>
        </row>
        <row r="43">
          <cell r="A43" t="str">
            <v>Другие общегосударственные вопросы</v>
          </cell>
          <cell r="B43">
            <v>900</v>
          </cell>
          <cell r="C43" t="str">
            <v>01</v>
          </cell>
          <cell r="D43" t="str">
            <v>13</v>
          </cell>
        </row>
        <row r="44">
          <cell r="A44" t="str">
            <v>Непрограммное направление расходов</v>
          </cell>
          <cell r="B44">
            <v>900</v>
          </cell>
          <cell r="C44" t="str">
            <v>01</v>
          </cell>
          <cell r="D44" t="str">
            <v>13</v>
          </cell>
          <cell r="E44" t="str">
            <v>990 00 00000</v>
          </cell>
        </row>
        <row r="45">
          <cell r="A45" t="str">
            <v>Мероприятия в установленной сфере деятельности</v>
          </cell>
          <cell r="B45">
            <v>900</v>
          </cell>
          <cell r="C45" t="str">
            <v>01</v>
          </cell>
          <cell r="D45" t="str">
            <v>13</v>
          </cell>
          <cell r="E45" t="str">
            <v>990 00 04000</v>
          </cell>
        </row>
        <row r="46">
          <cell r="A46" t="str">
            <v>Мероприятия в сфере общегосударственного управления</v>
          </cell>
          <cell r="B46">
            <v>900</v>
          </cell>
          <cell r="C46" t="str">
            <v>01</v>
          </cell>
          <cell r="D46" t="str">
            <v>13</v>
          </cell>
          <cell r="E46" t="str">
            <v>990 00 04040</v>
          </cell>
        </row>
        <row r="47">
          <cell r="A4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47">
            <v>900</v>
          </cell>
          <cell r="C47" t="str">
            <v>01</v>
          </cell>
          <cell r="D47" t="str">
            <v>13</v>
          </cell>
          <cell r="E47" t="str">
            <v>990 00 04040</v>
          </cell>
          <cell r="F47" t="str">
            <v>100</v>
          </cell>
        </row>
        <row r="48">
          <cell r="A48" t="str">
            <v>Расходы на выплаты персоналу государственных (муниципальных) органов</v>
          </cell>
          <cell r="B48">
            <v>900</v>
          </cell>
          <cell r="C48" t="str">
            <v>01</v>
          </cell>
          <cell r="D48" t="str">
            <v>13</v>
          </cell>
          <cell r="E48" t="str">
            <v>990 00 04040</v>
          </cell>
          <cell r="F48" t="str">
            <v>120</v>
          </cell>
        </row>
        <row r="49">
          <cell r="A49" t="str">
            <v>Закупка товаров, работ и услуг для обеспечения государственных (муниципальных) нужд</v>
          </cell>
          <cell r="B49">
            <v>900</v>
          </cell>
          <cell r="C49" t="str">
            <v>01</v>
          </cell>
          <cell r="D49" t="str">
            <v>13</v>
          </cell>
          <cell r="E49" t="str">
            <v>990 00 04040</v>
          </cell>
          <cell r="F49" t="str">
            <v>200</v>
          </cell>
        </row>
        <row r="50">
          <cell r="A50" t="str">
            <v>Иные закупки товаров, работ и услуг для обеспечения государственных (муниципальных) нужд</v>
          </cell>
          <cell r="B50">
            <v>900</v>
          </cell>
          <cell r="C50" t="str">
            <v>01</v>
          </cell>
          <cell r="D50" t="str">
            <v>13</v>
          </cell>
          <cell r="E50" t="str">
            <v>990 00 04040</v>
          </cell>
          <cell r="F50" t="str">
            <v>240</v>
          </cell>
        </row>
        <row r="51">
          <cell r="A51" t="str">
            <v>Материально-техническое обеспечение деятельности Общественной палаты</v>
          </cell>
          <cell r="B51">
            <v>900</v>
          </cell>
          <cell r="C51" t="str">
            <v>01</v>
          </cell>
          <cell r="D51" t="str">
            <v>13</v>
          </cell>
          <cell r="E51" t="str">
            <v>990 00 04060</v>
          </cell>
        </row>
        <row r="52">
          <cell r="A52" t="str">
            <v>Закупка товаров, работ и услуг для обеспечения государственных (муниципальных) нужд</v>
          </cell>
          <cell r="B52">
            <v>900</v>
          </cell>
          <cell r="C52" t="str">
            <v>01</v>
          </cell>
          <cell r="D52" t="str">
            <v>13</v>
          </cell>
          <cell r="E52" t="str">
            <v>990 00 04060</v>
          </cell>
          <cell r="F52" t="str">
            <v>200</v>
          </cell>
        </row>
        <row r="53">
          <cell r="A53" t="str">
            <v>Иные закупки товаров, работ и услуг для обеспечения государственных (муниципальных) нужд</v>
          </cell>
          <cell r="B53">
            <v>900</v>
          </cell>
          <cell r="C53" t="str">
            <v>01</v>
          </cell>
          <cell r="D53" t="str">
            <v>13</v>
          </cell>
          <cell r="E53" t="str">
            <v>990 00 04060</v>
          </cell>
          <cell r="F53" t="str">
            <v>240</v>
          </cell>
        </row>
        <row r="55">
          <cell r="A55" t="str">
            <v>Администрация городского округа Тольятти</v>
          </cell>
          <cell r="B55">
            <v>901</v>
          </cell>
        </row>
        <row r="56">
          <cell r="A56" t="str">
            <v>Функционирование высшего должностного лица субъекта Российской Федерации и муниципального образования</v>
          </cell>
          <cell r="B56">
            <v>901</v>
          </cell>
          <cell r="C56" t="str">
            <v>01</v>
          </cell>
          <cell r="D56" t="str">
            <v>02</v>
          </cell>
        </row>
        <row r="57">
          <cell r="A57" t="str">
            <v>Муниципальная программа «Развитие органов местного самоуправления городского округа Тольятти на 2017-2022 годы»</v>
          </cell>
          <cell r="B57">
            <v>901</v>
          </cell>
          <cell r="C57" t="str">
            <v>01</v>
          </cell>
          <cell r="D57" t="str">
            <v>02</v>
          </cell>
          <cell r="E57" t="str">
            <v>220 00 00000</v>
          </cell>
        </row>
        <row r="58">
          <cell r="A58" t="str">
            <v>Руководство и управление в сфере установленных функций органов местного самоуправления</v>
          </cell>
          <cell r="B58">
            <v>901</v>
          </cell>
          <cell r="C58" t="str">
            <v>01</v>
          </cell>
          <cell r="D58" t="str">
            <v>02</v>
          </cell>
          <cell r="E58" t="str">
            <v>220 00 11000</v>
          </cell>
        </row>
        <row r="59">
          <cell r="A59" t="str">
            <v>Глава муниципального образования</v>
          </cell>
          <cell r="B59">
            <v>901</v>
          </cell>
          <cell r="C59" t="str">
            <v>01</v>
          </cell>
          <cell r="D59" t="str">
            <v>02</v>
          </cell>
          <cell r="E59" t="str">
            <v>220 00 11010</v>
          </cell>
        </row>
        <row r="60">
          <cell r="A6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0">
            <v>901</v>
          </cell>
          <cell r="C60" t="str">
            <v>01</v>
          </cell>
          <cell r="D60" t="str">
            <v>02</v>
          </cell>
          <cell r="E60" t="str">
            <v>220 00 11010</v>
          </cell>
          <cell r="F60" t="str">
            <v>100</v>
          </cell>
        </row>
        <row r="61">
          <cell r="A61" t="str">
            <v>Расходы на выплаты персоналу государственных (муниципальных) органов</v>
          </cell>
          <cell r="B61">
            <v>901</v>
          </cell>
          <cell r="C61" t="str">
            <v>01</v>
          </cell>
          <cell r="D61" t="str">
            <v>02</v>
          </cell>
          <cell r="E61" t="str">
            <v>220 00 11010</v>
          </cell>
          <cell r="F61" t="str">
            <v>120</v>
          </cell>
        </row>
        <row r="62">
          <cell r="A62" t="str">
            <v>Непрограммное направление расходов</v>
          </cell>
          <cell r="B62">
            <v>901</v>
          </cell>
          <cell r="C62" t="str">
            <v>01</v>
          </cell>
          <cell r="D62" t="str">
            <v>02</v>
          </cell>
          <cell r="E62" t="str">
            <v>990 00 00000</v>
          </cell>
        </row>
        <row r="63">
          <cell r="A63" t="str">
            <v>Руководство и управление в сфере установленных функций органов местного самоуправления</v>
          </cell>
          <cell r="B63">
            <v>901</v>
          </cell>
          <cell r="C63" t="str">
            <v>01</v>
          </cell>
          <cell r="D63" t="str">
            <v>02</v>
          </cell>
          <cell r="E63" t="str">
            <v>990 00 11000</v>
          </cell>
        </row>
        <row r="64">
          <cell r="A64" t="str">
            <v>Глава муниципального образования</v>
          </cell>
          <cell r="B64">
            <v>901</v>
          </cell>
          <cell r="C64" t="str">
            <v>01</v>
          </cell>
          <cell r="D64" t="str">
            <v>02</v>
          </cell>
          <cell r="E64" t="str">
            <v>990 00 11010</v>
          </cell>
        </row>
        <row r="65">
          <cell r="A6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5">
            <v>901</v>
          </cell>
          <cell r="C65" t="str">
            <v>01</v>
          </cell>
          <cell r="D65" t="str">
            <v>02</v>
          </cell>
          <cell r="E65" t="str">
            <v>990 00 11010</v>
          </cell>
          <cell r="F65" t="str">
            <v>100</v>
          </cell>
        </row>
        <row r="66">
          <cell r="A66" t="str">
            <v>Расходы на выплаты персоналу государственных (муниципальных) органов</v>
          </cell>
          <cell r="B66">
            <v>901</v>
          </cell>
          <cell r="C66" t="str">
            <v>01</v>
          </cell>
          <cell r="D66" t="str">
            <v>02</v>
          </cell>
          <cell r="E66" t="str">
            <v>990 00 11010</v>
          </cell>
          <cell r="F66" t="str">
            <v>120</v>
          </cell>
        </row>
        <row r="68">
          <cell r="A68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B68">
            <v>901</v>
          </cell>
          <cell r="C68" t="str">
            <v>01</v>
          </cell>
          <cell r="D68" t="str">
            <v>04</v>
          </cell>
        </row>
        <row r="69">
          <cell r="A69" t="str">
            <v>Муниципальная программа «Развитие органов местного самоуправления городского округа Тольятти на 2017-2022 годы»</v>
          </cell>
          <cell r="B69">
            <v>901</v>
          </cell>
          <cell r="C69" t="str">
            <v>01</v>
          </cell>
          <cell r="D69" t="str">
            <v>04</v>
          </cell>
          <cell r="E69" t="str">
            <v>220 00 00000</v>
          </cell>
        </row>
        <row r="70">
          <cell r="A70" t="str">
            <v>Руководство и управление в сфере установленных функций органов местного самоуправления</v>
          </cell>
          <cell r="B70">
            <v>901</v>
          </cell>
          <cell r="C70" t="str">
            <v>01</v>
          </cell>
          <cell r="D70" t="str">
            <v>04</v>
          </cell>
          <cell r="E70" t="str">
            <v>220 00 11000</v>
          </cell>
        </row>
        <row r="71">
          <cell r="A71" t="str">
            <v>Центральный аппарат</v>
          </cell>
          <cell r="B71">
            <v>901</v>
          </cell>
          <cell r="C71" t="str">
            <v>01</v>
          </cell>
          <cell r="D71" t="str">
            <v>04</v>
          </cell>
          <cell r="E71" t="str">
            <v>220 00 11040</v>
          </cell>
        </row>
        <row r="72">
          <cell r="A7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72">
            <v>901</v>
          </cell>
          <cell r="C72" t="str">
            <v>01</v>
          </cell>
          <cell r="D72" t="str">
            <v>04</v>
          </cell>
          <cell r="E72" t="str">
            <v>220 00 11040</v>
          </cell>
          <cell r="F72" t="str">
            <v>100</v>
          </cell>
        </row>
        <row r="73">
          <cell r="A73" t="str">
            <v>Расходы на выплаты персоналу государственных (муниципальных) органов</v>
          </cell>
          <cell r="B73">
            <v>901</v>
          </cell>
          <cell r="C73" t="str">
            <v>01</v>
          </cell>
          <cell r="D73" t="str">
            <v>04</v>
          </cell>
          <cell r="E73" t="str">
            <v>220 00 11040</v>
          </cell>
          <cell r="F73" t="str">
            <v>120</v>
          </cell>
        </row>
        <row r="74">
          <cell r="A74" t="str">
            <v>Закупка товаров, работ и услуг для обеспечения государственных (муниципальных) нужд</v>
          </cell>
          <cell r="B74">
            <v>901</v>
          </cell>
          <cell r="C74" t="str">
            <v>01</v>
          </cell>
          <cell r="D74" t="str">
            <v>04</v>
          </cell>
          <cell r="E74" t="str">
            <v>220 00 11040</v>
          </cell>
          <cell r="F74" t="str">
            <v>200</v>
          </cell>
        </row>
        <row r="75">
          <cell r="A75" t="str">
            <v>Иные закупки товаров, работ и услуг для обеспечения государственных (муниципальных) нужд</v>
          </cell>
          <cell r="B75">
            <v>901</v>
          </cell>
          <cell r="C75" t="str">
            <v>01</v>
          </cell>
          <cell r="D75" t="str">
            <v>04</v>
          </cell>
          <cell r="E75" t="str">
            <v>220 00 11040</v>
          </cell>
          <cell r="F75" t="str">
            <v>240</v>
          </cell>
        </row>
        <row r="76">
          <cell r="A76" t="str">
            <v>Субвенции</v>
          </cell>
          <cell r="B76">
            <v>901</v>
          </cell>
          <cell r="C76" t="str">
            <v>01</v>
          </cell>
          <cell r="D76" t="str">
            <v>04</v>
          </cell>
          <cell r="E76" t="str">
            <v>220 00 75000</v>
          </cell>
        </row>
        <row r="77">
          <cell r="A77" t="str">
            <v>Организация деятельности в сфере обеспечения жильем отдельных категорий граждан</v>
          </cell>
          <cell r="B77">
            <v>901</v>
          </cell>
          <cell r="C77" t="str">
            <v>01</v>
          </cell>
          <cell r="D77" t="str">
            <v>04</v>
          </cell>
          <cell r="E77" t="str">
            <v>220 00 75080</v>
          </cell>
        </row>
        <row r="78">
          <cell r="A78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78">
            <v>901</v>
          </cell>
          <cell r="C78" t="str">
            <v>01</v>
          </cell>
          <cell r="D78" t="str">
            <v>04</v>
          </cell>
          <cell r="E78" t="str">
            <v>220 00 75080</v>
          </cell>
          <cell r="F78" t="str">
            <v>100</v>
          </cell>
        </row>
        <row r="79">
          <cell r="A79" t="str">
            <v>Расходы на выплаты персоналу государственных (муниципальных) органов</v>
          </cell>
          <cell r="B79">
            <v>901</v>
          </cell>
          <cell r="C79" t="str">
            <v>01</v>
          </cell>
          <cell r="D79" t="str">
            <v>04</v>
          </cell>
          <cell r="E79" t="str">
            <v>220 00 75080</v>
          </cell>
          <cell r="F79" t="str">
            <v>120</v>
          </cell>
        </row>
        <row r="80">
          <cell r="A80" t="str">
            <v>Организация транспортного обслуживания населения на садово-дачные массивы</v>
          </cell>
          <cell r="B80">
            <v>901</v>
          </cell>
          <cell r="C80" t="str">
            <v>01</v>
          </cell>
          <cell r="D80" t="str">
            <v>04</v>
          </cell>
          <cell r="E80" t="str">
            <v>220 00 75130</v>
          </cell>
        </row>
        <row r="81">
          <cell r="A81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81">
            <v>901</v>
          </cell>
          <cell r="C81" t="str">
            <v>01</v>
          </cell>
          <cell r="D81" t="str">
            <v>04</v>
          </cell>
          <cell r="E81" t="str">
            <v>220 00 75130</v>
          </cell>
          <cell r="F81" t="str">
            <v>100</v>
          </cell>
        </row>
        <row r="82">
          <cell r="A82" t="str">
            <v>Расходы на выплаты персоналу государственных (муниципальных) органов</v>
          </cell>
          <cell r="B82">
            <v>901</v>
          </cell>
          <cell r="C82" t="str">
            <v>01</v>
          </cell>
          <cell r="D82" t="str">
            <v>04</v>
          </cell>
          <cell r="E82" t="str">
            <v>220 00 75130</v>
          </cell>
          <cell r="F82" t="str">
            <v>120</v>
          </cell>
        </row>
        <row r="83">
          <cell r="A83" t="str">
            <v>Организация деятельности административных комиссий</v>
          </cell>
          <cell r="B83">
            <v>901</v>
          </cell>
          <cell r="C83" t="str">
            <v>01</v>
          </cell>
          <cell r="D83" t="str">
            <v>04</v>
          </cell>
          <cell r="E83" t="str">
            <v>220 00 75160</v>
          </cell>
        </row>
        <row r="84">
          <cell r="A84" t="str">
            <v>Закупка товаров, работ и услуг для обеспечения государственных (муниципальных) нужд</v>
          </cell>
          <cell r="B84">
            <v>901</v>
          </cell>
          <cell r="C84" t="str">
            <v>01</v>
          </cell>
          <cell r="D84" t="str">
            <v>04</v>
          </cell>
          <cell r="E84" t="str">
            <v>220 00 75160</v>
          </cell>
          <cell r="F84" t="str">
            <v>200</v>
          </cell>
        </row>
        <row r="85">
          <cell r="A85" t="str">
            <v>Расходы на выплаты персоналу государственных (муниципальных) органов</v>
          </cell>
          <cell r="B85">
            <v>901</v>
          </cell>
          <cell r="C85" t="str">
            <v>01</v>
          </cell>
          <cell r="D85" t="str">
            <v>04</v>
          </cell>
          <cell r="E85" t="str">
            <v>220 00 75160</v>
          </cell>
          <cell r="F85" t="str">
            <v>120</v>
          </cell>
        </row>
        <row r="86">
          <cell r="A86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86">
            <v>901</v>
          </cell>
          <cell r="C86" t="str">
            <v>01</v>
          </cell>
          <cell r="D86" t="str">
            <v>04</v>
          </cell>
          <cell r="E86" t="str">
            <v>220 00 75180</v>
          </cell>
        </row>
        <row r="87">
          <cell r="A87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87">
            <v>901</v>
          </cell>
          <cell r="C87" t="str">
            <v>01</v>
          </cell>
          <cell r="D87" t="str">
            <v>04</v>
          </cell>
          <cell r="E87" t="str">
            <v>220 00 75180</v>
          </cell>
          <cell r="F87" t="str">
            <v>100</v>
          </cell>
        </row>
        <row r="88">
          <cell r="A88" t="str">
            <v>Расходы на выплаты персоналу государственных (муниципальных) органов</v>
          </cell>
          <cell r="B88">
            <v>901</v>
          </cell>
          <cell r="C88" t="str">
            <v>01</v>
          </cell>
          <cell r="D88" t="str">
            <v>04</v>
          </cell>
          <cell r="E88" t="str">
            <v>220 00 75180</v>
          </cell>
          <cell r="F88" t="str">
            <v>120</v>
          </cell>
        </row>
        <row r="89">
          <cell r="A89" t="str">
            <v>Меры по осуществлению деятельности по опеке и попечительству в отношении совершеннолетних граждан</v>
          </cell>
          <cell r="B89">
            <v>901</v>
          </cell>
          <cell r="C89" t="str">
            <v>01</v>
          </cell>
          <cell r="D89" t="str">
            <v>04</v>
          </cell>
          <cell r="E89" t="str">
            <v>220 00 75190</v>
          </cell>
        </row>
        <row r="90">
          <cell r="A90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90">
            <v>901</v>
          </cell>
          <cell r="C90" t="str">
            <v>01</v>
          </cell>
          <cell r="D90" t="str">
            <v>04</v>
          </cell>
          <cell r="E90" t="str">
            <v>220 00 75190</v>
          </cell>
          <cell r="F90" t="str">
            <v>100</v>
          </cell>
        </row>
        <row r="91">
          <cell r="A91" t="str">
            <v>Расходы на выплаты персоналу государственных (муниципальных) органов</v>
          </cell>
          <cell r="B91">
            <v>901</v>
          </cell>
          <cell r="C91" t="str">
            <v>01</v>
          </cell>
          <cell r="D91" t="str">
            <v>04</v>
          </cell>
          <cell r="E91" t="str">
            <v>220 00 75190</v>
          </cell>
          <cell r="F91" t="str">
            <v>120</v>
          </cell>
        </row>
        <row r="92">
          <cell r="A92" t="str">
            <v>Организация деятельности в сфере охраны труда</v>
          </cell>
          <cell r="B92">
            <v>901</v>
          </cell>
          <cell r="C92" t="str">
            <v>01</v>
          </cell>
          <cell r="D92" t="str">
            <v>04</v>
          </cell>
          <cell r="E92" t="str">
            <v>220 00 75200</v>
          </cell>
        </row>
        <row r="93">
          <cell r="A93" t="str">
            <v>Закупка товаров, работ и услуг для обеспечения государственных (муниципальных) нужд</v>
          </cell>
          <cell r="B93">
            <v>901</v>
          </cell>
          <cell r="C93" t="str">
            <v>01</v>
          </cell>
          <cell r="D93" t="str">
            <v>04</v>
          </cell>
          <cell r="E93" t="str">
            <v>220 00 75200</v>
          </cell>
          <cell r="F93" t="str">
            <v>200</v>
          </cell>
        </row>
        <row r="94">
          <cell r="A94" t="str">
            <v>Расходы на выплаты персоналу государственных (муниципальных) органов</v>
          </cell>
          <cell r="B94">
            <v>901</v>
          </cell>
          <cell r="C94" t="str">
            <v>01</v>
          </cell>
          <cell r="D94" t="str">
            <v>04</v>
          </cell>
          <cell r="E94" t="str">
            <v>220 00 75200</v>
          </cell>
          <cell r="F94" t="str">
            <v>120</v>
          </cell>
        </row>
        <row r="95">
          <cell r="A95" t="str">
            <v>Непрограммное направление расходов</v>
          </cell>
          <cell r="B95">
            <v>901</v>
          </cell>
          <cell r="C95" t="str">
            <v>01</v>
          </cell>
          <cell r="D95" t="str">
            <v>04</v>
          </cell>
          <cell r="E95" t="str">
            <v>990 00 00000</v>
          </cell>
        </row>
        <row r="96">
          <cell r="A96" t="str">
            <v>Руководство и управление в сфере установленных функций органов местного самоуправления</v>
          </cell>
          <cell r="B96">
            <v>901</v>
          </cell>
          <cell r="C96" t="str">
            <v>01</v>
          </cell>
          <cell r="D96" t="str">
            <v>04</v>
          </cell>
          <cell r="E96" t="str">
            <v>990 00 11000</v>
          </cell>
        </row>
        <row r="97">
          <cell r="A97" t="str">
            <v>Центральный аппарат</v>
          </cell>
          <cell r="B97">
            <v>901</v>
          </cell>
          <cell r="C97" t="str">
            <v>01</v>
          </cell>
          <cell r="D97" t="str">
            <v>04</v>
          </cell>
          <cell r="E97" t="str">
            <v>990 00 11040</v>
          </cell>
        </row>
        <row r="98">
          <cell r="A9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98">
            <v>901</v>
          </cell>
          <cell r="C98" t="str">
            <v>01</v>
          </cell>
          <cell r="D98" t="str">
            <v>04</v>
          </cell>
          <cell r="E98" t="str">
            <v>990 00 11040</v>
          </cell>
          <cell r="F98" t="str">
            <v>100</v>
          </cell>
        </row>
        <row r="99">
          <cell r="A99" t="str">
            <v>Расходы на выплаты персоналу государственных (муниципальных) органов</v>
          </cell>
          <cell r="B99">
            <v>901</v>
          </cell>
          <cell r="C99" t="str">
            <v>01</v>
          </cell>
          <cell r="D99" t="str">
            <v>04</v>
          </cell>
          <cell r="E99" t="str">
            <v>990 00 11040</v>
          </cell>
          <cell r="F99" t="str">
            <v>120</v>
          </cell>
        </row>
        <row r="100">
          <cell r="A100" t="str">
            <v>Закупка товаров, работ и услуг для обеспечения государственных (муниципальных) нужд</v>
          </cell>
          <cell r="B100">
            <v>901</v>
          </cell>
          <cell r="C100" t="str">
            <v>01</v>
          </cell>
          <cell r="D100" t="str">
            <v>04</v>
          </cell>
          <cell r="E100" t="str">
            <v>990 00 11040</v>
          </cell>
          <cell r="F100" t="str">
            <v>200</v>
          </cell>
        </row>
        <row r="101">
          <cell r="A101" t="str">
            <v>Иные закупки товаров, работ и услуг для обеспечения государственных (муниципальных) нужд</v>
          </cell>
          <cell r="B101">
            <v>901</v>
          </cell>
          <cell r="C101" t="str">
            <v>01</v>
          </cell>
          <cell r="D101" t="str">
            <v>04</v>
          </cell>
          <cell r="E101" t="str">
            <v>990 00 11040</v>
          </cell>
          <cell r="F101" t="str">
            <v>240</v>
          </cell>
        </row>
        <row r="102">
          <cell r="A102" t="str">
            <v>Субвенции</v>
          </cell>
          <cell r="B102">
            <v>901</v>
          </cell>
          <cell r="C102" t="str">
            <v>01</v>
          </cell>
          <cell r="D102" t="str">
            <v>04</v>
          </cell>
          <cell r="E102" t="str">
            <v>990 00 75000</v>
          </cell>
        </row>
        <row r="103">
          <cell r="A103" t="str">
            <v>Организация деятельности в сфере обеспечения жильем отдельных категорий граждан</v>
          </cell>
          <cell r="B103">
            <v>901</v>
          </cell>
          <cell r="C103" t="str">
            <v>01</v>
          </cell>
          <cell r="D103" t="str">
            <v>04</v>
          </cell>
          <cell r="E103" t="str">
            <v>990 00 75080</v>
          </cell>
        </row>
        <row r="104">
          <cell r="A104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04">
            <v>901</v>
          </cell>
          <cell r="C104" t="str">
            <v>01</v>
          </cell>
          <cell r="D104" t="str">
            <v>04</v>
          </cell>
          <cell r="E104" t="str">
            <v>990 00 75080</v>
          </cell>
          <cell r="F104" t="str">
            <v>100</v>
          </cell>
        </row>
        <row r="105">
          <cell r="A105" t="str">
            <v>Расходы на выплаты персоналу государственных (муниципальных) органов</v>
          </cell>
          <cell r="B105">
            <v>901</v>
          </cell>
          <cell r="C105" t="str">
            <v>01</v>
          </cell>
          <cell r="D105" t="str">
            <v>04</v>
          </cell>
          <cell r="E105" t="str">
            <v>990 00 75080</v>
          </cell>
          <cell r="F105" t="str">
            <v>120</v>
          </cell>
        </row>
        <row r="106">
          <cell r="A106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  <cell r="B106">
            <v>901</v>
          </cell>
          <cell r="C106" t="str">
            <v>01</v>
          </cell>
          <cell r="D106" t="str">
            <v>04</v>
          </cell>
          <cell r="E106" t="str">
            <v>990 00 75130</v>
          </cell>
        </row>
        <row r="107">
          <cell r="A107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07">
            <v>901</v>
          </cell>
          <cell r="C107" t="str">
            <v>01</v>
          </cell>
          <cell r="D107" t="str">
            <v>04</v>
          </cell>
          <cell r="E107" t="str">
            <v>990 00 75130</v>
          </cell>
          <cell r="F107" t="str">
            <v>100</v>
          </cell>
        </row>
        <row r="108">
          <cell r="A108" t="str">
            <v>Расходы на выплаты персоналу государственных (муниципальных) органов</v>
          </cell>
          <cell r="B108">
            <v>901</v>
          </cell>
          <cell r="C108" t="str">
            <v>01</v>
          </cell>
          <cell r="D108" t="str">
            <v>04</v>
          </cell>
          <cell r="E108" t="str">
            <v>990 00 75130</v>
          </cell>
          <cell r="F108" t="str">
            <v>120</v>
          </cell>
        </row>
        <row r="109">
          <cell r="A109" t="str">
            <v>Организация деятельности административных комиссий</v>
          </cell>
          <cell r="B109">
            <v>901</v>
          </cell>
          <cell r="C109" t="str">
            <v>01</v>
          </cell>
          <cell r="D109" t="str">
            <v>04</v>
          </cell>
          <cell r="E109" t="str">
            <v>990 00 75160</v>
          </cell>
        </row>
        <row r="110">
          <cell r="A110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10">
            <v>901</v>
          </cell>
          <cell r="C110" t="str">
            <v>01</v>
          </cell>
          <cell r="D110" t="str">
            <v>04</v>
          </cell>
          <cell r="E110" t="str">
            <v>990 00 75160</v>
          </cell>
          <cell r="F110" t="str">
            <v>100</v>
          </cell>
        </row>
        <row r="111">
          <cell r="A111" t="str">
            <v>Расходы на выплаты персоналу государственных (муниципальных) органов</v>
          </cell>
          <cell r="B111">
            <v>901</v>
          </cell>
          <cell r="C111" t="str">
            <v>01</v>
          </cell>
          <cell r="D111" t="str">
            <v>04</v>
          </cell>
          <cell r="E111" t="str">
            <v>990 00 75160</v>
          </cell>
          <cell r="F111" t="str">
            <v>120</v>
          </cell>
        </row>
        <row r="112">
          <cell r="A112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12">
            <v>901</v>
          </cell>
          <cell r="C112" t="str">
            <v>01</v>
          </cell>
          <cell r="D112" t="str">
            <v>04</v>
          </cell>
          <cell r="E112" t="str">
            <v>990 00 75180</v>
          </cell>
        </row>
        <row r="113">
          <cell r="A113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13">
            <v>901</v>
          </cell>
          <cell r="C113" t="str">
            <v>01</v>
          </cell>
          <cell r="D113" t="str">
            <v>04</v>
          </cell>
          <cell r="E113" t="str">
            <v>990 00 75180</v>
          </cell>
          <cell r="F113" t="str">
            <v>100</v>
          </cell>
        </row>
        <row r="114">
          <cell r="A114" t="str">
            <v>Расходы на выплаты персоналу государственных (муниципальных) органов</v>
          </cell>
          <cell r="B114">
            <v>901</v>
          </cell>
          <cell r="C114" t="str">
            <v>01</v>
          </cell>
          <cell r="D114" t="str">
            <v>04</v>
          </cell>
          <cell r="E114" t="str">
            <v>990 00 75180</v>
          </cell>
          <cell r="F114" t="str">
            <v>120</v>
          </cell>
        </row>
        <row r="115">
          <cell r="A115" t="str">
            <v>Меры по осуществлению деятельности по опеке и попечительству в отношении совершеннолетних граждан</v>
          </cell>
          <cell r="B115">
            <v>901</v>
          </cell>
          <cell r="C115" t="str">
            <v>01</v>
          </cell>
          <cell r="D115" t="str">
            <v>04</v>
          </cell>
          <cell r="E115" t="str">
            <v>990 00 75190</v>
          </cell>
        </row>
        <row r="116">
          <cell r="A116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16">
            <v>901</v>
          </cell>
          <cell r="C116" t="str">
            <v>01</v>
          </cell>
          <cell r="D116" t="str">
            <v>04</v>
          </cell>
          <cell r="E116" t="str">
            <v>990 00 75190</v>
          </cell>
          <cell r="F116" t="str">
            <v>100</v>
          </cell>
        </row>
        <row r="117">
          <cell r="A117" t="str">
            <v>Расходы на выплаты персоналу государственных (муниципальных) органов</v>
          </cell>
          <cell r="B117">
            <v>901</v>
          </cell>
          <cell r="C117" t="str">
            <v>01</v>
          </cell>
          <cell r="D117" t="str">
            <v>04</v>
          </cell>
          <cell r="E117" t="str">
            <v>990 00 75190</v>
          </cell>
          <cell r="F117" t="str">
            <v>120</v>
          </cell>
        </row>
        <row r="118">
          <cell r="A118" t="str">
            <v>Организация деятельности в сфере охраны труда</v>
          </cell>
          <cell r="B118">
            <v>901</v>
          </cell>
          <cell r="C118" t="str">
            <v>01</v>
          </cell>
          <cell r="D118" t="str">
            <v>04</v>
          </cell>
          <cell r="E118" t="str">
            <v>990 00 75200</v>
          </cell>
        </row>
        <row r="119">
          <cell r="A119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19">
            <v>901</v>
          </cell>
          <cell r="C119" t="str">
            <v>01</v>
          </cell>
          <cell r="D119" t="str">
            <v>04</v>
          </cell>
          <cell r="E119" t="str">
            <v>990 00 75200</v>
          </cell>
          <cell r="F119" t="str">
            <v>100</v>
          </cell>
        </row>
        <row r="120">
          <cell r="A120" t="str">
            <v>Расходы на выплаты персоналу государственных (муниципальных) органов</v>
          </cell>
          <cell r="B120">
            <v>901</v>
          </cell>
          <cell r="C120" t="str">
            <v>01</v>
          </cell>
          <cell r="D120" t="str">
            <v>04</v>
          </cell>
          <cell r="E120" t="str">
            <v>990 00 75200</v>
          </cell>
          <cell r="F120" t="str">
            <v>120</v>
          </cell>
        </row>
        <row r="122">
          <cell r="A122" t="str">
            <v>Другие общегосударственные вопросы</v>
          </cell>
          <cell r="B122">
            <v>901</v>
          </cell>
          <cell r="C122" t="str">
            <v>01</v>
          </cell>
          <cell r="D122" t="str">
            <v>13</v>
          </cell>
        </row>
        <row r="123">
          <cell r="A123" t="str">
            <v>Непрограммное направление расходов</v>
          </cell>
          <cell r="B123">
            <v>901</v>
          </cell>
          <cell r="C123" t="str">
            <v>01</v>
          </cell>
          <cell r="D123" t="str">
            <v>13</v>
          </cell>
          <cell r="E123" t="str">
            <v>990 00 00000</v>
          </cell>
        </row>
        <row r="124">
          <cell r="A124" t="str">
            <v>Мероприятия в установленной сфере деятельности</v>
          </cell>
          <cell r="B124">
            <v>901</v>
          </cell>
          <cell r="C124" t="str">
            <v>01</v>
          </cell>
          <cell r="D124" t="str">
            <v>13</v>
          </cell>
          <cell r="E124" t="str">
            <v>990 00 04000</v>
          </cell>
        </row>
        <row r="125">
          <cell r="A125" t="str">
            <v>Мероприятия в сфере общегосударственного управления</v>
          </cell>
          <cell r="B125">
            <v>901</v>
          </cell>
          <cell r="C125" t="str">
            <v>01</v>
          </cell>
          <cell r="D125" t="str">
            <v>13</v>
          </cell>
          <cell r="E125" t="str">
            <v>990 00 04040</v>
          </cell>
        </row>
        <row r="126">
          <cell r="A126" t="str">
            <v>Иные бюджетные ассигнования</v>
          </cell>
          <cell r="B126">
            <v>901</v>
          </cell>
          <cell r="C126" t="str">
            <v>01</v>
          </cell>
          <cell r="D126" t="str">
            <v>13</v>
          </cell>
          <cell r="E126" t="str">
            <v>990 00 04040</v>
          </cell>
          <cell r="F126" t="str">
            <v>800</v>
          </cell>
        </row>
        <row r="127">
          <cell r="A127" t="str">
            <v>Исполнение судебных актов</v>
          </cell>
          <cell r="B127">
            <v>901</v>
          </cell>
          <cell r="C127" t="str">
            <v>01</v>
          </cell>
          <cell r="D127" t="str">
            <v>13</v>
          </cell>
          <cell r="E127" t="str">
            <v>990 00 04040</v>
          </cell>
          <cell r="F127" t="str">
            <v>830</v>
          </cell>
        </row>
        <row r="129">
          <cell r="A129" t="str">
            <v>Департамент финансов администрации городского округа Тольятти</v>
          </cell>
          <cell r="B129" t="str">
            <v>902</v>
          </cell>
        </row>
        <row r="130">
          <cell r="A130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B130" t="str">
            <v>902</v>
          </cell>
          <cell r="C130" t="str">
            <v>01</v>
          </cell>
          <cell r="D130" t="str">
            <v>04</v>
          </cell>
        </row>
        <row r="131">
          <cell r="A131" t="str">
            <v>Муниципальная программа «Развитие органов местного самоуправления городского округа Тольятти на 2017-2022 годы»</v>
          </cell>
          <cell r="B131">
            <v>902</v>
          </cell>
          <cell r="C131" t="str">
            <v>01</v>
          </cell>
          <cell r="D131" t="str">
            <v>04</v>
          </cell>
          <cell r="E131" t="str">
            <v>220 00 00000</v>
          </cell>
        </row>
        <row r="132">
          <cell r="A132" t="str">
            <v>Руководство и управление в сфере установленных функций органов местного самоуправления</v>
          </cell>
          <cell r="B132">
            <v>902</v>
          </cell>
          <cell r="C132" t="str">
            <v>01</v>
          </cell>
          <cell r="D132" t="str">
            <v>04</v>
          </cell>
          <cell r="E132" t="str">
            <v>220 00 11000</v>
          </cell>
        </row>
        <row r="133">
          <cell r="A133" t="str">
            <v>Центральный аппарат</v>
          </cell>
          <cell r="B133">
            <v>902</v>
          </cell>
          <cell r="C133" t="str">
            <v>01</v>
          </cell>
          <cell r="D133" t="str">
            <v>04</v>
          </cell>
          <cell r="E133" t="str">
            <v>220 00 11040</v>
          </cell>
        </row>
        <row r="134">
          <cell r="A13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34">
            <v>902</v>
          </cell>
          <cell r="C134" t="str">
            <v>01</v>
          </cell>
          <cell r="D134" t="str">
            <v>04</v>
          </cell>
          <cell r="E134" t="str">
            <v>220 00 11040</v>
          </cell>
          <cell r="F134">
            <v>100</v>
          </cell>
        </row>
        <row r="135">
          <cell r="A135" t="str">
            <v>Расходы на выплаты персоналу государственных (муниципальных) органов</v>
          </cell>
          <cell r="B135">
            <v>902</v>
          </cell>
          <cell r="C135" t="str">
            <v>01</v>
          </cell>
          <cell r="D135" t="str">
            <v>04</v>
          </cell>
          <cell r="E135" t="str">
            <v>220 00 11040</v>
          </cell>
          <cell r="F135">
            <v>120</v>
          </cell>
        </row>
        <row r="136">
          <cell r="A136" t="str">
            <v>Закупка товаров, работ и услуг для обеспечения государственных (муниципальных) нужд</v>
          </cell>
          <cell r="B136">
            <v>902</v>
          </cell>
          <cell r="C136" t="str">
            <v>01</v>
          </cell>
          <cell r="D136" t="str">
            <v>04</v>
          </cell>
          <cell r="E136" t="str">
            <v>220 00 11040</v>
          </cell>
          <cell r="F136">
            <v>200</v>
          </cell>
        </row>
        <row r="137">
          <cell r="A137" t="str">
            <v>Иные закупки товаров, работ и услуг для обеспечения государственных (муниципальных) нужд</v>
          </cell>
          <cell r="B137">
            <v>902</v>
          </cell>
          <cell r="C137" t="str">
            <v>01</v>
          </cell>
          <cell r="D137" t="str">
            <v>04</v>
          </cell>
          <cell r="E137" t="str">
            <v>220 00 11040</v>
          </cell>
          <cell r="F137">
            <v>240</v>
          </cell>
        </row>
        <row r="138">
          <cell r="A138" t="str">
            <v>Иные бюджетные ассигнования</v>
          </cell>
          <cell r="B138">
            <v>902</v>
          </cell>
          <cell r="C138" t="str">
            <v>01</v>
          </cell>
          <cell r="D138" t="str">
            <v>04</v>
          </cell>
          <cell r="E138" t="str">
            <v>220 00 11040</v>
          </cell>
          <cell r="F138">
            <v>800</v>
          </cell>
        </row>
        <row r="139">
          <cell r="A139" t="str">
            <v>Уплата налогов, сборов и иных платежей</v>
          </cell>
          <cell r="B139">
            <v>902</v>
          </cell>
          <cell r="C139" t="str">
            <v>01</v>
          </cell>
          <cell r="D139" t="str">
            <v>04</v>
          </cell>
          <cell r="E139" t="str">
            <v>220 00 11040</v>
          </cell>
          <cell r="F139">
            <v>850</v>
          </cell>
        </row>
        <row r="140">
          <cell r="A140" t="str">
            <v>Непрограммное направление расходов</v>
          </cell>
          <cell r="B140">
            <v>902</v>
          </cell>
          <cell r="C140" t="str">
            <v>01</v>
          </cell>
          <cell r="D140" t="str">
            <v>04</v>
          </cell>
          <cell r="E140" t="str">
            <v>990 00 00000</v>
          </cell>
        </row>
        <row r="141">
          <cell r="A141" t="str">
            <v>Руководство и управление в сфере установленных функций органов местного самоуправления</v>
          </cell>
          <cell r="B141">
            <v>902</v>
          </cell>
          <cell r="C141" t="str">
            <v>01</v>
          </cell>
          <cell r="D141" t="str">
            <v>04</v>
          </cell>
          <cell r="E141" t="str">
            <v>990 00 11000</v>
          </cell>
        </row>
        <row r="142">
          <cell r="A142" t="str">
            <v>Центральный аппарат</v>
          </cell>
          <cell r="B142">
            <v>902</v>
          </cell>
          <cell r="C142" t="str">
            <v>01</v>
          </cell>
          <cell r="D142" t="str">
            <v>04</v>
          </cell>
          <cell r="E142" t="str">
            <v>990 00 11040</v>
          </cell>
        </row>
        <row r="143">
          <cell r="A14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43">
            <v>902</v>
          </cell>
          <cell r="C143" t="str">
            <v>01</v>
          </cell>
          <cell r="D143" t="str">
            <v>04</v>
          </cell>
          <cell r="E143" t="str">
            <v>990 00 11040</v>
          </cell>
          <cell r="F143">
            <v>100</v>
          </cell>
        </row>
        <row r="144">
          <cell r="A144" t="str">
            <v>Расходы на выплаты персоналу государственных (муниципальных) органов</v>
          </cell>
          <cell r="B144">
            <v>902</v>
          </cell>
          <cell r="C144" t="str">
            <v>01</v>
          </cell>
          <cell r="D144" t="str">
            <v>04</v>
          </cell>
          <cell r="E144" t="str">
            <v>990 00 11040</v>
          </cell>
          <cell r="F144">
            <v>120</v>
          </cell>
        </row>
        <row r="145">
          <cell r="A145" t="str">
            <v>Закупка товаров, работ и услуг для обеспечения государственных (муниципальных) нужд</v>
          </cell>
          <cell r="B145">
            <v>902</v>
          </cell>
          <cell r="C145" t="str">
            <v>01</v>
          </cell>
          <cell r="D145" t="str">
            <v>04</v>
          </cell>
          <cell r="E145" t="str">
            <v>990 00 11040</v>
          </cell>
          <cell r="F145">
            <v>200</v>
          </cell>
        </row>
        <row r="146">
          <cell r="A146" t="str">
            <v>Иные закупки товаров, работ и услуг для обеспечения государственных (муниципальных) нужд</v>
          </cell>
          <cell r="B146">
            <v>902</v>
          </cell>
          <cell r="C146" t="str">
            <v>01</v>
          </cell>
          <cell r="D146" t="str">
            <v>04</v>
          </cell>
          <cell r="E146" t="str">
            <v>990 00 11040</v>
          </cell>
          <cell r="F146">
            <v>240</v>
          </cell>
        </row>
        <row r="147">
          <cell r="A147" t="str">
            <v>Иные бюджетные ассигнования</v>
          </cell>
          <cell r="B147">
            <v>902</v>
          </cell>
          <cell r="C147" t="str">
            <v>01</v>
          </cell>
          <cell r="D147" t="str">
            <v>04</v>
          </cell>
          <cell r="E147" t="str">
            <v>990 00 11040</v>
          </cell>
          <cell r="F147">
            <v>800</v>
          </cell>
        </row>
        <row r="148">
          <cell r="A148" t="str">
            <v>Уплата налогов, сборов и иных платежей</v>
          </cell>
          <cell r="B148">
            <v>902</v>
          </cell>
          <cell r="C148" t="str">
            <v>01</v>
          </cell>
          <cell r="D148" t="str">
            <v>04</v>
          </cell>
          <cell r="E148" t="str">
            <v>990 00 11040</v>
          </cell>
          <cell r="F148">
            <v>850</v>
          </cell>
        </row>
        <row r="150">
          <cell r="A150" t="str">
            <v>Резервные фонды</v>
          </cell>
          <cell r="B150">
            <v>902</v>
          </cell>
          <cell r="C150" t="str">
            <v>01</v>
          </cell>
          <cell r="D150" t="str">
            <v>11</v>
          </cell>
        </row>
        <row r="151">
          <cell r="A151" t="str">
            <v>Непрограммное направление расходов</v>
          </cell>
          <cell r="B151">
            <v>902</v>
          </cell>
          <cell r="C151" t="str">
            <v>01</v>
          </cell>
          <cell r="D151" t="str">
            <v>11</v>
          </cell>
          <cell r="E151" t="str">
            <v>990 00 00000</v>
          </cell>
        </row>
        <row r="152">
          <cell r="A152" t="str">
            <v>Резервные фонды</v>
          </cell>
          <cell r="B152">
            <v>902</v>
          </cell>
          <cell r="C152" t="str">
            <v>01</v>
          </cell>
          <cell r="D152" t="str">
            <v>11</v>
          </cell>
          <cell r="E152" t="str">
            <v>990 00 07000</v>
          </cell>
        </row>
        <row r="153">
          <cell r="A153" t="str">
            <v>Резервный фонд администрации городского округа Тольятти</v>
          </cell>
          <cell r="B153">
            <v>902</v>
          </cell>
          <cell r="C153" t="str">
            <v>01</v>
          </cell>
          <cell r="D153" t="str">
            <v>11</v>
          </cell>
          <cell r="E153" t="str">
            <v>990 00 07090</v>
          </cell>
        </row>
        <row r="154">
          <cell r="A154" t="str">
            <v>Иные бюджетные ассигнования</v>
          </cell>
          <cell r="B154">
            <v>902</v>
          </cell>
          <cell r="C154" t="str">
            <v>01</v>
          </cell>
          <cell r="D154" t="str">
            <v>11</v>
          </cell>
          <cell r="E154" t="str">
            <v>990 00 07090</v>
          </cell>
          <cell r="F154">
            <v>800</v>
          </cell>
        </row>
        <row r="155">
          <cell r="A155" t="str">
            <v>Резервные средства</v>
          </cell>
          <cell r="B155">
            <v>902</v>
          </cell>
          <cell r="C155" t="str">
            <v>01</v>
          </cell>
          <cell r="D155" t="str">
            <v>11</v>
          </cell>
          <cell r="E155" t="str">
            <v>990 00 07090</v>
          </cell>
          <cell r="F155">
            <v>870</v>
          </cell>
        </row>
        <row r="157">
          <cell r="A157" t="str">
            <v>Другие общегосударственные вопросы</v>
          </cell>
          <cell r="B157">
            <v>902</v>
          </cell>
          <cell r="C157" t="str">
            <v>01</v>
          </cell>
          <cell r="D157" t="str">
            <v>13</v>
          </cell>
        </row>
        <row r="158">
          <cell r="A158" t="str">
            <v>Непрограммное направление расходов</v>
          </cell>
          <cell r="B158">
            <v>902</v>
          </cell>
          <cell r="C158" t="str">
            <v>01</v>
          </cell>
          <cell r="D158" t="str">
            <v>13</v>
          </cell>
          <cell r="E158" t="str">
            <v>990 00 00000</v>
          </cell>
        </row>
        <row r="159">
          <cell r="A159" t="str">
            <v>Мероприятия в установленной сфере деятельности</v>
          </cell>
          <cell r="B159">
            <v>902</v>
          </cell>
          <cell r="C159" t="str">
            <v>01</v>
          </cell>
          <cell r="D159" t="str">
            <v>13</v>
          </cell>
          <cell r="E159" t="str">
            <v>990 00 04000</v>
          </cell>
        </row>
        <row r="160">
          <cell r="A160" t="str">
            <v>Мероприятия в сфере общегосударственного управления</v>
          </cell>
          <cell r="B160">
            <v>902</v>
          </cell>
          <cell r="C160" t="str">
            <v>01</v>
          </cell>
          <cell r="D160" t="str">
            <v>13</v>
          </cell>
          <cell r="E160" t="str">
            <v>990 00 04040</v>
          </cell>
        </row>
        <row r="161">
          <cell r="A161" t="str">
            <v>Иные бюджетные ассигнования</v>
          </cell>
          <cell r="B161">
            <v>902</v>
          </cell>
          <cell r="C161" t="str">
            <v>01</v>
          </cell>
          <cell r="D161" t="str">
            <v>13</v>
          </cell>
          <cell r="E161" t="str">
            <v>990 00 04040</v>
          </cell>
          <cell r="F161">
            <v>800</v>
          </cell>
        </row>
        <row r="162">
          <cell r="A162" t="str">
            <v>Исполнение судебных актов</v>
          </cell>
          <cell r="B162">
            <v>902</v>
          </cell>
          <cell r="C162" t="str">
            <v>01</v>
          </cell>
          <cell r="D162" t="str">
            <v>13</v>
          </cell>
          <cell r="E162" t="str">
            <v>990 00 04040</v>
          </cell>
          <cell r="F162">
            <v>830</v>
          </cell>
        </row>
        <row r="163">
          <cell r="A163" t="str">
            <v>Иные нераспределенные бюджетные ассигнования на реализацию инициативных проектов</v>
          </cell>
          <cell r="B163">
            <v>902</v>
          </cell>
          <cell r="C163" t="str">
            <v>01</v>
          </cell>
          <cell r="D163" t="str">
            <v>13</v>
          </cell>
          <cell r="E163" t="str">
            <v>990 00 04710</v>
          </cell>
        </row>
        <row r="164">
          <cell r="A164" t="str">
            <v>Иные бюджетные ассигнования</v>
          </cell>
          <cell r="B164">
            <v>902</v>
          </cell>
          <cell r="C164" t="str">
            <v>01</v>
          </cell>
          <cell r="D164" t="str">
            <v>13</v>
          </cell>
          <cell r="E164" t="str">
            <v>990 00 04710</v>
          </cell>
          <cell r="F164">
            <v>800</v>
          </cell>
        </row>
        <row r="165">
          <cell r="A165" t="str">
            <v>Резервные средства</v>
          </cell>
          <cell r="B165">
            <v>902</v>
          </cell>
          <cell r="C165" t="str">
            <v>01</v>
          </cell>
          <cell r="D165" t="str">
            <v>13</v>
          </cell>
          <cell r="E165" t="str">
            <v>990 00 04710</v>
          </cell>
          <cell r="F165">
            <v>870</v>
          </cell>
        </row>
        <row r="167">
          <cell r="A167" t="str">
            <v>Обслуживание государственного внутреннего и муниципального долга</v>
          </cell>
          <cell r="B167">
            <v>902</v>
          </cell>
          <cell r="C167" t="str">
            <v>13</v>
          </cell>
          <cell r="D167" t="str">
            <v>01</v>
          </cell>
        </row>
        <row r="168">
          <cell r="A168" t="str">
            <v>Непрограммное направление расходов</v>
          </cell>
          <cell r="B168">
            <v>902</v>
          </cell>
          <cell r="C168" t="str">
            <v>13</v>
          </cell>
          <cell r="D168" t="str">
            <v>01</v>
          </cell>
          <cell r="E168" t="str">
            <v>990 00 00000</v>
          </cell>
        </row>
        <row r="169">
          <cell r="A169" t="str">
            <v>Процентные платежи по муниципальным долговым обязательствам</v>
          </cell>
          <cell r="B169">
            <v>902</v>
          </cell>
          <cell r="C169" t="str">
            <v>13</v>
          </cell>
          <cell r="D169" t="str">
            <v>01</v>
          </cell>
          <cell r="E169" t="str">
            <v>990 00 13000</v>
          </cell>
        </row>
        <row r="170">
          <cell r="A170" t="str">
            <v>Обслуживание государственного (муниципального) долга</v>
          </cell>
          <cell r="B170">
            <v>902</v>
          </cell>
          <cell r="C170" t="str">
            <v>13</v>
          </cell>
          <cell r="D170" t="str">
            <v>01</v>
          </cell>
          <cell r="E170" t="str">
            <v>990 00 13000</v>
          </cell>
          <cell r="F170">
            <v>700</v>
          </cell>
        </row>
        <row r="171">
          <cell r="A171" t="str">
            <v>Обслуживание муниципального долга</v>
          </cell>
          <cell r="B171">
            <v>902</v>
          </cell>
          <cell r="C171" t="str">
            <v>13</v>
          </cell>
          <cell r="D171" t="str">
            <v>01</v>
          </cell>
          <cell r="E171" t="str">
            <v>990 00 13000</v>
          </cell>
          <cell r="F171">
            <v>730</v>
          </cell>
        </row>
        <row r="173">
          <cell r="A173" t="str">
            <v>Департамент по управлению муниципальным имуществом администрации городского округа Тольятти</v>
          </cell>
          <cell r="B173">
            <v>903</v>
          </cell>
        </row>
        <row r="174">
          <cell r="A174" t="str">
            <v>Другие общегосударственные вопросы</v>
          </cell>
          <cell r="B174">
            <v>903</v>
          </cell>
          <cell r="C174" t="str">
            <v>01</v>
          </cell>
          <cell r="D174" t="str">
            <v>13</v>
          </cell>
        </row>
        <row r="175">
          <cell r="A175" t="str">
            <v>Муниципальная программа «Развитие органов местного самоуправления городского округа Тольятти на 2017-2022 годы»</v>
          </cell>
          <cell r="B175">
            <v>903</v>
          </cell>
          <cell r="C175" t="str">
            <v>01</v>
          </cell>
          <cell r="D175" t="str">
            <v>13</v>
          </cell>
          <cell r="E175" t="str">
            <v>220 00 00000</v>
          </cell>
        </row>
        <row r="176">
          <cell r="A176" t="str">
            <v>Мероприятия в установленной сфере деятельности</v>
          </cell>
          <cell r="B176">
            <v>903</v>
          </cell>
          <cell r="C176" t="str">
            <v>01</v>
          </cell>
          <cell r="D176" t="str">
            <v>13</v>
          </cell>
          <cell r="E176" t="str">
            <v>220 00 04000</v>
          </cell>
        </row>
        <row r="177">
          <cell r="A177" t="str">
            <v>Мероприятия в сфере общегосударственного управления</v>
          </cell>
          <cell r="B177">
            <v>903</v>
          </cell>
          <cell r="C177" t="str">
            <v>01</v>
          </cell>
          <cell r="D177" t="str">
            <v>13</v>
          </cell>
          <cell r="E177" t="str">
            <v>220 00 04040</v>
          </cell>
        </row>
        <row r="178">
          <cell r="A178" t="str">
            <v>Закупка товаров, работ и услуг для обеспечения государственных (муниципальных) нужд</v>
          </cell>
          <cell r="B178">
            <v>903</v>
          </cell>
          <cell r="C178" t="str">
            <v>01</v>
          </cell>
          <cell r="D178" t="str">
            <v>13</v>
          </cell>
          <cell r="E178" t="str">
            <v>220 00 04040</v>
          </cell>
          <cell r="F178" t="str">
            <v>200</v>
          </cell>
        </row>
        <row r="179">
          <cell r="A179" t="str">
            <v>Иные закупки товаров, работ и услуг для обеспечения государственных (муниципальных) нужд</v>
          </cell>
          <cell r="B179">
            <v>903</v>
          </cell>
          <cell r="C179" t="str">
            <v>01</v>
          </cell>
          <cell r="D179" t="str">
            <v>13</v>
          </cell>
          <cell r="E179" t="str">
            <v>220 00 04040</v>
          </cell>
          <cell r="F179" t="str">
            <v>240</v>
          </cell>
        </row>
        <row r="180">
          <cell r="A180" t="str">
            <v>Иные бюджетные ассигнования</v>
          </cell>
          <cell r="B180">
            <v>903</v>
          </cell>
          <cell r="C180" t="str">
            <v>01</v>
          </cell>
          <cell r="D180" t="str">
            <v>13</v>
          </cell>
          <cell r="E180" t="str">
            <v>220 00 04040</v>
          </cell>
          <cell r="F180" t="str">
            <v>800</v>
          </cell>
        </row>
        <row r="181">
          <cell r="A181" t="str">
            <v>Уплата налогов, сборов и иных платежей</v>
          </cell>
          <cell r="B181">
            <v>903</v>
          </cell>
          <cell r="C181" t="str">
            <v>01</v>
          </cell>
          <cell r="D181" t="str">
            <v>13</v>
          </cell>
          <cell r="E181" t="str">
            <v>220 00 04040</v>
          </cell>
          <cell r="F181" t="str">
            <v>850</v>
          </cell>
        </row>
        <row r="182">
          <cell r="A182" t="str">
            <v>Мероприятия по оценке недвижимости, признанию прав и регулированию отношений по государственной и муниципальной собственности</v>
          </cell>
          <cell r="B182">
            <v>903</v>
          </cell>
          <cell r="C182" t="str">
            <v>01</v>
          </cell>
          <cell r="D182" t="str">
            <v>13</v>
          </cell>
          <cell r="E182" t="str">
            <v>220 00 04120</v>
          </cell>
        </row>
        <row r="183">
          <cell r="A183" t="str">
            <v>Закупка товаров, работ и услуг для обеспечения государственных (муниципальных) нужд</v>
          </cell>
          <cell r="B183">
            <v>903</v>
          </cell>
          <cell r="C183" t="str">
            <v>01</v>
          </cell>
          <cell r="D183" t="str">
            <v>13</v>
          </cell>
          <cell r="E183" t="str">
            <v>220 00 04120</v>
          </cell>
          <cell r="F183" t="str">
            <v>200</v>
          </cell>
        </row>
        <row r="184">
          <cell r="A184" t="str">
            <v>Иные закупки товаров, работ и услуг для обеспечения государственных (муниципальных) нужд</v>
          </cell>
          <cell r="B184">
            <v>903</v>
          </cell>
          <cell r="C184" t="str">
            <v>01</v>
          </cell>
          <cell r="D184" t="str">
            <v>13</v>
          </cell>
          <cell r="E184" t="str">
            <v>220 00 04120</v>
          </cell>
          <cell r="F184" t="str">
            <v>240</v>
          </cell>
        </row>
        <row r="185">
          <cell r="A185" t="str">
            <v>Непрограммное направление расходов</v>
          </cell>
          <cell r="B185">
            <v>903</v>
          </cell>
          <cell r="C185" t="str">
            <v>01</v>
          </cell>
          <cell r="D185" t="str">
            <v>13</v>
          </cell>
          <cell r="E185" t="str">
            <v>990 00 00000</v>
          </cell>
        </row>
        <row r="186">
          <cell r="A186" t="str">
            <v>Мероприятия в установленной сфере деятельности</v>
          </cell>
          <cell r="B186">
            <v>903</v>
          </cell>
          <cell r="C186" t="str">
            <v>01</v>
          </cell>
          <cell r="D186" t="str">
            <v>13</v>
          </cell>
          <cell r="E186" t="str">
            <v>990 00 04000</v>
          </cell>
        </row>
        <row r="187">
          <cell r="A187" t="str">
            <v>Мероприятия в сфере общегосударственного управления</v>
          </cell>
          <cell r="B187">
            <v>903</v>
          </cell>
          <cell r="C187" t="str">
            <v>01</v>
          </cell>
          <cell r="D187" t="str">
            <v>13</v>
          </cell>
          <cell r="E187" t="str">
            <v>990 00 04040</v>
          </cell>
        </row>
        <row r="188">
          <cell r="A188" t="str">
            <v>Закупка товаров, работ и услуг для обеспечения государственных (муниципальных) нужд</v>
          </cell>
          <cell r="B188">
            <v>903</v>
          </cell>
          <cell r="C188" t="str">
            <v>01</v>
          </cell>
          <cell r="D188" t="str">
            <v>13</v>
          </cell>
          <cell r="E188" t="str">
            <v>990 00 04040</v>
          </cell>
          <cell r="F188" t="str">
            <v>200</v>
          </cell>
        </row>
        <row r="189">
          <cell r="A189" t="str">
            <v>Иные закупки товаров, работ и услуг для обеспечения государственных (муниципальных) нужд</v>
          </cell>
          <cell r="B189">
            <v>903</v>
          </cell>
          <cell r="C189" t="str">
            <v>01</v>
          </cell>
          <cell r="D189" t="str">
            <v>13</v>
          </cell>
          <cell r="E189" t="str">
            <v>990 00 04040</v>
          </cell>
          <cell r="F189" t="str">
            <v>240</v>
          </cell>
        </row>
        <row r="190">
          <cell r="A190" t="str">
            <v>Иные бюджетные ассигнования</v>
          </cell>
          <cell r="B190">
            <v>903</v>
          </cell>
          <cell r="C190" t="str">
            <v>01</v>
          </cell>
          <cell r="D190" t="str">
            <v>13</v>
          </cell>
          <cell r="E190" t="str">
            <v>990 00 04040</v>
          </cell>
          <cell r="F190" t="str">
            <v>800</v>
          </cell>
        </row>
        <row r="191">
          <cell r="A191" t="str">
            <v>Уплата налогов, сборов и иных платежей</v>
          </cell>
          <cell r="B191">
            <v>903</v>
          </cell>
          <cell r="C191" t="str">
            <v>01</v>
          </cell>
          <cell r="D191" t="str">
            <v>13</v>
          </cell>
          <cell r="E191" t="str">
            <v>990 00 04040</v>
          </cell>
          <cell r="F191" t="str">
            <v>850</v>
          </cell>
        </row>
        <row r="192">
          <cell r="A192" t="str">
            <v>Мероприятия по оценке недвижимости, признанию прав и регулированию отношений по государственной и муниципальной собственности</v>
          </cell>
          <cell r="B192">
            <v>903</v>
          </cell>
          <cell r="C192" t="str">
            <v>01</v>
          </cell>
          <cell r="D192" t="str">
            <v>13</v>
          </cell>
          <cell r="E192" t="str">
            <v>990 00 04120</v>
          </cell>
        </row>
        <row r="193">
          <cell r="A193" t="str">
            <v>Закупка товаров, работ и услуг для обеспечения государственных (муниципальных) нужд</v>
          </cell>
          <cell r="B193">
            <v>903</v>
          </cell>
          <cell r="C193" t="str">
            <v>01</v>
          </cell>
          <cell r="D193" t="str">
            <v>13</v>
          </cell>
          <cell r="E193" t="str">
            <v>990 00 04120</v>
          </cell>
          <cell r="F193" t="str">
            <v>200</v>
          </cell>
        </row>
        <row r="194">
          <cell r="A194" t="str">
            <v>Иные закупки товаров, работ и услуг для обеспечения государственных (муниципальных) нужд</v>
          </cell>
          <cell r="B194">
            <v>903</v>
          </cell>
          <cell r="C194" t="str">
            <v>01</v>
          </cell>
          <cell r="D194" t="str">
            <v>13</v>
          </cell>
          <cell r="E194" t="str">
            <v>990 00 04120</v>
          </cell>
          <cell r="F194" t="str">
            <v>240</v>
          </cell>
        </row>
        <row r="196">
          <cell r="A196" t="str">
            <v>Другие вопросы в области национальной экономики</v>
          </cell>
          <cell r="B196" t="str">
            <v>903</v>
          </cell>
          <cell r="C196" t="str">
            <v>04</v>
          </cell>
          <cell r="D196" t="str">
            <v>12</v>
          </cell>
        </row>
        <row r="197">
          <cell r="A197" t="str">
            <v>Непрограммное направление расходов</v>
          </cell>
          <cell r="B197" t="str">
            <v>903</v>
          </cell>
          <cell r="C197" t="str">
            <v>04</v>
          </cell>
          <cell r="D197" t="str">
            <v>12</v>
          </cell>
          <cell r="E197" t="str">
            <v>990 00 00000</v>
          </cell>
        </row>
        <row r="198">
          <cell r="A198" t="str">
            <v>Мероприятия в установленной сфере деятельности</v>
          </cell>
          <cell r="B198" t="str">
            <v>903</v>
          </cell>
          <cell r="C198" t="str">
            <v>04</v>
          </cell>
          <cell r="D198" t="str">
            <v>12</v>
          </cell>
          <cell r="E198" t="str">
            <v>990 00 04000</v>
          </cell>
        </row>
        <row r="199">
          <cell r="A199" t="str">
            <v>Мероприятия в области застройки территорий</v>
          </cell>
          <cell r="B199" t="str">
            <v>903</v>
          </cell>
          <cell r="C199" t="str">
            <v>04</v>
          </cell>
          <cell r="D199" t="str">
            <v>12</v>
          </cell>
          <cell r="E199" t="str">
            <v>990 00 04310</v>
          </cell>
        </row>
        <row r="200">
          <cell r="A200" t="str">
            <v>Закупка товаров, работ и услуг для обеспечения государственных (муниципальных) нужд</v>
          </cell>
          <cell r="B200" t="str">
            <v>903</v>
          </cell>
          <cell r="C200" t="str">
            <v>04</v>
          </cell>
          <cell r="D200" t="str">
            <v>12</v>
          </cell>
          <cell r="E200" t="str">
            <v>990 00 04310</v>
          </cell>
          <cell r="F200" t="str">
            <v>200</v>
          </cell>
        </row>
        <row r="201">
          <cell r="A201" t="str">
            <v>Иные закупки товаров, работ и услуг для обеспечения государственных (муниципальных) нужд</v>
          </cell>
          <cell r="B201" t="str">
            <v>903</v>
          </cell>
          <cell r="C201" t="str">
            <v>04</v>
          </cell>
          <cell r="D201" t="str">
            <v>12</v>
          </cell>
          <cell r="E201" t="str">
            <v>990 00 04310</v>
          </cell>
          <cell r="F201" t="str">
            <v>240</v>
          </cell>
        </row>
        <row r="203">
          <cell r="A203" t="str">
            <v>Жилищное хозяйство</v>
          </cell>
          <cell r="B203">
            <v>903</v>
          </cell>
          <cell r="C203" t="str">
            <v>05</v>
          </cell>
          <cell r="D203" t="str">
            <v>01</v>
          </cell>
        </row>
        <row r="204">
          <cell r="A204" t="str">
            <v>Непрограммное направление расходов</v>
          </cell>
          <cell r="B204">
            <v>903</v>
          </cell>
          <cell r="C204" t="str">
            <v>05</v>
          </cell>
          <cell r="D204" t="str">
            <v>01</v>
          </cell>
          <cell r="E204" t="str">
            <v>990 00 00000</v>
          </cell>
        </row>
        <row r="205">
          <cell r="A205" t="str">
            <v>Мероприятия в установленной сфере деятельности</v>
          </cell>
          <cell r="B205">
            <v>903</v>
          </cell>
          <cell r="C205" t="str">
            <v>05</v>
          </cell>
          <cell r="D205" t="str">
            <v>01</v>
          </cell>
          <cell r="E205" t="str">
            <v>990 00 04000</v>
          </cell>
        </row>
        <row r="206">
          <cell r="A206" t="str">
            <v>Мероприятия в области жилищного хозяйства</v>
          </cell>
          <cell r="B206">
            <v>903</v>
          </cell>
          <cell r="C206" t="str">
            <v>05</v>
          </cell>
          <cell r="D206" t="str">
            <v>01</v>
          </cell>
          <cell r="E206" t="str">
            <v>990 00 04130</v>
          </cell>
        </row>
        <row r="207">
          <cell r="A207" t="str">
            <v>Закупка товаров, работ и услуг для обеспечения государственных (муниципальных) нужд</v>
          </cell>
          <cell r="B207">
            <v>903</v>
          </cell>
          <cell r="C207" t="str">
            <v>05</v>
          </cell>
          <cell r="D207" t="str">
            <v>01</v>
          </cell>
          <cell r="E207" t="str">
            <v>990 00 04130</v>
          </cell>
          <cell r="F207" t="str">
            <v>200</v>
          </cell>
        </row>
        <row r="208">
          <cell r="A208" t="str">
            <v>Иные закупки товаров, работ и услуг для обеспечения государственных (муниципальных) нужд</v>
          </cell>
          <cell r="B208">
            <v>903</v>
          </cell>
          <cell r="C208" t="str">
            <v>05</v>
          </cell>
          <cell r="D208" t="str">
            <v>01</v>
          </cell>
          <cell r="E208" t="str">
            <v>990 00 04130</v>
          </cell>
          <cell r="F208" t="str">
            <v>240</v>
          </cell>
        </row>
        <row r="210">
          <cell r="A210" t="str">
            <v>Коммунальное хозяйство</v>
          </cell>
          <cell r="B210">
            <v>903</v>
          </cell>
          <cell r="C210" t="str">
            <v>05</v>
          </cell>
          <cell r="D210" t="str">
            <v>02</v>
          </cell>
        </row>
        <row r="211">
          <cell r="A211" t="str">
            <v>Непрограммное направление расходов</v>
          </cell>
          <cell r="B211">
            <v>903</v>
          </cell>
          <cell r="C211" t="str">
            <v>05</v>
          </cell>
          <cell r="D211" t="str">
            <v>02</v>
          </cell>
          <cell r="E211" t="str">
            <v>990 00 00000</v>
          </cell>
        </row>
        <row r="212">
          <cell r="A212" t="str">
            <v>Мероприятия в установленной сфере деятельности</v>
          </cell>
          <cell r="B212">
            <v>903</v>
          </cell>
          <cell r="C212" t="str">
            <v>05</v>
          </cell>
          <cell r="D212" t="str">
            <v>02</v>
          </cell>
          <cell r="E212" t="str">
            <v>990 00 04000</v>
          </cell>
        </row>
        <row r="213">
          <cell r="A213" t="str">
            <v>Мероприятия в области коммунального хозяйства</v>
          </cell>
          <cell r="B213">
            <v>903</v>
          </cell>
          <cell r="C213" t="str">
            <v>05</v>
          </cell>
          <cell r="D213" t="str">
            <v>02</v>
          </cell>
          <cell r="E213" t="str">
            <v>990 00 04410</v>
          </cell>
        </row>
        <row r="214">
          <cell r="A214" t="str">
            <v>Закупка товаров, работ и услуг для обеспечения государственных (муниципальных) нужд</v>
          </cell>
          <cell r="B214">
            <v>903</v>
          </cell>
          <cell r="C214" t="str">
            <v>05</v>
          </cell>
          <cell r="D214" t="str">
            <v>02</v>
          </cell>
          <cell r="E214" t="str">
            <v>990 00 04410</v>
          </cell>
          <cell r="F214" t="str">
            <v>200</v>
          </cell>
        </row>
        <row r="215">
          <cell r="A215" t="str">
            <v>Иные закупки товаров, работ и услуг для обеспечения государственных (муниципальных) нужд</v>
          </cell>
          <cell r="B215">
            <v>903</v>
          </cell>
          <cell r="C215" t="str">
            <v>05</v>
          </cell>
          <cell r="D215" t="str">
            <v>02</v>
          </cell>
          <cell r="E215" t="str">
            <v>990 00 04410</v>
          </cell>
          <cell r="F215" t="str">
            <v>240</v>
          </cell>
        </row>
        <row r="217">
          <cell r="A217" t="str">
            <v>Социальное обеспечение населения</v>
          </cell>
          <cell r="B217">
            <v>903</v>
          </cell>
          <cell r="C217" t="str">
            <v>10</v>
          </cell>
          <cell r="D217" t="str">
            <v>03</v>
          </cell>
        </row>
        <row r="218">
          <cell r="A218" t="str">
            <v>Непрограммное направление расходов</v>
          </cell>
          <cell r="B218">
            <v>903</v>
          </cell>
          <cell r="C218" t="str">
            <v>10</v>
          </cell>
          <cell r="D218" t="str">
            <v>03</v>
          </cell>
          <cell r="E218" t="str">
            <v>990 00 00000</v>
          </cell>
        </row>
        <row r="219">
          <cell r="A219" t="str">
            <v>Субвенции</v>
          </cell>
          <cell r="B219">
            <v>903</v>
          </cell>
          <cell r="C219" t="str">
            <v>10</v>
          </cell>
          <cell r="D219" t="str">
            <v>03</v>
          </cell>
          <cell r="E219" t="str">
            <v>990 00 75000</v>
          </cell>
        </row>
        <row r="220">
          <cell r="A220" t="str">
            <v>Обеспечение жильем граждан, проработавших в тылу в период Великой Отечественной войны</v>
          </cell>
          <cell r="B220">
            <v>903</v>
          </cell>
          <cell r="C220" t="str">
            <v>10</v>
          </cell>
          <cell r="D220" t="str">
            <v>03</v>
          </cell>
          <cell r="E220" t="str">
            <v>990 00 75090</v>
          </cell>
        </row>
        <row r="221">
          <cell r="A221" t="str">
            <v>Социальное обеспечение и иные выплаты населению</v>
          </cell>
          <cell r="B221">
            <v>903</v>
          </cell>
          <cell r="C221" t="str">
            <v>10</v>
          </cell>
          <cell r="D221" t="str">
            <v>03</v>
          </cell>
          <cell r="E221" t="str">
            <v>990 00 75090</v>
          </cell>
          <cell r="F221" t="str">
            <v>300</v>
          </cell>
        </row>
        <row r="222">
          <cell r="A222" t="str">
            <v>Социальные выплаты гражданам, кроме публичных
нормативных социальных выплат</v>
          </cell>
          <cell r="B222">
            <v>903</v>
          </cell>
          <cell r="C222" t="str">
            <v>10</v>
          </cell>
          <cell r="D222" t="str">
            <v>03</v>
          </cell>
          <cell r="E222" t="str">
            <v>990 00 75090</v>
          </cell>
          <cell r="F222" t="str">
            <v>320</v>
          </cell>
        </row>
        <row r="224">
          <cell r="A224" t="str">
            <v>Охрана семьи и детства</v>
          </cell>
          <cell r="B224">
            <v>903</v>
          </cell>
          <cell r="C224" t="str">
            <v>10</v>
          </cell>
          <cell r="D224" t="str">
            <v>04</v>
          </cell>
        </row>
        <row r="225">
          <cell r="A225" t="str">
            <v>Муниципальная программа городского округа Тольятти «Молодой семье - доступное жилье» на 2014-2025 годы</v>
          </cell>
          <cell r="B225">
            <v>903</v>
          </cell>
          <cell r="C225" t="str">
            <v>10</v>
          </cell>
          <cell r="D225" t="str">
            <v>04</v>
          </cell>
          <cell r="E225" t="str">
            <v>080 00 00000</v>
          </cell>
        </row>
        <row r="226">
          <cell r="A226" t="str">
            <v>Предоставление молодым семьям социальных выплат на приобретение жилья или строительство индивидуального жилого дома</v>
          </cell>
          <cell r="B226">
            <v>903</v>
          </cell>
          <cell r="C226" t="str">
            <v>10</v>
          </cell>
          <cell r="D226" t="str">
            <v>04</v>
          </cell>
          <cell r="E226" t="str">
            <v>080 00 L4970</v>
          </cell>
        </row>
        <row r="227">
          <cell r="A227" t="str">
            <v>Социальное обеспечение и иные выплаты населению</v>
          </cell>
          <cell r="B227">
            <v>903</v>
          </cell>
          <cell r="C227" t="str">
            <v>10</v>
          </cell>
          <cell r="D227" t="str">
            <v>04</v>
          </cell>
          <cell r="E227" t="str">
            <v>080 00 L4970</v>
          </cell>
          <cell r="F227">
            <v>300</v>
          </cell>
        </row>
        <row r="228">
          <cell r="A228" t="str">
            <v>Социальные выплаты гражданам, кроме публичных нормативных социальных выплат</v>
          </cell>
          <cell r="B228">
            <v>903</v>
          </cell>
          <cell r="C228" t="str">
            <v>10</v>
          </cell>
          <cell r="D228" t="str">
            <v>04</v>
          </cell>
          <cell r="E228" t="str">
            <v>080 00 L4970</v>
          </cell>
          <cell r="F228">
            <v>320</v>
          </cell>
        </row>
        <row r="229">
          <cell r="A229" t="str">
            <v>Непрограммное направление расходов</v>
          </cell>
          <cell r="B229">
            <v>903</v>
          </cell>
          <cell r="C229" t="str">
            <v>10</v>
          </cell>
          <cell r="D229" t="str">
            <v>04</v>
          </cell>
          <cell r="E229" t="str">
            <v>990 00 00000</v>
          </cell>
        </row>
        <row r="230">
          <cell r="A230" t="str">
    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    </cell>
          <cell r="B230">
            <v>903</v>
          </cell>
          <cell r="C230" t="str">
            <v>10</v>
          </cell>
          <cell r="D230" t="str">
            <v>04</v>
          </cell>
          <cell r="E230" t="str">
            <v>990 00 Z0820</v>
          </cell>
        </row>
        <row r="231">
          <cell r="A231" t="str">
            <v>Капитальные вложения в объекты государственной (муниципальной) собственности</v>
          </cell>
          <cell r="B231">
            <v>903</v>
          </cell>
          <cell r="C231" t="str">
            <v>10</v>
          </cell>
          <cell r="D231" t="str">
            <v>04</v>
          </cell>
          <cell r="E231" t="str">
            <v>990 00 Z0820</v>
          </cell>
          <cell r="F231">
            <v>400</v>
          </cell>
        </row>
        <row r="232">
          <cell r="A232" t="str">
            <v>Бюджетные инвестиции</v>
          </cell>
          <cell r="B232">
            <v>903</v>
          </cell>
          <cell r="C232" t="str">
            <v>10</v>
          </cell>
          <cell r="D232" t="str">
            <v>04</v>
          </cell>
          <cell r="E232" t="str">
            <v>990 00 Z0820</v>
          </cell>
          <cell r="F232">
            <v>410</v>
          </cell>
        </row>
        <row r="234">
          <cell r="A234" t="str">
            <v>Департамент общественной безопасности администрации городского округа Тольятти</v>
          </cell>
          <cell r="B234">
            <v>906</v>
          </cell>
        </row>
        <row r="235">
          <cell r="A235" t="str">
            <v>Защита населения и территории от чрезвычайных ситуаций природного и техногенного характера, пожарная безопасность</v>
          </cell>
          <cell r="B235">
            <v>906</v>
          </cell>
          <cell r="C235" t="str">
            <v>03</v>
          </cell>
          <cell r="D235" t="str">
            <v>10</v>
          </cell>
        </row>
        <row r="236">
          <cell r="A236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  <cell r="B236">
            <v>906</v>
          </cell>
          <cell r="C236" t="str">
            <v>03</v>
          </cell>
          <cell r="D236" t="str">
            <v>10</v>
          </cell>
          <cell r="E236" t="str">
            <v>090 00 00000</v>
          </cell>
        </row>
        <row r="237">
          <cell r="A237" t="str">
            <v>Финансовое обеспечение деятельности казенных учреждений</v>
          </cell>
          <cell r="B237">
            <v>906</v>
          </cell>
          <cell r="C237" t="str">
            <v>03</v>
          </cell>
          <cell r="D237" t="str">
            <v>10</v>
          </cell>
          <cell r="E237" t="str">
            <v xml:space="preserve">090 00 12000 </v>
          </cell>
        </row>
        <row r="238">
          <cell r="A238" t="str">
            <v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v>
          </cell>
          <cell r="B238">
            <v>906</v>
          </cell>
          <cell r="C238" t="str">
            <v>03</v>
          </cell>
          <cell r="D238" t="str">
            <v>10</v>
          </cell>
          <cell r="E238" t="str">
            <v>090 00 12140</v>
          </cell>
        </row>
        <row r="239">
          <cell r="A23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39">
            <v>906</v>
          </cell>
          <cell r="C239" t="str">
            <v>03</v>
          </cell>
          <cell r="D239" t="str">
            <v>10</v>
          </cell>
          <cell r="E239" t="str">
            <v>090 00 12140</v>
          </cell>
          <cell r="F239" t="str">
            <v>100</v>
          </cell>
        </row>
        <row r="240">
          <cell r="A240" t="str">
            <v>Расходы на выплаты персоналу казенных учреждений</v>
          </cell>
          <cell r="B240">
            <v>906</v>
          </cell>
          <cell r="C240" t="str">
            <v>03</v>
          </cell>
          <cell r="D240" t="str">
            <v>10</v>
          </cell>
          <cell r="E240" t="str">
            <v>090 00 12140</v>
          </cell>
          <cell r="F240" t="str">
            <v>110</v>
          </cell>
        </row>
        <row r="241">
          <cell r="A241" t="str">
            <v>Закупка товаров, работ и услуг для обеспечения государственных (муниципальных) нужд</v>
          </cell>
          <cell r="B241">
            <v>906</v>
          </cell>
          <cell r="C241" t="str">
            <v>03</v>
          </cell>
          <cell r="D241" t="str">
            <v>10</v>
          </cell>
          <cell r="E241" t="str">
            <v>090 00 12140</v>
          </cell>
          <cell r="F241" t="str">
            <v>200</v>
          </cell>
        </row>
        <row r="242">
          <cell r="A242" t="str">
            <v>Иные закупки товаров, работ и услуг для обеспечения государственных (муниципальных) нужд</v>
          </cell>
          <cell r="B242">
            <v>906</v>
          </cell>
          <cell r="C242" t="str">
            <v>03</v>
          </cell>
          <cell r="D242" t="str">
            <v>10</v>
          </cell>
          <cell r="E242" t="str">
            <v>090 00 12140</v>
          </cell>
          <cell r="F242" t="str">
            <v>240</v>
          </cell>
        </row>
        <row r="243">
          <cell r="A243" t="str">
            <v>Иные бюджетные ассигнования</v>
          </cell>
          <cell r="B243">
            <v>906</v>
          </cell>
          <cell r="C243" t="str">
            <v>03</v>
          </cell>
          <cell r="D243" t="str">
            <v>10</v>
          </cell>
          <cell r="E243" t="str">
            <v>090 00 12140</v>
          </cell>
          <cell r="F243" t="str">
            <v>800</v>
          </cell>
        </row>
        <row r="244">
          <cell r="A244" t="str">
            <v>Уплата налогов, сборов и иных платежей</v>
          </cell>
          <cell r="B244">
            <v>906</v>
          </cell>
          <cell r="C244" t="str">
            <v>03</v>
          </cell>
          <cell r="D244" t="str">
            <v>10</v>
          </cell>
          <cell r="E244" t="str">
            <v>090 00 12140</v>
          </cell>
          <cell r="F244" t="str">
            <v>850</v>
          </cell>
        </row>
        <row r="245">
          <cell r="A245" t="str">
            <v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v>
          </cell>
          <cell r="B245">
            <v>906</v>
          </cell>
          <cell r="C245" t="str">
            <v>03</v>
          </cell>
          <cell r="D245" t="str">
            <v>10</v>
          </cell>
          <cell r="E245" t="str">
            <v>280 00 00000</v>
          </cell>
        </row>
        <row r="246">
          <cell r="A246" t="str">
            <v xml:space="preserve">Субсидии некоммерческим организациям </v>
          </cell>
          <cell r="B246">
            <v>906</v>
          </cell>
          <cell r="C246" t="str">
            <v>03</v>
          </cell>
          <cell r="D246" t="str">
            <v>10</v>
          </cell>
          <cell r="E246" t="str">
            <v>280 00 10000</v>
          </cell>
        </row>
        <row r="247">
          <cell r="A247" t="str">
            <v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v>
          </cell>
          <cell r="B247">
            <v>906</v>
          </cell>
          <cell r="C247" t="str">
            <v>03</v>
          </cell>
          <cell r="D247" t="str">
            <v>10</v>
          </cell>
          <cell r="E247" t="str">
            <v>280 00 10020</v>
          </cell>
        </row>
        <row r="248">
          <cell r="A248" t="str">
            <v>Предоставление субсидий бюджетным, автономным учреждениям и иным некоммерческим организациям</v>
          </cell>
          <cell r="B248">
            <v>906</v>
          </cell>
          <cell r="C248" t="str">
            <v>03</v>
          </cell>
          <cell r="D248" t="str">
            <v>10</v>
          </cell>
          <cell r="E248" t="str">
            <v>280 00 10020</v>
          </cell>
          <cell r="F248" t="str">
            <v>600</v>
          </cell>
        </row>
        <row r="249">
          <cell r="A249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249">
            <v>906</v>
          </cell>
          <cell r="C249" t="str">
            <v>03</v>
          </cell>
          <cell r="D249" t="str">
            <v>10</v>
          </cell>
          <cell r="E249" t="str">
            <v>280 00 10020</v>
          </cell>
          <cell r="F249" t="str">
            <v>630</v>
          </cell>
        </row>
        <row r="251">
          <cell r="A251" t="str">
            <v>Другие вопросы в области национальной безопасности и правоохранительной деятельности</v>
          </cell>
          <cell r="B251">
            <v>906</v>
          </cell>
          <cell r="C251" t="str">
            <v>03</v>
          </cell>
          <cell r="D251" t="str">
            <v>14</v>
          </cell>
        </row>
        <row r="252">
          <cell r="A252" t="str">
            <v>Муниципальная программа «Профилактика наркомании населения городского округа Тольятти на 2019-2023 годы»</v>
          </cell>
          <cell r="B252">
            <v>906</v>
          </cell>
          <cell r="C252" t="str">
            <v>03</v>
          </cell>
          <cell r="D252" t="str">
            <v>14</v>
          </cell>
          <cell r="E252" t="str">
            <v>060 00 00000</v>
          </cell>
        </row>
        <row r="253">
          <cell r="A253" t="str">
            <v>Мероприятия в установленной сфере деятельности</v>
          </cell>
          <cell r="B253">
            <v>906</v>
          </cell>
          <cell r="C253" t="str">
            <v>03</v>
          </cell>
          <cell r="D253" t="str">
            <v>14</v>
          </cell>
          <cell r="E253" t="str">
            <v>060 00 04000</v>
          </cell>
        </row>
        <row r="254">
          <cell r="A254" t="str">
            <v>Мероприятия, осуществляемые учреждениями в сфере обеспечения национальной безопасности и правоохранительной деятельности</v>
          </cell>
          <cell r="B254">
            <v>906</v>
          </cell>
          <cell r="C254" t="str">
            <v>03</v>
          </cell>
          <cell r="D254" t="str">
            <v>14</v>
          </cell>
          <cell r="E254" t="str">
            <v>060 00 04150</v>
          </cell>
        </row>
        <row r="255">
          <cell r="A255" t="str">
            <v>Закупка товаров, работ и услуг для обеспечения государственных (муниципальных) нужд</v>
          </cell>
          <cell r="B255">
            <v>906</v>
          </cell>
          <cell r="C255" t="str">
            <v>03</v>
          </cell>
          <cell r="D255" t="str">
            <v>14</v>
          </cell>
          <cell r="E255" t="str">
            <v>060 00 04150</v>
          </cell>
          <cell r="F255" t="str">
            <v>200</v>
          </cell>
        </row>
        <row r="256">
          <cell r="A256" t="str">
            <v>Иные закупки товаров, работ и услуг для обеспечения государственных (муниципальных) нужд</v>
          </cell>
          <cell r="B256">
            <v>906</v>
          </cell>
          <cell r="C256" t="str">
            <v>03</v>
          </cell>
          <cell r="D256" t="str">
            <v>14</v>
          </cell>
          <cell r="E256" t="str">
            <v>060 00 04150</v>
          </cell>
          <cell r="F256" t="str">
            <v>240</v>
          </cell>
        </row>
        <row r="257">
          <cell r="A257" t="str">
            <v>Муниципальная программа «Профилактика терроризма, экстремизма и иных правонарушений на территории городского округа Тольятти на 2020-2024 годы»</v>
          </cell>
          <cell r="B257">
            <v>906</v>
          </cell>
          <cell r="C257" t="str">
            <v>03</v>
          </cell>
          <cell r="D257" t="str">
            <v>14</v>
          </cell>
          <cell r="E257" t="str">
            <v>160 00 00000</v>
          </cell>
        </row>
        <row r="258">
          <cell r="A258" t="str">
            <v>Субсидии некоммерческим организациям</v>
          </cell>
          <cell r="B258">
            <v>906</v>
          </cell>
          <cell r="C258" t="str">
            <v>03</v>
          </cell>
          <cell r="D258" t="str">
            <v>14</v>
          </cell>
          <cell r="E258" t="str">
            <v>160 00 10000</v>
          </cell>
        </row>
        <row r="259">
          <cell r="A259" t="str">
            <v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 городского округа Тольятти</v>
          </cell>
          <cell r="B259">
            <v>906</v>
          </cell>
          <cell r="C259" t="str">
            <v>03</v>
          </cell>
          <cell r="D259" t="str">
            <v>14</v>
          </cell>
          <cell r="E259" t="str">
            <v>160 00 10050</v>
          </cell>
        </row>
        <row r="260">
          <cell r="A260" t="str">
            <v>Предоставление субсидий бюджетным, автономным учреждениям и иным некоммерческим организациям</v>
          </cell>
          <cell r="B260">
            <v>906</v>
          </cell>
          <cell r="C260" t="str">
            <v>03</v>
          </cell>
          <cell r="D260" t="str">
            <v>14</v>
          </cell>
          <cell r="E260" t="str">
            <v>160 00 10050</v>
          </cell>
          <cell r="F260" t="str">
            <v>600</v>
          </cell>
        </row>
        <row r="261">
          <cell r="A261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261">
            <v>906</v>
          </cell>
          <cell r="C261" t="str">
            <v>03</v>
          </cell>
          <cell r="D261" t="str">
            <v>14</v>
          </cell>
          <cell r="E261" t="str">
            <v>160 00 10050</v>
          </cell>
          <cell r="F261" t="str">
            <v>630</v>
          </cell>
        </row>
        <row r="262">
          <cell r="A262" t="str">
            <v>Финансовое обеспечение деятельности казенных учреждений</v>
          </cell>
          <cell r="B262">
            <v>906</v>
          </cell>
          <cell r="C262" t="str">
            <v>03</v>
          </cell>
          <cell r="D262" t="str">
            <v>14</v>
          </cell>
          <cell r="E262" t="str">
            <v>160 00 12000</v>
          </cell>
        </row>
        <row r="263">
          <cell r="A263" t="str">
            <v>Учреждения, осуществляющие деятельность в сфере национальной безопасности и правоохранительной деятельности</v>
          </cell>
          <cell r="B263">
            <v>906</v>
          </cell>
          <cell r="C263" t="str">
            <v>03</v>
          </cell>
          <cell r="D263" t="str">
            <v>14</v>
          </cell>
          <cell r="E263" t="str">
            <v>160 00 12150</v>
          </cell>
        </row>
        <row r="264">
          <cell r="A26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64">
            <v>906</v>
          </cell>
          <cell r="C264" t="str">
            <v>03</v>
          </cell>
          <cell r="D264" t="str">
            <v>14</v>
          </cell>
          <cell r="E264" t="str">
            <v>160 00 12150</v>
          </cell>
          <cell r="F264" t="str">
            <v>100</v>
          </cell>
        </row>
        <row r="265">
          <cell r="A265" t="str">
            <v>Расходы на выплаты персоналу казенных учреждений</v>
          </cell>
          <cell r="B265">
            <v>906</v>
          </cell>
          <cell r="C265" t="str">
            <v>03</v>
          </cell>
          <cell r="D265" t="str">
            <v>14</v>
          </cell>
          <cell r="E265" t="str">
            <v>160 00 12150</v>
          </cell>
          <cell r="F265" t="str">
            <v>110</v>
          </cell>
        </row>
        <row r="266">
          <cell r="A266" t="str">
            <v>Закупка товаров, работ и услуг для обеспечения государственных (муниципальных) нужд</v>
          </cell>
          <cell r="B266">
            <v>906</v>
          </cell>
          <cell r="C266" t="str">
            <v>03</v>
          </cell>
          <cell r="D266" t="str">
            <v>14</v>
          </cell>
          <cell r="E266" t="str">
            <v>160 00 12150</v>
          </cell>
          <cell r="F266" t="str">
            <v>200</v>
          </cell>
        </row>
        <row r="267">
          <cell r="A267" t="str">
            <v>Иные закупки товаров, работ и услуг для обеспечения государственных (муниципальных) нужд</v>
          </cell>
          <cell r="B267">
            <v>906</v>
          </cell>
          <cell r="C267" t="str">
            <v>03</v>
          </cell>
          <cell r="D267" t="str">
            <v>14</v>
          </cell>
          <cell r="E267" t="str">
            <v>160 00 12150</v>
          </cell>
          <cell r="F267" t="str">
            <v>240</v>
          </cell>
        </row>
        <row r="268">
          <cell r="A268" t="str">
            <v>Иные бюджетные ассигнования</v>
          </cell>
          <cell r="B268">
            <v>906</v>
          </cell>
          <cell r="C268" t="str">
            <v>03</v>
          </cell>
          <cell r="D268" t="str">
            <v>14</v>
          </cell>
          <cell r="E268" t="str">
            <v>160 00 12150</v>
          </cell>
          <cell r="F268" t="str">
            <v>800</v>
          </cell>
        </row>
        <row r="269">
          <cell r="A269" t="str">
            <v>Уплата налогов, сборов и иных платежей</v>
          </cell>
          <cell r="B269">
            <v>906</v>
          </cell>
          <cell r="C269" t="str">
            <v>03</v>
          </cell>
          <cell r="D269" t="str">
            <v>14</v>
          </cell>
          <cell r="E269" t="str">
            <v>160 00 12150</v>
          </cell>
          <cell r="F269" t="str">
            <v>850</v>
          </cell>
        </row>
        <row r="270">
          <cell r="A270" t="str">
            <v>Обеспечение деятельности народных дружин</v>
          </cell>
          <cell r="B270">
            <v>906</v>
          </cell>
          <cell r="C270" t="str">
            <v>03</v>
          </cell>
          <cell r="D270" t="str">
            <v>14</v>
          </cell>
          <cell r="E270" t="str">
            <v>160 00 S3300</v>
          </cell>
        </row>
        <row r="271">
          <cell r="A271" t="str">
            <v>Предоставление субсидий бюджетным, автономным учреждениям и иным некоммерческим организациям</v>
          </cell>
          <cell r="B271">
            <v>906</v>
          </cell>
          <cell r="C271" t="str">
            <v>03</v>
          </cell>
          <cell r="D271" t="str">
            <v>14</v>
          </cell>
          <cell r="E271" t="str">
            <v>160 00 S3300</v>
          </cell>
          <cell r="F271" t="str">
            <v>600</v>
          </cell>
        </row>
        <row r="272">
          <cell r="A272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272">
            <v>906</v>
          </cell>
          <cell r="C272" t="str">
            <v>03</v>
          </cell>
          <cell r="D272" t="str">
            <v>14</v>
          </cell>
          <cell r="E272" t="str">
            <v>160 00 S3300</v>
          </cell>
          <cell r="F272" t="str">
            <v>630</v>
          </cell>
        </row>
        <row r="273">
          <cell r="A273" t="str">
            <v>Непрограммное направление расходов</v>
          </cell>
          <cell r="B273">
            <v>906</v>
          </cell>
          <cell r="C273" t="str">
            <v>03</v>
          </cell>
          <cell r="D273" t="str">
            <v>14</v>
          </cell>
          <cell r="E273" t="str">
            <v>990 00 00000</v>
          </cell>
        </row>
        <row r="274">
          <cell r="A274" t="str">
            <v>Мероприятия в установленной сфере деятельности</v>
          </cell>
          <cell r="B274">
            <v>906</v>
          </cell>
          <cell r="C274" t="str">
            <v>03</v>
          </cell>
          <cell r="D274" t="str">
            <v>14</v>
          </cell>
          <cell r="E274" t="str">
            <v>990 00 04000</v>
          </cell>
        </row>
        <row r="275">
          <cell r="A275" t="str">
            <v>Мероприятия, осуществляемые учреждениями в сфере обеспечения национальной безопасности и правоохранительной деятельности</v>
          </cell>
          <cell r="B275">
            <v>906</v>
          </cell>
          <cell r="C275" t="str">
            <v>03</v>
          </cell>
          <cell r="D275" t="str">
            <v>14</v>
          </cell>
          <cell r="E275" t="str">
            <v>990 00 04150</v>
          </cell>
        </row>
        <row r="276">
          <cell r="A276" t="str">
            <v>Закупка товаров, работ и услуг для обеспечения государственных (муниципальных) нужд</v>
          </cell>
          <cell r="B276">
            <v>906</v>
          </cell>
          <cell r="C276" t="str">
            <v>03</v>
          </cell>
          <cell r="D276" t="str">
            <v>14</v>
          </cell>
          <cell r="E276" t="str">
            <v>990 00 04150</v>
          </cell>
          <cell r="F276" t="str">
            <v>200</v>
          </cell>
        </row>
        <row r="277">
          <cell r="A277" t="str">
            <v>Иные закупки товаров, работ и услуг для обеспечения государственных (муниципальных) нужд</v>
          </cell>
          <cell r="B277">
            <v>906</v>
          </cell>
          <cell r="C277" t="str">
            <v>03</v>
          </cell>
          <cell r="D277" t="str">
            <v>14</v>
          </cell>
          <cell r="E277" t="str">
            <v>990 00 04150</v>
          </cell>
          <cell r="F277" t="str">
            <v>240</v>
          </cell>
        </row>
        <row r="279">
          <cell r="A279" t="str">
            <v>Профессиональная подготовка, переподготовка и повышение квалификации</v>
          </cell>
          <cell r="B279">
            <v>906</v>
          </cell>
          <cell r="C279" t="str">
            <v>07</v>
          </cell>
          <cell r="D279" t="str">
            <v>05</v>
          </cell>
        </row>
        <row r="280">
          <cell r="A280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  <cell r="B280">
            <v>906</v>
          </cell>
          <cell r="C280" t="str">
            <v>07</v>
          </cell>
          <cell r="D280" t="str">
            <v>05</v>
          </cell>
          <cell r="E280" t="str">
            <v>090 00 00000</v>
          </cell>
        </row>
        <row r="281">
          <cell r="A281" t="str">
            <v>Финансовое обеспечение деятельности бюджетных и автономных учреждений</v>
          </cell>
          <cell r="B281">
            <v>906</v>
          </cell>
          <cell r="C281" t="str">
            <v>07</v>
          </cell>
          <cell r="D281" t="str">
            <v>05</v>
          </cell>
          <cell r="E281" t="str">
            <v>090 00 02000</v>
          </cell>
        </row>
        <row r="282">
          <cell r="A282" t="str">
            <v>Учреждения, осуществляющие деятельность по повышению квалификации в сфере гражданской обороны и защиты населения от чрезвычайных ситуаций</v>
          </cell>
          <cell r="B282">
            <v>906</v>
          </cell>
          <cell r="C282" t="str">
            <v>07</v>
          </cell>
          <cell r="D282" t="str">
            <v>05</v>
          </cell>
          <cell r="E282" t="str">
            <v>090 00 02160</v>
          </cell>
        </row>
        <row r="283">
          <cell r="A283" t="str">
            <v>Предоставление субсидий бюджетным, автономным учреждениям и иным некоммерческим организациям</v>
          </cell>
          <cell r="B283">
            <v>906</v>
          </cell>
          <cell r="C283" t="str">
            <v>07</v>
          </cell>
          <cell r="D283" t="str">
            <v>05</v>
          </cell>
          <cell r="E283" t="str">
            <v>090 00 02160</v>
          </cell>
          <cell r="F283" t="str">
            <v>600</v>
          </cell>
        </row>
        <row r="284">
          <cell r="A284" t="str">
            <v>Субсидии бюджетным учреждениям</v>
          </cell>
          <cell r="B284">
            <v>906</v>
          </cell>
          <cell r="C284" t="str">
            <v>07</v>
          </cell>
          <cell r="D284" t="str">
            <v>05</v>
          </cell>
          <cell r="E284" t="str">
            <v>090 00 02160</v>
          </cell>
          <cell r="F284" t="str">
            <v>610</v>
          </cell>
        </row>
        <row r="286">
          <cell r="A286" t="str">
            <v>Департамент дорожного хозяйства и транспорта администрации городского округа Тольятти</v>
          </cell>
          <cell r="B286">
            <v>909</v>
          </cell>
        </row>
        <row r="287">
          <cell r="A287" t="str">
            <v>Другие общегосударственные вопросы</v>
          </cell>
          <cell r="B287" t="str">
            <v>909</v>
          </cell>
          <cell r="C287" t="str">
            <v>01</v>
          </cell>
          <cell r="D287" t="str">
            <v>13</v>
          </cell>
        </row>
        <row r="288">
          <cell r="A288" t="str">
            <v>Непрограммное направление расходов</v>
          </cell>
          <cell r="B288">
            <v>909</v>
          </cell>
          <cell r="C288" t="str">
            <v>01</v>
          </cell>
          <cell r="D288" t="str">
            <v>13</v>
          </cell>
          <cell r="E288" t="str">
            <v>990 00 00000</v>
          </cell>
        </row>
        <row r="289">
          <cell r="A289" t="str">
            <v>Мероприятия в установленной сфере деятельности</v>
          </cell>
          <cell r="B289">
            <v>909</v>
          </cell>
          <cell r="C289" t="str">
            <v>01</v>
          </cell>
          <cell r="D289" t="str">
            <v>13</v>
          </cell>
          <cell r="E289" t="str">
            <v>990 00 04000</v>
          </cell>
        </row>
        <row r="290">
          <cell r="A290" t="str">
            <v>Мероприятия в сфере общегосударственного управления</v>
          </cell>
          <cell r="B290">
            <v>909</v>
          </cell>
          <cell r="C290" t="str">
            <v>01</v>
          </cell>
          <cell r="D290" t="str">
            <v>13</v>
          </cell>
          <cell r="E290" t="str">
            <v>990 00 04040</v>
          </cell>
        </row>
        <row r="291">
          <cell r="A291" t="str">
            <v>Иные бюджетные ассигнования</v>
          </cell>
          <cell r="B291">
            <v>909</v>
          </cell>
          <cell r="C291" t="str">
            <v>01</v>
          </cell>
          <cell r="D291" t="str">
            <v>13</v>
          </cell>
          <cell r="E291" t="str">
            <v>990 00 04040</v>
          </cell>
          <cell r="F291" t="str">
            <v>800</v>
          </cell>
        </row>
        <row r="292">
          <cell r="A292" t="str">
            <v>Исполнение судебных актов</v>
          </cell>
          <cell r="B292">
            <v>909</v>
          </cell>
          <cell r="C292" t="str">
            <v>01</v>
          </cell>
          <cell r="D292" t="str">
            <v>13</v>
          </cell>
          <cell r="E292" t="str">
            <v>990 00 04040</v>
          </cell>
          <cell r="F292" t="str">
            <v>830</v>
          </cell>
        </row>
        <row r="293">
          <cell r="A293" t="str">
            <v xml:space="preserve">Уплата налогов, сборов и иных платежей                    </v>
          </cell>
          <cell r="B293">
            <v>909</v>
          </cell>
          <cell r="C293" t="str">
            <v>01</v>
          </cell>
          <cell r="D293" t="str">
            <v>13</v>
          </cell>
          <cell r="E293" t="str">
            <v>990 00 04040</v>
          </cell>
          <cell r="F293" t="str">
            <v>850</v>
          </cell>
        </row>
        <row r="295">
          <cell r="A295" t="str">
            <v>Транспорт</v>
          </cell>
          <cell r="B295">
            <v>909</v>
          </cell>
          <cell r="C295" t="str">
            <v>04</v>
          </cell>
          <cell r="D295" t="str">
            <v>08</v>
          </cell>
        </row>
        <row r="296">
          <cell r="A296" t="str">
            <v xml:space="preserve">Муниципальная программа «Развитие транспортной системы и дорожного хозяйства городского округа Тольятти на 2021-2025гг.» </v>
          </cell>
          <cell r="B296">
            <v>909</v>
          </cell>
          <cell r="C296" t="str">
            <v>04</v>
          </cell>
          <cell r="D296" t="str">
            <v>08</v>
          </cell>
          <cell r="E296" t="str">
            <v>150 00 00000</v>
          </cell>
        </row>
        <row r="297">
          <cell r="A297" t="str">
            <v xml:space="preserve">Подпрограмма «Развитие городского пассажирского транспорта в городском округе Тольятти на период 2021-2025гг.» </v>
          </cell>
          <cell r="B297">
            <v>909</v>
          </cell>
          <cell r="C297" t="str">
            <v>04</v>
          </cell>
          <cell r="D297" t="str">
            <v>08</v>
          </cell>
          <cell r="E297" t="str">
            <v xml:space="preserve">155 00 00000 </v>
          </cell>
        </row>
        <row r="298">
          <cell r="A298" t="str">
            <v>Мероприятия в установленной сфере деятельности</v>
          </cell>
          <cell r="B298">
            <v>909</v>
          </cell>
          <cell r="C298" t="str">
            <v>04</v>
          </cell>
          <cell r="D298" t="str">
            <v>08</v>
          </cell>
          <cell r="E298" t="str">
            <v xml:space="preserve">155 00 04000 </v>
          </cell>
        </row>
        <row r="299">
          <cell r="A299" t="str">
            <v>Мероприятия в сфере транспорта</v>
          </cell>
          <cell r="B299">
            <v>909</v>
          </cell>
          <cell r="C299" t="str">
            <v>04</v>
          </cell>
          <cell r="D299" t="str">
            <v>08</v>
          </cell>
          <cell r="E299" t="str">
            <v xml:space="preserve">155 00 04090 </v>
          </cell>
        </row>
        <row r="300">
          <cell r="A300" t="str">
            <v>Закупка товаров, работ и услуг для обеспечения государственных (муниципальных) нужд</v>
          </cell>
          <cell r="B300">
            <v>909</v>
          </cell>
          <cell r="C300" t="str">
            <v>04</v>
          </cell>
          <cell r="D300" t="str">
            <v>08</v>
          </cell>
          <cell r="E300" t="str">
            <v xml:space="preserve">155 00 04090 </v>
          </cell>
          <cell r="F300" t="str">
            <v>200</v>
          </cell>
        </row>
        <row r="301">
          <cell r="A301" t="str">
            <v>Иные закупки товаров, работ и услуг для обеспечения государственных (муниципальных) нужд</v>
          </cell>
          <cell r="B301">
            <v>909</v>
          </cell>
          <cell r="C301" t="str">
            <v>04</v>
          </cell>
          <cell r="D301" t="str">
            <v>08</v>
          </cell>
          <cell r="E301" t="str">
            <v xml:space="preserve">155 00 04090 </v>
          </cell>
          <cell r="F301" t="str">
            <v>240</v>
          </cell>
        </row>
        <row r="302">
          <cell r="A302" t="str">
            <v>Мероприятия  по созданию условий  для предоставления транспортных услуг населению и организацию транспортного обслуживания населения</v>
          </cell>
          <cell r="B302">
            <v>909</v>
          </cell>
          <cell r="C302" t="str">
            <v>04</v>
          </cell>
          <cell r="D302" t="str">
            <v>08</v>
          </cell>
          <cell r="E302" t="str">
            <v xml:space="preserve">155 00 04190 </v>
          </cell>
        </row>
        <row r="303">
          <cell r="A303" t="str">
            <v>Закупка товаров, работ и услуг для обеспечения государственных (муниципальных) нужд</v>
          </cell>
          <cell r="B303">
            <v>909</v>
          </cell>
          <cell r="C303" t="str">
            <v>04</v>
          </cell>
          <cell r="D303" t="str">
            <v>08</v>
          </cell>
          <cell r="E303" t="str">
            <v xml:space="preserve">155 00 04190 </v>
          </cell>
          <cell r="F303" t="str">
            <v>200</v>
          </cell>
        </row>
        <row r="304">
          <cell r="A304" t="str">
            <v>Иные закупки товаров, работ и услуг для обеспечения государственных (муниципальных) нужд</v>
          </cell>
          <cell r="B304" t="str">
            <v>909</v>
          </cell>
          <cell r="C304" t="str">
            <v>04</v>
          </cell>
          <cell r="D304" t="str">
            <v>08</v>
          </cell>
          <cell r="E304" t="str">
            <v xml:space="preserve">155 00 04190 </v>
          </cell>
          <cell r="F304" t="str">
            <v>240</v>
          </cell>
        </row>
        <row r="305">
          <cell r="A305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  <cell r="B305">
            <v>909</v>
          </cell>
          <cell r="C305" t="str">
            <v>04</v>
          </cell>
          <cell r="D305" t="str">
            <v>08</v>
          </cell>
          <cell r="E305" t="str">
            <v>155 00 06000</v>
          </cell>
        </row>
        <row r="306">
          <cell r="A306" t="str">
            <v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v>
          </cell>
          <cell r="B306">
            <v>909</v>
          </cell>
          <cell r="C306" t="str">
            <v>04</v>
          </cell>
          <cell r="D306" t="str">
            <v>08</v>
          </cell>
          <cell r="E306" t="str">
            <v>155 00 06530</v>
          </cell>
        </row>
        <row r="307">
          <cell r="A307" t="str">
            <v>Иные бюджетные ассигнования</v>
          </cell>
          <cell r="B307">
            <v>909</v>
          </cell>
          <cell r="C307" t="str">
            <v>04</v>
          </cell>
          <cell r="D307" t="str">
            <v>08</v>
          </cell>
          <cell r="E307" t="str">
            <v>155 00 06530</v>
          </cell>
          <cell r="F307">
            <v>800</v>
          </cell>
        </row>
        <row r="308">
          <cell r="A308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308">
            <v>909</v>
          </cell>
          <cell r="C308" t="str">
            <v>04</v>
          </cell>
          <cell r="D308" t="str">
            <v>08</v>
          </cell>
          <cell r="E308" t="str">
            <v>155 00 06530</v>
          </cell>
          <cell r="F308">
            <v>810</v>
          </cell>
        </row>
        <row r="309">
          <cell r="A309" t="str">
            <v>Субвенции</v>
          </cell>
          <cell r="B309">
            <v>909</v>
          </cell>
          <cell r="C309" t="str">
            <v>04</v>
          </cell>
          <cell r="D309" t="str">
            <v>08</v>
          </cell>
          <cell r="E309" t="str">
            <v>155 00 75000</v>
          </cell>
        </row>
        <row r="310">
          <cell r="A310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  <cell r="B310">
            <v>909</v>
          </cell>
          <cell r="C310" t="str">
            <v>04</v>
          </cell>
          <cell r="D310" t="str">
            <v>08</v>
          </cell>
          <cell r="E310" t="str">
            <v>155 00 75130</v>
          </cell>
        </row>
        <row r="311">
          <cell r="A311" t="str">
            <v>Закупка товаров, работ и услуг для обеспечения государственных (муниципальных) нужд</v>
          </cell>
          <cell r="B311">
            <v>909</v>
          </cell>
          <cell r="C311" t="str">
            <v>04</v>
          </cell>
          <cell r="D311" t="str">
            <v>09</v>
          </cell>
          <cell r="E311" t="str">
            <v>155 00 75130</v>
          </cell>
          <cell r="F311" t="str">
            <v>200</v>
          </cell>
        </row>
        <row r="312">
          <cell r="A312" t="str">
            <v>Иные закупки товаров, работ и услуг для обеспечения государственных (муниципальных) нужд</v>
          </cell>
          <cell r="B312">
            <v>909</v>
          </cell>
          <cell r="C312" t="str">
            <v>04</v>
          </cell>
          <cell r="D312" t="str">
            <v>09</v>
          </cell>
          <cell r="E312" t="str">
            <v>155 00 75130</v>
          </cell>
          <cell r="F312" t="str">
            <v>240</v>
          </cell>
        </row>
        <row r="313">
          <cell r="A313" t="str">
            <v>Субсидии юридическим лицам на создание условий для предоставления транспортных услуг населению и организацию транспортного обслуживания населения</v>
          </cell>
          <cell r="B313">
            <v>909</v>
          </cell>
          <cell r="C313" t="str">
            <v>04</v>
          </cell>
          <cell r="D313" t="str">
            <v>08</v>
          </cell>
          <cell r="E313" t="str">
            <v>155 00 S3990</v>
          </cell>
        </row>
        <row r="314">
          <cell r="A314" t="str">
            <v>Иные бюджетные ассигнования</v>
          </cell>
          <cell r="B314">
            <v>909</v>
          </cell>
          <cell r="C314" t="str">
            <v>04</v>
          </cell>
          <cell r="D314" t="str">
            <v>08</v>
          </cell>
          <cell r="E314" t="str">
            <v>155 00 S3990</v>
          </cell>
          <cell r="F314">
            <v>800</v>
          </cell>
        </row>
        <row r="315">
          <cell r="A315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315">
            <v>909</v>
          </cell>
          <cell r="C315" t="str">
            <v>04</v>
          </cell>
          <cell r="D315" t="str">
            <v>08</v>
          </cell>
          <cell r="E315" t="str">
            <v>155 00 S3990</v>
          </cell>
          <cell r="F315">
            <v>810</v>
          </cell>
        </row>
        <row r="317">
          <cell r="A317" t="str">
            <v>Дорожное хозяйство (дорожные фонды)</v>
          </cell>
          <cell r="B317" t="str">
            <v>909</v>
          </cell>
          <cell r="C317" t="str">
            <v>04</v>
          </cell>
          <cell r="D317" t="str">
            <v>09</v>
          </cell>
        </row>
        <row r="318">
          <cell r="A318" t="str">
            <v xml:space="preserve">Муниципальная программа «Развитие транспортной системы и дорожного хозяйства городского округа Тольятти на 2021-2025гг.»  </v>
          </cell>
          <cell r="B318">
            <v>909</v>
          </cell>
          <cell r="C318" t="str">
            <v>04</v>
          </cell>
          <cell r="D318" t="str">
            <v>09</v>
          </cell>
          <cell r="E318" t="str">
            <v>150 00 00000</v>
          </cell>
        </row>
        <row r="319">
          <cell r="A319" t="str">
            <v xml:space="preserve">Подпрограмма «Содержание улично-дорожной сети городского округа Тольятти на  2021-2025гг.» </v>
          </cell>
          <cell r="B319">
            <v>909</v>
          </cell>
          <cell r="C319" t="str">
            <v>04</v>
          </cell>
          <cell r="D319" t="str">
            <v>09</v>
          </cell>
          <cell r="E319" t="str">
            <v>151 00 00000</v>
          </cell>
        </row>
        <row r="320">
          <cell r="A320" t="str">
            <v>Мероприятия в установленной сфере деятельности</v>
          </cell>
          <cell r="B320">
            <v>909</v>
          </cell>
          <cell r="C320" t="str">
            <v>04</v>
          </cell>
          <cell r="D320" t="str">
            <v>09</v>
          </cell>
          <cell r="E320" t="str">
            <v>151 00 04000</v>
          </cell>
        </row>
        <row r="321">
          <cell r="A321" t="str">
            <v>Мероприятия в сфере дорожного хозяйства</v>
          </cell>
          <cell r="B321">
            <v>909</v>
          </cell>
          <cell r="C321" t="str">
            <v>04</v>
          </cell>
          <cell r="D321" t="str">
            <v>09</v>
          </cell>
          <cell r="E321" t="str">
            <v>151 00 04180</v>
          </cell>
        </row>
        <row r="322">
          <cell r="A322" t="str">
            <v>Закупка товаров, работ и услуг для обеспечения государственных (муниципальных) нужд</v>
          </cell>
          <cell r="B322">
            <v>909</v>
          </cell>
          <cell r="C322" t="str">
            <v>04</v>
          </cell>
          <cell r="D322" t="str">
            <v>09</v>
          </cell>
          <cell r="E322" t="str">
            <v>151 00 04180</v>
          </cell>
          <cell r="F322" t="str">
            <v>200</v>
          </cell>
        </row>
        <row r="323">
          <cell r="A323" t="str">
            <v>Иные закупки товаров, работ и услуг для обеспечения государственных (муниципальных) нужд</v>
          </cell>
          <cell r="B323">
            <v>909</v>
          </cell>
          <cell r="C323" t="str">
            <v>04</v>
          </cell>
          <cell r="D323" t="str">
            <v>09</v>
          </cell>
          <cell r="E323" t="str">
            <v>151 00 04180</v>
          </cell>
          <cell r="F323" t="str">
            <v>240</v>
          </cell>
        </row>
        <row r="324">
          <cell r="A324" t="str">
            <v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v>
          </cell>
          <cell r="B324">
            <v>909</v>
          </cell>
          <cell r="C324" t="str">
            <v xml:space="preserve">04 </v>
          </cell>
          <cell r="D324" t="str">
            <v>09</v>
          </cell>
          <cell r="E324" t="str">
            <v>152 00 00000</v>
          </cell>
        </row>
        <row r="325">
          <cell r="A325" t="str">
            <v>Мероприятия в установленной сфере деятельности</v>
          </cell>
          <cell r="B325">
            <v>909</v>
          </cell>
          <cell r="C325" t="str">
            <v xml:space="preserve">04 </v>
          </cell>
          <cell r="D325" t="str">
            <v>09</v>
          </cell>
          <cell r="E325" t="str">
            <v>152 00 04000</v>
          </cell>
        </row>
        <row r="326">
          <cell r="A326" t="str">
            <v>Бюджетные инвестиции</v>
          </cell>
          <cell r="B326">
            <v>909</v>
          </cell>
          <cell r="C326" t="str">
            <v xml:space="preserve">04 </v>
          </cell>
          <cell r="D326" t="str">
            <v>09</v>
          </cell>
          <cell r="E326" t="str">
            <v>152 00 04100</v>
          </cell>
        </row>
        <row r="327">
          <cell r="A327" t="str">
            <v>Капитальные вложения в объекты государственной (муниципальной) собственности</v>
          </cell>
          <cell r="B327">
            <v>909</v>
          </cell>
          <cell r="C327" t="str">
            <v xml:space="preserve">04 </v>
          </cell>
          <cell r="D327" t="str">
            <v>09</v>
          </cell>
          <cell r="E327" t="str">
            <v>152 00 04100</v>
          </cell>
          <cell r="F327" t="str">
            <v>400</v>
          </cell>
        </row>
        <row r="328">
          <cell r="A328" t="str">
            <v>Бюджетные инвестиции</v>
          </cell>
          <cell r="B328">
            <v>909</v>
          </cell>
          <cell r="C328" t="str">
            <v xml:space="preserve">04 </v>
          </cell>
          <cell r="D328" t="str">
            <v>09</v>
          </cell>
          <cell r="E328" t="str">
            <v>152 00 04100</v>
          </cell>
          <cell r="F328" t="str">
            <v>410</v>
          </cell>
        </row>
        <row r="329">
          <cell r="A329" t="str">
            <v>Мероприятия в сфере дорожного хозяйства</v>
          </cell>
          <cell r="B329">
            <v>909</v>
          </cell>
          <cell r="C329" t="str">
            <v xml:space="preserve">04 </v>
          </cell>
          <cell r="D329" t="str">
            <v>09</v>
          </cell>
          <cell r="E329" t="str">
            <v>152 00 04180</v>
          </cell>
        </row>
        <row r="330">
          <cell r="A330" t="str">
            <v>Закупка товаров, работ и услуг для обеспечения государственных (муниципальных) нужд</v>
          </cell>
          <cell r="B330">
            <v>909</v>
          </cell>
          <cell r="C330" t="str">
            <v xml:space="preserve">04 </v>
          </cell>
          <cell r="D330" t="str">
            <v>09</v>
          </cell>
          <cell r="E330" t="str">
            <v>152 00 04180</v>
          </cell>
          <cell r="F330" t="str">
            <v>200</v>
          </cell>
        </row>
        <row r="331">
          <cell r="A331" t="str">
            <v>Иные закупки товаров, работ и услуг для обеспечения государственных (муниципальных) нужд</v>
          </cell>
          <cell r="B331">
            <v>909</v>
          </cell>
          <cell r="C331" t="str">
            <v xml:space="preserve">04 </v>
          </cell>
          <cell r="D331" t="str">
            <v>09</v>
          </cell>
          <cell r="E331" t="str">
            <v>152 00 04180</v>
          </cell>
          <cell r="F331" t="str">
            <v>240</v>
          </cell>
        </row>
        <row r="332">
          <cell r="A332" t="str">
            <v>Мероприятия в рамках подпрограммы «Модернизация и развитие автомобильных дорог общего пользования местного значения городского округа Тольятти на 2021-2025 годы» муниципальной программы «Развитие транспортной системы и дорожного хозяйства городского округа Тольятти на 2021-2025гг.»</v>
          </cell>
          <cell r="B332">
            <v>909</v>
          </cell>
          <cell r="C332" t="str">
            <v xml:space="preserve">04 </v>
          </cell>
          <cell r="D332" t="str">
            <v>09</v>
          </cell>
          <cell r="E332" t="str">
            <v>152 00 S3270</v>
          </cell>
        </row>
        <row r="333">
          <cell r="A333" t="str">
            <v>Закупка товаров, работ и услуг для обеспечения государственных (муниципальных) нужд</v>
          </cell>
          <cell r="B333">
            <v>909</v>
          </cell>
          <cell r="C333" t="str">
            <v xml:space="preserve">04 </v>
          </cell>
          <cell r="D333" t="str">
            <v>09</v>
          </cell>
          <cell r="E333" t="str">
            <v>152 00 S3270</v>
          </cell>
          <cell r="F333" t="str">
            <v>200</v>
          </cell>
        </row>
        <row r="334">
          <cell r="A334" t="str">
            <v>Иные закупки товаров, работ и услуг для обеспечения государственных (муниципальных) нужд</v>
          </cell>
          <cell r="B334">
            <v>909</v>
          </cell>
          <cell r="C334" t="str">
            <v xml:space="preserve">04 </v>
          </cell>
          <cell r="D334" t="str">
            <v>09</v>
          </cell>
          <cell r="E334" t="str">
            <v>152 00 S3270</v>
          </cell>
          <cell r="F334" t="str">
            <v>240</v>
          </cell>
        </row>
        <row r="335">
          <cell r="A335" t="str">
            <v>Финансовое обеспечение дорожной деятельности в рамках реализации национального проекта  «Безопасные и качественные автомобильные дороги»</v>
          </cell>
          <cell r="B335">
            <v>909</v>
          </cell>
          <cell r="C335" t="str">
            <v xml:space="preserve">04 </v>
          </cell>
          <cell r="D335" t="str">
            <v>09</v>
          </cell>
          <cell r="E335" t="str">
            <v>152 R1 53930</v>
          </cell>
        </row>
        <row r="336">
          <cell r="A336" t="str">
            <v>Закупка товаров, работ и услуг для обеспечения государственных (муниципальных) нужд</v>
          </cell>
          <cell r="B336">
            <v>909</v>
          </cell>
          <cell r="C336" t="str">
            <v xml:space="preserve">04 </v>
          </cell>
          <cell r="D336" t="str">
            <v>09</v>
          </cell>
          <cell r="E336" t="str">
            <v>152 R1 53930</v>
          </cell>
          <cell r="F336" t="str">
            <v>200</v>
          </cell>
        </row>
        <row r="337">
          <cell r="A337" t="str">
            <v>Иные закупки товаров, работ и услуг для обеспечения государственных (муниципальных) нужд</v>
          </cell>
          <cell r="B337">
            <v>909</v>
          </cell>
          <cell r="C337" t="str">
            <v xml:space="preserve">04 </v>
          </cell>
          <cell r="D337" t="str">
            <v>09</v>
          </cell>
          <cell r="E337" t="str">
            <v>152 R1 53930</v>
          </cell>
          <cell r="F337" t="str">
            <v>240</v>
          </cell>
        </row>
        <row r="338">
          <cell r="A338" t="str">
            <v>Капитальные вложения в объекты государственной (муниципальной) собственности</v>
          </cell>
          <cell r="B338">
            <v>909</v>
          </cell>
          <cell r="C338" t="str">
            <v xml:space="preserve">04 </v>
          </cell>
          <cell r="D338" t="str">
            <v>09</v>
          </cell>
          <cell r="E338" t="str">
            <v>152 R1 53930</v>
          </cell>
          <cell r="F338" t="str">
            <v>400</v>
          </cell>
        </row>
        <row r="339">
          <cell r="A339" t="str">
            <v>Бюджетные инвестиции</v>
          </cell>
          <cell r="B339">
            <v>909</v>
          </cell>
          <cell r="C339" t="str">
            <v xml:space="preserve">04 </v>
          </cell>
          <cell r="D339" t="str">
            <v>09</v>
          </cell>
          <cell r="E339" t="str">
            <v>152 R1 53930</v>
          </cell>
          <cell r="F339" t="str">
            <v>410</v>
          </cell>
        </row>
        <row r="340">
          <cell r="A340" t="str">
            <v xml:space="preserve">Подпрограммы  «Повышение безопасности дорожного движения на период 2021-2025гг.»                      </v>
          </cell>
          <cell r="B340">
            <v>909</v>
          </cell>
          <cell r="C340" t="str">
            <v xml:space="preserve">04 </v>
          </cell>
          <cell r="D340" t="str">
            <v>09</v>
          </cell>
          <cell r="E340" t="str">
            <v>154 00 00000</v>
          </cell>
        </row>
        <row r="341">
          <cell r="A341" t="str">
            <v>Мероприятия в установленной сфере деятельности</v>
          </cell>
          <cell r="B341" t="str">
            <v>909</v>
          </cell>
          <cell r="C341" t="str">
            <v xml:space="preserve">04 </v>
          </cell>
          <cell r="D341" t="str">
            <v>09</v>
          </cell>
          <cell r="E341" t="str">
            <v xml:space="preserve">154 00 04000 </v>
          </cell>
        </row>
        <row r="342">
          <cell r="A342" t="str">
            <v>Мероприятия в сфере дорожного хозяйства</v>
          </cell>
          <cell r="B342">
            <v>909</v>
          </cell>
          <cell r="C342" t="str">
            <v xml:space="preserve">04 </v>
          </cell>
          <cell r="D342" t="str">
            <v>09</v>
          </cell>
          <cell r="E342" t="str">
            <v xml:space="preserve">154 00 04180 </v>
          </cell>
        </row>
        <row r="343">
          <cell r="A343" t="str">
            <v>Закупка товаров, работ и услуг для обеспечения государственных (муниципальных) нужд</v>
          </cell>
          <cell r="B343" t="str">
            <v>909</v>
          </cell>
          <cell r="C343" t="str">
            <v xml:space="preserve">04 </v>
          </cell>
          <cell r="D343" t="str">
            <v>09</v>
          </cell>
          <cell r="E343" t="str">
            <v xml:space="preserve">154 00 04180 </v>
          </cell>
          <cell r="F343" t="str">
            <v>200</v>
          </cell>
        </row>
        <row r="344">
          <cell r="A344" t="str">
            <v>Иные закупки товаров, работ и услуг для обеспечения государственных (муниципальных) нужд</v>
          </cell>
          <cell r="B344">
            <v>909</v>
          </cell>
          <cell r="C344" t="str">
            <v xml:space="preserve">04 </v>
          </cell>
          <cell r="D344" t="str">
            <v>09</v>
          </cell>
          <cell r="E344" t="str">
            <v xml:space="preserve">154 00 04180 </v>
          </cell>
          <cell r="F344" t="str">
            <v>240</v>
          </cell>
        </row>
        <row r="345">
          <cell r="A345" t="str">
            <v>Финансовое обеспечение деятельности казенных учреждений</v>
          </cell>
          <cell r="B345" t="str">
            <v>909</v>
          </cell>
          <cell r="C345" t="str">
            <v xml:space="preserve">04 </v>
          </cell>
          <cell r="D345" t="str">
            <v>09</v>
          </cell>
          <cell r="E345" t="str">
            <v>154 00 12000</v>
          </cell>
        </row>
        <row r="346">
          <cell r="A346" t="str">
            <v>Учреждения, осуществляющие деятельность в сфере дорожного хозяйства</v>
          </cell>
          <cell r="B346">
            <v>909</v>
          </cell>
          <cell r="C346" t="str">
            <v xml:space="preserve">04 </v>
          </cell>
          <cell r="D346" t="str">
            <v>09</v>
          </cell>
          <cell r="E346" t="str">
            <v>154 00 12180</v>
          </cell>
        </row>
        <row r="347">
          <cell r="A34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47" t="str">
            <v>909</v>
          </cell>
          <cell r="C347" t="str">
            <v xml:space="preserve">04 </v>
          </cell>
          <cell r="D347" t="str">
            <v>09</v>
          </cell>
          <cell r="E347" t="str">
            <v>154 00 12180</v>
          </cell>
          <cell r="F347" t="str">
            <v>100</v>
          </cell>
        </row>
        <row r="348">
          <cell r="A348" t="str">
            <v>Расходы на выплаты персоналу казенных учреждений</v>
          </cell>
          <cell r="B348">
            <v>909</v>
          </cell>
          <cell r="C348" t="str">
            <v xml:space="preserve">04 </v>
          </cell>
          <cell r="D348" t="str">
            <v>09</v>
          </cell>
          <cell r="E348" t="str">
            <v>154 00 12180</v>
          </cell>
          <cell r="F348" t="str">
            <v>110</v>
          </cell>
        </row>
        <row r="349">
          <cell r="A349" t="str">
            <v>Закупка товаров, работ и услуг для обеспечения государственных (муниципальных) нужд</v>
          </cell>
          <cell r="B349" t="str">
            <v>909</v>
          </cell>
          <cell r="C349" t="str">
            <v xml:space="preserve">04 </v>
          </cell>
          <cell r="D349" t="str">
            <v>09</v>
          </cell>
          <cell r="E349" t="str">
            <v>154 00 12180</v>
          </cell>
          <cell r="F349" t="str">
            <v>200</v>
          </cell>
        </row>
        <row r="350">
          <cell r="A350" t="str">
            <v>Иные закупки товаров, работ и услуг для обеспечения государственных (муниципальных) нужд</v>
          </cell>
          <cell r="B350">
            <v>909</v>
          </cell>
          <cell r="C350" t="str">
            <v xml:space="preserve">04 </v>
          </cell>
          <cell r="D350" t="str">
            <v>09</v>
          </cell>
          <cell r="E350" t="str">
            <v>154 00 12180</v>
          </cell>
          <cell r="F350" t="str">
            <v>240</v>
          </cell>
        </row>
        <row r="351">
          <cell r="A351" t="str">
            <v>Иные бюджетные ассигнования</v>
          </cell>
          <cell r="B351" t="str">
            <v>909</v>
          </cell>
          <cell r="C351" t="str">
            <v xml:space="preserve">04 </v>
          </cell>
          <cell r="D351" t="str">
            <v>09</v>
          </cell>
          <cell r="E351" t="str">
            <v>154 00 12180</v>
          </cell>
          <cell r="F351" t="str">
            <v>800</v>
          </cell>
        </row>
        <row r="352">
          <cell r="A352" t="str">
            <v xml:space="preserve">Уплата налогов, сборов и иных платежей                    </v>
          </cell>
          <cell r="B352">
            <v>909</v>
          </cell>
          <cell r="C352" t="str">
            <v xml:space="preserve">04 </v>
          </cell>
          <cell r="D352" t="str">
            <v>09</v>
          </cell>
          <cell r="E352" t="str">
            <v>154 00 12180</v>
          </cell>
          <cell r="F352" t="str">
            <v>850</v>
          </cell>
        </row>
        <row r="353">
          <cell r="A353" t="str">
            <v>Непрограммное направление расходов</v>
          </cell>
          <cell r="B353" t="str">
            <v>909</v>
          </cell>
          <cell r="C353" t="str">
            <v xml:space="preserve">04 </v>
          </cell>
          <cell r="D353" t="str">
            <v>09</v>
          </cell>
          <cell r="E353" t="str">
            <v>990 00 00000</v>
          </cell>
        </row>
        <row r="354">
          <cell r="A354" t="str">
            <v>Финансовое обеспечение деятельности казенных учреждений</v>
          </cell>
          <cell r="B354" t="str">
            <v>909</v>
          </cell>
          <cell r="C354" t="str">
            <v xml:space="preserve">04 </v>
          </cell>
          <cell r="D354" t="str">
            <v>09</v>
          </cell>
          <cell r="E354" t="str">
            <v>990 00 12000</v>
          </cell>
        </row>
        <row r="355">
          <cell r="A355" t="str">
            <v>Учреждения, осуществляющие деятельность в сфере дорожного хозяйства</v>
          </cell>
          <cell r="B355">
            <v>909</v>
          </cell>
          <cell r="C355" t="str">
            <v xml:space="preserve">04 </v>
          </cell>
          <cell r="D355" t="str">
            <v>09</v>
          </cell>
          <cell r="E355" t="str">
            <v>990 00 12180</v>
          </cell>
        </row>
        <row r="356">
          <cell r="A356" t="str">
            <v>Иные бюджетные ассигнования</v>
          </cell>
          <cell r="B356" t="str">
            <v>909</v>
          </cell>
          <cell r="C356" t="str">
            <v xml:space="preserve">04 </v>
          </cell>
          <cell r="D356" t="str">
            <v>09</v>
          </cell>
          <cell r="E356" t="str">
            <v>990 00 12180</v>
          </cell>
          <cell r="F356" t="str">
            <v>800</v>
          </cell>
        </row>
        <row r="357">
          <cell r="A357" t="str">
            <v>Уплата налогов, сборов и иных платежей</v>
          </cell>
          <cell r="B357" t="str">
            <v>909</v>
          </cell>
          <cell r="C357" t="str">
            <v xml:space="preserve">04 </v>
          </cell>
          <cell r="D357" t="str">
            <v>09</v>
          </cell>
          <cell r="E357" t="str">
            <v>990 00 12180</v>
          </cell>
          <cell r="F357" t="str">
            <v>850</v>
          </cell>
        </row>
        <row r="359">
          <cell r="A359" t="str">
            <v>Благоустройство</v>
          </cell>
          <cell r="B359">
            <v>909</v>
          </cell>
          <cell r="C359" t="str">
            <v>05</v>
          </cell>
          <cell r="D359" t="str">
            <v>03</v>
          </cell>
        </row>
        <row r="360">
          <cell r="A360" t="str">
            <v xml:space="preserve">Муниципальная программа «Развитие транспортной системы и дорожного хозяйства городского округа Тольятти на 2021-2025гг.» </v>
          </cell>
          <cell r="B360">
            <v>909</v>
          </cell>
          <cell r="C360" t="str">
            <v>05</v>
          </cell>
          <cell r="D360" t="str">
            <v>03</v>
          </cell>
          <cell r="E360" t="str">
            <v>150 00 00000</v>
          </cell>
        </row>
        <row r="361">
          <cell r="A361" t="str">
            <v xml:space="preserve">Подпрограмма «Содержание улично-дорожной сети городского округа Тольятти на  2021-2025гг.» </v>
          </cell>
          <cell r="B361">
            <v>909</v>
          </cell>
          <cell r="C361" t="str">
            <v>05</v>
          </cell>
          <cell r="D361" t="str">
            <v>03</v>
          </cell>
          <cell r="E361" t="str">
            <v>151 00 00000</v>
          </cell>
        </row>
        <row r="362">
          <cell r="A362" t="str">
            <v xml:space="preserve">Подпрограммы «Содержание улично-дорожной сети городского округа Тольятти на 2021-2025гг.» </v>
          </cell>
          <cell r="B362">
            <v>909</v>
          </cell>
          <cell r="C362" t="str">
            <v>05</v>
          </cell>
          <cell r="D362" t="str">
            <v>03</v>
          </cell>
          <cell r="E362" t="str">
            <v>151 00 04000</v>
          </cell>
        </row>
        <row r="363">
          <cell r="A363" t="str">
            <v>Мероприятия в установленной сфере деятельности</v>
          </cell>
          <cell r="B363">
            <v>909</v>
          </cell>
          <cell r="C363" t="str">
            <v>05</v>
          </cell>
          <cell r="D363" t="str">
            <v>03</v>
          </cell>
          <cell r="E363" t="str">
            <v>151 00 04420</v>
          </cell>
        </row>
        <row r="364">
          <cell r="A364" t="str">
            <v>Мероприятия в области благоустройства</v>
          </cell>
          <cell r="B364">
            <v>909</v>
          </cell>
          <cell r="C364" t="str">
            <v>05</v>
          </cell>
          <cell r="D364" t="str">
            <v>03</v>
          </cell>
          <cell r="E364" t="str">
            <v>151 00 04420</v>
          </cell>
          <cell r="F364" t="str">
            <v>200</v>
          </cell>
        </row>
        <row r="365">
          <cell r="A365" t="str">
            <v>Закупка товаров, работ и услуг для обеспечения государственных (муниципальных) нужд</v>
          </cell>
          <cell r="B365">
            <v>909</v>
          </cell>
          <cell r="C365" t="str">
            <v>05</v>
          </cell>
          <cell r="D365" t="str">
            <v>03</v>
          </cell>
          <cell r="E365" t="str">
            <v>151 00 04420</v>
          </cell>
          <cell r="F365" t="str">
            <v>240</v>
          </cell>
        </row>
        <row r="367">
          <cell r="A367" t="str">
            <v>Департамент экономического развития администрации городского округа Тольятти</v>
          </cell>
          <cell r="B367">
            <v>910</v>
          </cell>
        </row>
        <row r="368">
          <cell r="A368" t="str">
            <v>Другие общегосударственные вопросы</v>
          </cell>
          <cell r="B368">
            <v>910</v>
          </cell>
          <cell r="C368" t="str">
            <v>01</v>
          </cell>
          <cell r="D368" t="str">
            <v>13</v>
          </cell>
        </row>
        <row r="369">
          <cell r="A369" t="str">
            <v>Муниципальная программа «Развитие информационно-телекоммуникационной инфраструктуры городского округа Тольятти на 2022 – 2026 годы»</v>
          </cell>
          <cell r="B369" t="str">
            <v>910</v>
          </cell>
          <cell r="C369" t="str">
            <v>01</v>
          </cell>
          <cell r="D369" t="str">
            <v>13</v>
          </cell>
          <cell r="E369" t="str">
            <v>110 00 00000</v>
          </cell>
        </row>
        <row r="370">
          <cell r="A370" t="str">
            <v>Мероприятия в установленной сфере деятельности</v>
          </cell>
          <cell r="B370" t="str">
            <v>910</v>
          </cell>
          <cell r="C370" t="str">
            <v>01</v>
          </cell>
          <cell r="D370" t="str">
            <v>13</v>
          </cell>
          <cell r="E370" t="str">
            <v>110 00 04000</v>
          </cell>
        </row>
        <row r="371">
          <cell r="A371" t="str">
            <v>Мероприятия в сфере информационно-коммуникационных технологий и связи</v>
          </cell>
          <cell r="B371" t="str">
            <v>910</v>
          </cell>
          <cell r="C371" t="str">
            <v>01</v>
          </cell>
          <cell r="D371" t="str">
            <v>13</v>
          </cell>
          <cell r="E371" t="str">
            <v>110 00 04460</v>
          </cell>
        </row>
        <row r="372">
          <cell r="A372" t="str">
            <v>Закупка товаров, работ и услуг для обеспечения государственных (муниципальных) нужд</v>
          </cell>
          <cell r="B372" t="str">
            <v>910</v>
          </cell>
          <cell r="C372" t="str">
            <v>01</v>
          </cell>
          <cell r="D372" t="str">
            <v>13</v>
          </cell>
          <cell r="E372" t="str">
            <v>110 00 04460</v>
          </cell>
          <cell r="F372" t="str">
            <v>200</v>
          </cell>
        </row>
        <row r="373">
          <cell r="A373" t="str">
            <v>Иные закупки товаров, работ и услуг для обеспечения государственных (муниципальных) нужд</v>
          </cell>
          <cell r="B373" t="str">
            <v>910</v>
          </cell>
          <cell r="C373" t="str">
            <v>01</v>
          </cell>
          <cell r="D373" t="str">
            <v>13</v>
          </cell>
          <cell r="E373" t="str">
            <v>110 00 04460</v>
          </cell>
          <cell r="F373" t="str">
            <v>240</v>
          </cell>
        </row>
        <row r="374">
          <cell r="A374" t="str">
            <v>Муниципальная программа «Развитие органов местного самоуправления городского округа Тольятти на 2017-2022 годы»</v>
          </cell>
          <cell r="B374" t="str">
            <v>910</v>
          </cell>
          <cell r="C374" t="str">
            <v>01</v>
          </cell>
          <cell r="D374" t="str">
            <v>13</v>
          </cell>
          <cell r="E374" t="str">
            <v>220 00 00000</v>
          </cell>
        </row>
        <row r="375">
          <cell r="A375" t="str">
            <v>Мероприятия в установленной сфере деятельности</v>
          </cell>
          <cell r="B375" t="str">
            <v>910</v>
          </cell>
          <cell r="C375" t="str">
            <v>01</v>
          </cell>
          <cell r="D375" t="str">
            <v>13</v>
          </cell>
          <cell r="E375" t="str">
            <v>220 00 04000</v>
          </cell>
        </row>
        <row r="376">
          <cell r="A376" t="str">
            <v>Мероприятия в сфере общегосударственного управления</v>
          </cell>
          <cell r="B376" t="str">
            <v>910</v>
          </cell>
          <cell r="C376" t="str">
            <v>01</v>
          </cell>
          <cell r="D376" t="str">
            <v>13</v>
          </cell>
          <cell r="E376" t="str">
            <v>220 00 04040</v>
          </cell>
        </row>
        <row r="377">
          <cell r="A377" t="str">
            <v>Закупка товаров, работ и услуг для обеспечения государственных (муниципальных) нужд</v>
          </cell>
          <cell r="B377" t="str">
            <v>910</v>
          </cell>
          <cell r="C377" t="str">
            <v>01</v>
          </cell>
          <cell r="D377" t="str">
            <v>13</v>
          </cell>
          <cell r="E377" t="str">
            <v>220 00 04040</v>
          </cell>
          <cell r="F377" t="str">
            <v>200</v>
          </cell>
        </row>
        <row r="378">
          <cell r="A378" t="str">
            <v>Иные закупки товаров, работ и услуг для обеспечения государственных (муниципальных) нужд</v>
          </cell>
          <cell r="B378" t="str">
            <v>910</v>
          </cell>
          <cell r="C378" t="str">
            <v>01</v>
          </cell>
          <cell r="D378" t="str">
            <v>13</v>
          </cell>
          <cell r="E378" t="str">
            <v>220 00 04040</v>
          </cell>
          <cell r="F378" t="str">
            <v>240</v>
          </cell>
        </row>
        <row r="379">
          <cell r="A379" t="str">
            <v>Непрограммное направление расходов</v>
          </cell>
          <cell r="B379">
            <v>910</v>
          </cell>
          <cell r="C379" t="str">
            <v>01</v>
          </cell>
          <cell r="D379" t="str">
            <v>13</v>
          </cell>
          <cell r="E379" t="str">
            <v>990 00 00000</v>
          </cell>
        </row>
        <row r="380">
          <cell r="A380" t="str">
            <v>Мероприятия в установленной сфере деятельности</v>
          </cell>
          <cell r="B380">
            <v>910</v>
          </cell>
          <cell r="C380" t="str">
            <v>01</v>
          </cell>
          <cell r="D380" t="str">
            <v>13</v>
          </cell>
          <cell r="E380" t="str">
            <v>990 00 04000</v>
          </cell>
        </row>
        <row r="381">
          <cell r="A381" t="str">
            <v>Мероприятия в сфере общегосударственного управления</v>
          </cell>
          <cell r="B381">
            <v>910</v>
          </cell>
          <cell r="C381" t="str">
            <v>01</v>
          </cell>
          <cell r="D381" t="str">
            <v>13</v>
          </cell>
          <cell r="E381" t="str">
            <v>990 00 04040</v>
          </cell>
        </row>
        <row r="382">
          <cell r="A382" t="str">
            <v>Закупка товаров, работ и услуг для обеспечения государственных (муниципальных) нужд</v>
          </cell>
          <cell r="B382">
            <v>910</v>
          </cell>
          <cell r="C382" t="str">
            <v>01</v>
          </cell>
          <cell r="D382" t="str">
            <v>13</v>
          </cell>
          <cell r="E382" t="str">
            <v>990 00 04040</v>
          </cell>
          <cell r="F382" t="str">
            <v>200</v>
          </cell>
        </row>
        <row r="383">
          <cell r="A383" t="str">
            <v>Иные закупки товаров, работ и услуг для обеспечения государственных (муниципальных) нужд</v>
          </cell>
          <cell r="B383">
            <v>910</v>
          </cell>
          <cell r="C383" t="str">
            <v>01</v>
          </cell>
          <cell r="D383" t="str">
            <v>13</v>
          </cell>
          <cell r="E383" t="str">
            <v>990 00 04040</v>
          </cell>
          <cell r="F383" t="str">
            <v>240</v>
          </cell>
        </row>
        <row r="384">
          <cell r="A384" t="str">
            <v>Предоставление субсидий бюджетным, автономным учреждениям и иным некоммерческим организациям</v>
          </cell>
          <cell r="B384">
            <v>910</v>
          </cell>
          <cell r="C384" t="str">
            <v>01</v>
          </cell>
          <cell r="D384" t="str">
            <v>13</v>
          </cell>
          <cell r="E384" t="str">
            <v>990 00 04040</v>
          </cell>
          <cell r="F384" t="str">
            <v>600</v>
          </cell>
        </row>
        <row r="385">
          <cell r="A385" t="str">
            <v>Субсидии автономным учреждениям</v>
          </cell>
          <cell r="B385">
            <v>910</v>
          </cell>
          <cell r="C385" t="str">
            <v>01</v>
          </cell>
          <cell r="D385" t="str">
            <v>13</v>
          </cell>
          <cell r="E385" t="str">
            <v>990 00 04040</v>
          </cell>
          <cell r="F385" t="str">
            <v>620</v>
          </cell>
        </row>
        <row r="386">
          <cell r="A386" t="str">
            <v>Мероприятия в сфере информационно-коммуникационных технологий и связи</v>
          </cell>
          <cell r="B386">
            <v>910</v>
          </cell>
          <cell r="C386" t="str">
            <v>01</v>
          </cell>
          <cell r="D386" t="str">
            <v>13</v>
          </cell>
          <cell r="E386" t="str">
            <v>990 00 04460</v>
          </cell>
        </row>
        <row r="387">
          <cell r="A387" t="str">
            <v>Закупка товаров, работ и услуг для обеспечения государственных (муниципальных) нужд</v>
          </cell>
          <cell r="B387">
            <v>910</v>
          </cell>
          <cell r="C387" t="str">
            <v>01</v>
          </cell>
          <cell r="D387" t="str">
            <v>13</v>
          </cell>
          <cell r="E387" t="str">
            <v>990 00 04460</v>
          </cell>
          <cell r="F387" t="str">
            <v>200</v>
          </cell>
        </row>
        <row r="388">
          <cell r="A388" t="str">
            <v>Иные закупки товаров, работ и услуг для обеспечения государственных (муниципальных) нужд</v>
          </cell>
          <cell r="B388">
            <v>910</v>
          </cell>
          <cell r="C388" t="str">
            <v>01</v>
          </cell>
          <cell r="D388" t="str">
            <v>13</v>
          </cell>
          <cell r="E388" t="str">
            <v>990 00 04460</v>
          </cell>
          <cell r="F388" t="str">
            <v>240</v>
          </cell>
        </row>
        <row r="390">
          <cell r="A390" t="str">
            <v>Другие вопросы в области национальной экономики</v>
          </cell>
          <cell r="B390">
            <v>910</v>
          </cell>
          <cell r="C390" t="str">
            <v>04</v>
          </cell>
          <cell r="D390" t="str">
            <v>12</v>
          </cell>
        </row>
        <row r="391">
          <cell r="A391" t="str">
            <v>Муниципальная программа городского округа Тольятти «Развитие малого и среднего предпринимательства городского округа Тольятти на 2018-2022 годы»</v>
          </cell>
          <cell r="B391">
            <v>910</v>
          </cell>
          <cell r="C391" t="str">
            <v>04</v>
          </cell>
          <cell r="D391" t="str">
            <v>12</v>
          </cell>
          <cell r="E391" t="str">
            <v>120 00 00000</v>
          </cell>
        </row>
        <row r="392">
          <cell r="A392" t="str">
            <v>Финансовое обеспечение деятельности бюджетных и автономных учреждений</v>
          </cell>
          <cell r="B392">
            <v>910</v>
          </cell>
          <cell r="C392" t="str">
            <v>04</v>
          </cell>
          <cell r="D392" t="str">
            <v>12</v>
          </cell>
          <cell r="E392" t="str">
            <v>120 00 02000</v>
          </cell>
        </row>
        <row r="393">
          <cell r="A393" t="str">
            <v>Учреждения, осуществляющие деятельность в сфере национальной экономики</v>
          </cell>
          <cell r="B393">
            <v>910</v>
          </cell>
          <cell r="C393" t="str">
            <v>04</v>
          </cell>
          <cell r="D393" t="str">
            <v>12</v>
          </cell>
          <cell r="E393" t="str">
            <v>120 00 02070</v>
          </cell>
        </row>
        <row r="394">
          <cell r="A394" t="str">
            <v>Предоставление субсидий бюджетным, автономным учреждениям и иным некоммерческим организациям</v>
          </cell>
          <cell r="B394">
            <v>910</v>
          </cell>
          <cell r="C394" t="str">
            <v>04</v>
          </cell>
          <cell r="D394" t="str">
            <v>12</v>
          </cell>
          <cell r="E394" t="str">
            <v>120 00 02070</v>
          </cell>
          <cell r="F394" t="str">
            <v>600</v>
          </cell>
        </row>
        <row r="395">
          <cell r="A395" t="str">
            <v>Субсидии автономным учреждениям</v>
          </cell>
          <cell r="B395">
            <v>910</v>
          </cell>
          <cell r="C395" t="str">
            <v>04</v>
          </cell>
          <cell r="D395" t="str">
            <v>12</v>
          </cell>
          <cell r="E395" t="str">
            <v>120 00 02070</v>
          </cell>
          <cell r="F395" t="str">
            <v>620</v>
          </cell>
        </row>
        <row r="396">
          <cell r="A396" t="str">
            <v>Мероприятия в установленной сфере деятельности</v>
          </cell>
          <cell r="B396">
            <v>910</v>
          </cell>
          <cell r="C396" t="str">
            <v>04</v>
          </cell>
          <cell r="D396" t="str">
            <v>12</v>
          </cell>
          <cell r="E396" t="str">
            <v>120 00 04000</v>
          </cell>
        </row>
        <row r="397">
          <cell r="A397" t="str">
            <v>Мероприятия в сфере национальной экономики</v>
          </cell>
          <cell r="B397">
            <v>910</v>
          </cell>
          <cell r="C397" t="str">
            <v>04</v>
          </cell>
          <cell r="D397" t="str">
            <v>12</v>
          </cell>
          <cell r="E397" t="str">
            <v>120 00 04070</v>
          </cell>
        </row>
        <row r="398">
          <cell r="A398" t="str">
            <v>Предоставление субсидий бюджетным, автономным учреждениям и иным некоммерческим организациям</v>
          </cell>
          <cell r="B398">
            <v>910</v>
          </cell>
          <cell r="C398" t="str">
            <v>04</v>
          </cell>
          <cell r="D398" t="str">
            <v>12</v>
          </cell>
          <cell r="E398" t="str">
            <v>120 00 04070</v>
          </cell>
          <cell r="F398" t="str">
            <v>600</v>
          </cell>
        </row>
        <row r="399">
          <cell r="A399" t="str">
            <v>Субсидии автономным учреждениям</v>
          </cell>
          <cell r="B399">
            <v>910</v>
          </cell>
          <cell r="C399" t="str">
            <v>04</v>
          </cell>
          <cell r="D399" t="str">
            <v>12</v>
          </cell>
          <cell r="E399" t="str">
            <v>120 00 04070</v>
          </cell>
          <cell r="F399" t="str">
            <v>620</v>
          </cell>
        </row>
        <row r="400">
          <cell r="A400" t="str">
            <v xml:space="preserve">Непрограммное направление расходов </v>
          </cell>
          <cell r="B400">
            <v>910</v>
          </cell>
          <cell r="C400" t="str">
            <v>04</v>
          </cell>
          <cell r="D400" t="str">
            <v>12</v>
          </cell>
          <cell r="E400" t="str">
            <v>990 00 00000</v>
          </cell>
        </row>
        <row r="401">
          <cell r="A401" t="str">
            <v>Финансовое обеспечение деятельности бюджетных и автономных учреждений</v>
          </cell>
          <cell r="B401">
            <v>910</v>
          </cell>
          <cell r="C401" t="str">
            <v>04</v>
          </cell>
          <cell r="D401" t="str">
            <v>12</v>
          </cell>
          <cell r="E401" t="str">
            <v>990 00 02000</v>
          </cell>
        </row>
        <row r="402">
          <cell r="A402" t="str">
            <v>Учреждения, осуществляющие деятельность  в сфере национальной экономики</v>
          </cell>
          <cell r="B402">
            <v>910</v>
          </cell>
          <cell r="C402" t="str">
            <v>04</v>
          </cell>
          <cell r="D402" t="str">
            <v>12</v>
          </cell>
          <cell r="E402" t="str">
            <v>990 00 02070</v>
          </cell>
        </row>
        <row r="403">
          <cell r="A403" t="str">
            <v>Предоставление субсидий бюджетным, автономным учреждениям и иным некоммерческим организациям</v>
          </cell>
          <cell r="B403">
            <v>910</v>
          </cell>
          <cell r="C403" t="str">
            <v>04</v>
          </cell>
          <cell r="D403" t="str">
            <v>12</v>
          </cell>
          <cell r="E403" t="str">
            <v>990 00 02070</v>
          </cell>
          <cell r="F403" t="str">
            <v>600</v>
          </cell>
        </row>
        <row r="404">
          <cell r="A404" t="str">
            <v>Субсидии автономным учреждениям</v>
          </cell>
          <cell r="B404">
            <v>910</v>
          </cell>
          <cell r="C404" t="str">
            <v>04</v>
          </cell>
          <cell r="D404" t="str">
            <v>12</v>
          </cell>
          <cell r="E404" t="str">
            <v>990 00 02070</v>
          </cell>
          <cell r="F404" t="str">
            <v>620</v>
          </cell>
        </row>
        <row r="405">
          <cell r="A405" t="str">
            <v>Мероприятия в установленной сфере деятельности</v>
          </cell>
          <cell r="B405">
            <v>910</v>
          </cell>
          <cell r="C405" t="str">
            <v>04</v>
          </cell>
          <cell r="D405" t="str">
            <v>12</v>
          </cell>
          <cell r="E405" t="str">
            <v>990 00 04000</v>
          </cell>
        </row>
        <row r="406">
          <cell r="A406" t="str">
            <v>Мероприятия в сфере национальной экономики</v>
          </cell>
          <cell r="B406">
            <v>910</v>
          </cell>
          <cell r="C406" t="str">
            <v>04</v>
          </cell>
          <cell r="D406" t="str">
            <v>12</v>
          </cell>
          <cell r="E406" t="str">
            <v>990 00 04070</v>
          </cell>
        </row>
        <row r="407">
          <cell r="A407" t="str">
            <v>Предоставление субсидий бюджетным, автономным учреждениям и иным некоммерческим организациям</v>
          </cell>
          <cell r="B407">
            <v>910</v>
          </cell>
          <cell r="C407" t="str">
            <v>04</v>
          </cell>
          <cell r="D407" t="str">
            <v>12</v>
          </cell>
          <cell r="E407" t="str">
            <v>990 00 04070</v>
          </cell>
          <cell r="F407" t="str">
            <v>600</v>
          </cell>
        </row>
        <row r="408">
          <cell r="A408" t="str">
            <v>Субсидии автономным учреждениям</v>
          </cell>
          <cell r="B408">
            <v>910</v>
          </cell>
          <cell r="C408" t="str">
            <v>04</v>
          </cell>
          <cell r="D408" t="str">
            <v>12</v>
          </cell>
          <cell r="E408" t="str">
            <v>990 00 04070</v>
          </cell>
          <cell r="F408" t="str">
            <v>620</v>
          </cell>
        </row>
        <row r="410">
          <cell r="A410" t="str">
            <v>Департамент культуры администрации городского округа Тольятти</v>
          </cell>
          <cell r="B410">
            <v>912</v>
          </cell>
        </row>
        <row r="411">
          <cell r="A411" t="str">
            <v>Дополнительное образование детей</v>
          </cell>
          <cell r="B411">
            <v>912</v>
          </cell>
          <cell r="C411" t="str">
            <v>07</v>
          </cell>
          <cell r="D411" t="str">
            <v>03</v>
          </cell>
        </row>
        <row r="412">
          <cell r="A412" t="str">
            <v>Муниципальная программа «Культура Тольятти на 2019-2023 годы»</v>
          </cell>
          <cell r="B412">
            <v>912</v>
          </cell>
          <cell r="C412" t="str">
            <v>07</v>
          </cell>
          <cell r="D412" t="str">
            <v>03</v>
          </cell>
          <cell r="E412" t="str">
            <v>010 00 00000</v>
          </cell>
        </row>
        <row r="413">
          <cell r="A413" t="str">
            <v>Финансовое обеспечение деятельности бюджетных и автономных  учреждений</v>
          </cell>
          <cell r="B413">
            <v>912</v>
          </cell>
          <cell r="C413" t="str">
            <v>07</v>
          </cell>
          <cell r="D413" t="str">
            <v>03</v>
          </cell>
          <cell r="E413" t="str">
            <v>010 00 02000</v>
          </cell>
        </row>
        <row r="414">
          <cell r="A414" t="str">
            <v>Организации дополнительного образования детей</v>
          </cell>
          <cell r="B414">
            <v>912</v>
          </cell>
          <cell r="C414" t="str">
            <v>07</v>
          </cell>
          <cell r="D414" t="str">
            <v>03</v>
          </cell>
          <cell r="E414" t="str">
            <v>010 00 02280</v>
          </cell>
        </row>
        <row r="415">
          <cell r="A415" t="str">
            <v>Предоставление субсидий бюджетным, автономным учреждениям и иным некоммерческим организациям</v>
          </cell>
          <cell r="B415">
            <v>912</v>
          </cell>
          <cell r="C415" t="str">
            <v>07</v>
          </cell>
          <cell r="D415" t="str">
            <v>03</v>
          </cell>
          <cell r="E415" t="str">
            <v>010 00 02280</v>
          </cell>
          <cell r="F415" t="str">
            <v>600</v>
          </cell>
        </row>
        <row r="416">
          <cell r="A416" t="str">
            <v>Субсидии бюджетным учреждениям</v>
          </cell>
          <cell r="B416">
            <v>912</v>
          </cell>
          <cell r="C416" t="str">
            <v>07</v>
          </cell>
          <cell r="D416" t="str">
            <v>03</v>
          </cell>
          <cell r="E416" t="str">
            <v>010 00 02280</v>
          </cell>
          <cell r="F416">
            <v>610</v>
          </cell>
        </row>
        <row r="417">
          <cell r="A417" t="str">
            <v>Мероприятия в установленной сфере деятельности</v>
          </cell>
          <cell r="B417">
            <v>912</v>
          </cell>
          <cell r="C417" t="str">
            <v>07</v>
          </cell>
          <cell r="D417" t="str">
            <v>03</v>
          </cell>
          <cell r="E417" t="str">
            <v>010 00 04000</v>
          </cell>
        </row>
        <row r="418">
          <cell r="A418" t="str">
            <v>Мероприятия в сфере дополнительного образования детей</v>
          </cell>
          <cell r="B418">
            <v>912</v>
          </cell>
          <cell r="C418" t="str">
            <v>07</v>
          </cell>
          <cell r="D418" t="str">
            <v>03</v>
          </cell>
          <cell r="E418" t="str">
            <v>010 00 04280</v>
          </cell>
        </row>
        <row r="419">
          <cell r="A419" t="str">
            <v>Предоставление субсидий бюджетным, автономным учреждениям и иным некоммерческим организациям</v>
          </cell>
          <cell r="B419">
            <v>912</v>
          </cell>
          <cell r="C419" t="str">
            <v>07</v>
          </cell>
          <cell r="D419" t="str">
            <v>03</v>
          </cell>
          <cell r="E419" t="str">
            <v>010 00 04280</v>
          </cell>
          <cell r="F419" t="str">
            <v>600</v>
          </cell>
        </row>
        <row r="420">
          <cell r="A420" t="str">
            <v>Субсидии бюджетным учреждениям</v>
          </cell>
          <cell r="B420">
            <v>912</v>
          </cell>
          <cell r="C420" t="str">
            <v>07</v>
          </cell>
          <cell r="D420" t="str">
            <v>03</v>
          </cell>
          <cell r="E420" t="str">
            <v>010 00 04280</v>
          </cell>
          <cell r="F420">
            <v>610</v>
          </cell>
        </row>
        <row r="421">
          <cell r="A421" t="str">
            <v>Мероприятия на поддержку отрасли культуры</v>
          </cell>
          <cell r="B421">
            <v>912</v>
          </cell>
          <cell r="C421" t="str">
            <v>07</v>
          </cell>
          <cell r="D421" t="str">
            <v>03</v>
          </cell>
          <cell r="E421" t="str">
            <v>010 A1 55190</v>
          </cell>
        </row>
        <row r="422">
          <cell r="A422" t="str">
            <v>Предоставление субсидий бюджетным, автономным учреждениям и иным некоммерческим организациям</v>
          </cell>
          <cell r="B422">
            <v>912</v>
          </cell>
          <cell r="C422" t="str">
            <v>07</v>
          </cell>
          <cell r="D422" t="str">
            <v>03</v>
          </cell>
          <cell r="E422" t="str">
            <v>010 A1 55190</v>
          </cell>
          <cell r="F422" t="str">
            <v>600</v>
          </cell>
        </row>
        <row r="423">
          <cell r="A423" t="str">
            <v>Субсидии бюджетным учреждениям</v>
          </cell>
          <cell r="B423">
            <v>912</v>
          </cell>
          <cell r="C423" t="str">
            <v>07</v>
          </cell>
          <cell r="D423" t="str">
            <v>03</v>
          </cell>
          <cell r="E423" t="str">
            <v>010 A1 55190</v>
          </cell>
          <cell r="F423">
            <v>610</v>
          </cell>
        </row>
        <row r="424">
          <cell r="A424" t="str">
            <v>Непрограммное направление расходов</v>
          </cell>
          <cell r="B424">
            <v>912</v>
          </cell>
          <cell r="C424" t="str">
            <v>07</v>
          </cell>
          <cell r="D424" t="str">
            <v>03</v>
          </cell>
          <cell r="E424" t="str">
            <v>990 00 00000</v>
          </cell>
        </row>
        <row r="425">
          <cell r="A425" t="str">
            <v>Финансовое обеспечение деятельности бюджетных и автономных  учреждений</v>
          </cell>
          <cell r="B425">
            <v>912</v>
          </cell>
          <cell r="C425" t="str">
            <v>07</v>
          </cell>
          <cell r="D425" t="str">
            <v>03</v>
          </cell>
          <cell r="E425" t="str">
            <v>990 00 02000</v>
          </cell>
        </row>
        <row r="426">
          <cell r="A426" t="str">
            <v>Организации дополнительного образования</v>
          </cell>
          <cell r="B426">
            <v>912</v>
          </cell>
          <cell r="C426" t="str">
            <v>07</v>
          </cell>
          <cell r="D426" t="str">
            <v>03</v>
          </cell>
          <cell r="E426" t="str">
            <v>990 00 02280</v>
          </cell>
        </row>
        <row r="427">
          <cell r="A427" t="str">
            <v>Предоставление субсидий бюджетным, автономным учреждениям и иным некоммерческим организациям</v>
          </cell>
          <cell r="B427">
            <v>912</v>
          </cell>
          <cell r="C427" t="str">
            <v>07</v>
          </cell>
          <cell r="D427" t="str">
            <v>03</v>
          </cell>
          <cell r="E427" t="str">
            <v>990 00 02280</v>
          </cell>
          <cell r="F427" t="str">
            <v>600</v>
          </cell>
        </row>
        <row r="428">
          <cell r="A428" t="str">
            <v>Субсидии бюджетным учреждениям</v>
          </cell>
          <cell r="B428">
            <v>912</v>
          </cell>
          <cell r="C428" t="str">
            <v>07</v>
          </cell>
          <cell r="D428" t="str">
            <v>03</v>
          </cell>
          <cell r="E428" t="str">
            <v>990 00 02280</v>
          </cell>
          <cell r="F428">
            <v>610</v>
          </cell>
        </row>
        <row r="429">
          <cell r="A429" t="str">
            <v>Мероприятия в установленной сфере деятельности</v>
          </cell>
          <cell r="B429">
            <v>912</v>
          </cell>
          <cell r="C429" t="str">
            <v>07</v>
          </cell>
          <cell r="D429" t="str">
            <v>03</v>
          </cell>
          <cell r="E429" t="str">
            <v>990 00 04000</v>
          </cell>
        </row>
        <row r="430">
          <cell r="A430" t="str">
            <v>Предоставление субсидий бюджетным, автономным учреждениям и иным некоммерческим организациям</v>
          </cell>
          <cell r="B430">
            <v>912</v>
          </cell>
          <cell r="C430" t="str">
            <v>07</v>
          </cell>
          <cell r="D430" t="str">
            <v>03</v>
          </cell>
          <cell r="E430" t="str">
            <v>990 00 04280</v>
          </cell>
          <cell r="F430" t="str">
            <v>600</v>
          </cell>
        </row>
        <row r="431">
          <cell r="A431" t="str">
            <v>Субсидии бюджетным учреждениям</v>
          </cell>
          <cell r="B431">
            <v>912</v>
          </cell>
          <cell r="C431" t="str">
            <v>07</v>
          </cell>
          <cell r="D431" t="str">
            <v>03</v>
          </cell>
          <cell r="E431" t="str">
            <v>990 00 04280</v>
          </cell>
          <cell r="F431">
            <v>610</v>
          </cell>
        </row>
        <row r="433">
          <cell r="A433" t="str">
            <v>Культура</v>
          </cell>
          <cell r="B433">
            <v>912</v>
          </cell>
          <cell r="C433" t="str">
            <v>08</v>
          </cell>
          <cell r="D433" t="str">
            <v>01</v>
          </cell>
        </row>
        <row r="434">
          <cell r="A434" t="str">
            <v>Муниципальная программа «Культура Тольятти на 2019-2023 годы»</v>
          </cell>
          <cell r="B434">
            <v>912</v>
          </cell>
          <cell r="C434" t="str">
            <v>08</v>
          </cell>
          <cell r="D434" t="str">
            <v>01</v>
          </cell>
          <cell r="E434" t="str">
            <v>010 00 00000</v>
          </cell>
        </row>
        <row r="435">
          <cell r="A435" t="str">
            <v>Финансовое обеспечение деятельности бюджетных и автономных  учреждений</v>
          </cell>
          <cell r="B435">
            <v>912</v>
          </cell>
          <cell r="C435" t="str">
            <v>08</v>
          </cell>
          <cell r="D435" t="str">
            <v>01</v>
          </cell>
          <cell r="E435" t="str">
            <v>010 00 02000</v>
          </cell>
        </row>
        <row r="436">
          <cell r="A436" t="str">
            <v>Парковые комплексы</v>
          </cell>
          <cell r="B436">
            <v>912</v>
          </cell>
          <cell r="C436" t="str">
            <v>08</v>
          </cell>
          <cell r="D436" t="str">
            <v>01</v>
          </cell>
          <cell r="E436" t="str">
            <v>010 00 02200</v>
          </cell>
        </row>
        <row r="437">
          <cell r="A437" t="str">
            <v>Предоставление субсидий бюджетным, автономным учреждениям и иным некоммерческим организациям</v>
          </cell>
          <cell r="B437">
            <v>912</v>
          </cell>
          <cell r="C437" t="str">
            <v>08</v>
          </cell>
          <cell r="D437" t="str">
            <v>01</v>
          </cell>
          <cell r="E437" t="str">
            <v>010 00 02200</v>
          </cell>
          <cell r="F437" t="str">
            <v>600</v>
          </cell>
        </row>
        <row r="438">
          <cell r="A438" t="str">
            <v>Субсидии автономным учреждениям</v>
          </cell>
          <cell r="B438">
            <v>912</v>
          </cell>
          <cell r="C438" t="str">
            <v>08</v>
          </cell>
          <cell r="D438" t="str">
            <v>01</v>
          </cell>
          <cell r="E438" t="str">
            <v>010 00 02200</v>
          </cell>
          <cell r="F438" t="str">
            <v>620</v>
          </cell>
        </row>
        <row r="439">
          <cell r="A439" t="str">
            <v>Дворцы, дома и другие учреждения культуры</v>
          </cell>
          <cell r="B439">
            <v>912</v>
          </cell>
          <cell r="C439" t="str">
            <v>08</v>
          </cell>
          <cell r="D439" t="str">
            <v>01</v>
          </cell>
          <cell r="E439" t="str">
            <v>010 00 02210</v>
          </cell>
        </row>
        <row r="440">
          <cell r="A440" t="str">
            <v>Предоставление субсидий бюджетным, автономным учреждениям и иным некоммерческим организациям</v>
          </cell>
          <cell r="B440">
            <v>912</v>
          </cell>
          <cell r="C440" t="str">
            <v>08</v>
          </cell>
          <cell r="D440" t="str">
            <v>01</v>
          </cell>
          <cell r="E440" t="str">
            <v>010 00 02210</v>
          </cell>
          <cell r="F440" t="str">
            <v>600</v>
          </cell>
        </row>
        <row r="441">
          <cell r="A441" t="str">
            <v>Субсидии бюджетным учреждениям</v>
          </cell>
          <cell r="B441">
            <v>912</v>
          </cell>
          <cell r="C441" t="str">
            <v>08</v>
          </cell>
          <cell r="D441" t="str">
            <v>01</v>
          </cell>
          <cell r="E441" t="str">
            <v>010 00 02210</v>
          </cell>
          <cell r="F441">
            <v>610</v>
          </cell>
        </row>
        <row r="442">
          <cell r="A442" t="str">
            <v>Субсидии автономным учреждениям</v>
          </cell>
          <cell r="B442">
            <v>912</v>
          </cell>
          <cell r="C442" t="str">
            <v>08</v>
          </cell>
          <cell r="D442" t="str">
            <v>01</v>
          </cell>
          <cell r="E442" t="str">
            <v>010 00 02210</v>
          </cell>
          <cell r="F442">
            <v>620</v>
          </cell>
        </row>
        <row r="443">
          <cell r="A443" t="str">
            <v>Музеи</v>
          </cell>
          <cell r="B443">
            <v>912</v>
          </cell>
          <cell r="C443" t="str">
            <v>08</v>
          </cell>
          <cell r="D443" t="str">
            <v>01</v>
          </cell>
          <cell r="E443" t="str">
            <v>010 00 02220</v>
          </cell>
        </row>
        <row r="444">
          <cell r="A444" t="str">
            <v>Предоставление субсидий бюджетным, автономным учреждениям и иным некоммерческим организациям</v>
          </cell>
          <cell r="B444">
            <v>912</v>
          </cell>
          <cell r="C444" t="str">
            <v>08</v>
          </cell>
          <cell r="D444" t="str">
            <v>01</v>
          </cell>
          <cell r="E444" t="str">
            <v>010 00 02220</v>
          </cell>
          <cell r="F444" t="str">
            <v>600</v>
          </cell>
        </row>
        <row r="445">
          <cell r="A445" t="str">
            <v>Субсидии бюджетным учреждениям</v>
          </cell>
          <cell r="B445">
            <v>912</v>
          </cell>
          <cell r="C445" t="str">
            <v>08</v>
          </cell>
          <cell r="D445" t="str">
            <v>01</v>
          </cell>
          <cell r="E445" t="str">
            <v>010 00 02220</v>
          </cell>
          <cell r="F445">
            <v>610</v>
          </cell>
        </row>
        <row r="446">
          <cell r="A446" t="str">
            <v>Библиотеки</v>
          </cell>
          <cell r="B446">
            <v>912</v>
          </cell>
          <cell r="C446" t="str">
            <v>08</v>
          </cell>
          <cell r="D446" t="str">
            <v>01</v>
          </cell>
          <cell r="E446" t="str">
            <v>010 00 02230</v>
          </cell>
        </row>
        <row r="447">
          <cell r="A447" t="str">
            <v>Предоставление субсидий бюджетным, автономным учреждениям и иным некоммерческим организациям</v>
          </cell>
          <cell r="B447">
            <v>912</v>
          </cell>
          <cell r="C447" t="str">
            <v>08</v>
          </cell>
          <cell r="D447" t="str">
            <v>01</v>
          </cell>
          <cell r="E447" t="str">
            <v>010 00 02230</v>
          </cell>
          <cell r="F447" t="str">
            <v>600</v>
          </cell>
        </row>
        <row r="448">
          <cell r="A448" t="str">
            <v>Субсидии бюджетным учреждениям</v>
          </cell>
          <cell r="B448">
            <v>912</v>
          </cell>
          <cell r="C448" t="str">
            <v>08</v>
          </cell>
          <cell r="D448" t="str">
            <v>01</v>
          </cell>
          <cell r="E448" t="str">
            <v>010 00 02230</v>
          </cell>
          <cell r="F448">
            <v>610</v>
          </cell>
        </row>
        <row r="449">
          <cell r="A449" t="str">
            <v>Субсидии автономным учреждениям</v>
          </cell>
          <cell r="B449">
            <v>912</v>
          </cell>
          <cell r="C449" t="str">
            <v>08</v>
          </cell>
          <cell r="D449" t="str">
            <v>01</v>
          </cell>
          <cell r="E449" t="str">
            <v>010 00 02230</v>
          </cell>
          <cell r="F449">
            <v>620</v>
          </cell>
        </row>
        <row r="450">
          <cell r="A450" t="str">
            <v>Театры, концертные и другие организации исполнительских искусств</v>
          </cell>
          <cell r="B450">
            <v>912</v>
          </cell>
          <cell r="C450" t="str">
            <v>08</v>
          </cell>
          <cell r="D450" t="str">
            <v>01</v>
          </cell>
          <cell r="E450" t="str">
            <v>010 00 02240</v>
          </cell>
        </row>
        <row r="451">
          <cell r="A451" t="str">
            <v>Предоставление субсидий бюджетным, автономным учреждениям и иным некоммерческим организациям</v>
          </cell>
          <cell r="B451">
            <v>912</v>
          </cell>
          <cell r="C451" t="str">
            <v>08</v>
          </cell>
          <cell r="D451" t="str">
            <v>01</v>
          </cell>
          <cell r="E451" t="str">
            <v>010 00 02240</v>
          </cell>
          <cell r="F451" t="str">
            <v>600</v>
          </cell>
        </row>
        <row r="452">
          <cell r="A452" t="str">
            <v>Субсидии бюджетным учреждениям</v>
          </cell>
          <cell r="B452">
            <v>912</v>
          </cell>
          <cell r="C452" t="str">
            <v>08</v>
          </cell>
          <cell r="D452" t="str">
            <v>01</v>
          </cell>
          <cell r="E452" t="str">
            <v>010 00 02240</v>
          </cell>
          <cell r="F452">
            <v>610</v>
          </cell>
        </row>
        <row r="453">
          <cell r="A453" t="str">
            <v>Субсидии автономным учреждениям</v>
          </cell>
          <cell r="B453">
            <v>912</v>
          </cell>
          <cell r="C453" t="str">
            <v>08</v>
          </cell>
          <cell r="D453" t="str">
            <v>01</v>
          </cell>
          <cell r="E453" t="str">
            <v>010 00 02240</v>
          </cell>
          <cell r="F453">
            <v>620</v>
          </cell>
        </row>
        <row r="454">
          <cell r="A454" t="str">
            <v>Мероприятия в установленной сфере деятельности</v>
          </cell>
          <cell r="B454">
            <v>912</v>
          </cell>
          <cell r="C454" t="str">
            <v>08</v>
          </cell>
          <cell r="D454" t="str">
            <v>01</v>
          </cell>
          <cell r="E454" t="str">
            <v>010 00 04000</v>
          </cell>
        </row>
        <row r="455">
          <cell r="A455" t="str">
            <v>Парковые комплексы</v>
          </cell>
          <cell r="B455">
            <v>912</v>
          </cell>
          <cell r="C455" t="str">
            <v>08</v>
          </cell>
          <cell r="D455" t="str">
            <v>01</v>
          </cell>
          <cell r="E455" t="str">
            <v>010 00 04200</v>
          </cell>
        </row>
        <row r="456">
          <cell r="A456" t="str">
            <v>Предоставление субсидий бюджетным, автономным учреждениям и иным некоммерческим организациям</v>
          </cell>
          <cell r="B456">
            <v>912</v>
          </cell>
          <cell r="C456" t="str">
            <v>08</v>
          </cell>
          <cell r="D456" t="str">
            <v>01</v>
          </cell>
          <cell r="E456" t="str">
            <v>010 00 04200</v>
          </cell>
          <cell r="F456" t="str">
            <v>600</v>
          </cell>
        </row>
        <row r="457">
          <cell r="A457" t="str">
            <v>Субсидии автономным учреждениям</v>
          </cell>
          <cell r="B457">
            <v>912</v>
          </cell>
          <cell r="C457" t="str">
            <v>08</v>
          </cell>
          <cell r="D457" t="str">
            <v>01</v>
          </cell>
          <cell r="E457" t="str">
            <v>010 00 04200</v>
          </cell>
          <cell r="F457" t="str">
            <v>620</v>
          </cell>
        </row>
        <row r="458">
          <cell r="A458" t="str">
            <v>Дворцы, дома и другие учреждения культуры</v>
          </cell>
          <cell r="B458">
            <v>912</v>
          </cell>
          <cell r="C458" t="str">
            <v>08</v>
          </cell>
          <cell r="D458" t="str">
            <v>01</v>
          </cell>
          <cell r="E458" t="str">
            <v>010 00 04210</v>
          </cell>
        </row>
        <row r="459">
          <cell r="A459" t="str">
            <v>Предоставление субсидий бюджетным, автономным учреждениям и иным некоммерческим организациям</v>
          </cell>
          <cell r="B459">
            <v>912</v>
          </cell>
          <cell r="C459" t="str">
            <v>08</v>
          </cell>
          <cell r="D459" t="str">
            <v>01</v>
          </cell>
          <cell r="E459" t="str">
            <v>010 00 04210</v>
          </cell>
          <cell r="F459" t="str">
            <v>600</v>
          </cell>
        </row>
        <row r="460">
          <cell r="A460" t="str">
            <v>Субсидии бюджетным учреждениям</v>
          </cell>
          <cell r="B460">
            <v>912</v>
          </cell>
          <cell r="C460" t="str">
            <v>08</v>
          </cell>
          <cell r="D460" t="str">
            <v>01</v>
          </cell>
          <cell r="E460" t="str">
            <v>010 00 04210</v>
          </cell>
          <cell r="F460">
            <v>610</v>
          </cell>
        </row>
        <row r="461">
          <cell r="A461" t="str">
            <v>Субсидии автономным учреждениям</v>
          </cell>
          <cell r="B461">
            <v>912</v>
          </cell>
          <cell r="C461" t="str">
            <v>08</v>
          </cell>
          <cell r="D461" t="str">
            <v>01</v>
          </cell>
          <cell r="E461" t="str">
            <v>010 00 04210</v>
          </cell>
          <cell r="F461">
            <v>620</v>
          </cell>
        </row>
        <row r="462">
          <cell r="A462" t="str">
            <v>Музеи</v>
          </cell>
          <cell r="B462">
            <v>912</v>
          </cell>
          <cell r="C462" t="str">
            <v>08</v>
          </cell>
          <cell r="D462" t="str">
            <v>01</v>
          </cell>
          <cell r="E462" t="str">
            <v>010 00 04220</v>
          </cell>
        </row>
        <row r="463">
          <cell r="A463" t="str">
            <v>Предоставление субсидий бюджетным, автономным учреждениям и иным некоммерческим организациям</v>
          </cell>
          <cell r="B463">
            <v>912</v>
          </cell>
          <cell r="C463" t="str">
            <v>08</v>
          </cell>
          <cell r="D463" t="str">
            <v>01</v>
          </cell>
          <cell r="E463" t="str">
            <v>010 00 04220</v>
          </cell>
          <cell r="F463" t="str">
            <v>600</v>
          </cell>
        </row>
        <row r="464">
          <cell r="A464" t="str">
            <v>Субсидии бюджетным учреждениям</v>
          </cell>
          <cell r="B464">
            <v>912</v>
          </cell>
          <cell r="C464" t="str">
            <v>08</v>
          </cell>
          <cell r="D464" t="str">
            <v>01</v>
          </cell>
          <cell r="E464" t="str">
            <v>010 00 04220</v>
          </cell>
          <cell r="F464">
            <v>610</v>
          </cell>
        </row>
        <row r="465">
          <cell r="A465" t="str">
            <v>Библиотеки</v>
          </cell>
          <cell r="B465">
            <v>912</v>
          </cell>
          <cell r="C465" t="str">
            <v>08</v>
          </cell>
          <cell r="D465" t="str">
            <v>01</v>
          </cell>
          <cell r="E465" t="str">
            <v>010 00 04230</v>
          </cell>
        </row>
        <row r="466">
          <cell r="A466" t="str">
            <v>Предоставление субсидий бюджетным, автономным учреждениям и иным некоммерческим организациям</v>
          </cell>
          <cell r="B466">
            <v>912</v>
          </cell>
          <cell r="C466" t="str">
            <v>08</v>
          </cell>
          <cell r="D466" t="str">
            <v>01</v>
          </cell>
          <cell r="E466" t="str">
            <v>010 00 04230</v>
          </cell>
          <cell r="F466" t="str">
            <v>600</v>
          </cell>
        </row>
        <row r="467">
          <cell r="A467" t="str">
            <v>Субсидии бюджетным учреждениям</v>
          </cell>
          <cell r="B467">
            <v>912</v>
          </cell>
          <cell r="C467" t="str">
            <v>08</v>
          </cell>
          <cell r="D467" t="str">
            <v>01</v>
          </cell>
          <cell r="E467" t="str">
            <v>010 00 04230</v>
          </cell>
          <cell r="F467">
            <v>610</v>
          </cell>
        </row>
        <row r="468">
          <cell r="A468" t="str">
            <v>Субсидии автономным учреждениям</v>
          </cell>
          <cell r="B468">
            <v>912</v>
          </cell>
          <cell r="C468" t="str">
            <v>08</v>
          </cell>
          <cell r="D468" t="str">
            <v>01</v>
          </cell>
          <cell r="E468" t="str">
            <v>010 00 04230</v>
          </cell>
          <cell r="F468">
            <v>620</v>
          </cell>
        </row>
        <row r="469">
          <cell r="A469" t="str">
            <v>Театры, концертные и другие организации исполнительских искусств</v>
          </cell>
          <cell r="B469">
            <v>912</v>
          </cell>
          <cell r="C469" t="str">
            <v>08</v>
          </cell>
          <cell r="D469" t="str">
            <v>01</v>
          </cell>
          <cell r="E469" t="str">
            <v>010 00 04240</v>
          </cell>
        </row>
        <row r="470">
          <cell r="A470" t="str">
            <v>Предоставление субсидий бюджетным, автономным учреждениям и иным некоммерческим организациям</v>
          </cell>
          <cell r="B470">
            <v>912</v>
          </cell>
          <cell r="C470" t="str">
            <v>08</v>
          </cell>
          <cell r="D470" t="str">
            <v>01</v>
          </cell>
          <cell r="E470" t="str">
            <v>010 00 04240</v>
          </cell>
          <cell r="F470" t="str">
            <v>600</v>
          </cell>
        </row>
        <row r="471">
          <cell r="A471" t="str">
            <v>Субсидии бюджетным учреждениям</v>
          </cell>
          <cell r="B471">
            <v>912</v>
          </cell>
          <cell r="C471" t="str">
            <v>08</v>
          </cell>
          <cell r="D471" t="str">
            <v>01</v>
          </cell>
          <cell r="E471" t="str">
            <v>010 00 04240</v>
          </cell>
          <cell r="F471">
            <v>610</v>
          </cell>
        </row>
        <row r="472">
          <cell r="A472" t="str">
            <v>Субсидии автономным учреждениям</v>
          </cell>
          <cell r="B472">
            <v>912</v>
          </cell>
          <cell r="C472" t="str">
            <v>08</v>
          </cell>
          <cell r="D472" t="str">
            <v>01</v>
          </cell>
          <cell r="E472" t="str">
            <v>010 00 04240</v>
          </cell>
          <cell r="F472">
            <v>620</v>
          </cell>
        </row>
        <row r="473">
          <cell r="A473" t="str">
            <v>Поддержка творческой деятельности и техническое оснащение детских и кукольных театров</v>
          </cell>
          <cell r="B473">
            <v>912</v>
          </cell>
          <cell r="C473" t="str">
            <v>08</v>
          </cell>
          <cell r="D473" t="str">
            <v>01</v>
          </cell>
          <cell r="E473" t="str">
            <v>010 00 L5170</v>
          </cell>
        </row>
        <row r="474">
          <cell r="A474" t="str">
            <v>Предоставление субсидий бюджетным, автономным учреждениям и иным некоммерческим организациям</v>
          </cell>
          <cell r="B474">
            <v>912</v>
          </cell>
          <cell r="C474" t="str">
            <v>08</v>
          </cell>
          <cell r="D474" t="str">
            <v>01</v>
          </cell>
          <cell r="E474" t="str">
            <v>010 00 L5170</v>
          </cell>
          <cell r="F474" t="str">
            <v>600</v>
          </cell>
        </row>
        <row r="475">
          <cell r="A475" t="str">
            <v>Субсидии бюджетным учреждениям</v>
          </cell>
          <cell r="B475">
            <v>912</v>
          </cell>
          <cell r="C475" t="str">
            <v>08</v>
          </cell>
          <cell r="D475" t="str">
            <v>01</v>
          </cell>
          <cell r="E475" t="str">
            <v>010 00 L5170</v>
          </cell>
          <cell r="F475" t="str">
            <v>610</v>
          </cell>
        </row>
        <row r="476">
          <cell r="A476" t="str">
            <v>Субсидии автономным учреждениям</v>
          </cell>
          <cell r="B476">
            <v>912</v>
          </cell>
          <cell r="C476" t="str">
            <v>08</v>
          </cell>
          <cell r="D476" t="str">
            <v>01</v>
          </cell>
          <cell r="E476" t="str">
            <v>010 00 L5170</v>
          </cell>
          <cell r="F476" t="str">
            <v>620</v>
          </cell>
        </row>
        <row r="477">
          <cell r="A477" t="str">
            <v>Непрограммное направление расходов</v>
          </cell>
          <cell r="B477">
            <v>912</v>
          </cell>
          <cell r="C477" t="str">
            <v>08</v>
          </cell>
          <cell r="D477" t="str">
            <v>01</v>
          </cell>
          <cell r="E477" t="str">
            <v>990 00 00000</v>
          </cell>
        </row>
        <row r="478">
          <cell r="A478" t="str">
            <v>Финансовое обеспечение деятельности бюджетных и автономных  учреждений</v>
          </cell>
          <cell r="B478">
            <v>912</v>
          </cell>
          <cell r="C478" t="str">
            <v>08</v>
          </cell>
          <cell r="D478" t="str">
            <v>01</v>
          </cell>
          <cell r="E478" t="str">
            <v>990 00 02000</v>
          </cell>
        </row>
        <row r="479">
          <cell r="A479" t="str">
            <v>Парковые комплексы</v>
          </cell>
          <cell r="B479">
            <v>912</v>
          </cell>
          <cell r="C479" t="str">
            <v>08</v>
          </cell>
          <cell r="D479" t="str">
            <v>01</v>
          </cell>
          <cell r="E479" t="str">
            <v>990 00 02200</v>
          </cell>
        </row>
        <row r="480">
          <cell r="A480" t="str">
            <v>Предоставление субсидий бюджетным, автономным учреждениям и иным некоммерческим организациям</v>
          </cell>
          <cell r="B480">
            <v>912</v>
          </cell>
          <cell r="C480" t="str">
            <v>08</v>
          </cell>
          <cell r="D480" t="str">
            <v>01</v>
          </cell>
          <cell r="E480" t="str">
            <v>990 00 02200</v>
          </cell>
          <cell r="F480" t="str">
            <v>600</v>
          </cell>
        </row>
        <row r="481">
          <cell r="A481" t="str">
            <v>Субсидии автономным учреждениям</v>
          </cell>
          <cell r="B481">
            <v>912</v>
          </cell>
          <cell r="C481" t="str">
            <v>08</v>
          </cell>
          <cell r="D481" t="str">
            <v>01</v>
          </cell>
          <cell r="E481" t="str">
            <v>990 00 02200</v>
          </cell>
          <cell r="F481" t="str">
            <v>620</v>
          </cell>
        </row>
        <row r="482">
          <cell r="A482" t="str">
            <v>Дворцы, дома и другие учреждения культуры</v>
          </cell>
          <cell r="B482">
            <v>912</v>
          </cell>
          <cell r="C482" t="str">
            <v>08</v>
          </cell>
          <cell r="D482" t="str">
            <v>01</v>
          </cell>
          <cell r="E482" t="str">
            <v>990 00 02210</v>
          </cell>
        </row>
        <row r="483">
          <cell r="A483" t="str">
            <v>Предоставление субсидий бюджетным, автономным учреждениям и иным некоммерческим организациям</v>
          </cell>
          <cell r="B483">
            <v>912</v>
          </cell>
          <cell r="C483" t="str">
            <v>08</v>
          </cell>
          <cell r="D483" t="str">
            <v>01</v>
          </cell>
          <cell r="E483" t="str">
            <v>990 00 02210</v>
          </cell>
          <cell r="F483" t="str">
            <v>600</v>
          </cell>
        </row>
        <row r="484">
          <cell r="A484" t="str">
            <v>Субсидии бюджетным учреждениям</v>
          </cell>
          <cell r="B484">
            <v>912</v>
          </cell>
          <cell r="C484" t="str">
            <v>08</v>
          </cell>
          <cell r="D484" t="str">
            <v>01</v>
          </cell>
          <cell r="E484" t="str">
            <v>990 00 02210</v>
          </cell>
          <cell r="F484">
            <v>610</v>
          </cell>
        </row>
        <row r="485">
          <cell r="A485" t="str">
            <v>Субсидии автономным учреждениям</v>
          </cell>
          <cell r="B485">
            <v>912</v>
          </cell>
          <cell r="C485" t="str">
            <v>08</v>
          </cell>
          <cell r="D485" t="str">
            <v>01</v>
          </cell>
          <cell r="E485" t="str">
            <v>990 00 02210</v>
          </cell>
          <cell r="F485">
            <v>620</v>
          </cell>
        </row>
        <row r="486">
          <cell r="A486" t="str">
            <v>Музеи</v>
          </cell>
          <cell r="B486">
            <v>912</v>
          </cell>
          <cell r="C486" t="str">
            <v>08</v>
          </cell>
          <cell r="D486" t="str">
            <v>01</v>
          </cell>
          <cell r="E486" t="str">
            <v>990 00 02220</v>
          </cell>
        </row>
        <row r="487">
          <cell r="A487" t="str">
            <v>Предоставление субсидий бюджетным, автономным учреждениям и иным некоммерческим организациям</v>
          </cell>
          <cell r="B487">
            <v>912</v>
          </cell>
          <cell r="C487" t="str">
            <v>08</v>
          </cell>
          <cell r="D487" t="str">
            <v>01</v>
          </cell>
          <cell r="E487" t="str">
            <v>990 00 02220</v>
          </cell>
          <cell r="F487" t="str">
            <v>600</v>
          </cell>
        </row>
        <row r="488">
          <cell r="A488" t="str">
            <v>Субсидии бюджетным учреждениям</v>
          </cell>
          <cell r="B488">
            <v>912</v>
          </cell>
          <cell r="C488" t="str">
            <v>08</v>
          </cell>
          <cell r="D488" t="str">
            <v>01</v>
          </cell>
          <cell r="E488" t="str">
            <v>990 00 02220</v>
          </cell>
          <cell r="F488">
            <v>610</v>
          </cell>
        </row>
        <row r="489">
          <cell r="A489" t="str">
            <v>Библиотеки</v>
          </cell>
          <cell r="B489">
            <v>912</v>
          </cell>
          <cell r="C489" t="str">
            <v>08</v>
          </cell>
          <cell r="D489" t="str">
            <v>01</v>
          </cell>
          <cell r="E489" t="str">
            <v>990 00 02230</v>
          </cell>
        </row>
        <row r="490">
          <cell r="A490" t="str">
            <v>Предоставление субсидий бюджетным, автономным учреждениям и иным некоммерческим организациям</v>
          </cell>
          <cell r="B490">
            <v>912</v>
          </cell>
          <cell r="C490" t="str">
            <v>08</v>
          </cell>
          <cell r="D490" t="str">
            <v>01</v>
          </cell>
          <cell r="E490" t="str">
            <v>990 00 02230</v>
          </cell>
          <cell r="F490" t="str">
            <v>600</v>
          </cell>
        </row>
        <row r="491">
          <cell r="A491" t="str">
            <v>Субсидии бюджетным учреждениям</v>
          </cell>
          <cell r="B491">
            <v>912</v>
          </cell>
          <cell r="C491" t="str">
            <v>08</v>
          </cell>
          <cell r="D491" t="str">
            <v>01</v>
          </cell>
          <cell r="E491" t="str">
            <v>990 00 02230</v>
          </cell>
          <cell r="F491">
            <v>610</v>
          </cell>
        </row>
        <row r="492">
          <cell r="A492" t="str">
            <v>Субсидии автономным учреждениям</v>
          </cell>
          <cell r="B492">
            <v>912</v>
          </cell>
          <cell r="C492" t="str">
            <v>08</v>
          </cell>
          <cell r="D492" t="str">
            <v>01</v>
          </cell>
          <cell r="E492" t="str">
            <v>990 00 02230</v>
          </cell>
          <cell r="F492">
            <v>620</v>
          </cell>
        </row>
        <row r="493">
          <cell r="A493" t="str">
            <v>Театры, концертные и другие организации исполнительских искусств</v>
          </cell>
          <cell r="B493">
            <v>912</v>
          </cell>
          <cell r="C493" t="str">
            <v>08</v>
          </cell>
          <cell r="D493" t="str">
            <v>01</v>
          </cell>
          <cell r="E493" t="str">
            <v>990 00 02240</v>
          </cell>
        </row>
        <row r="494">
          <cell r="A494" t="str">
            <v>Предоставление субсидий бюджетным, автономным учреждениям и иным некоммерческим организациям</v>
          </cell>
          <cell r="B494">
            <v>912</v>
          </cell>
          <cell r="C494" t="str">
            <v>08</v>
          </cell>
          <cell r="D494" t="str">
            <v>01</v>
          </cell>
          <cell r="E494" t="str">
            <v>990 00 02240</v>
          </cell>
          <cell r="F494" t="str">
            <v>600</v>
          </cell>
        </row>
        <row r="495">
          <cell r="A495" t="str">
            <v>Субсидии бюджетным учреждениям</v>
          </cell>
          <cell r="B495">
            <v>912</v>
          </cell>
          <cell r="C495" t="str">
            <v>08</v>
          </cell>
          <cell r="D495" t="str">
            <v>01</v>
          </cell>
          <cell r="E495" t="str">
            <v>990 00 02240</v>
          </cell>
          <cell r="F495">
            <v>610</v>
          </cell>
        </row>
        <row r="496">
          <cell r="A496" t="str">
            <v>Субсидии автономным учреждениям</v>
          </cell>
          <cell r="B496">
            <v>912</v>
          </cell>
          <cell r="C496" t="str">
            <v>08</v>
          </cell>
          <cell r="D496" t="str">
            <v>01</v>
          </cell>
          <cell r="E496" t="str">
            <v>990 00 02240</v>
          </cell>
          <cell r="F496">
            <v>620</v>
          </cell>
        </row>
        <row r="497">
          <cell r="A497" t="str">
            <v>Мероприятия в установленной сфере деятельности</v>
          </cell>
          <cell r="B497">
            <v>912</v>
          </cell>
          <cell r="C497" t="str">
            <v>08</v>
          </cell>
          <cell r="D497" t="str">
            <v>01</v>
          </cell>
          <cell r="E497" t="str">
            <v>990 00 04000</v>
          </cell>
        </row>
        <row r="498">
          <cell r="A498" t="str">
            <v>Парковые комплексы</v>
          </cell>
          <cell r="B498">
            <v>912</v>
          </cell>
          <cell r="C498" t="str">
            <v>08</v>
          </cell>
          <cell r="D498" t="str">
            <v>01</v>
          </cell>
          <cell r="E498" t="str">
            <v>990 00 04200</v>
          </cell>
        </row>
        <row r="499">
          <cell r="A499" t="str">
            <v>Предоставление субсидий бюджетным, автономным учреждениям и иным некоммерческим организациям</v>
          </cell>
          <cell r="B499">
            <v>912</v>
          </cell>
          <cell r="C499" t="str">
            <v>08</v>
          </cell>
          <cell r="D499" t="str">
            <v>01</v>
          </cell>
          <cell r="E499" t="str">
            <v>990 00 04200</v>
          </cell>
          <cell r="F499" t="str">
            <v>600</v>
          </cell>
        </row>
        <row r="500">
          <cell r="A500" t="str">
            <v>Субсидии автономным учреждениям</v>
          </cell>
          <cell r="B500">
            <v>912</v>
          </cell>
          <cell r="C500" t="str">
            <v>08</v>
          </cell>
          <cell r="D500" t="str">
            <v>01</v>
          </cell>
          <cell r="E500" t="str">
            <v>990 00 04200</v>
          </cell>
          <cell r="F500" t="str">
            <v>620</v>
          </cell>
        </row>
        <row r="501">
          <cell r="A501" t="str">
            <v>Дворцы, дома и другие учреждения культуры</v>
          </cell>
          <cell r="B501">
            <v>912</v>
          </cell>
          <cell r="C501" t="str">
            <v>08</v>
          </cell>
          <cell r="D501" t="str">
            <v>01</v>
          </cell>
          <cell r="E501" t="str">
            <v>990 00 04210</v>
          </cell>
        </row>
        <row r="502">
          <cell r="A502" t="str">
            <v>Предоставление субсидий бюджетным, автономным учреждениям и иным некоммерческим организациям</v>
          </cell>
          <cell r="B502">
            <v>912</v>
          </cell>
          <cell r="C502" t="str">
            <v>08</v>
          </cell>
          <cell r="D502" t="str">
            <v>01</v>
          </cell>
          <cell r="E502" t="str">
            <v>990 00 04210</v>
          </cell>
          <cell r="F502" t="str">
            <v>600</v>
          </cell>
        </row>
        <row r="503">
          <cell r="A503" t="str">
            <v>Субсидии бюджетным учреждениям</v>
          </cell>
          <cell r="B503">
            <v>912</v>
          </cell>
          <cell r="C503" t="str">
            <v>08</v>
          </cell>
          <cell r="D503" t="str">
            <v>01</v>
          </cell>
          <cell r="E503" t="str">
            <v>990 00 04210</v>
          </cell>
          <cell r="F503">
            <v>610</v>
          </cell>
        </row>
        <row r="504">
          <cell r="A504" t="str">
            <v>Субсидии автономным учреждениям</v>
          </cell>
          <cell r="B504">
            <v>912</v>
          </cell>
          <cell r="C504" t="str">
            <v>08</v>
          </cell>
          <cell r="D504" t="str">
            <v>01</v>
          </cell>
          <cell r="E504" t="str">
            <v>990 00 04210</v>
          </cell>
          <cell r="F504">
            <v>620</v>
          </cell>
        </row>
        <row r="505">
          <cell r="A505" t="str">
            <v>Музеи</v>
          </cell>
          <cell r="B505">
            <v>912</v>
          </cell>
          <cell r="C505" t="str">
            <v>08</v>
          </cell>
          <cell r="D505" t="str">
            <v>01</v>
          </cell>
          <cell r="E505" t="str">
            <v>990 00 04220</v>
          </cell>
        </row>
        <row r="506">
          <cell r="A506" t="str">
            <v>Предоставление субсидий бюджетным, автономным учреждениям и иным некоммерческим организациям</v>
          </cell>
          <cell r="B506">
            <v>912</v>
          </cell>
          <cell r="C506" t="str">
            <v>08</v>
          </cell>
          <cell r="D506" t="str">
            <v>01</v>
          </cell>
          <cell r="E506" t="str">
            <v>990 00 04220</v>
          </cell>
          <cell r="F506" t="str">
            <v>600</v>
          </cell>
        </row>
        <row r="507">
          <cell r="A507" t="str">
            <v>Субсидии бюджетным учреждениям</v>
          </cell>
          <cell r="B507">
            <v>912</v>
          </cell>
          <cell r="C507" t="str">
            <v>08</v>
          </cell>
          <cell r="D507" t="str">
            <v>01</v>
          </cell>
          <cell r="E507" t="str">
            <v>990 00 04220</v>
          </cell>
          <cell r="F507">
            <v>610</v>
          </cell>
        </row>
        <row r="508">
          <cell r="A508" t="str">
            <v>Библиотеки</v>
          </cell>
          <cell r="B508">
            <v>912</v>
          </cell>
          <cell r="C508" t="str">
            <v>08</v>
          </cell>
          <cell r="D508" t="str">
            <v>01</v>
          </cell>
          <cell r="E508" t="str">
            <v>990 00 04230</v>
          </cell>
        </row>
        <row r="509">
          <cell r="A509" t="str">
            <v>Предоставление субсидий бюджетным, автономным учреждениям и иным некоммерческим организациям</v>
          </cell>
          <cell r="B509">
            <v>912</v>
          </cell>
          <cell r="C509" t="str">
            <v>08</v>
          </cell>
          <cell r="D509" t="str">
            <v>01</v>
          </cell>
          <cell r="E509" t="str">
            <v>990 00 04230</v>
          </cell>
          <cell r="F509" t="str">
            <v>600</v>
          </cell>
        </row>
        <row r="510">
          <cell r="A510" t="str">
            <v>Субсидии бюджетным учреждениям</v>
          </cell>
          <cell r="B510">
            <v>912</v>
          </cell>
          <cell r="C510" t="str">
            <v>08</v>
          </cell>
          <cell r="D510" t="str">
            <v>01</v>
          </cell>
          <cell r="E510" t="str">
            <v>990 00 04230</v>
          </cell>
          <cell r="F510">
            <v>610</v>
          </cell>
        </row>
        <row r="511">
          <cell r="A511" t="str">
            <v>Субсидии автономным учреждениям</v>
          </cell>
          <cell r="B511">
            <v>912</v>
          </cell>
          <cell r="C511" t="str">
            <v>08</v>
          </cell>
          <cell r="D511" t="str">
            <v>01</v>
          </cell>
          <cell r="E511" t="str">
            <v>990 00 04230</v>
          </cell>
          <cell r="F511">
            <v>620</v>
          </cell>
        </row>
        <row r="512">
          <cell r="A512" t="str">
            <v>Театры, концертные и другие организации исполнительских искусств</v>
          </cell>
          <cell r="B512">
            <v>912</v>
          </cell>
          <cell r="C512" t="str">
            <v>08</v>
          </cell>
          <cell r="D512" t="str">
            <v>01</v>
          </cell>
          <cell r="E512" t="str">
            <v>990 00 04240</v>
          </cell>
        </row>
        <row r="513">
          <cell r="A513" t="str">
            <v>Предоставление субсидий бюджетным, автономным учреждениям и иным некоммерческим организациям</v>
          </cell>
          <cell r="B513">
            <v>912</v>
          </cell>
          <cell r="C513" t="str">
            <v>08</v>
          </cell>
          <cell r="D513" t="str">
            <v>01</v>
          </cell>
          <cell r="E513" t="str">
            <v>990 00 04240</v>
          </cell>
          <cell r="F513" t="str">
            <v>600</v>
          </cell>
        </row>
        <row r="514">
          <cell r="A514" t="str">
            <v>Субсидии бюджетным учреждениям</v>
          </cell>
          <cell r="B514">
            <v>912</v>
          </cell>
          <cell r="C514" t="str">
            <v>08</v>
          </cell>
          <cell r="D514" t="str">
            <v>01</v>
          </cell>
          <cell r="E514" t="str">
            <v>990 00 04240</v>
          </cell>
          <cell r="F514">
            <v>610</v>
          </cell>
        </row>
        <row r="515">
          <cell r="A515" t="str">
            <v>Субсидии автономным учреждениям</v>
          </cell>
          <cell r="B515">
            <v>912</v>
          </cell>
          <cell r="C515" t="str">
            <v>08</v>
          </cell>
          <cell r="D515" t="str">
            <v>01</v>
          </cell>
          <cell r="E515" t="str">
            <v>990 00 04240</v>
          </cell>
          <cell r="F515">
            <v>620</v>
          </cell>
        </row>
        <row r="517">
          <cell r="A517" t="str">
            <v>Другие вопросы в области культуры, кинематографии</v>
          </cell>
          <cell r="B517">
            <v>912</v>
          </cell>
          <cell r="C517" t="str">
            <v>08</v>
          </cell>
          <cell r="D517" t="str">
            <v>04</v>
          </cell>
        </row>
        <row r="518">
          <cell r="A518" t="str">
            <v>Муниципальная программа «Культура Тольятти на 2019-2023 годы»</v>
          </cell>
          <cell r="B518">
            <v>912</v>
          </cell>
          <cell r="C518" t="str">
            <v>08</v>
          </cell>
          <cell r="D518" t="str">
            <v>04</v>
          </cell>
          <cell r="E518" t="str">
            <v>010 00 00000</v>
          </cell>
        </row>
        <row r="519">
          <cell r="A519" t="str">
            <v>Мероприятия в установленной сфере деятельности</v>
          </cell>
          <cell r="B519">
            <v>912</v>
          </cell>
          <cell r="C519" t="str">
            <v>08</v>
          </cell>
          <cell r="D519" t="str">
            <v>04</v>
          </cell>
          <cell r="E519" t="str">
            <v>010 00 04000</v>
          </cell>
        </row>
        <row r="520">
          <cell r="A520" t="str">
            <v>Мероприятия на обеспечение деятельности органов местного самоуправления в сфере культуры</v>
          </cell>
          <cell r="B520">
            <v>912</v>
          </cell>
          <cell r="C520" t="str">
            <v>08</v>
          </cell>
          <cell r="D520" t="str">
            <v>04</v>
          </cell>
          <cell r="E520" t="str">
            <v>010 00 04510</v>
          </cell>
        </row>
        <row r="521">
          <cell r="A521" t="str">
            <v>Закупка товаров, работ и услуг для обеспечения государственных (муниципальных) нужд</v>
          </cell>
          <cell r="B521">
            <v>912</v>
          </cell>
          <cell r="C521" t="str">
            <v>08</v>
          </cell>
          <cell r="D521" t="str">
            <v>04</v>
          </cell>
          <cell r="E521" t="str">
            <v>010 00 04510</v>
          </cell>
          <cell r="F521" t="str">
            <v>200</v>
          </cell>
        </row>
        <row r="522">
          <cell r="A522" t="str">
            <v>Иные закупки товаров, работ и услуг для обеспечения государственных (муниципальных) нужд</v>
          </cell>
          <cell r="B522">
            <v>912</v>
          </cell>
          <cell r="C522" t="str">
            <v>08</v>
          </cell>
          <cell r="D522" t="str">
            <v>04</v>
          </cell>
          <cell r="E522" t="str">
            <v>010 00 04510</v>
          </cell>
          <cell r="F522" t="str">
            <v>240</v>
          </cell>
        </row>
        <row r="523">
          <cell r="A523" t="str">
            <v>Непрограммное направление расходов</v>
          </cell>
          <cell r="B523">
            <v>912</v>
          </cell>
          <cell r="C523" t="str">
            <v>08</v>
          </cell>
          <cell r="D523" t="str">
            <v>04</v>
          </cell>
          <cell r="E523" t="str">
            <v>990 00 00000</v>
          </cell>
        </row>
        <row r="524">
          <cell r="A524" t="str">
            <v>Мероприятия в установленной сфере деятельности</v>
          </cell>
          <cell r="B524">
            <v>912</v>
          </cell>
          <cell r="C524" t="str">
            <v>08</v>
          </cell>
          <cell r="D524" t="str">
            <v>04</v>
          </cell>
          <cell r="E524" t="str">
            <v>990 00 04000</v>
          </cell>
        </row>
        <row r="525">
          <cell r="A525" t="str">
            <v>Мероприятия на обеспечение деятельности органов местного самоуправления в сфере культуры</v>
          </cell>
          <cell r="B525">
            <v>912</v>
          </cell>
          <cell r="C525" t="str">
            <v>08</v>
          </cell>
          <cell r="D525" t="str">
            <v>04</v>
          </cell>
          <cell r="E525" t="str">
            <v>990 00 04510</v>
          </cell>
        </row>
        <row r="526">
          <cell r="A526" t="str">
            <v>Закупка товаров, работ и услуг для обеспечения государственных (муниципальных) нужд</v>
          </cell>
          <cell r="B526">
            <v>912</v>
          </cell>
          <cell r="C526" t="str">
            <v>08</v>
          </cell>
          <cell r="D526" t="str">
            <v>04</v>
          </cell>
          <cell r="E526" t="str">
            <v>990 00 04510</v>
          </cell>
          <cell r="F526" t="str">
            <v>200</v>
          </cell>
        </row>
        <row r="527">
          <cell r="A527" t="str">
            <v>Иные закупки товаров, работ и услуг для обеспечения государственных (муниципальных) нужд</v>
          </cell>
          <cell r="B527">
            <v>912</v>
          </cell>
          <cell r="C527" t="str">
            <v>08</v>
          </cell>
          <cell r="D527" t="str">
            <v>04</v>
          </cell>
          <cell r="E527" t="str">
            <v>990 00 04510</v>
          </cell>
          <cell r="F527" t="str">
            <v>240</v>
          </cell>
        </row>
        <row r="529">
          <cell r="A529" t="str">
            <v>Департамент образования администрации городского округа Тольятти</v>
          </cell>
          <cell r="B529">
            <v>913</v>
          </cell>
        </row>
        <row r="530">
          <cell r="A530" t="str">
            <v>Дошкольное образование</v>
          </cell>
          <cell r="B530">
            <v>913</v>
          </cell>
          <cell r="C530" t="str">
            <v>07</v>
          </cell>
          <cell r="D530" t="str">
            <v>01</v>
          </cell>
        </row>
        <row r="531">
          <cell r="A531" t="str">
            <v>Муниципальная программа  «Развитие системы образования городского округа Тольятти на 2021-2027 годы»</v>
          </cell>
          <cell r="B531">
            <v>913</v>
          </cell>
          <cell r="C531" t="str">
            <v>07</v>
          </cell>
          <cell r="D531" t="str">
            <v>01</v>
          </cell>
          <cell r="E531" t="str">
            <v>070 00 00000</v>
          </cell>
        </row>
        <row r="532">
          <cell r="A532" t="str">
            <v>Финансовое обеспечение деятельности бюджетных и автономных  учреждений</v>
          </cell>
          <cell r="B532">
            <v>913</v>
          </cell>
          <cell r="C532" t="str">
            <v>07</v>
          </cell>
          <cell r="D532" t="str">
            <v>01</v>
          </cell>
          <cell r="E532" t="str">
            <v>070 00 02000</v>
          </cell>
        </row>
        <row r="533">
          <cell r="A533" t="str">
            <v>Дошкольные образовательные организации</v>
          </cell>
          <cell r="B533">
            <v>913</v>
          </cell>
          <cell r="C533" t="str">
            <v>07</v>
          </cell>
          <cell r="D533" t="str">
            <v>01</v>
          </cell>
          <cell r="E533" t="str">
            <v>070 00 02260</v>
          </cell>
        </row>
        <row r="534">
          <cell r="A534" t="str">
            <v>Предоставление субсидий бюджетным, автономным учреждениям и иным некоммерческим организациям</v>
          </cell>
          <cell r="B534">
            <v>913</v>
          </cell>
          <cell r="C534" t="str">
            <v>07</v>
          </cell>
          <cell r="D534" t="str">
            <v>01</v>
          </cell>
          <cell r="E534" t="str">
            <v>070 00 02260</v>
          </cell>
          <cell r="F534" t="str">
            <v>600</v>
          </cell>
        </row>
        <row r="535">
          <cell r="A535" t="str">
            <v>Субсидии бюджетным учреждениям</v>
          </cell>
          <cell r="B535">
            <v>913</v>
          </cell>
          <cell r="C535" t="str">
            <v>07</v>
          </cell>
          <cell r="D535" t="str">
            <v>01</v>
          </cell>
          <cell r="E535" t="str">
            <v>070 00 02260</v>
          </cell>
          <cell r="F535">
            <v>610</v>
          </cell>
        </row>
        <row r="536">
          <cell r="A536" t="str">
            <v>Субсидии автономным учреждениям</v>
          </cell>
          <cell r="B536">
            <v>913</v>
          </cell>
          <cell r="C536" t="str">
            <v>07</v>
          </cell>
          <cell r="D536" t="str">
            <v>01</v>
          </cell>
          <cell r="E536" t="str">
            <v>070 00 02260</v>
          </cell>
          <cell r="F536">
            <v>620</v>
          </cell>
        </row>
        <row r="537">
          <cell r="A537" t="str">
            <v>Мероприятия в установленной сфере деятельности</v>
          </cell>
          <cell r="B537">
            <v>913</v>
          </cell>
          <cell r="C537" t="str">
            <v>07</v>
          </cell>
          <cell r="D537" t="str">
            <v>01</v>
          </cell>
          <cell r="E537" t="str">
            <v>070 00 04000</v>
          </cell>
        </row>
        <row r="538">
          <cell r="A538" t="str">
            <v>Мероприятия в сфере дошкольного образования</v>
          </cell>
          <cell r="B538">
            <v>913</v>
          </cell>
          <cell r="C538" t="str">
            <v>07</v>
          </cell>
          <cell r="D538" t="str">
            <v>01</v>
          </cell>
          <cell r="E538" t="str">
            <v>070 00 04260</v>
          </cell>
        </row>
        <row r="539">
          <cell r="A539" t="str">
            <v>Предоставление субсидий бюджетным, автономным учреждениям и иным некоммерческим организациям</v>
          </cell>
          <cell r="B539">
            <v>913</v>
          </cell>
          <cell r="C539" t="str">
            <v>07</v>
          </cell>
          <cell r="D539" t="str">
            <v>01</v>
          </cell>
          <cell r="E539" t="str">
            <v>070 00 04260</v>
          </cell>
          <cell r="F539" t="str">
            <v>600</v>
          </cell>
        </row>
        <row r="540">
          <cell r="A540" t="str">
            <v>Субсидии бюджетным учреждениям</v>
          </cell>
          <cell r="B540">
            <v>913</v>
          </cell>
          <cell r="C540" t="str">
            <v>07</v>
          </cell>
          <cell r="D540" t="str">
            <v>01</v>
          </cell>
          <cell r="E540" t="str">
            <v>070 00 04260</v>
          </cell>
          <cell r="F540">
            <v>610</v>
          </cell>
        </row>
        <row r="541">
          <cell r="A541" t="str">
            <v>Субсидии автономным учреждениям</v>
          </cell>
          <cell r="B541">
            <v>913</v>
          </cell>
          <cell r="C541" t="str">
            <v>07</v>
          </cell>
          <cell r="D541" t="str">
            <v>01</v>
          </cell>
          <cell r="E541" t="str">
            <v>070 00 04260</v>
          </cell>
          <cell r="F541">
            <v>620</v>
          </cell>
        </row>
        <row r="542">
          <cell r="A542" t="str">
            <v>Субсидии некоммерческим организациям</v>
          </cell>
          <cell r="B542">
            <v>913</v>
          </cell>
          <cell r="C542" t="str">
            <v>07</v>
          </cell>
          <cell r="D542" t="str">
            <v>01</v>
          </cell>
          <cell r="E542" t="str">
            <v>070 00 10000</v>
          </cell>
        </row>
        <row r="543">
          <cell r="A543" t="str">
            <v>Субсидии некоммерческим организациям в сфере дошкольного образования</v>
          </cell>
          <cell r="B543">
            <v>913</v>
          </cell>
          <cell r="C543" t="str">
            <v>07</v>
          </cell>
          <cell r="D543" t="str">
            <v>01</v>
          </cell>
          <cell r="E543" t="str">
            <v>070 00 10260</v>
          </cell>
        </row>
        <row r="544">
          <cell r="A544" t="str">
            <v>Предоставление субсидий бюджетным, автономным учреждениям и иным некоммерческим организациям</v>
          </cell>
          <cell r="B544">
            <v>913</v>
          </cell>
          <cell r="C544" t="str">
            <v>07</v>
          </cell>
          <cell r="D544" t="str">
            <v>01</v>
          </cell>
          <cell r="E544" t="str">
            <v>070 00 10260</v>
          </cell>
          <cell r="F544" t="str">
            <v>600</v>
          </cell>
        </row>
        <row r="545">
          <cell r="A545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545">
            <v>913</v>
          </cell>
          <cell r="C545" t="str">
            <v>07</v>
          </cell>
          <cell r="D545" t="str">
            <v>01</v>
          </cell>
          <cell r="E545" t="str">
            <v>070 00 10260</v>
          </cell>
          <cell r="F545">
            <v>630</v>
          </cell>
        </row>
        <row r="546">
          <cell r="A546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  <cell r="B546">
            <v>913</v>
          </cell>
          <cell r="C546" t="str">
            <v>07</v>
          </cell>
          <cell r="D546" t="str">
            <v>01</v>
          </cell>
          <cell r="E546" t="str">
            <v>070 00 L0270</v>
          </cell>
        </row>
        <row r="547">
          <cell r="A547" t="str">
            <v>Предоставление субсидий бюджетным, автономным учреждениям и иным некоммерческим организациям</v>
          </cell>
          <cell r="B547">
            <v>913</v>
          </cell>
          <cell r="C547" t="str">
            <v>07</v>
          </cell>
          <cell r="D547" t="str">
            <v>01</v>
          </cell>
          <cell r="E547" t="str">
            <v>070 00 L0270</v>
          </cell>
          <cell r="F547">
            <v>600</v>
          </cell>
        </row>
        <row r="548">
          <cell r="A548" t="str">
            <v>Субсидии бюджетным учреждениям</v>
          </cell>
          <cell r="B548">
            <v>913</v>
          </cell>
          <cell r="C548" t="str">
            <v>07</v>
          </cell>
          <cell r="D548" t="str">
            <v>01</v>
          </cell>
          <cell r="E548" t="str">
            <v>070 00 L0270</v>
          </cell>
          <cell r="F548">
            <v>610</v>
          </cell>
        </row>
        <row r="549">
          <cell r="A549" t="str">
            <v>Субсидии автономным учреждениям</v>
          </cell>
          <cell r="B549">
            <v>913</v>
          </cell>
          <cell r="C549" t="str">
            <v>07</v>
          </cell>
          <cell r="D549" t="str">
            <v>01</v>
          </cell>
          <cell r="E549" t="str">
            <v>070 00 L0270</v>
          </cell>
          <cell r="F549">
            <v>620</v>
          </cell>
        </row>
        <row r="550">
          <cell r="A550" t="str">
            <v>Субвенции</v>
          </cell>
          <cell r="B550" t="str">
            <v>913</v>
          </cell>
          <cell r="C550" t="str">
            <v>07</v>
          </cell>
          <cell r="D550" t="str">
            <v>01</v>
          </cell>
          <cell r="E550" t="str">
            <v>070 00 75000</v>
          </cell>
        </row>
        <row r="551">
          <cell r="A551" t="str">
            <v>Предоставление общедоступного и бесплатного дошкольного образования в муниципальных дошкольных образовательных организациях</v>
          </cell>
          <cell r="B551" t="str">
            <v>913</v>
          </cell>
          <cell r="C551" t="str">
            <v>07</v>
          </cell>
          <cell r="D551" t="str">
            <v>01</v>
          </cell>
          <cell r="E551" t="str">
            <v>070 00 75020</v>
          </cell>
        </row>
        <row r="552">
          <cell r="A552" t="str">
            <v>Предоставление субсидий бюджетным, автономным учреждениям и иным некоммерческим организациям</v>
          </cell>
          <cell r="B552" t="str">
            <v>913</v>
          </cell>
          <cell r="C552" t="str">
            <v>07</v>
          </cell>
          <cell r="D552" t="str">
            <v>01</v>
          </cell>
          <cell r="E552" t="str">
            <v>070 00 75020</v>
          </cell>
          <cell r="F552">
            <v>600</v>
          </cell>
        </row>
        <row r="553">
          <cell r="A553" t="str">
            <v>Субсидии бюджетным учреждениям</v>
          </cell>
          <cell r="B553" t="str">
            <v>913</v>
          </cell>
          <cell r="C553" t="str">
            <v>07</v>
          </cell>
          <cell r="D553" t="str">
            <v>01</v>
          </cell>
          <cell r="E553" t="str">
            <v>070 00 75020</v>
          </cell>
          <cell r="F553">
            <v>610</v>
          </cell>
        </row>
        <row r="554">
          <cell r="A554" t="str">
            <v>Субсидии автономным учреждениям</v>
          </cell>
          <cell r="B554" t="str">
            <v>913</v>
          </cell>
          <cell r="C554" t="str">
            <v>07</v>
          </cell>
          <cell r="D554" t="str">
            <v>01</v>
          </cell>
          <cell r="E554" t="str">
            <v>070 00 75020</v>
          </cell>
          <cell r="F554">
            <v>620</v>
          </cell>
        </row>
        <row r="555">
          <cell r="A555" t="str">
            <v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v>
          </cell>
          <cell r="B555" t="str">
            <v>913</v>
          </cell>
          <cell r="C555" t="str">
            <v>07</v>
          </cell>
          <cell r="D555" t="str">
            <v>01</v>
          </cell>
          <cell r="E555" t="str">
            <v>070 00 75230</v>
          </cell>
        </row>
        <row r="556">
          <cell r="A556" t="str">
            <v>Предоставление субсидий бюджетным, автономным учреждениям и иным некоммерческим организациям</v>
          </cell>
          <cell r="B556" t="str">
            <v>913</v>
          </cell>
          <cell r="C556" t="str">
            <v>07</v>
          </cell>
          <cell r="D556" t="str">
            <v>01</v>
          </cell>
          <cell r="E556" t="str">
            <v>070 00 75230</v>
          </cell>
          <cell r="F556">
            <v>600</v>
          </cell>
        </row>
        <row r="557">
          <cell r="A557" t="str">
            <v>Субсидии бюджетным учреждениям</v>
          </cell>
          <cell r="B557" t="str">
            <v>913</v>
          </cell>
          <cell r="C557" t="str">
            <v>07</v>
          </cell>
          <cell r="D557" t="str">
            <v>01</v>
          </cell>
          <cell r="E557" t="str">
            <v>070 00 75230</v>
          </cell>
          <cell r="F557">
            <v>610</v>
          </cell>
        </row>
        <row r="558">
          <cell r="A558" t="str">
            <v>Субсидии автономным учреждениям</v>
          </cell>
          <cell r="B558" t="str">
            <v>913</v>
          </cell>
          <cell r="C558" t="str">
            <v>07</v>
          </cell>
          <cell r="D558" t="str">
            <v>01</v>
          </cell>
          <cell r="E558" t="str">
            <v>070 00 75230</v>
          </cell>
          <cell r="F558">
            <v>620</v>
          </cell>
        </row>
        <row r="559">
          <cell r="A559" t="str">
            <v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v>
          </cell>
          <cell r="B559" t="str">
            <v>913</v>
          </cell>
          <cell r="C559" t="str">
            <v>07</v>
          </cell>
          <cell r="D559" t="str">
            <v>01</v>
          </cell>
          <cell r="E559" t="str">
            <v>070 00 75470</v>
          </cell>
        </row>
        <row r="560">
          <cell r="A560" t="str">
            <v>Предоставление субсидий бюджетным, автономным учреждениям и иным некоммерческим организациям</v>
          </cell>
          <cell r="B560" t="str">
            <v>913</v>
          </cell>
          <cell r="C560" t="str">
            <v>07</v>
          </cell>
          <cell r="D560" t="str">
            <v>01</v>
          </cell>
          <cell r="E560" t="str">
            <v>070 00 75470</v>
          </cell>
          <cell r="F560">
            <v>600</v>
          </cell>
        </row>
        <row r="561">
          <cell r="A561" t="str">
            <v>Субсидии бюджетным учреждениям</v>
          </cell>
          <cell r="B561" t="str">
            <v>913</v>
          </cell>
          <cell r="C561" t="str">
            <v>07</v>
          </cell>
          <cell r="D561" t="str">
            <v>01</v>
          </cell>
          <cell r="E561" t="str">
            <v>070 00 75470</v>
          </cell>
          <cell r="F561">
            <v>610</v>
          </cell>
        </row>
        <row r="562">
          <cell r="A562" t="str">
            <v>Субсидии автономным учреждениям</v>
          </cell>
          <cell r="B562" t="str">
            <v>913</v>
          </cell>
          <cell r="C562" t="str">
            <v>07</v>
          </cell>
          <cell r="D562" t="str">
            <v>01</v>
          </cell>
          <cell r="E562" t="str">
            <v>070 00 75470</v>
          </cell>
          <cell r="F562">
            <v>620</v>
          </cell>
        </row>
        <row r="563">
          <cell r="A563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  <cell r="B563">
            <v>913</v>
          </cell>
          <cell r="C563" t="str">
            <v>07</v>
          </cell>
          <cell r="D563" t="str">
            <v>01</v>
          </cell>
          <cell r="E563" t="str">
            <v>070 00 S4940</v>
          </cell>
        </row>
        <row r="564">
          <cell r="A564" t="str">
            <v>Предоставление субсидий бюджетным, автономным учреждениям и иным некоммерческим организациям</v>
          </cell>
          <cell r="B564">
            <v>913</v>
          </cell>
          <cell r="C564" t="str">
            <v>07</v>
          </cell>
          <cell r="D564" t="str">
            <v>01</v>
          </cell>
          <cell r="E564" t="str">
            <v>070 00 S4940</v>
          </cell>
          <cell r="F564">
            <v>600</v>
          </cell>
        </row>
        <row r="565">
          <cell r="A565" t="str">
            <v>Субсидии бюджетным учреждениям</v>
          </cell>
          <cell r="B565">
            <v>913</v>
          </cell>
          <cell r="C565" t="str">
            <v>07</v>
          </cell>
          <cell r="D565" t="str">
            <v>01</v>
          </cell>
          <cell r="E565" t="str">
            <v>070 00 S4940</v>
          </cell>
          <cell r="F565">
            <v>610</v>
          </cell>
        </row>
        <row r="567">
          <cell r="A567" t="str">
            <v>Общее образование</v>
          </cell>
          <cell r="B567" t="str">
            <v>913</v>
          </cell>
          <cell r="C567" t="str">
            <v>07</v>
          </cell>
          <cell r="D567" t="str">
            <v>02</v>
          </cell>
        </row>
        <row r="568">
          <cell r="A568" t="str">
            <v>Муниципальная программа  «Развитие системы образования городского округа Тольятти на 2021-2027 годы»</v>
          </cell>
          <cell r="B568">
            <v>913</v>
          </cell>
          <cell r="C568" t="str">
            <v>07</v>
          </cell>
          <cell r="D568" t="str">
            <v>02</v>
          </cell>
          <cell r="E568" t="str">
            <v>070 00 00000</v>
          </cell>
        </row>
        <row r="569">
          <cell r="A569" t="str">
            <v>Финансовое обеспечение деятельности бюджетных и автономных  учреждений</v>
          </cell>
          <cell r="B569">
            <v>913</v>
          </cell>
          <cell r="C569" t="str">
            <v>07</v>
          </cell>
          <cell r="D569" t="str">
            <v>02</v>
          </cell>
          <cell r="E569" t="str">
            <v>070 00 02000</v>
          </cell>
        </row>
        <row r="570">
          <cell r="A570" t="str">
            <v>Общеобразовательные организации</v>
          </cell>
          <cell r="B570">
            <v>913</v>
          </cell>
          <cell r="C570" t="str">
            <v>07</v>
          </cell>
          <cell r="D570" t="str">
            <v>02</v>
          </cell>
          <cell r="E570" t="str">
            <v>070 00 02270</v>
          </cell>
        </row>
        <row r="571">
          <cell r="A571" t="str">
            <v>Предоставление субсидий бюджетным, автономным учреждениям и иным некоммерческим организациям</v>
          </cell>
          <cell r="B571">
            <v>913</v>
          </cell>
          <cell r="C571" t="str">
            <v>07</v>
          </cell>
          <cell r="D571" t="str">
            <v>02</v>
          </cell>
          <cell r="E571" t="str">
            <v>070 00 02270</v>
          </cell>
          <cell r="F571" t="str">
            <v>600</v>
          </cell>
        </row>
        <row r="572">
          <cell r="A572" t="str">
            <v>Субсидии бюджетным учреждениям</v>
          </cell>
          <cell r="B572">
            <v>913</v>
          </cell>
          <cell r="C572" t="str">
            <v>07</v>
          </cell>
          <cell r="D572" t="str">
            <v>02</v>
          </cell>
          <cell r="E572" t="str">
            <v>070 00 02270</v>
          </cell>
          <cell r="F572">
            <v>610</v>
          </cell>
        </row>
        <row r="573">
          <cell r="A573" t="str">
            <v>Мероприятия в установленной сфере деятельности</v>
          </cell>
          <cell r="B573">
            <v>913</v>
          </cell>
          <cell r="C573" t="str">
            <v>07</v>
          </cell>
          <cell r="D573" t="str">
            <v>02</v>
          </cell>
          <cell r="E573" t="str">
            <v>070 00 04000</v>
          </cell>
        </row>
        <row r="574">
          <cell r="A574" t="str">
            <v>Мероприятия в общеобразовательных организациях</v>
          </cell>
          <cell r="B574">
            <v>913</v>
          </cell>
          <cell r="C574" t="str">
            <v>07</v>
          </cell>
          <cell r="D574" t="str">
            <v>02</v>
          </cell>
          <cell r="E574" t="str">
            <v>070 00 04270</v>
          </cell>
        </row>
        <row r="575">
          <cell r="A575" t="str">
            <v>Предоставление субсидий бюджетным, автономным учреждениям и иным некоммерческим организациям</v>
          </cell>
          <cell r="B575">
            <v>913</v>
          </cell>
          <cell r="C575" t="str">
            <v>07</v>
          </cell>
          <cell r="D575" t="str">
            <v>02</v>
          </cell>
          <cell r="E575" t="str">
            <v>070 00 04270</v>
          </cell>
          <cell r="F575" t="str">
            <v>600</v>
          </cell>
        </row>
        <row r="576">
          <cell r="A576" t="str">
            <v>Субсидии бюджетным учреждениям</v>
          </cell>
          <cell r="B576">
            <v>913</v>
          </cell>
          <cell r="C576" t="str">
            <v>07</v>
          </cell>
          <cell r="D576" t="str">
            <v>02</v>
          </cell>
          <cell r="E576" t="str">
            <v>070 00 04270</v>
          </cell>
          <cell r="F576">
            <v>610</v>
          </cell>
        </row>
        <row r="577">
          <cell r="A577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  <cell r="B577">
            <v>913</v>
          </cell>
          <cell r="C577" t="str">
            <v>07</v>
          </cell>
          <cell r="D577" t="str">
            <v>02</v>
          </cell>
          <cell r="E577" t="str">
            <v>070 00 06000</v>
          </cell>
        </row>
        <row r="578">
          <cell r="A578" t="str">
            <v>Субсидии юридическим лицам в сфере общего образования</v>
          </cell>
          <cell r="B578">
            <v>913</v>
          </cell>
          <cell r="C578" t="str">
            <v>07</v>
          </cell>
          <cell r="D578" t="str">
            <v>02</v>
          </cell>
          <cell r="E578" t="str">
            <v>070 00 06270</v>
          </cell>
        </row>
        <row r="579">
          <cell r="A579" t="str">
            <v>Иные бюджетные ассигнования</v>
          </cell>
          <cell r="B579">
            <v>913</v>
          </cell>
          <cell r="C579" t="str">
            <v>07</v>
          </cell>
          <cell r="D579" t="str">
            <v>02</v>
          </cell>
          <cell r="E579" t="str">
            <v>070 00 06270</v>
          </cell>
          <cell r="F579" t="str">
            <v>800</v>
          </cell>
        </row>
        <row r="580">
          <cell r="A580" t="str">
            <v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v>
          </cell>
          <cell r="B580">
            <v>913</v>
          </cell>
          <cell r="C580" t="str">
            <v>07</v>
          </cell>
          <cell r="D580" t="str">
            <v>02</v>
          </cell>
          <cell r="E580" t="str">
            <v>070 00 06270</v>
          </cell>
          <cell r="F580">
            <v>810</v>
          </cell>
        </row>
        <row r="581">
          <cell r="A581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  <cell r="B581">
            <v>913</v>
          </cell>
          <cell r="C581" t="str">
            <v>07</v>
          </cell>
          <cell r="D581" t="str">
            <v>02</v>
          </cell>
          <cell r="E581" t="str">
            <v>070 00 L0270</v>
          </cell>
        </row>
        <row r="582">
          <cell r="A582" t="str">
            <v>Предоставление субсидий бюджетным, автономным учреждениям и иным некоммерческим организациям</v>
          </cell>
          <cell r="B582">
            <v>913</v>
          </cell>
          <cell r="C582" t="str">
            <v>07</v>
          </cell>
          <cell r="D582" t="str">
            <v>02</v>
          </cell>
          <cell r="E582" t="str">
            <v>070 00 L0270</v>
          </cell>
          <cell r="F582">
            <v>600</v>
          </cell>
        </row>
        <row r="583">
          <cell r="A583" t="str">
            <v>Субсидии бюджетным учреждениям</v>
          </cell>
          <cell r="B583">
            <v>913</v>
          </cell>
          <cell r="C583" t="str">
            <v>07</v>
          </cell>
          <cell r="D583" t="str">
            <v>02</v>
          </cell>
          <cell r="E583" t="str">
            <v>070 00 L0270</v>
          </cell>
          <cell r="F583">
            <v>610</v>
          </cell>
        </row>
        <row r="584">
          <cell r="A584" t="str">
            <v>Субвенции</v>
          </cell>
          <cell r="B584">
            <v>913</v>
          </cell>
          <cell r="C584" t="str">
            <v>07</v>
          </cell>
          <cell r="D584" t="str">
            <v>02</v>
          </cell>
          <cell r="E584" t="str">
            <v>070 00 75000</v>
          </cell>
        </row>
        <row r="585">
          <cell r="A585" t="str">
            <v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v>
          </cell>
          <cell r="B585">
            <v>913</v>
          </cell>
          <cell r="C585" t="str">
            <v>07</v>
          </cell>
          <cell r="D585" t="str">
            <v>02</v>
          </cell>
          <cell r="E585" t="str">
            <v>070 00 75030</v>
          </cell>
        </row>
        <row r="586">
          <cell r="A586" t="str">
            <v>Предоставление субсидий бюджетным, автономным учреждениям и иным некоммерческим организациям</v>
          </cell>
          <cell r="B586">
            <v>913</v>
          </cell>
          <cell r="C586" t="str">
            <v>07</v>
          </cell>
          <cell r="D586" t="str">
            <v>02</v>
          </cell>
          <cell r="E586" t="str">
            <v>070 00 75030</v>
          </cell>
          <cell r="F586" t="str">
            <v>600</v>
          </cell>
        </row>
        <row r="587">
          <cell r="A587" t="str">
            <v>Субсидии бюджетным учреждениям</v>
          </cell>
          <cell r="B587">
            <v>913</v>
          </cell>
          <cell r="C587" t="str">
            <v>07</v>
          </cell>
          <cell r="D587" t="str">
            <v>02</v>
          </cell>
          <cell r="E587" t="str">
            <v>070 00 75030</v>
          </cell>
          <cell r="F587" t="str">
            <v>610</v>
          </cell>
        </row>
        <row r="588">
          <cell r="A588" t="str">
            <v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v>
          </cell>
          <cell r="B588">
            <v>913</v>
          </cell>
          <cell r="C588" t="str">
            <v>07</v>
          </cell>
          <cell r="D588" t="str">
            <v>02</v>
          </cell>
          <cell r="E588" t="str">
            <v>070 00 75040</v>
          </cell>
        </row>
        <row r="589">
          <cell r="A589" t="str">
            <v>Предоставление субсидий бюджетным, автономным учреждениям и иным некоммерческим организациям</v>
          </cell>
          <cell r="B589">
            <v>913</v>
          </cell>
          <cell r="C589" t="str">
            <v>07</v>
          </cell>
          <cell r="D589" t="str">
            <v>02</v>
          </cell>
          <cell r="E589" t="str">
            <v>070 00 75040</v>
          </cell>
          <cell r="F589" t="str">
            <v>600</v>
          </cell>
        </row>
        <row r="590">
          <cell r="A590" t="str">
            <v>Субсидии бюджетным учреждениям</v>
          </cell>
          <cell r="B590">
            <v>913</v>
          </cell>
          <cell r="C590" t="str">
            <v>07</v>
          </cell>
          <cell r="D590" t="str">
            <v>02</v>
          </cell>
          <cell r="E590" t="str">
            <v>070 00 75040</v>
          </cell>
          <cell r="F590" t="str">
            <v>610</v>
          </cell>
        </row>
        <row r="591">
          <cell r="A591" t="str">
            <v>Субсидии автономным учреждениям</v>
          </cell>
          <cell r="B591">
            <v>913</v>
          </cell>
          <cell r="C591" t="str">
            <v>07</v>
          </cell>
          <cell r="D591" t="str">
            <v>02</v>
          </cell>
          <cell r="E591" t="str">
            <v>070 00 75040</v>
          </cell>
          <cell r="F591">
            <v>620</v>
          </cell>
        </row>
        <row r="592">
          <cell r="A592" t="str">
            <v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v>
          </cell>
          <cell r="B592">
            <v>913</v>
          </cell>
          <cell r="C592" t="str">
            <v>07</v>
          </cell>
          <cell r="D592" t="str">
            <v>02</v>
          </cell>
          <cell r="E592" t="str">
            <v>070 00 75050</v>
          </cell>
        </row>
        <row r="593">
          <cell r="A593" t="str">
            <v>Предоставление субсидий бюджетным, автономным учреждениям и иным некоммерческим организациям</v>
          </cell>
          <cell r="B593">
            <v>913</v>
          </cell>
          <cell r="C593" t="str">
            <v>07</v>
          </cell>
          <cell r="D593" t="str">
            <v>02</v>
          </cell>
          <cell r="E593" t="str">
            <v>070 00 75050</v>
          </cell>
          <cell r="F593" t="str">
            <v>600</v>
          </cell>
        </row>
        <row r="594">
          <cell r="A594" t="str">
            <v>Субсидии бюджетным учреждениям</v>
          </cell>
          <cell r="B594">
            <v>913</v>
          </cell>
          <cell r="C594" t="str">
            <v>07</v>
          </cell>
          <cell r="D594" t="str">
            <v>02</v>
          </cell>
          <cell r="E594" t="str">
            <v>070 00 75050</v>
          </cell>
          <cell r="F594" t="str">
            <v>610</v>
          </cell>
        </row>
        <row r="595">
          <cell r="A595" t="str">
            <v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v>
          </cell>
          <cell r="B595">
            <v>913</v>
          </cell>
          <cell r="C595" t="str">
            <v>07</v>
          </cell>
          <cell r="D595" t="str">
            <v>02</v>
          </cell>
          <cell r="E595" t="str">
            <v>070 00 75060</v>
          </cell>
        </row>
        <row r="596">
          <cell r="A596" t="str">
            <v>Предоставление субсидий бюджетным, автономным учреждениям и иным некоммерческим организациям</v>
          </cell>
          <cell r="B596">
            <v>913</v>
          </cell>
          <cell r="C596" t="str">
            <v>07</v>
          </cell>
          <cell r="D596" t="str">
            <v>02</v>
          </cell>
          <cell r="E596" t="str">
            <v>070 00 75060</v>
          </cell>
          <cell r="F596" t="str">
            <v>600</v>
          </cell>
        </row>
        <row r="597">
          <cell r="A597" t="str">
            <v>Субсидии бюджетным учреждениям</v>
          </cell>
          <cell r="B597">
            <v>913</v>
          </cell>
          <cell r="C597" t="str">
            <v>07</v>
          </cell>
          <cell r="D597" t="str">
            <v>02</v>
          </cell>
          <cell r="E597" t="str">
            <v>070 00 75060</v>
          </cell>
          <cell r="F597" t="str">
            <v>610</v>
          </cell>
        </row>
        <row r="598">
          <cell r="A598" t="str">
            <v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«Развитие образования и повышение эффективности реализации молодежной политики в Самарской области» на 2015-2024 годы</v>
          </cell>
          <cell r="B598">
            <v>913</v>
          </cell>
          <cell r="C598" t="str">
            <v>07</v>
          </cell>
          <cell r="D598" t="str">
            <v>02</v>
          </cell>
          <cell r="E598" t="str">
            <v>070 00 L3040</v>
          </cell>
        </row>
        <row r="599">
          <cell r="A599" t="str">
            <v>Иные бюджетные ассигнования</v>
          </cell>
          <cell r="B599">
            <v>913</v>
          </cell>
          <cell r="C599" t="str">
            <v>07</v>
          </cell>
          <cell r="D599" t="str">
            <v>02</v>
          </cell>
          <cell r="E599" t="str">
            <v>070 00 L3040</v>
          </cell>
          <cell r="F599">
            <v>800</v>
          </cell>
        </row>
        <row r="600">
          <cell r="A600" t="str">
            <v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v>
          </cell>
          <cell r="B600">
            <v>913</v>
          </cell>
          <cell r="C600" t="str">
            <v>07</v>
          </cell>
          <cell r="D600" t="str">
            <v>02</v>
          </cell>
          <cell r="E600" t="str">
            <v>070 00 L3040</v>
          </cell>
          <cell r="F600">
            <v>810</v>
          </cell>
        </row>
        <row r="601">
          <cell r="A601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  <cell r="B601">
            <v>913</v>
          </cell>
          <cell r="C601" t="str">
            <v>07</v>
          </cell>
          <cell r="D601" t="str">
            <v>02</v>
          </cell>
          <cell r="E601" t="str">
            <v>070 00 S3400</v>
          </cell>
        </row>
        <row r="602">
          <cell r="A602" t="str">
            <v>Предоставление субсидий бюджетным, автономным учреждениям и иным некоммерческим организациям</v>
          </cell>
          <cell r="B602">
            <v>913</v>
          </cell>
          <cell r="C602" t="str">
            <v>07</v>
          </cell>
          <cell r="D602" t="str">
            <v>02</v>
          </cell>
          <cell r="E602" t="str">
            <v>070 00 S3400</v>
          </cell>
          <cell r="F602">
            <v>600</v>
          </cell>
        </row>
        <row r="603">
          <cell r="A603" t="str">
            <v>Субсидии бюджетным учреждениям</v>
          </cell>
          <cell r="B603">
            <v>913</v>
          </cell>
          <cell r="C603" t="str">
            <v>07</v>
          </cell>
          <cell r="D603" t="str">
            <v>02</v>
          </cell>
          <cell r="E603" t="str">
            <v>070 00 S3400</v>
          </cell>
          <cell r="F603">
            <v>610</v>
          </cell>
        </row>
        <row r="604">
          <cell r="A604" t="str">
            <v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v>
          </cell>
          <cell r="B604" t="str">
            <v>913</v>
          </cell>
          <cell r="C604" t="str">
            <v>07</v>
          </cell>
          <cell r="D604" t="str">
            <v>02</v>
          </cell>
          <cell r="E604" t="str">
            <v>070 00 R3030</v>
          </cell>
        </row>
        <row r="605">
          <cell r="A605" t="str">
            <v>Предоставление субсидий бюджетным, автономным учреждениям и иным некоммерческим организациям</v>
          </cell>
          <cell r="B605" t="str">
            <v>913</v>
          </cell>
          <cell r="C605" t="str">
            <v>07</v>
          </cell>
          <cell r="D605" t="str">
            <v>02</v>
          </cell>
          <cell r="E605" t="str">
            <v>070 00 R3030</v>
          </cell>
          <cell r="F605" t="str">
            <v>600</v>
          </cell>
        </row>
        <row r="606">
          <cell r="A606" t="str">
            <v>Субсидии бюджетным учреждениям</v>
          </cell>
          <cell r="B606" t="str">
            <v>913</v>
          </cell>
          <cell r="C606" t="str">
            <v>07</v>
          </cell>
          <cell r="D606" t="str">
            <v>02</v>
          </cell>
          <cell r="E606" t="str">
            <v>070 00 R3030</v>
          </cell>
          <cell r="F606" t="str">
            <v>610</v>
          </cell>
        </row>
        <row r="607">
          <cell r="A607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  <cell r="B607">
            <v>913</v>
          </cell>
          <cell r="C607" t="str">
            <v>07</v>
          </cell>
          <cell r="D607" t="str">
            <v>02</v>
          </cell>
          <cell r="E607" t="str">
            <v>070 00 S4720</v>
          </cell>
        </row>
        <row r="608">
          <cell r="A608" t="str">
            <v>Предоставление субсидий бюджетным, автономным учреждениям и иным некоммерческим организациям</v>
          </cell>
          <cell r="B608">
            <v>913</v>
          </cell>
          <cell r="C608" t="str">
            <v>07</v>
          </cell>
          <cell r="D608" t="str">
            <v>02</v>
          </cell>
          <cell r="E608" t="str">
            <v>070 00 S4720</v>
          </cell>
          <cell r="F608">
            <v>600</v>
          </cell>
        </row>
        <row r="609">
          <cell r="A609" t="str">
            <v>Субсидии бюджетным учреждениям</v>
          </cell>
          <cell r="B609">
            <v>913</v>
          </cell>
          <cell r="C609" t="str">
            <v>07</v>
          </cell>
          <cell r="D609" t="str">
            <v>02</v>
          </cell>
          <cell r="E609" t="str">
            <v>070 00 S4720</v>
          </cell>
          <cell r="F609">
            <v>610</v>
          </cell>
        </row>
        <row r="610">
          <cell r="A610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  <cell r="B610">
            <v>913</v>
          </cell>
          <cell r="C610" t="str">
            <v>07</v>
          </cell>
          <cell r="D610" t="str">
            <v>02</v>
          </cell>
          <cell r="E610" t="str">
            <v>070 00 S4950</v>
          </cell>
        </row>
        <row r="611">
          <cell r="A611" t="str">
            <v>Предоставление субсидий бюджетным, автономным учреждениям и иным некоммерческим организациям</v>
          </cell>
          <cell r="B611">
            <v>913</v>
          </cell>
          <cell r="C611" t="str">
            <v>07</v>
          </cell>
          <cell r="D611" t="str">
            <v>02</v>
          </cell>
          <cell r="E611" t="str">
            <v>070 00 S4950</v>
          </cell>
          <cell r="F611">
            <v>600</v>
          </cell>
        </row>
        <row r="612">
          <cell r="A612" t="str">
            <v>Субсидии бюджетным учреждениям</v>
          </cell>
          <cell r="B612">
            <v>913</v>
          </cell>
          <cell r="C612" t="str">
            <v>07</v>
          </cell>
          <cell r="D612" t="str">
            <v>02</v>
          </cell>
          <cell r="E612" t="str">
            <v>070 00 S4950</v>
          </cell>
          <cell r="F612">
            <v>610</v>
          </cell>
        </row>
        <row r="614">
          <cell r="A614" t="str">
            <v>Дополнительное образование детей</v>
          </cell>
          <cell r="B614" t="str">
            <v>913</v>
          </cell>
          <cell r="C614" t="str">
            <v>07</v>
          </cell>
          <cell r="D614" t="str">
            <v>03</v>
          </cell>
        </row>
        <row r="615">
          <cell r="A615" t="str">
            <v>Муниципальная программа  «Развитие системы образования городского округа Тольятти на 2021-2027 годы»</v>
          </cell>
          <cell r="B615" t="str">
            <v>913</v>
          </cell>
          <cell r="C615" t="str">
            <v>07</v>
          </cell>
          <cell r="D615" t="str">
            <v>03</v>
          </cell>
          <cell r="E615" t="str">
            <v>070 00 00000</v>
          </cell>
        </row>
        <row r="616">
          <cell r="A616" t="str">
            <v>Финансовое обеспечение деятельности бюджетных и автономных  учреждений</v>
          </cell>
          <cell r="B616">
            <v>913</v>
          </cell>
          <cell r="C616" t="str">
            <v>07</v>
          </cell>
          <cell r="D616" t="str">
            <v>03</v>
          </cell>
          <cell r="E616" t="str">
            <v>070 00 02000</v>
          </cell>
        </row>
        <row r="617">
          <cell r="A617" t="str">
            <v>Организации дополнительного образования</v>
          </cell>
          <cell r="B617">
            <v>913</v>
          </cell>
          <cell r="C617" t="str">
            <v>07</v>
          </cell>
          <cell r="D617" t="str">
            <v>03</v>
          </cell>
          <cell r="E617" t="str">
            <v>070 00 02280</v>
          </cell>
        </row>
        <row r="618">
          <cell r="A618" t="str">
            <v>Предоставление субсидий бюджетным, автономным учреждениям и иным некоммерческим организациям</v>
          </cell>
          <cell r="B618">
            <v>913</v>
          </cell>
          <cell r="C618" t="str">
            <v>07</v>
          </cell>
          <cell r="D618" t="str">
            <v>03</v>
          </cell>
          <cell r="E618" t="str">
            <v>070 00 02280</v>
          </cell>
          <cell r="F618" t="str">
            <v>600</v>
          </cell>
        </row>
        <row r="619">
          <cell r="A619" t="str">
            <v>Субсидии бюджетным учреждениям</v>
          </cell>
          <cell r="B619">
            <v>913</v>
          </cell>
          <cell r="C619" t="str">
            <v>07</v>
          </cell>
          <cell r="D619" t="str">
            <v>03</v>
          </cell>
          <cell r="E619" t="str">
            <v>070 00 02280</v>
          </cell>
          <cell r="F619">
            <v>610</v>
          </cell>
        </row>
        <row r="620">
          <cell r="A620" t="str">
            <v>Мероприятия в установленной сфере деятельности</v>
          </cell>
          <cell r="B620">
            <v>913</v>
          </cell>
          <cell r="C620" t="str">
            <v>07</v>
          </cell>
          <cell r="D620" t="str">
            <v>03</v>
          </cell>
          <cell r="E620" t="str">
            <v>070 00 04000</v>
          </cell>
        </row>
        <row r="621">
          <cell r="A621" t="str">
            <v>Мероприятия в сфере дополнительного образования</v>
          </cell>
          <cell r="B621">
            <v>913</v>
          </cell>
          <cell r="C621" t="str">
            <v>07</v>
          </cell>
          <cell r="D621" t="str">
            <v>03</v>
          </cell>
          <cell r="E621" t="str">
            <v>070 00 04280</v>
          </cell>
        </row>
        <row r="622">
          <cell r="A622" t="str">
            <v>Предоставление субсидий бюджетным, автономным учреждениям и иным некоммерческим организациям</v>
          </cell>
          <cell r="B622">
            <v>913</v>
          </cell>
          <cell r="C622" t="str">
            <v>07</v>
          </cell>
          <cell r="D622" t="str">
            <v>03</v>
          </cell>
          <cell r="E622" t="str">
            <v>070 00 04280</v>
          </cell>
          <cell r="F622" t="str">
            <v>600</v>
          </cell>
        </row>
        <row r="623">
          <cell r="A623" t="str">
            <v>Субсидии бюджетным учреждениям</v>
          </cell>
          <cell r="B623">
            <v>913</v>
          </cell>
          <cell r="C623" t="str">
            <v>07</v>
          </cell>
          <cell r="D623" t="str">
            <v>03</v>
          </cell>
          <cell r="E623" t="str">
            <v>070 00 04280</v>
          </cell>
          <cell r="F623">
            <v>610</v>
          </cell>
        </row>
        <row r="624">
          <cell r="A624" t="str">
            <v>Субвенции</v>
          </cell>
          <cell r="B624">
            <v>913</v>
          </cell>
          <cell r="C624" t="str">
            <v>07</v>
          </cell>
          <cell r="D624" t="str">
            <v>03</v>
          </cell>
          <cell r="E624" t="str">
            <v>070 00 75000</v>
          </cell>
        </row>
        <row r="625">
          <cell r="A625" t="str">
            <v>Предоставление общедоступного и бесплатного дополнительного образования детей в муниципальных общеобразовательных организациях</v>
          </cell>
          <cell r="B625">
            <v>913</v>
          </cell>
          <cell r="C625" t="str">
            <v>07</v>
          </cell>
          <cell r="D625" t="str">
            <v>03</v>
          </cell>
          <cell r="E625" t="str">
            <v>070 00 75270</v>
          </cell>
        </row>
        <row r="626">
          <cell r="A626" t="str">
            <v>Предоставление субсидий бюджетным, автономным учреждениям и иным некоммерческим организациям</v>
          </cell>
          <cell r="B626">
            <v>913</v>
          </cell>
          <cell r="C626" t="str">
            <v>07</v>
          </cell>
          <cell r="D626" t="str">
            <v>03</v>
          </cell>
          <cell r="E626" t="str">
            <v>070 00 75270</v>
          </cell>
          <cell r="F626" t="str">
            <v>600</v>
          </cell>
        </row>
        <row r="627">
          <cell r="A627" t="str">
            <v>Субсидии бюджетным учреждениям</v>
          </cell>
          <cell r="B627">
            <v>913</v>
          </cell>
          <cell r="C627" t="str">
            <v>07</v>
          </cell>
          <cell r="D627" t="str">
            <v>03</v>
          </cell>
          <cell r="E627" t="str">
            <v>070 00 75270</v>
          </cell>
          <cell r="F627" t="str">
            <v>610</v>
          </cell>
        </row>
        <row r="628">
          <cell r="A628" t="str">
            <v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v>
          </cell>
          <cell r="B628">
            <v>913</v>
          </cell>
          <cell r="C628" t="str">
            <v>07</v>
          </cell>
          <cell r="D628" t="str">
            <v>03</v>
          </cell>
          <cell r="E628" t="str">
            <v>070 00 75280</v>
          </cell>
        </row>
        <row r="629">
          <cell r="A629" t="str">
            <v>Предоставление субсидий бюджетным, автономным учреждениям и иным некоммерческим организациям</v>
          </cell>
          <cell r="B629">
            <v>913</v>
          </cell>
          <cell r="C629" t="str">
            <v>07</v>
          </cell>
          <cell r="D629" t="str">
            <v>03</v>
          </cell>
          <cell r="E629" t="str">
            <v>070 00 75280</v>
          </cell>
          <cell r="F629" t="str">
            <v>600</v>
          </cell>
        </row>
        <row r="630">
          <cell r="A630" t="str">
            <v>Субсидии бюджетным учреждениям</v>
          </cell>
          <cell r="B630">
            <v>913</v>
          </cell>
          <cell r="C630" t="str">
            <v>07</v>
          </cell>
          <cell r="D630" t="str">
            <v>03</v>
          </cell>
          <cell r="E630" t="str">
            <v>070 00 75280</v>
          </cell>
          <cell r="F630" t="str">
            <v>610</v>
          </cell>
        </row>
        <row r="631">
          <cell r="A631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  <cell r="B631">
            <v>913</v>
          </cell>
          <cell r="C631" t="str">
            <v>07</v>
          </cell>
          <cell r="D631" t="str">
            <v>03</v>
          </cell>
          <cell r="E631" t="str">
            <v>070 00 S3350</v>
          </cell>
        </row>
        <row r="632">
          <cell r="A632" t="str">
            <v>Предоставление субсидий бюджетным, автономным учреждениям и иным некоммерческим организациям</v>
          </cell>
          <cell r="B632">
            <v>913</v>
          </cell>
          <cell r="C632" t="str">
            <v>07</v>
          </cell>
          <cell r="D632" t="str">
            <v>03</v>
          </cell>
          <cell r="E632" t="str">
            <v>070 00 S3350</v>
          </cell>
          <cell r="F632" t="str">
            <v>600</v>
          </cell>
        </row>
        <row r="633">
          <cell r="A633" t="str">
            <v>Субсидии бюджетным учреждениям</v>
          </cell>
          <cell r="B633">
            <v>913</v>
          </cell>
          <cell r="C633" t="str">
            <v>07</v>
          </cell>
          <cell r="D633" t="str">
            <v>03</v>
          </cell>
          <cell r="E633" t="str">
            <v>070 00 S3350</v>
          </cell>
          <cell r="F633">
            <v>610</v>
          </cell>
        </row>
        <row r="635">
          <cell r="A635" t="str">
            <v xml:space="preserve">Молодежная политика </v>
          </cell>
          <cell r="B635">
            <v>913</v>
          </cell>
          <cell r="C635" t="str">
            <v>07</v>
          </cell>
          <cell r="D635" t="str">
            <v>07</v>
          </cell>
        </row>
        <row r="636">
          <cell r="A636" t="str">
            <v>Муниципальная программа «Молодежь Тольятти на 2021-2030 гг.»</v>
          </cell>
          <cell r="B636" t="str">
            <v>913</v>
          </cell>
          <cell r="C636" t="str">
            <v>07</v>
          </cell>
          <cell r="D636" t="str">
            <v>07</v>
          </cell>
          <cell r="E636" t="str">
            <v>030 00 00000</v>
          </cell>
        </row>
        <row r="637">
          <cell r="A637" t="str">
            <v>Финансовое обеспечение деятельности бюджетных и автономных  учреждений</v>
          </cell>
          <cell r="B637" t="str">
            <v>913</v>
          </cell>
          <cell r="C637" t="str">
            <v>07</v>
          </cell>
          <cell r="D637" t="str">
            <v>07</v>
          </cell>
          <cell r="E637" t="str">
            <v>030 00 02000</v>
          </cell>
        </row>
        <row r="638">
          <cell r="A638" t="str">
            <v>Организации, осуществляющие обеспечение деятельности в области молодежной политики</v>
          </cell>
          <cell r="B638" t="str">
            <v>913</v>
          </cell>
          <cell r="C638" t="str">
            <v>07</v>
          </cell>
          <cell r="D638" t="str">
            <v>07</v>
          </cell>
          <cell r="E638" t="str">
            <v>030 00 02350</v>
          </cell>
        </row>
        <row r="639">
          <cell r="A639" t="str">
            <v>Предоставление субсидий бюджетным, автономным учреждениям и иным некоммерческим организациям</v>
          </cell>
          <cell r="B639" t="str">
            <v>913</v>
          </cell>
          <cell r="C639" t="str">
            <v>07</v>
          </cell>
          <cell r="D639" t="str">
            <v>07</v>
          </cell>
          <cell r="E639" t="str">
            <v>030 00 02350</v>
          </cell>
          <cell r="F639" t="str">
            <v>600</v>
          </cell>
        </row>
        <row r="640">
          <cell r="A640" t="str">
            <v>Субсидии бюджетным учреждениям</v>
          </cell>
          <cell r="B640" t="str">
            <v>913</v>
          </cell>
          <cell r="C640" t="str">
            <v>07</v>
          </cell>
          <cell r="D640" t="str">
            <v>07</v>
          </cell>
          <cell r="E640" t="str">
            <v>030 00 02350</v>
          </cell>
          <cell r="F640">
            <v>610</v>
          </cell>
        </row>
        <row r="641">
          <cell r="A641" t="str">
            <v>Мероприятия в установленной сфере деятельности</v>
          </cell>
          <cell r="B641" t="str">
            <v>913</v>
          </cell>
          <cell r="C641" t="str">
            <v>07</v>
          </cell>
          <cell r="D641" t="str">
            <v>07</v>
          </cell>
          <cell r="E641" t="str">
            <v>030 00 04000</v>
          </cell>
        </row>
        <row r="642">
          <cell r="A642" t="str">
            <v>Мероприятия в области молодежной политики</v>
          </cell>
          <cell r="B642" t="str">
            <v>913</v>
          </cell>
          <cell r="C642" t="str">
            <v>07</v>
          </cell>
          <cell r="D642" t="str">
            <v>07</v>
          </cell>
          <cell r="E642" t="str">
            <v>030 00 04350</v>
          </cell>
        </row>
        <row r="643">
          <cell r="A643" t="str">
            <v>Предоставление субсидий бюджетным, автономным учреждениям и иным некоммерческим организациям</v>
          </cell>
          <cell r="B643" t="str">
            <v>913</v>
          </cell>
          <cell r="C643" t="str">
            <v>07</v>
          </cell>
          <cell r="D643" t="str">
            <v>07</v>
          </cell>
          <cell r="E643" t="str">
            <v>030 00 04350</v>
          </cell>
          <cell r="F643" t="str">
            <v>600</v>
          </cell>
        </row>
        <row r="644">
          <cell r="A644" t="str">
            <v>Субсидии бюджетным учреждениям</v>
          </cell>
          <cell r="B644" t="str">
            <v>913</v>
          </cell>
          <cell r="C644" t="str">
            <v>07</v>
          </cell>
          <cell r="D644" t="str">
            <v>07</v>
          </cell>
          <cell r="E644" t="str">
            <v>030 00 04350</v>
          </cell>
          <cell r="F644">
            <v>610</v>
          </cell>
        </row>
        <row r="645">
          <cell r="A645" t="str">
            <v>Организация и проведение мероприятий с несовершеннолетними в период каникул и свободное от учебы время</v>
          </cell>
          <cell r="B645" t="str">
            <v>913</v>
          </cell>
          <cell r="C645" t="str">
            <v>07</v>
          </cell>
          <cell r="D645" t="str">
            <v>07</v>
          </cell>
          <cell r="E645" t="str">
            <v>030 00 S3010</v>
          </cell>
        </row>
        <row r="646">
          <cell r="A646" t="str">
            <v>Предоставление субсидий бюджетным, автономным учреждениям и иным некоммерческим организациям</v>
          </cell>
          <cell r="B646" t="str">
            <v>913</v>
          </cell>
          <cell r="C646" t="str">
            <v>07</v>
          </cell>
          <cell r="D646" t="str">
            <v>07</v>
          </cell>
          <cell r="E646" t="str">
            <v>030 00 S3010</v>
          </cell>
          <cell r="F646" t="str">
            <v>600</v>
          </cell>
        </row>
        <row r="647">
          <cell r="A647" t="str">
            <v>Субсидии бюджетным учреждениям</v>
          </cell>
          <cell r="B647" t="str">
            <v>913</v>
          </cell>
          <cell r="C647" t="str">
            <v>07</v>
          </cell>
          <cell r="D647" t="str">
            <v>07</v>
          </cell>
          <cell r="E647" t="str">
            <v>030 00 S3010</v>
          </cell>
          <cell r="F647">
            <v>610</v>
          </cell>
        </row>
        <row r="648">
          <cell r="A648" t="str">
            <v>Муниципальная программа  «Развитие системы образования городского округа Тольятти на 2021-2027 годы»</v>
          </cell>
          <cell r="B648">
            <v>913</v>
          </cell>
          <cell r="C648" t="str">
            <v>07</v>
          </cell>
          <cell r="D648" t="str">
            <v>07</v>
          </cell>
          <cell r="E648" t="str">
            <v>070 00 00000</v>
          </cell>
        </row>
        <row r="649">
          <cell r="A649" t="str">
            <v>Субвенции</v>
          </cell>
          <cell r="B649">
            <v>913</v>
          </cell>
          <cell r="C649" t="str">
            <v>07</v>
          </cell>
          <cell r="D649" t="str">
            <v>07</v>
          </cell>
          <cell r="E649" t="str">
            <v>070 00 75000</v>
          </cell>
        </row>
        <row r="650">
          <cell r="A650" t="str">
            <v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v>
          </cell>
          <cell r="B650" t="str">
            <v>913</v>
          </cell>
          <cell r="C650" t="str">
            <v>07</v>
          </cell>
          <cell r="D650" t="str">
            <v>07</v>
          </cell>
          <cell r="E650" t="str">
            <v>070 00 75300</v>
          </cell>
        </row>
        <row r="651">
          <cell r="A651" t="str">
            <v>Иные бюджетные ассигнования</v>
          </cell>
          <cell r="B651" t="str">
            <v>913</v>
          </cell>
          <cell r="C651" t="str">
            <v>07</v>
          </cell>
          <cell r="D651" t="str">
            <v>07</v>
          </cell>
          <cell r="E651" t="str">
            <v>070 00 75300</v>
          </cell>
          <cell r="F651">
            <v>800</v>
          </cell>
        </row>
        <row r="652">
          <cell r="A652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652" t="str">
            <v>913</v>
          </cell>
          <cell r="C652" t="str">
            <v>07</v>
          </cell>
          <cell r="D652" t="str">
            <v>07</v>
          </cell>
          <cell r="E652" t="str">
            <v>070 00 75300</v>
          </cell>
          <cell r="F652">
            <v>810</v>
          </cell>
        </row>
        <row r="654">
          <cell r="A654" t="str">
            <v>Другие вопросы в области образования</v>
          </cell>
          <cell r="B654">
            <v>913</v>
          </cell>
          <cell r="C654" t="str">
            <v>07</v>
          </cell>
          <cell r="D654" t="str">
            <v>09</v>
          </cell>
        </row>
        <row r="655">
          <cell r="A655" t="str">
            <v>Муниципальная программа  «Развитие системы образования городского округа Тольятти на 2021-2027 годы»</v>
          </cell>
          <cell r="B655">
            <v>913</v>
          </cell>
          <cell r="C655" t="str">
            <v>07</v>
          </cell>
          <cell r="D655" t="str">
            <v>09</v>
          </cell>
          <cell r="E655" t="str">
            <v>070 00 00000</v>
          </cell>
        </row>
        <row r="656">
          <cell r="A656" t="str">
            <v>Финансовое обеспечение деятельности бюджетных и автономных  учреждений</v>
          </cell>
          <cell r="B656">
            <v>913</v>
          </cell>
          <cell r="C656" t="str">
            <v>07</v>
          </cell>
          <cell r="D656" t="str">
            <v>09</v>
          </cell>
          <cell r="E656" t="str">
            <v>070 00 02000</v>
          </cell>
        </row>
        <row r="657">
          <cell r="A657" t="str">
            <v>Организации, осуществляющие обеспечение образовательной деятельности</v>
          </cell>
          <cell r="B657">
            <v>913</v>
          </cell>
          <cell r="C657" t="str">
            <v>07</v>
          </cell>
          <cell r="D657" t="str">
            <v>09</v>
          </cell>
          <cell r="E657" t="str">
            <v>070 00 02300</v>
          </cell>
        </row>
        <row r="658">
          <cell r="A658" t="str">
            <v>Предоставление субсидий бюджетным, автономным учреждениям и иным некоммерческим организациям</v>
          </cell>
          <cell r="B658">
            <v>913</v>
          </cell>
          <cell r="C658" t="str">
            <v>07</v>
          </cell>
          <cell r="D658" t="str">
            <v>09</v>
          </cell>
          <cell r="E658" t="str">
            <v>070 00 02300</v>
          </cell>
          <cell r="F658" t="str">
            <v>600</v>
          </cell>
        </row>
        <row r="659">
          <cell r="A659" t="str">
            <v>Субсидии автономным учреждениям</v>
          </cell>
          <cell r="B659">
            <v>913</v>
          </cell>
          <cell r="C659" t="str">
            <v>07</v>
          </cell>
          <cell r="D659" t="str">
            <v>09</v>
          </cell>
          <cell r="E659" t="str">
            <v>070 00 02300</v>
          </cell>
          <cell r="F659">
            <v>620</v>
          </cell>
        </row>
        <row r="660">
          <cell r="A660" t="str">
            <v>Мероприятия в установленной сфере деятельности</v>
          </cell>
          <cell r="B660">
            <v>913</v>
          </cell>
          <cell r="C660" t="str">
            <v>07</v>
          </cell>
          <cell r="D660" t="str">
            <v>09</v>
          </cell>
          <cell r="E660" t="str">
            <v>070 00 04000</v>
          </cell>
        </row>
        <row r="661">
          <cell r="A661" t="str">
            <v>Мероприятия в организациях, осуществляющих обеспечение образовательной деятельности</v>
          </cell>
          <cell r="B661">
            <v>913</v>
          </cell>
          <cell r="C661" t="str">
            <v>07</v>
          </cell>
          <cell r="D661" t="str">
            <v>09</v>
          </cell>
          <cell r="E661" t="str">
            <v>070 00 04300</v>
          </cell>
        </row>
        <row r="662">
          <cell r="A662" t="str">
            <v>Предоставление субсидий бюджетным, автономным учреждениям и иным некоммерческим организациям</v>
          </cell>
          <cell r="B662">
            <v>913</v>
          </cell>
          <cell r="C662" t="str">
            <v>07</v>
          </cell>
          <cell r="D662" t="str">
            <v>09</v>
          </cell>
          <cell r="E662" t="str">
            <v>070 00 04300</v>
          </cell>
          <cell r="F662" t="str">
            <v>600</v>
          </cell>
        </row>
        <row r="663">
          <cell r="A663" t="str">
            <v>Субсидии автономным учреждениям</v>
          </cell>
          <cell r="B663">
            <v>913</v>
          </cell>
          <cell r="C663" t="str">
            <v>07</v>
          </cell>
          <cell r="D663" t="str">
            <v>09</v>
          </cell>
          <cell r="E663" t="str">
            <v>070 00 04300</v>
          </cell>
          <cell r="F663">
            <v>620</v>
          </cell>
        </row>
        <row r="664">
          <cell r="A664" t="str">
            <v>Финансовое обеспечение деятельности казенных учреждений</v>
          </cell>
          <cell r="B664">
            <v>913</v>
          </cell>
          <cell r="C664" t="str">
            <v>07</v>
          </cell>
          <cell r="D664" t="str">
            <v>09</v>
          </cell>
          <cell r="E664" t="str">
            <v>070 00 12000</v>
          </cell>
        </row>
        <row r="665">
          <cell r="A665" t="str">
            <v>Организации, осуществляющие обеспечение образовательной деятельности</v>
          </cell>
          <cell r="B665">
            <v>913</v>
          </cell>
          <cell r="C665" t="str">
            <v>07</v>
          </cell>
          <cell r="D665" t="str">
            <v>09</v>
          </cell>
          <cell r="E665" t="str">
            <v>070 00 12300</v>
          </cell>
        </row>
        <row r="666">
          <cell r="A66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66">
            <v>913</v>
          </cell>
          <cell r="C666" t="str">
            <v>07</v>
          </cell>
          <cell r="D666" t="str">
            <v>09</v>
          </cell>
          <cell r="E666" t="str">
            <v>070 00 12300</v>
          </cell>
          <cell r="F666">
            <v>100</v>
          </cell>
        </row>
        <row r="667">
          <cell r="A667" t="str">
            <v>Расходы на выплаты персоналу казенных учреждений</v>
          </cell>
          <cell r="B667">
            <v>913</v>
          </cell>
          <cell r="C667" t="str">
            <v>07</v>
          </cell>
          <cell r="D667" t="str">
            <v>09</v>
          </cell>
          <cell r="E667" t="str">
            <v>070 00 12300</v>
          </cell>
          <cell r="F667">
            <v>110</v>
          </cell>
        </row>
        <row r="668">
          <cell r="A668" t="str">
            <v>Закупка товаров, работ и услуг для обеспечения государственных (муниципальных) нужд</v>
          </cell>
          <cell r="B668">
            <v>913</v>
          </cell>
          <cell r="C668" t="str">
            <v>07</v>
          </cell>
          <cell r="D668" t="str">
            <v>09</v>
          </cell>
          <cell r="E668" t="str">
            <v>070 00 12300</v>
          </cell>
          <cell r="F668">
            <v>200</v>
          </cell>
        </row>
        <row r="669">
          <cell r="A669" t="str">
            <v>Иные закупки товаров, работ и услуг для обеспечения государственных (муниципальных нужд)</v>
          </cell>
          <cell r="B669">
            <v>913</v>
          </cell>
          <cell r="C669" t="str">
            <v>07</v>
          </cell>
          <cell r="D669" t="str">
            <v>09</v>
          </cell>
          <cell r="E669" t="str">
            <v>070 00 12300</v>
          </cell>
          <cell r="F669">
            <v>240</v>
          </cell>
        </row>
        <row r="670">
          <cell r="A670" t="str">
            <v>Иные бюджетные ассигнования</v>
          </cell>
          <cell r="B670">
            <v>913</v>
          </cell>
          <cell r="C670" t="str">
            <v>07</v>
          </cell>
          <cell r="D670" t="str">
            <v>09</v>
          </cell>
          <cell r="E670" t="str">
            <v>070 00 12300</v>
          </cell>
          <cell r="F670">
            <v>800</v>
          </cell>
        </row>
        <row r="671">
          <cell r="A671" t="str">
            <v xml:space="preserve">Уплата налогов, сборов и иных платежей                    </v>
          </cell>
          <cell r="B671">
            <v>913</v>
          </cell>
          <cell r="C671" t="str">
            <v>07</v>
          </cell>
          <cell r="D671" t="str">
            <v>09</v>
          </cell>
          <cell r="E671" t="str">
            <v>070 00 12300</v>
          </cell>
          <cell r="F671">
            <v>850</v>
          </cell>
        </row>
        <row r="672">
          <cell r="A672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  <cell r="B672">
            <v>913</v>
          </cell>
          <cell r="C672" t="str">
            <v>07</v>
          </cell>
          <cell r="D672" t="str">
            <v>09</v>
          </cell>
          <cell r="E672" t="str">
            <v>070 00 S3340</v>
          </cell>
        </row>
        <row r="673">
          <cell r="A673" t="str">
            <v>Предоставление субсидий бюджетным, автономным учреждениям и иным некоммерческим организациям</v>
          </cell>
          <cell r="B673">
            <v>913</v>
          </cell>
          <cell r="C673" t="str">
            <v>07</v>
          </cell>
          <cell r="D673" t="str">
            <v>09</v>
          </cell>
          <cell r="E673" t="str">
            <v>070 00 S3340</v>
          </cell>
          <cell r="F673" t="str">
            <v>600</v>
          </cell>
        </row>
        <row r="674">
          <cell r="A674" t="str">
            <v>Субсидии автономным учреждениям</v>
          </cell>
          <cell r="B674">
            <v>913</v>
          </cell>
          <cell r="C674" t="str">
            <v>07</v>
          </cell>
          <cell r="D674" t="str">
            <v>09</v>
          </cell>
          <cell r="E674" t="str">
            <v>070 00 S3340</v>
          </cell>
          <cell r="F674" t="str">
            <v>620</v>
          </cell>
        </row>
        <row r="675">
          <cell r="A675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  <cell r="B675">
            <v>913</v>
          </cell>
          <cell r="C675" t="str">
            <v>07</v>
          </cell>
          <cell r="D675" t="str">
            <v>09</v>
          </cell>
          <cell r="E675" t="str">
            <v>070 00 S3350</v>
          </cell>
        </row>
        <row r="676">
          <cell r="A676" t="str">
            <v>Предоставление субсидий бюджетным, автономным учреждениям и иным некоммерческим организациям</v>
          </cell>
          <cell r="B676">
            <v>913</v>
          </cell>
          <cell r="C676" t="str">
            <v>07</v>
          </cell>
          <cell r="D676" t="str">
            <v>09</v>
          </cell>
          <cell r="E676" t="str">
            <v>070 00 S3350</v>
          </cell>
          <cell r="F676" t="str">
            <v>600</v>
          </cell>
        </row>
        <row r="677">
          <cell r="A677" t="str">
            <v>Субсидии автономным учреждениям</v>
          </cell>
          <cell r="B677">
            <v>913</v>
          </cell>
          <cell r="C677" t="str">
            <v>07</v>
          </cell>
          <cell r="D677" t="str">
            <v>09</v>
          </cell>
          <cell r="E677" t="str">
            <v>070 00 S3350</v>
          </cell>
          <cell r="F677" t="str">
            <v>620</v>
          </cell>
        </row>
        <row r="678">
          <cell r="A678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  <cell r="B678">
            <v>913</v>
          </cell>
          <cell r="C678" t="str">
            <v>07</v>
          </cell>
          <cell r="D678" t="str">
            <v>09</v>
          </cell>
          <cell r="E678" t="str">
            <v>070 00 S3940</v>
          </cell>
        </row>
        <row r="679">
          <cell r="A679" t="str">
            <v>Предоставление субсидий бюджетным, автономным учреждениям и иным некоммерческим организациям</v>
          </cell>
          <cell r="B679">
            <v>913</v>
          </cell>
          <cell r="C679" t="str">
            <v>07</v>
          </cell>
          <cell r="D679" t="str">
            <v>09</v>
          </cell>
          <cell r="E679" t="str">
            <v>070 00 S3940</v>
          </cell>
          <cell r="F679" t="str">
            <v>600</v>
          </cell>
        </row>
        <row r="680">
          <cell r="A680" t="str">
            <v>Субсидии автономным учреждениям</v>
          </cell>
          <cell r="B680">
            <v>913</v>
          </cell>
          <cell r="C680" t="str">
            <v>07</v>
          </cell>
          <cell r="D680" t="str">
            <v>09</v>
          </cell>
          <cell r="E680" t="str">
            <v>070 00 S3940</v>
          </cell>
          <cell r="F680" t="str">
            <v>620</v>
          </cell>
        </row>
        <row r="681">
          <cell r="A681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  <cell r="B681">
            <v>913</v>
          </cell>
          <cell r="C681" t="str">
            <v>07</v>
          </cell>
          <cell r="D681" t="str">
            <v>09</v>
          </cell>
          <cell r="E681" t="str">
            <v>070 00 S3950</v>
          </cell>
        </row>
        <row r="682">
          <cell r="A682" t="str">
            <v>Предоставление субсидий бюджетным, автономным учреждениям и иным некоммерческим организациям</v>
          </cell>
          <cell r="B682">
            <v>913</v>
          </cell>
          <cell r="C682" t="str">
            <v>07</v>
          </cell>
          <cell r="D682" t="str">
            <v>09</v>
          </cell>
          <cell r="E682" t="str">
            <v>070 00 S3950</v>
          </cell>
          <cell r="F682" t="str">
            <v>600</v>
          </cell>
        </row>
        <row r="683">
          <cell r="A683" t="str">
            <v>Субсидии автономным учреждениям</v>
          </cell>
          <cell r="B683">
            <v>913</v>
          </cell>
          <cell r="C683" t="str">
            <v>07</v>
          </cell>
          <cell r="D683" t="str">
            <v>09</v>
          </cell>
          <cell r="E683" t="str">
            <v>070 00 S3950</v>
          </cell>
          <cell r="F683" t="str">
            <v>620</v>
          </cell>
        </row>
        <row r="684">
          <cell r="A684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684">
            <v>913</v>
          </cell>
          <cell r="C684" t="str">
            <v>07</v>
          </cell>
          <cell r="D684" t="str">
            <v>09</v>
          </cell>
          <cell r="E684" t="str">
            <v>070 00 S4680</v>
          </cell>
        </row>
        <row r="685">
          <cell r="A685" t="str">
            <v>Предоставление субсидий бюджетным, автономным учреждениям и иным некоммерческим организациям</v>
          </cell>
          <cell r="B685">
            <v>913</v>
          </cell>
          <cell r="C685" t="str">
            <v>07</v>
          </cell>
          <cell r="D685" t="str">
            <v>09</v>
          </cell>
          <cell r="E685" t="str">
            <v>070 00 S4680</v>
          </cell>
          <cell r="F685" t="str">
            <v>600</v>
          </cell>
        </row>
        <row r="686">
          <cell r="A686" t="str">
            <v>Субсидии автономным учреждениям</v>
          </cell>
          <cell r="B686">
            <v>913</v>
          </cell>
          <cell r="C686" t="str">
            <v>07</v>
          </cell>
          <cell r="D686" t="str">
            <v>09</v>
          </cell>
          <cell r="E686" t="str">
            <v>070 00 S4680</v>
          </cell>
          <cell r="F686" t="str">
            <v>620</v>
          </cell>
        </row>
        <row r="688">
          <cell r="A688" t="str">
            <v>Департамент градостроительной деятельности администрации городского округа Тольятти</v>
          </cell>
          <cell r="B688">
            <v>914</v>
          </cell>
        </row>
        <row r="689">
          <cell r="A689" t="str">
            <v>Дорожное хозяйство (дорожные фонды)</v>
          </cell>
          <cell r="B689">
            <v>914</v>
          </cell>
          <cell r="C689" t="str">
            <v>04</v>
          </cell>
          <cell r="D689" t="str">
            <v>09</v>
          </cell>
        </row>
        <row r="690">
          <cell r="A690" t="str">
            <v xml:space="preserve">Муниципальная программа «Развитие транспортной системы и дорожного хозяйства городского округа Тольятти на 2021-2025гг.» </v>
          </cell>
          <cell r="B690">
            <v>914</v>
          </cell>
          <cell r="C690" t="str">
            <v xml:space="preserve">04 </v>
          </cell>
          <cell r="D690" t="str">
            <v>09</v>
          </cell>
          <cell r="E690" t="str">
            <v>150 00 00000</v>
          </cell>
        </row>
        <row r="691">
          <cell r="A691" t="str">
            <v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v>
          </cell>
          <cell r="B691">
            <v>914</v>
          </cell>
          <cell r="C691" t="str">
            <v xml:space="preserve">04 </v>
          </cell>
          <cell r="D691" t="str">
            <v>09</v>
          </cell>
          <cell r="E691" t="str">
            <v>152 00 00000</v>
          </cell>
        </row>
        <row r="692">
          <cell r="A692" t="str">
            <v>Стимулирование программ развития жилищного строительства субъектов Российской Федерации</v>
          </cell>
          <cell r="B692">
            <v>914</v>
          </cell>
          <cell r="C692" t="str">
            <v xml:space="preserve">04 </v>
          </cell>
          <cell r="D692" t="str">
            <v>09</v>
          </cell>
          <cell r="E692" t="str">
            <v>152 F1 50210</v>
          </cell>
        </row>
        <row r="693">
          <cell r="A693" t="str">
            <v>Капитальные вложения в объекты государственной (муниципальной) собственности</v>
          </cell>
          <cell r="B693">
            <v>914</v>
          </cell>
          <cell r="C693" t="str">
            <v xml:space="preserve">04 </v>
          </cell>
          <cell r="D693" t="str">
            <v>09</v>
          </cell>
          <cell r="E693" t="str">
            <v>152 F1 50210</v>
          </cell>
          <cell r="F693" t="str">
            <v>400</v>
          </cell>
        </row>
        <row r="694">
          <cell r="A694" t="str">
            <v>Бюджетные инвестиции</v>
          </cell>
          <cell r="B694">
            <v>914</v>
          </cell>
          <cell r="C694" t="str">
            <v xml:space="preserve">04 </v>
          </cell>
          <cell r="D694" t="str">
            <v>09</v>
          </cell>
          <cell r="E694" t="str">
            <v>152 F1 50210</v>
          </cell>
          <cell r="F694" t="str">
            <v>410</v>
          </cell>
        </row>
        <row r="695">
          <cell r="A695" t="str">
            <v>Стимулирование программ развития жилищного строительства субъектов Российской Федерации</v>
          </cell>
          <cell r="B695">
            <v>914</v>
          </cell>
          <cell r="C695" t="str">
            <v xml:space="preserve">04 </v>
          </cell>
          <cell r="D695" t="str">
            <v>09</v>
          </cell>
          <cell r="E695" t="str">
            <v>152 F1 5021Z</v>
          </cell>
        </row>
        <row r="696">
          <cell r="A696" t="str">
            <v>Капитальные вложения в объекты государственной (муниципальной) собственности</v>
          </cell>
          <cell r="B696">
            <v>914</v>
          </cell>
          <cell r="C696" t="str">
            <v xml:space="preserve">04 </v>
          </cell>
          <cell r="D696" t="str">
            <v>09</v>
          </cell>
          <cell r="E696" t="str">
            <v>152 F1 5021Z</v>
          </cell>
          <cell r="F696" t="str">
            <v>400</v>
          </cell>
        </row>
        <row r="697">
          <cell r="A697" t="str">
            <v>Бюджетные инвестиции</v>
          </cell>
          <cell r="B697">
            <v>914</v>
          </cell>
          <cell r="C697" t="str">
            <v xml:space="preserve">04 </v>
          </cell>
          <cell r="D697" t="str">
            <v>09</v>
          </cell>
          <cell r="E697" t="str">
            <v>152 F1 5021Z</v>
          </cell>
          <cell r="F697" t="str">
            <v>410</v>
          </cell>
        </row>
        <row r="699">
          <cell r="A699" t="str">
            <v>Другие вопросы в области национальной экономики</v>
          </cell>
          <cell r="B699">
            <v>914</v>
          </cell>
          <cell r="C699" t="str">
            <v>04</v>
          </cell>
          <cell r="D699" t="str">
            <v>12</v>
          </cell>
        </row>
        <row r="700">
          <cell r="A700" t="str">
            <v xml:space="preserve">Муниципальная программа «Развитие инфраструктуры градостроительной деятельности городского округа Тольятти на 2017-2022 годы» </v>
          </cell>
          <cell r="B700">
            <v>914</v>
          </cell>
          <cell r="C700" t="str">
            <v>04</v>
          </cell>
          <cell r="D700" t="str">
            <v>12</v>
          </cell>
          <cell r="E700" t="str">
            <v>100 00 00000</v>
          </cell>
        </row>
        <row r="701">
          <cell r="A701" t="str">
            <v>Финансовое обеспечение деятельности бюджетных и автономных учреждений</v>
          </cell>
          <cell r="B701">
            <v>914</v>
          </cell>
          <cell r="C701" t="str">
            <v>04</v>
          </cell>
          <cell r="D701" t="str">
            <v>12</v>
          </cell>
          <cell r="E701" t="str">
            <v>100 00 02000</v>
          </cell>
        </row>
        <row r="702">
          <cell r="A702" t="str">
            <v>Учреждения, осуществляющие деятельность в сфере градостроительной деятельности</v>
          </cell>
          <cell r="B702">
            <v>914</v>
          </cell>
          <cell r="C702" t="str">
            <v>04</v>
          </cell>
          <cell r="D702" t="str">
            <v>12</v>
          </cell>
          <cell r="E702" t="str">
            <v>100 00 02320</v>
          </cell>
        </row>
        <row r="703">
          <cell r="A703" t="str">
            <v>Предоставление субсидий бюджетным, автономным учреждениям и иным некоммерческим организациям</v>
          </cell>
          <cell r="B703">
            <v>914</v>
          </cell>
          <cell r="C703" t="str">
            <v>04</v>
          </cell>
          <cell r="D703" t="str">
            <v>12</v>
          </cell>
          <cell r="E703" t="str">
            <v>100 00 02320</v>
          </cell>
          <cell r="F703" t="str">
            <v>600</v>
          </cell>
        </row>
        <row r="704">
          <cell r="A704" t="str">
            <v>Субсидии бюджетным учреждениям</v>
          </cell>
          <cell r="B704">
            <v>914</v>
          </cell>
          <cell r="C704" t="str">
            <v>04</v>
          </cell>
          <cell r="D704" t="str">
            <v>12</v>
          </cell>
          <cell r="E704" t="str">
            <v>100 00 02320</v>
          </cell>
          <cell r="F704" t="str">
            <v>610</v>
          </cell>
        </row>
        <row r="705">
          <cell r="A705" t="str">
            <v>Мероприятия в установленной сфере деятельности</v>
          </cell>
          <cell r="B705">
            <v>914</v>
          </cell>
          <cell r="C705" t="str">
            <v>04</v>
          </cell>
          <cell r="D705" t="str">
            <v>12</v>
          </cell>
          <cell r="E705" t="str">
            <v>100 00 04000</v>
          </cell>
        </row>
        <row r="706">
          <cell r="A706" t="str">
            <v>Мероприятия в области застройки территорий</v>
          </cell>
          <cell r="B706">
            <v>914</v>
          </cell>
          <cell r="C706" t="str">
            <v>04</v>
          </cell>
          <cell r="D706" t="str">
            <v>12</v>
          </cell>
          <cell r="E706" t="str">
            <v>100 00 04310</v>
          </cell>
        </row>
        <row r="707">
          <cell r="A707" t="str">
            <v>Закупка товаров, работ и услуг для обеспечения государственных (муниципальных) нужд</v>
          </cell>
          <cell r="B707">
            <v>914</v>
          </cell>
          <cell r="C707" t="str">
            <v>04</v>
          </cell>
          <cell r="D707" t="str">
            <v>12</v>
          </cell>
          <cell r="E707" t="str">
            <v>100 00 04310</v>
          </cell>
          <cell r="F707" t="str">
            <v>200</v>
          </cell>
        </row>
        <row r="708">
          <cell r="A708" t="str">
            <v>Иные закупки товаров, работ и услуг для обеспечения государственных (муниципальных нужд)</v>
          </cell>
          <cell r="B708">
            <v>914</v>
          </cell>
          <cell r="C708" t="str">
            <v>04</v>
          </cell>
          <cell r="D708" t="str">
            <v>12</v>
          </cell>
          <cell r="E708" t="str">
            <v>100 00 04310</v>
          </cell>
          <cell r="F708" t="str">
            <v>240</v>
          </cell>
        </row>
        <row r="709">
          <cell r="A709" t="str">
            <v>Мероприятия в организациях, осуществляющих обеспечение градостроительной деятельности</v>
          </cell>
          <cell r="B709">
            <v>914</v>
          </cell>
          <cell r="C709" t="str">
            <v>04</v>
          </cell>
          <cell r="D709" t="str">
            <v>12</v>
          </cell>
          <cell r="E709" t="str">
            <v>100 00 04320</v>
          </cell>
        </row>
        <row r="710">
          <cell r="A710" t="str">
            <v>Предоставление субсидий бюджетным, автономным учреждениям и иным некоммерческим организациям</v>
          </cell>
          <cell r="B710">
            <v>914</v>
          </cell>
          <cell r="C710" t="str">
            <v>04</v>
          </cell>
          <cell r="D710" t="str">
            <v>12</v>
          </cell>
          <cell r="E710" t="str">
            <v>100 00 04320</v>
          </cell>
          <cell r="F710" t="str">
            <v>600</v>
          </cell>
        </row>
        <row r="711">
          <cell r="A711" t="str">
            <v>Субсидии бюджетным учреждениям</v>
          </cell>
          <cell r="B711">
            <v>914</v>
          </cell>
          <cell r="C711" t="str">
            <v>04</v>
          </cell>
          <cell r="D711" t="str">
            <v>12</v>
          </cell>
          <cell r="E711" t="str">
            <v>100 00 04320</v>
          </cell>
          <cell r="F711" t="str">
            <v>610</v>
          </cell>
        </row>
        <row r="712">
          <cell r="A712" t="str">
            <v>Непрограммное направление расходов</v>
          </cell>
          <cell r="B712" t="str">
            <v>914</v>
          </cell>
          <cell r="C712" t="str">
            <v>04</v>
          </cell>
          <cell r="D712" t="str">
            <v>12</v>
          </cell>
          <cell r="E712" t="str">
            <v>990 00 00000</v>
          </cell>
        </row>
        <row r="713">
          <cell r="A713" t="str">
            <v>Финансовое обеспечение деятельности бюджетных и автономных учреждений</v>
          </cell>
          <cell r="B713" t="str">
            <v>914</v>
          </cell>
          <cell r="C713" t="str">
            <v>04</v>
          </cell>
          <cell r="D713" t="str">
            <v>12</v>
          </cell>
          <cell r="E713" t="str">
            <v>990 00 02000</v>
          </cell>
        </row>
        <row r="714">
          <cell r="A714" t="str">
            <v>Учреждения, осуществляющие деятельность в сфере градостроительной деятельности</v>
          </cell>
          <cell r="B714" t="str">
            <v>914</v>
          </cell>
          <cell r="C714" t="str">
            <v>04</v>
          </cell>
          <cell r="D714" t="str">
            <v>12</v>
          </cell>
          <cell r="E714" t="str">
            <v>990 00 02320</v>
          </cell>
        </row>
        <row r="715">
          <cell r="A715" t="str">
            <v>Предоставление субсидий бюджетным, автономным учреждениям и иным некоммерческим организациям</v>
          </cell>
          <cell r="B715" t="str">
            <v>914</v>
          </cell>
          <cell r="C715" t="str">
            <v>04</v>
          </cell>
          <cell r="D715" t="str">
            <v>12</v>
          </cell>
          <cell r="E715" t="str">
            <v>990 00 02320</v>
          </cell>
          <cell r="F715" t="str">
            <v>600</v>
          </cell>
        </row>
        <row r="716">
          <cell r="A716" t="str">
            <v>Субсидии бюджетным учреждениям</v>
          </cell>
          <cell r="B716" t="str">
            <v>914</v>
          </cell>
          <cell r="C716" t="str">
            <v>04</v>
          </cell>
          <cell r="D716" t="str">
            <v>12</v>
          </cell>
          <cell r="E716" t="str">
            <v>990 00 02320</v>
          </cell>
          <cell r="F716" t="str">
            <v>610</v>
          </cell>
        </row>
        <row r="717">
          <cell r="A717" t="str">
            <v>Мероприятия в установленной сфере деятельности</v>
          </cell>
          <cell r="B717">
            <v>914</v>
          </cell>
          <cell r="C717" t="str">
            <v>04</v>
          </cell>
          <cell r="D717" t="str">
            <v>12</v>
          </cell>
          <cell r="E717" t="str">
            <v>990 00 04000</v>
          </cell>
        </row>
        <row r="718">
          <cell r="A718" t="str">
            <v>Мероприятия в области застройки территорий</v>
          </cell>
          <cell r="B718">
            <v>914</v>
          </cell>
          <cell r="C718" t="str">
            <v>04</v>
          </cell>
          <cell r="D718" t="str">
            <v>12</v>
          </cell>
          <cell r="E718" t="str">
            <v>990 00 04310</v>
          </cell>
        </row>
        <row r="719">
          <cell r="A719" t="str">
            <v>Закупка товаров, работ и услуг для обеспечения государственных (муниципальных) нужд</v>
          </cell>
          <cell r="B719">
            <v>914</v>
          </cell>
          <cell r="C719" t="str">
            <v>04</v>
          </cell>
          <cell r="D719" t="str">
            <v>12</v>
          </cell>
          <cell r="E719" t="str">
            <v>990 00 04310</v>
          </cell>
          <cell r="F719" t="str">
            <v>200</v>
          </cell>
        </row>
        <row r="720">
          <cell r="A720" t="str">
            <v>Иные закупки товаров, работ и услуг для обеспечения государственных (муниципальных) нужд</v>
          </cell>
          <cell r="B720" t="str">
            <v>914</v>
          </cell>
          <cell r="C720" t="str">
            <v>04</v>
          </cell>
          <cell r="D720" t="str">
            <v>12</v>
          </cell>
          <cell r="E720" t="str">
            <v>990 00 04310</v>
          </cell>
          <cell r="F720" t="str">
            <v>240</v>
          </cell>
        </row>
        <row r="721">
          <cell r="A721" t="str">
            <v>Мероприятия в сфере градостроительства</v>
          </cell>
          <cell r="B721">
            <v>914</v>
          </cell>
          <cell r="C721" t="str">
            <v>04</v>
          </cell>
          <cell r="D721" t="str">
            <v>12</v>
          </cell>
          <cell r="E721" t="str">
            <v>990 00 04610</v>
          </cell>
        </row>
        <row r="722">
          <cell r="A722" t="str">
            <v>Закупка товаров, работ и услуг для обеспечения государственных (муниципальных) нужд</v>
          </cell>
          <cell r="B722" t="str">
            <v>914</v>
          </cell>
          <cell r="C722" t="str">
            <v>04</v>
          </cell>
          <cell r="D722" t="str">
            <v>12</v>
          </cell>
          <cell r="E722" t="str">
            <v>990 00 04610</v>
          </cell>
          <cell r="F722" t="str">
            <v>200</v>
          </cell>
        </row>
        <row r="723">
          <cell r="A723" t="str">
            <v>Иные закупки товаров, работ и услуг для обеспечения государственных (муниципальных) нужд</v>
          </cell>
          <cell r="B723" t="str">
            <v>914</v>
          </cell>
          <cell r="C723" t="str">
            <v>04</v>
          </cell>
          <cell r="D723" t="str">
            <v>12</v>
          </cell>
          <cell r="E723" t="str">
            <v>990 00 04610</v>
          </cell>
          <cell r="F723" t="str">
            <v>240</v>
          </cell>
        </row>
        <row r="725">
          <cell r="A725" t="str">
            <v>Коммунальное хозяйство</v>
          </cell>
          <cell r="B725">
            <v>914</v>
          </cell>
          <cell r="C725" t="str">
            <v>05</v>
          </cell>
          <cell r="D725" t="str">
            <v>02</v>
          </cell>
        </row>
        <row r="726">
          <cell r="A726" t="str">
            <v xml:space="preserve">Муниципальная программа «Развитие инфраструктуры градостроительной деятельности городского округа Тольятти на 2017-2022 годы» </v>
          </cell>
          <cell r="B726">
            <v>914</v>
          </cell>
          <cell r="C726" t="str">
            <v>05</v>
          </cell>
          <cell r="D726" t="str">
            <v>02</v>
          </cell>
          <cell r="E726" t="str">
            <v>100 00 00000</v>
          </cell>
        </row>
        <row r="727">
          <cell r="A727" t="str">
            <v>Стимулирование программ развития жилищного строительства субъектов Российской Федерации</v>
          </cell>
          <cell r="B727">
            <v>914</v>
          </cell>
          <cell r="C727" t="str">
            <v>05</v>
          </cell>
          <cell r="D727" t="str">
            <v>02</v>
          </cell>
          <cell r="E727" t="str">
            <v>100 F1 50210</v>
          </cell>
        </row>
        <row r="728">
          <cell r="A728" t="str">
            <v>Капитальные вложения в объекты государственной (муниципальной) собственности</v>
          </cell>
          <cell r="B728">
            <v>914</v>
          </cell>
          <cell r="C728" t="str">
            <v>05</v>
          </cell>
          <cell r="D728" t="str">
            <v>02</v>
          </cell>
          <cell r="E728" t="str">
            <v>100 F1 50210</v>
          </cell>
          <cell r="F728" t="str">
            <v>400</v>
          </cell>
        </row>
        <row r="729">
          <cell r="A729" t="str">
            <v>Бюджетные инвестиции иным юридическим лицам</v>
          </cell>
          <cell r="B729">
            <v>914</v>
          </cell>
          <cell r="C729" t="str">
            <v>05</v>
          </cell>
          <cell r="D729" t="str">
            <v>02</v>
          </cell>
          <cell r="E729" t="str">
            <v>100 F1 50210</v>
          </cell>
          <cell r="F729" t="str">
            <v>450</v>
          </cell>
        </row>
        <row r="730">
          <cell r="A730" t="str">
            <v>Стимулирование программ развития жилищного строительства субъектов Российской Федерации</v>
          </cell>
          <cell r="B730">
            <v>914</v>
          </cell>
          <cell r="C730" t="str">
            <v>05</v>
          </cell>
          <cell r="D730" t="str">
            <v>02</v>
          </cell>
          <cell r="E730" t="str">
            <v>100 F1 5021Z</v>
          </cell>
        </row>
        <row r="731">
          <cell r="A731" t="str">
            <v>Капитальные вложения в объекты государственной (муниципальной) собственности</v>
          </cell>
          <cell r="B731">
            <v>914</v>
          </cell>
          <cell r="C731" t="str">
            <v>05</v>
          </cell>
          <cell r="D731" t="str">
            <v>02</v>
          </cell>
          <cell r="E731" t="str">
            <v>100 F1 5021Z</v>
          </cell>
          <cell r="F731" t="str">
            <v>400</v>
          </cell>
        </row>
        <row r="732">
          <cell r="A732" t="str">
            <v>Бюджетные инвестиции иным юридическим лицам</v>
          </cell>
          <cell r="B732">
            <v>914</v>
          </cell>
          <cell r="C732" t="str">
            <v>05</v>
          </cell>
          <cell r="D732" t="str">
            <v>02</v>
          </cell>
          <cell r="E732" t="str">
            <v>100 F1 5021Z</v>
          </cell>
          <cell r="F732" t="str">
            <v>450</v>
          </cell>
        </row>
        <row r="733">
          <cell r="A733" t="str">
            <v>Непрограммное направление расходов</v>
          </cell>
          <cell r="B733">
            <v>914</v>
          </cell>
          <cell r="C733" t="str">
            <v>05</v>
          </cell>
          <cell r="D733" t="str">
            <v>02</v>
          </cell>
          <cell r="E733" t="str">
            <v>990 00 00000</v>
          </cell>
        </row>
        <row r="734">
          <cell r="A734" t="str">
            <v>Мероприятия в установленной сфере деятельности</v>
          </cell>
          <cell r="B734">
            <v>914</v>
          </cell>
          <cell r="C734" t="str">
            <v>05</v>
          </cell>
          <cell r="D734" t="str">
            <v>02</v>
          </cell>
          <cell r="E734" t="str">
            <v>990 00 04000</v>
          </cell>
        </row>
        <row r="735">
          <cell r="A735" t="str">
            <v>Бюджетные инвестиции</v>
          </cell>
          <cell r="B735">
            <v>914</v>
          </cell>
          <cell r="C735" t="str">
            <v>05</v>
          </cell>
          <cell r="D735" t="str">
            <v>02</v>
          </cell>
          <cell r="E735" t="str">
            <v>990 00 04100</v>
          </cell>
        </row>
        <row r="736">
          <cell r="A736" t="str">
            <v>Капитальные вложения в объекты государственной (муниципальной) собственности</v>
          </cell>
          <cell r="B736">
            <v>914</v>
          </cell>
          <cell r="C736" t="str">
            <v>05</v>
          </cell>
          <cell r="D736" t="str">
            <v>02</v>
          </cell>
          <cell r="E736" t="str">
            <v>990 00 04100</v>
          </cell>
          <cell r="F736" t="str">
            <v>400</v>
          </cell>
        </row>
        <row r="737">
          <cell r="A737" t="str">
            <v>Бюджетные инвестиции</v>
          </cell>
          <cell r="B737">
            <v>914</v>
          </cell>
          <cell r="C737" t="str">
            <v>05</v>
          </cell>
          <cell r="D737" t="str">
            <v>02</v>
          </cell>
          <cell r="E737" t="str">
            <v>990 00 04100</v>
          </cell>
          <cell r="F737" t="str">
            <v>410</v>
          </cell>
        </row>
        <row r="739">
          <cell r="A739" t="str">
            <v>Благоустройство</v>
          </cell>
          <cell r="B739">
            <v>914</v>
          </cell>
          <cell r="C739" t="str">
            <v>05</v>
          </cell>
          <cell r="D739" t="str">
            <v>03</v>
          </cell>
        </row>
        <row r="740">
          <cell r="A740" t="str">
            <v>Непрограммное направление расходов</v>
          </cell>
          <cell r="B740">
            <v>914</v>
          </cell>
          <cell r="C740" t="str">
            <v>05</v>
          </cell>
          <cell r="D740" t="str">
            <v>03</v>
          </cell>
          <cell r="E740" t="str">
            <v>990 00 00000</v>
          </cell>
        </row>
        <row r="741">
          <cell r="A741" t="str">
            <v>Мероприятия в установленной сфере деятельности</v>
          </cell>
          <cell r="B741">
            <v>914</v>
          </cell>
          <cell r="C741" t="str">
            <v>05</v>
          </cell>
          <cell r="D741" t="str">
            <v>03</v>
          </cell>
          <cell r="E741" t="str">
            <v>990 00 04000</v>
          </cell>
        </row>
        <row r="742">
          <cell r="A742" t="str">
            <v>Бюджетные инвестиции</v>
          </cell>
          <cell r="B742">
            <v>914</v>
          </cell>
          <cell r="C742" t="str">
            <v>05</v>
          </cell>
          <cell r="D742" t="str">
            <v>03</v>
          </cell>
          <cell r="E742" t="str">
            <v>990 00 04100</v>
          </cell>
        </row>
        <row r="743">
          <cell r="A743" t="str">
            <v>Капитальные вложения в объекты государственной (муниципальной) собственности</v>
          </cell>
          <cell r="B743">
            <v>914</v>
          </cell>
          <cell r="C743" t="str">
            <v>05</v>
          </cell>
          <cell r="D743" t="str">
            <v>03</v>
          </cell>
          <cell r="E743" t="str">
            <v>990 00 04100</v>
          </cell>
          <cell r="F743" t="str">
            <v>400</v>
          </cell>
        </row>
        <row r="744">
          <cell r="A744" t="str">
            <v>Бюджетные инвестиции</v>
          </cell>
          <cell r="B744">
            <v>914</v>
          </cell>
          <cell r="C744" t="str">
            <v>05</v>
          </cell>
          <cell r="D744" t="str">
            <v>03</v>
          </cell>
          <cell r="E744" t="str">
            <v>990 00 04100</v>
          </cell>
          <cell r="F744" t="str">
            <v>410</v>
          </cell>
        </row>
        <row r="746">
          <cell r="A746" t="str">
            <v>Сбор, удаление отходов и очистка сточных вод</v>
          </cell>
          <cell r="B746" t="str">
            <v>914</v>
          </cell>
          <cell r="C746" t="str">
            <v>06</v>
          </cell>
          <cell r="D746" t="str">
            <v>02</v>
          </cell>
        </row>
        <row r="747">
          <cell r="A747" t="str">
            <v>Непрограммное направление расходов</v>
          </cell>
          <cell r="B747">
            <v>914</v>
          </cell>
          <cell r="C747" t="str">
            <v>06</v>
          </cell>
          <cell r="D747" t="str">
            <v>02</v>
          </cell>
          <cell r="E747" t="str">
            <v>990 00 00000</v>
          </cell>
        </row>
        <row r="748">
          <cell r="A748" t="str">
            <v xml:space="preserve">Строительство, реконструкция и модернизация систем водоснабжения, водоочистки и водоотведения 
</v>
          </cell>
          <cell r="B748">
            <v>914</v>
          </cell>
          <cell r="C748" t="str">
            <v>06</v>
          </cell>
          <cell r="D748" t="str">
            <v>02</v>
          </cell>
          <cell r="E748" t="str">
            <v>990 00 S3470</v>
          </cell>
        </row>
        <row r="749">
          <cell r="A749" t="str">
            <v>Капитальные вложения в объекты государственной (муниципальной) собственности</v>
          </cell>
          <cell r="B749">
            <v>914</v>
          </cell>
          <cell r="C749" t="str">
            <v>06</v>
          </cell>
          <cell r="D749" t="str">
            <v>02</v>
          </cell>
          <cell r="E749" t="str">
            <v>990 00 S3470</v>
          </cell>
          <cell r="F749" t="str">
            <v>400</v>
          </cell>
        </row>
        <row r="750">
          <cell r="A750" t="str">
            <v>Бюджетные инвестиции</v>
          </cell>
          <cell r="B750">
            <v>914</v>
          </cell>
          <cell r="C750" t="str">
            <v>06</v>
          </cell>
          <cell r="D750" t="str">
            <v>02</v>
          </cell>
          <cell r="E750" t="str">
            <v>990 00 S3470</v>
          </cell>
          <cell r="F750" t="str">
            <v>410</v>
          </cell>
        </row>
        <row r="752">
          <cell r="A752" t="str">
            <v>Дошкольное образование</v>
          </cell>
          <cell r="B752" t="str">
            <v>914</v>
          </cell>
          <cell r="C752" t="str">
            <v>07</v>
          </cell>
          <cell r="D752" t="str">
            <v>01</v>
          </cell>
        </row>
        <row r="753">
          <cell r="A753" t="str">
            <v xml:space="preserve">Муниципальная программа «Развитие системы образования городского округа Тольятти на 2021-2027 годы» </v>
          </cell>
          <cell r="B753">
            <v>914</v>
          </cell>
          <cell r="C753" t="str">
            <v>07</v>
          </cell>
          <cell r="D753" t="str">
            <v>01</v>
          </cell>
          <cell r="E753" t="str">
            <v>070 00 00000</v>
          </cell>
        </row>
        <row r="754">
          <cell r="A754" t="str">
            <v>Мероприятия в установленной сфере деятельности</v>
          </cell>
          <cell r="B754">
            <v>914</v>
          </cell>
          <cell r="C754" t="str">
            <v>07</v>
          </cell>
          <cell r="D754" t="str">
            <v>01</v>
          </cell>
          <cell r="E754" t="str">
            <v>070 00 04000</v>
          </cell>
        </row>
        <row r="755">
          <cell r="A755" t="str">
            <v>Бюджетные инвестиции</v>
          </cell>
          <cell r="B755">
            <v>914</v>
          </cell>
          <cell r="C755" t="str">
            <v>07</v>
          </cell>
          <cell r="D755" t="str">
            <v>01</v>
          </cell>
          <cell r="E755" t="str">
            <v>070 00 04100</v>
          </cell>
        </row>
        <row r="756">
          <cell r="A756" t="str">
            <v>Капитальные вложения в объекты государственной (муниципальной) собственности</v>
          </cell>
          <cell r="B756">
            <v>914</v>
          </cell>
          <cell r="C756" t="str">
            <v>07</v>
          </cell>
          <cell r="D756" t="str">
            <v>01</v>
          </cell>
          <cell r="E756" t="str">
            <v>070 00 04100</v>
          </cell>
          <cell r="F756">
            <v>400</v>
          </cell>
        </row>
        <row r="757">
          <cell r="A757" t="str">
            <v>Бюджетные инвестиции</v>
          </cell>
          <cell r="B757">
            <v>914</v>
          </cell>
          <cell r="C757" t="str">
            <v>07</v>
          </cell>
          <cell r="D757" t="str">
            <v>01</v>
          </cell>
          <cell r="E757" t="str">
            <v>070 00 04100</v>
          </cell>
          <cell r="F757">
            <v>410</v>
          </cell>
        </row>
        <row r="758">
          <cell r="A758" t="str">
            <v>Непрограммное направление расходов</v>
          </cell>
          <cell r="B758" t="str">
            <v>914</v>
          </cell>
          <cell r="C758" t="str">
            <v>07</v>
          </cell>
          <cell r="D758" t="str">
            <v>01</v>
          </cell>
          <cell r="E758" t="str">
            <v>990 00 00000</v>
          </cell>
        </row>
        <row r="759">
          <cell r="A759" t="str">
            <v>Проектирование, реконструкция и строительство объектов дошкольного образования</v>
          </cell>
          <cell r="B759" t="str">
            <v>914</v>
          </cell>
          <cell r="C759" t="str">
            <v>07</v>
          </cell>
          <cell r="D759" t="str">
            <v>01</v>
          </cell>
          <cell r="E759" t="str">
            <v>990 Р2 52320</v>
          </cell>
        </row>
        <row r="760">
          <cell r="A760" t="str">
            <v>Капитальные вложения в объекты государственной (муниципальной) собственности</v>
          </cell>
          <cell r="B760" t="str">
            <v>914</v>
          </cell>
          <cell r="C760" t="str">
            <v>07</v>
          </cell>
          <cell r="D760" t="str">
            <v>01</v>
          </cell>
          <cell r="E760" t="str">
            <v>990 Р2 52320</v>
          </cell>
          <cell r="F760" t="str">
            <v>400</v>
          </cell>
        </row>
        <row r="761">
          <cell r="A761" t="str">
            <v>Бюджетные инвестиции</v>
          </cell>
          <cell r="B761" t="str">
            <v>914</v>
          </cell>
          <cell r="C761" t="str">
            <v>07</v>
          </cell>
          <cell r="D761" t="str">
            <v>01</v>
          </cell>
          <cell r="E761" t="str">
            <v>990 Р2 52320</v>
          </cell>
          <cell r="F761" t="str">
            <v>410</v>
          </cell>
        </row>
        <row r="762">
          <cell r="A762" t="str">
            <v>Проектирование, реконструкция и строительство объектов дошкольного образования</v>
          </cell>
          <cell r="B762" t="str">
            <v>914</v>
          </cell>
          <cell r="C762" t="str">
            <v>07</v>
          </cell>
          <cell r="D762" t="str">
            <v>01</v>
          </cell>
          <cell r="E762" t="str">
            <v>990 Р2 5232Z</v>
          </cell>
        </row>
        <row r="763">
          <cell r="A763" t="str">
            <v>Капитальные вложения в объекты государственной (муниципальной) собственности</v>
          </cell>
          <cell r="B763" t="str">
            <v>914</v>
          </cell>
          <cell r="C763" t="str">
            <v>07</v>
          </cell>
          <cell r="D763" t="str">
            <v>01</v>
          </cell>
          <cell r="E763" t="str">
            <v>990 Р2 5232Z</v>
          </cell>
          <cell r="F763" t="str">
            <v>400</v>
          </cell>
        </row>
        <row r="764">
          <cell r="A764" t="str">
            <v>Бюджетные инвестиции</v>
          </cell>
          <cell r="B764" t="str">
            <v>914</v>
          </cell>
          <cell r="C764" t="str">
            <v>07</v>
          </cell>
          <cell r="D764" t="str">
            <v>01</v>
          </cell>
          <cell r="E764" t="str">
            <v>990 Р2 5232Z</v>
          </cell>
          <cell r="F764" t="str">
            <v>410</v>
          </cell>
        </row>
        <row r="766">
          <cell r="A766" t="str">
            <v>Общее образование</v>
          </cell>
          <cell r="B766" t="str">
            <v>914</v>
          </cell>
          <cell r="C766" t="str">
            <v>07</v>
          </cell>
          <cell r="D766" t="str">
            <v>02</v>
          </cell>
        </row>
        <row r="767">
          <cell r="A767" t="str">
            <v xml:space="preserve">Муниципальная программа «Развитие системы образования городского округа Тольятти на 2021-2027 годы» </v>
          </cell>
          <cell r="B767">
            <v>914</v>
          </cell>
          <cell r="C767" t="str">
            <v>07</v>
          </cell>
          <cell r="D767" t="str">
            <v>02</v>
          </cell>
          <cell r="E767" t="str">
            <v>070 00 00000</v>
          </cell>
        </row>
        <row r="768">
          <cell r="A768" t="str">
            <v>Мероприятия в установленной сфере деятельности</v>
          </cell>
          <cell r="B768">
            <v>914</v>
          </cell>
          <cell r="C768" t="str">
            <v>07</v>
          </cell>
          <cell r="D768" t="str">
            <v>02</v>
          </cell>
          <cell r="E768" t="str">
            <v>070 00 04000</v>
          </cell>
        </row>
        <row r="769">
          <cell r="A769" t="str">
            <v>Бюджетные инвестиции</v>
          </cell>
          <cell r="B769">
            <v>914</v>
          </cell>
          <cell r="C769" t="str">
            <v>07</v>
          </cell>
          <cell r="D769" t="str">
            <v>02</v>
          </cell>
          <cell r="E769" t="str">
            <v>070 00 04100</v>
          </cell>
        </row>
        <row r="770">
          <cell r="A770" t="str">
            <v>Капитальные вложения в объекты государственной (муниципальной) собственности</v>
          </cell>
          <cell r="B770">
            <v>914</v>
          </cell>
          <cell r="C770" t="str">
            <v>07</v>
          </cell>
          <cell r="D770" t="str">
            <v>02</v>
          </cell>
          <cell r="E770" t="str">
            <v>070 00 04100</v>
          </cell>
          <cell r="F770">
            <v>400</v>
          </cell>
        </row>
        <row r="771">
          <cell r="A771" t="str">
            <v>Бюджетные инвестиции</v>
          </cell>
          <cell r="B771">
            <v>914</v>
          </cell>
          <cell r="C771" t="str">
            <v>07</v>
          </cell>
          <cell r="D771" t="str">
            <v>02</v>
          </cell>
          <cell r="E771" t="str">
            <v>070 00 04100</v>
          </cell>
          <cell r="F771">
            <v>410</v>
          </cell>
        </row>
        <row r="772">
          <cell r="A772" t="str">
            <v xml:space="preserve">Создание новых мест в общеобразовательных организациях </v>
          </cell>
          <cell r="B772">
            <v>914</v>
          </cell>
          <cell r="C772" t="str">
            <v>07</v>
          </cell>
          <cell r="D772" t="str">
            <v>02</v>
          </cell>
          <cell r="E772" t="str">
            <v>070 Е1 55200</v>
          </cell>
        </row>
        <row r="773">
          <cell r="A773" t="str">
            <v>Капитальные вложения в объекты государственной (муниципальной) собственности</v>
          </cell>
          <cell r="B773">
            <v>914</v>
          </cell>
          <cell r="C773" t="str">
            <v>07</v>
          </cell>
          <cell r="D773" t="str">
            <v>02</v>
          </cell>
          <cell r="E773" t="str">
            <v>070 Е1 55200</v>
          </cell>
          <cell r="F773">
            <v>400</v>
          </cell>
        </row>
        <row r="774">
          <cell r="A774" t="str">
            <v>Бюджетные инвестиции</v>
          </cell>
          <cell r="B774">
            <v>914</v>
          </cell>
          <cell r="C774" t="str">
            <v>07</v>
          </cell>
          <cell r="D774" t="str">
            <v>02</v>
          </cell>
          <cell r="E774" t="str">
            <v>070 Е1 55200</v>
          </cell>
          <cell r="F774">
            <v>410</v>
          </cell>
        </row>
        <row r="775">
          <cell r="A775" t="str">
            <v xml:space="preserve">Создание новых мест в общеобразовательных организациях </v>
          </cell>
          <cell r="B775">
            <v>914</v>
          </cell>
          <cell r="C775" t="str">
            <v>07</v>
          </cell>
          <cell r="D775" t="str">
            <v>02</v>
          </cell>
          <cell r="E775" t="str">
            <v>070 Е1 5520Z</v>
          </cell>
        </row>
        <row r="776">
          <cell r="A776" t="str">
            <v>Капитальные вложения в объекты государственной (муниципальной) собственности</v>
          </cell>
          <cell r="B776">
            <v>914</v>
          </cell>
          <cell r="C776" t="str">
            <v>07</v>
          </cell>
          <cell r="D776" t="str">
            <v>02</v>
          </cell>
          <cell r="E776" t="str">
            <v>070 Е1 5520Z</v>
          </cell>
          <cell r="F776">
            <v>400</v>
          </cell>
        </row>
        <row r="777">
          <cell r="A777" t="str">
            <v>Бюджетные инвестиции</v>
          </cell>
          <cell r="B777">
            <v>914</v>
          </cell>
          <cell r="C777" t="str">
            <v>07</v>
          </cell>
          <cell r="D777" t="str">
            <v>02</v>
          </cell>
          <cell r="E777" t="str">
            <v>070 Е1 5520Z</v>
          </cell>
          <cell r="F777">
            <v>410</v>
          </cell>
        </row>
        <row r="779">
          <cell r="A779" t="str">
            <v>Культура</v>
          </cell>
          <cell r="B779" t="str">
            <v>914</v>
          </cell>
          <cell r="C779" t="str">
            <v>08</v>
          </cell>
          <cell r="D779" t="str">
            <v>01</v>
          </cell>
        </row>
        <row r="780">
          <cell r="A780" t="str">
            <v>Муниципальная программа «Культура Тольятти 2019-2023гг»</v>
          </cell>
          <cell r="B780" t="str">
            <v>914</v>
          </cell>
          <cell r="C780" t="str">
            <v>08</v>
          </cell>
          <cell r="D780" t="str">
            <v>01</v>
          </cell>
          <cell r="E780" t="str">
            <v>010 00 00000</v>
          </cell>
        </row>
        <row r="781">
          <cell r="A781" t="str">
            <v>Строительство и реконструкция объектов культуры</v>
          </cell>
          <cell r="B781" t="str">
            <v>914</v>
          </cell>
          <cell r="C781" t="str">
            <v>08</v>
          </cell>
          <cell r="D781" t="str">
            <v>01</v>
          </cell>
          <cell r="E781" t="str">
            <v>010 00 S3560</v>
          </cell>
        </row>
        <row r="782">
          <cell r="A782" t="str">
            <v>Капитальные вложения в объекты государственной (муниципальной) собственности</v>
          </cell>
          <cell r="B782" t="str">
            <v>914</v>
          </cell>
          <cell r="C782" t="str">
            <v>08</v>
          </cell>
          <cell r="D782" t="str">
            <v>01</v>
          </cell>
          <cell r="E782" t="str">
            <v>010 00 S3560</v>
          </cell>
          <cell r="F782" t="str">
            <v>400</v>
          </cell>
        </row>
        <row r="783">
          <cell r="A783" t="str">
            <v>Бюджетные инвестиции</v>
          </cell>
          <cell r="B783" t="str">
            <v>914</v>
          </cell>
          <cell r="C783" t="str">
            <v>08</v>
          </cell>
          <cell r="D783" t="str">
            <v>01</v>
          </cell>
          <cell r="E783" t="str">
            <v>010 00 S3560</v>
          </cell>
          <cell r="F783" t="str">
            <v>410</v>
          </cell>
        </row>
        <row r="785">
          <cell r="A785" t="str">
            <v>Массовый спорт</v>
          </cell>
          <cell r="B785">
            <v>914</v>
          </cell>
          <cell r="C785" t="str">
            <v>11</v>
          </cell>
          <cell r="D785" t="str">
            <v>02</v>
          </cell>
        </row>
        <row r="786">
          <cell r="A786" t="str">
            <v>Муниципальная программа «Развитие физической культуры и спорта в городском округе Тольятти на 2022-2026 годы»</v>
          </cell>
          <cell r="B786">
            <v>914</v>
          </cell>
          <cell r="C786" t="str">
            <v>11</v>
          </cell>
          <cell r="D786" t="str">
            <v>02</v>
          </cell>
          <cell r="E786" t="str">
            <v>020 00 00000</v>
          </cell>
        </row>
        <row r="787">
          <cell r="A787" t="str">
            <v>Мероприятия в установленной сфере деятельности</v>
          </cell>
          <cell r="B787">
            <v>914</v>
          </cell>
          <cell r="C787" t="str">
            <v>11</v>
          </cell>
          <cell r="D787" t="str">
            <v>02</v>
          </cell>
          <cell r="E787" t="str">
            <v>020 00 04000</v>
          </cell>
        </row>
        <row r="788">
          <cell r="A788" t="str">
            <v>Бюджетные инвестиции</v>
          </cell>
          <cell r="B788">
            <v>914</v>
          </cell>
          <cell r="C788" t="str">
            <v>11</v>
          </cell>
          <cell r="D788" t="str">
            <v>02</v>
          </cell>
          <cell r="E788" t="str">
            <v>020 00 04100</v>
          </cell>
        </row>
        <row r="789">
          <cell r="A789" t="str">
            <v>Капитальные вложения в объекты государственной (муниципальной) собственности</v>
          </cell>
          <cell r="B789">
            <v>914</v>
          </cell>
          <cell r="C789" t="str">
            <v>11</v>
          </cell>
          <cell r="D789" t="str">
            <v>02</v>
          </cell>
          <cell r="E789" t="str">
            <v>020 00 04100</v>
          </cell>
          <cell r="F789">
            <v>400</v>
          </cell>
        </row>
        <row r="790">
          <cell r="A790" t="str">
            <v>Бюджетные инвестиции</v>
          </cell>
          <cell r="B790">
            <v>914</v>
          </cell>
          <cell r="C790" t="str">
            <v>11</v>
          </cell>
          <cell r="D790" t="str">
            <v>02</v>
          </cell>
          <cell r="E790" t="str">
            <v>020 00 04100</v>
          </cell>
          <cell r="F790">
            <v>410</v>
          </cell>
        </row>
        <row r="792">
          <cell r="A792" t="str">
            <v>Департамент социального обеспечения администрации городского округа Тольятти</v>
          </cell>
          <cell r="B792">
            <v>915</v>
          </cell>
        </row>
        <row r="793">
          <cell r="A793" t="str">
            <v>Охрана семьи и детства</v>
          </cell>
          <cell r="B793">
            <v>915</v>
          </cell>
          <cell r="C793" t="str">
            <v>10</v>
          </cell>
          <cell r="D793" t="str">
            <v>04</v>
          </cell>
        </row>
        <row r="794">
          <cell r="A794" t="str">
            <v>Муниципальная программа «Создание условий для улучшения качества жизни жителей городского округа Тольятти» на 2020-2024 годы</v>
          </cell>
          <cell r="B794">
            <v>915</v>
          </cell>
          <cell r="C794" t="str">
            <v>10</v>
          </cell>
          <cell r="D794" t="str">
            <v>04</v>
          </cell>
          <cell r="E794" t="str">
            <v>050 00 00000</v>
          </cell>
        </row>
        <row r="795">
          <cell r="A795" t="str">
            <v>Субвенции</v>
          </cell>
          <cell r="B795">
            <v>915</v>
          </cell>
          <cell r="C795" t="str">
            <v>10</v>
          </cell>
          <cell r="D795" t="str">
            <v>04</v>
          </cell>
          <cell r="E795" t="str">
            <v>050 00 75000</v>
          </cell>
        </row>
        <row r="796">
          <cell r="A796" t="str">
            <v>Вознаграждение, причитающееся приемному родителю, патронатному воспитателю</v>
          </cell>
          <cell r="B796">
            <v>915</v>
          </cell>
          <cell r="C796" t="str">
            <v>10</v>
          </cell>
          <cell r="D796" t="str">
            <v>04</v>
          </cell>
          <cell r="E796" t="str">
            <v>050 00 75170</v>
          </cell>
        </row>
        <row r="797">
          <cell r="A797" t="str">
            <v>Социальное обеспечение и иные выплаты населению</v>
          </cell>
          <cell r="B797">
            <v>915</v>
          </cell>
          <cell r="C797" t="str">
            <v>10</v>
          </cell>
          <cell r="D797" t="str">
            <v>04</v>
          </cell>
          <cell r="E797" t="str">
            <v>050 00 75170</v>
          </cell>
          <cell r="F797">
            <v>300</v>
          </cell>
        </row>
        <row r="798">
          <cell r="A798" t="str">
            <v>Социальные выплаты гражданам, кроме публичных
нормативных социальных выплат</v>
          </cell>
          <cell r="B798">
            <v>915</v>
          </cell>
          <cell r="C798" t="str">
            <v>10</v>
          </cell>
          <cell r="D798" t="str">
            <v>04</v>
          </cell>
          <cell r="E798" t="str">
            <v>050 00 75170</v>
          </cell>
          <cell r="F798">
            <v>320</v>
          </cell>
        </row>
        <row r="799">
          <cell r="A799" t="str">
            <v>Предоставление единовременной социальной выплаты на ремонт жилого помещения лицу из числа детей-сирот и детей, оставшихся без попечения родителей</v>
          </cell>
          <cell r="B799">
            <v>915</v>
          </cell>
          <cell r="C799" t="str">
            <v>10</v>
          </cell>
          <cell r="D799" t="str">
            <v>04</v>
          </cell>
          <cell r="E799" t="str">
            <v>050 00 75240</v>
          </cell>
        </row>
        <row r="800">
          <cell r="A800" t="str">
            <v>Социальное обеспечение и иные выплаты населению</v>
          </cell>
          <cell r="B800">
            <v>915</v>
          </cell>
          <cell r="C800" t="str">
            <v>10</v>
          </cell>
          <cell r="D800" t="str">
            <v>04</v>
          </cell>
          <cell r="E800" t="str">
            <v>050 00 75240</v>
          </cell>
          <cell r="F800" t="str">
            <v>300</v>
          </cell>
        </row>
        <row r="801">
          <cell r="A801" t="str">
            <v>Социальные выплаты гражданам, кроме публичных нормативных социальных выплат</v>
          </cell>
          <cell r="B801">
            <v>915</v>
          </cell>
          <cell r="C801" t="str">
            <v>10</v>
          </cell>
          <cell r="D801" t="str">
            <v>04</v>
          </cell>
          <cell r="E801" t="str">
            <v>050 00 75240</v>
          </cell>
          <cell r="F801" t="str">
            <v>320</v>
          </cell>
        </row>
        <row r="803">
          <cell r="A803" t="str">
            <v>Другие вопросы в области социальной политики</v>
          </cell>
          <cell r="B803">
            <v>915</v>
          </cell>
          <cell r="C803" t="str">
            <v>10</v>
          </cell>
          <cell r="D803" t="str">
            <v>06</v>
          </cell>
        </row>
        <row r="804">
          <cell r="A804" t="str">
            <v>Муниципальная программа «Создание условий для улучшения качества жизни жителей городского округа Тольятти»  на 2020-2024 годы</v>
          </cell>
          <cell r="B804" t="str">
            <v>915</v>
          </cell>
          <cell r="C804">
            <v>10</v>
          </cell>
          <cell r="D804" t="str">
            <v>06</v>
          </cell>
          <cell r="E804" t="str">
            <v>050 00 00000</v>
          </cell>
        </row>
        <row r="805">
          <cell r="A805" t="str">
            <v>Мероприятия в установленной сфере деятельности</v>
          </cell>
          <cell r="B805" t="str">
            <v>915</v>
          </cell>
          <cell r="C805" t="str">
            <v>10</v>
          </cell>
          <cell r="D805" t="str">
            <v>06</v>
          </cell>
          <cell r="E805" t="str">
            <v>050 00 04000</v>
          </cell>
        </row>
        <row r="806">
          <cell r="A806" t="str">
            <v>Мероприятия в сфере социального обслуживания населения</v>
          </cell>
          <cell r="B806">
            <v>915</v>
          </cell>
          <cell r="C806" t="str">
            <v>10</v>
          </cell>
          <cell r="D806" t="str">
            <v>06</v>
          </cell>
          <cell r="E806" t="str">
            <v>050 00 04340</v>
          </cell>
        </row>
        <row r="807">
          <cell r="A807" t="str">
            <v>Закупка товаров, работ и услуг для обеспечения государственных (муниципальных) нужд</v>
          </cell>
          <cell r="B807">
            <v>915</v>
          </cell>
          <cell r="C807" t="str">
            <v>10</v>
          </cell>
          <cell r="D807" t="str">
            <v>06</v>
          </cell>
          <cell r="E807" t="str">
            <v>050 00 04340</v>
          </cell>
          <cell r="F807">
            <v>200</v>
          </cell>
        </row>
        <row r="808">
          <cell r="A808" t="str">
            <v>Иные закупки товаров, работ и услуг для обеспечения государственных (муниципальных) нужд</v>
          </cell>
          <cell r="B808">
            <v>915</v>
          </cell>
          <cell r="C808" t="str">
            <v>10</v>
          </cell>
          <cell r="D808" t="str">
            <v>06</v>
          </cell>
          <cell r="E808" t="str">
            <v>050 00 04340</v>
          </cell>
          <cell r="F808">
            <v>240</v>
          </cell>
        </row>
        <row r="809">
          <cell r="A809" t="str">
            <v>Мероприятия в области социальной политики</v>
          </cell>
          <cell r="B809" t="str">
            <v>915</v>
          </cell>
          <cell r="C809" t="str">
            <v>10</v>
          </cell>
          <cell r="D809" t="str">
            <v>06</v>
          </cell>
          <cell r="E809" t="str">
            <v>050 00 04370</v>
          </cell>
        </row>
        <row r="810">
          <cell r="A810" t="str">
            <v>Закупка товаров, работ и услуг для обеспечения государственных (муниципальных) нужд</v>
          </cell>
          <cell r="B810" t="str">
            <v>915</v>
          </cell>
          <cell r="C810" t="str">
            <v>10</v>
          </cell>
          <cell r="D810" t="str">
            <v>06</v>
          </cell>
          <cell r="E810" t="str">
            <v>050 00 04370</v>
          </cell>
          <cell r="F810" t="str">
            <v>200</v>
          </cell>
        </row>
        <row r="811">
          <cell r="A811" t="str">
            <v>Иные закупки товаров, работ и услуг для обеспечения государственных (муниципальных) нужд</v>
          </cell>
          <cell r="B811" t="str">
            <v>915</v>
          </cell>
          <cell r="C811" t="str">
            <v>10</v>
          </cell>
          <cell r="D811" t="str">
            <v>06</v>
          </cell>
          <cell r="E811" t="str">
            <v>050 00 04370</v>
          </cell>
          <cell r="F811" t="str">
            <v>240</v>
          </cell>
        </row>
        <row r="812">
          <cell r="A812" t="str">
            <v>Социальное обеспечение и иные выплаты населению</v>
          </cell>
          <cell r="B812" t="str">
            <v>915</v>
          </cell>
          <cell r="C812" t="str">
            <v>10</v>
          </cell>
          <cell r="D812" t="str">
            <v>06</v>
          </cell>
          <cell r="E812" t="str">
            <v>050 00 04370</v>
          </cell>
          <cell r="F812" t="str">
            <v>300</v>
          </cell>
        </row>
        <row r="813">
          <cell r="A813" t="str">
            <v>Иные выплаты населению</v>
          </cell>
          <cell r="B813" t="str">
            <v>915</v>
          </cell>
          <cell r="C813" t="str">
            <v>10</v>
          </cell>
          <cell r="D813" t="str">
            <v>06</v>
          </cell>
          <cell r="E813" t="str">
            <v>050 00 04370</v>
          </cell>
          <cell r="F813" t="str">
            <v>360</v>
          </cell>
        </row>
        <row r="815">
          <cell r="A815" t="str">
            <v>Управление физической культуры и спорта администрации городского округа Тольятти</v>
          </cell>
          <cell r="B815" t="str">
            <v>917</v>
          </cell>
        </row>
        <row r="816">
          <cell r="A816" t="str">
            <v>Дополнительное образование детей</v>
          </cell>
          <cell r="B816">
            <v>917</v>
          </cell>
          <cell r="C816" t="str">
            <v>07</v>
          </cell>
          <cell r="D816" t="str">
            <v>03</v>
          </cell>
        </row>
        <row r="817">
          <cell r="A817" t="str">
            <v>Муниципальная программа «Развитие физической культуры и спорта в городском округе Тольятти на 2022-2026 годы»</v>
          </cell>
          <cell r="B817">
            <v>917</v>
          </cell>
          <cell r="C817" t="str">
            <v>07</v>
          </cell>
          <cell r="D817" t="str">
            <v>03</v>
          </cell>
          <cell r="E817" t="str">
            <v>020 00 00000</v>
          </cell>
        </row>
        <row r="818">
          <cell r="A818" t="str">
            <v>Финансовое обеспечение деятельности бюджетных и автономных  учреждений</v>
          </cell>
          <cell r="B818">
            <v>917</v>
          </cell>
          <cell r="C818" t="str">
            <v>07</v>
          </cell>
          <cell r="D818" t="str">
            <v>03</v>
          </cell>
          <cell r="E818" t="str">
            <v>020 00 02000</v>
          </cell>
        </row>
        <row r="819">
          <cell r="A819" t="str">
            <v>Организации дополнительного образования</v>
          </cell>
          <cell r="B819">
            <v>917</v>
          </cell>
          <cell r="C819" t="str">
            <v>07</v>
          </cell>
          <cell r="D819" t="str">
            <v>03</v>
          </cell>
          <cell r="E819" t="str">
            <v>020 00 02280</v>
          </cell>
        </row>
        <row r="820">
          <cell r="A820" t="str">
            <v>Предоставление субсидий бюджетным, автономным учреждениям и иным некоммерческим организациям</v>
          </cell>
          <cell r="B820">
            <v>917</v>
          </cell>
          <cell r="C820" t="str">
            <v>07</v>
          </cell>
          <cell r="D820" t="str">
            <v>03</v>
          </cell>
          <cell r="E820" t="str">
            <v>020 00 02280</v>
          </cell>
          <cell r="F820" t="str">
            <v>600</v>
          </cell>
        </row>
        <row r="821">
          <cell r="A821" t="str">
            <v>Субсидии бюджетным учреждениям</v>
          </cell>
          <cell r="B821">
            <v>917</v>
          </cell>
          <cell r="C821" t="str">
            <v>07</v>
          </cell>
          <cell r="D821" t="str">
            <v>03</v>
          </cell>
          <cell r="E821" t="str">
            <v>020 00 02280</v>
          </cell>
          <cell r="F821">
            <v>610</v>
          </cell>
        </row>
        <row r="822">
          <cell r="A822" t="str">
            <v>Мероприятия в установленной сфере деятельности</v>
          </cell>
          <cell r="B822">
            <v>917</v>
          </cell>
          <cell r="C822" t="str">
            <v>07</v>
          </cell>
          <cell r="D822" t="str">
            <v>03</v>
          </cell>
          <cell r="E822" t="str">
            <v>020 00 04000</v>
          </cell>
        </row>
        <row r="823">
          <cell r="A823" t="str">
            <v>Мероприятия в сфере дополнительного образования</v>
          </cell>
          <cell r="B823">
            <v>917</v>
          </cell>
          <cell r="C823" t="str">
            <v>07</v>
          </cell>
          <cell r="D823" t="str">
            <v>03</v>
          </cell>
          <cell r="E823" t="str">
            <v>020 00 04280</v>
          </cell>
        </row>
        <row r="824">
          <cell r="A824" t="str">
            <v>Предоставление субсидий бюджетным, автономным учреждениям и иным некоммерческим организациям</v>
          </cell>
          <cell r="B824">
            <v>917</v>
          </cell>
          <cell r="C824" t="str">
            <v>07</v>
          </cell>
          <cell r="D824" t="str">
            <v>03</v>
          </cell>
          <cell r="E824" t="str">
            <v>020 00 04280</v>
          </cell>
          <cell r="F824" t="str">
            <v>600</v>
          </cell>
        </row>
        <row r="825">
          <cell r="A825" t="str">
            <v>Субсидии бюджетным учреждениям</v>
          </cell>
          <cell r="B825">
            <v>917</v>
          </cell>
          <cell r="C825" t="str">
            <v>07</v>
          </cell>
          <cell r="D825" t="str">
            <v>03</v>
          </cell>
          <cell r="E825" t="str">
            <v>020 00 04280</v>
          </cell>
          <cell r="F825">
            <v>610</v>
          </cell>
        </row>
        <row r="827">
          <cell r="A827" t="str">
            <v>Физическая культура</v>
          </cell>
          <cell r="B827" t="str">
            <v>917</v>
          </cell>
          <cell r="C827" t="str">
            <v>11</v>
          </cell>
          <cell r="D827" t="str">
            <v>01</v>
          </cell>
        </row>
        <row r="828">
          <cell r="A828" t="str">
            <v>Муниципальная программа «Развитие физической культуры и спорта в городском округе Тольятти на 2022-2026 годы»</v>
          </cell>
          <cell r="B828" t="str">
            <v>917</v>
          </cell>
          <cell r="C828" t="str">
            <v>11</v>
          </cell>
          <cell r="D828" t="str">
            <v>01</v>
          </cell>
          <cell r="E828" t="str">
            <v>020 00 00000</v>
          </cell>
        </row>
        <row r="829">
          <cell r="A829" t="str">
            <v>Финансовое обеспечение деятельности бюджетных и автономных учреждений</v>
          </cell>
          <cell r="B829" t="str">
            <v>917</v>
          </cell>
          <cell r="C829" t="str">
            <v>11</v>
          </cell>
          <cell r="D829" t="str">
            <v>01</v>
          </cell>
          <cell r="E829" t="str">
            <v>020 00 02000</v>
          </cell>
        </row>
        <row r="830">
          <cell r="A830" t="str">
            <v>Учреждения, осуществляющие деятельность в области физической культуры и спорта</v>
          </cell>
          <cell r="B830" t="str">
            <v>917</v>
          </cell>
          <cell r="C830" t="str">
            <v>11</v>
          </cell>
          <cell r="D830" t="str">
            <v>01</v>
          </cell>
          <cell r="E830" t="str">
            <v>020 00 02360</v>
          </cell>
        </row>
        <row r="831">
          <cell r="A831" t="str">
            <v>Предоставление субсидий бюджетным, автономным учреждениям и иным некоммерческим организациям</v>
          </cell>
          <cell r="B831" t="str">
            <v>917</v>
          </cell>
          <cell r="C831" t="str">
            <v>11</v>
          </cell>
          <cell r="D831" t="str">
            <v>01</v>
          </cell>
          <cell r="E831" t="str">
            <v>020 00 02360</v>
          </cell>
          <cell r="F831" t="str">
            <v>600</v>
          </cell>
        </row>
        <row r="832">
          <cell r="A832" t="str">
            <v>Субсидии бюджетным учреждениям</v>
          </cell>
          <cell r="B832" t="str">
            <v>917</v>
          </cell>
          <cell r="C832" t="str">
            <v>11</v>
          </cell>
          <cell r="D832" t="str">
            <v>01</v>
          </cell>
          <cell r="E832" t="str">
            <v>020 00 02360</v>
          </cell>
          <cell r="F832">
            <v>610</v>
          </cell>
        </row>
        <row r="833">
          <cell r="A833" t="str">
            <v>Мероприятия в установленной сфере деятельности</v>
          </cell>
          <cell r="B833" t="str">
            <v>917</v>
          </cell>
          <cell r="C833" t="str">
            <v>11</v>
          </cell>
          <cell r="D833" t="str">
            <v>01</v>
          </cell>
          <cell r="E833" t="str">
            <v>020 00 04000</v>
          </cell>
        </row>
        <row r="834">
          <cell r="A834" t="str">
            <v>Мероприятия на обеспечение деятельности органов местного самоуправления в области физической культуры и спорта</v>
          </cell>
          <cell r="B834" t="str">
            <v>917</v>
          </cell>
          <cell r="C834" t="str">
            <v>11</v>
          </cell>
          <cell r="D834" t="str">
            <v>01</v>
          </cell>
          <cell r="E834" t="str">
            <v>020 00 04600</v>
          </cell>
        </row>
        <row r="835">
          <cell r="A835" t="str">
            <v>Закупка товаров, работ и услуг для обеспечения государственных (муниципальных) нужд</v>
          </cell>
          <cell r="B835" t="str">
            <v>917</v>
          </cell>
          <cell r="C835" t="str">
            <v>11</v>
          </cell>
          <cell r="D835" t="str">
            <v>01</v>
          </cell>
          <cell r="E835" t="str">
            <v>020 00 04600</v>
          </cell>
          <cell r="F835" t="str">
            <v>200</v>
          </cell>
        </row>
        <row r="836">
          <cell r="A836" t="str">
            <v>Иные закупки товаров, работ и услуг для обеспечения государственных (муниципальных) нужд</v>
          </cell>
          <cell r="B836" t="str">
            <v>917</v>
          </cell>
          <cell r="C836" t="str">
            <v>11</v>
          </cell>
          <cell r="D836" t="str">
            <v>01</v>
          </cell>
          <cell r="E836" t="str">
            <v>020 00 04600</v>
          </cell>
          <cell r="F836">
            <v>240</v>
          </cell>
        </row>
        <row r="838">
          <cell r="A838" t="str">
            <v>Массовый спорт</v>
          </cell>
          <cell r="B838" t="str">
            <v>917</v>
          </cell>
          <cell r="C838" t="str">
            <v>11</v>
          </cell>
          <cell r="D838" t="str">
            <v>02</v>
          </cell>
        </row>
        <row r="839">
          <cell r="A839" t="str">
            <v>Муниципальная программа «Развитие физической культуры и спорта в городском округе Тольятти на 2022-2026 годы»</v>
          </cell>
          <cell r="B839" t="str">
            <v>917</v>
          </cell>
          <cell r="C839" t="str">
            <v>11</v>
          </cell>
          <cell r="D839" t="str">
            <v>02</v>
          </cell>
          <cell r="E839" t="str">
            <v>020 00 00000</v>
          </cell>
        </row>
        <row r="840">
          <cell r="A840" t="str">
            <v>Мероприятия в установленной сфере деятельности</v>
          </cell>
          <cell r="B840" t="str">
            <v>917</v>
          </cell>
          <cell r="C840" t="str">
            <v>11</v>
          </cell>
          <cell r="D840" t="str">
            <v>02</v>
          </cell>
          <cell r="E840" t="str">
            <v>020 00 04000</v>
          </cell>
        </row>
        <row r="841">
          <cell r="A841" t="str">
            <v>Мероприятия в области физической культуры и спорта</v>
          </cell>
          <cell r="B841" t="str">
            <v>917</v>
          </cell>
          <cell r="C841" t="str">
            <v>11</v>
          </cell>
          <cell r="D841" t="str">
            <v>02</v>
          </cell>
          <cell r="E841" t="str">
            <v>020 00 04360</v>
          </cell>
        </row>
        <row r="842">
          <cell r="A842" t="str">
            <v>Предоставление субсидий бюджетным, автономным учреждениям и иным некоммерческим организациям</v>
          </cell>
          <cell r="B842" t="str">
            <v>917</v>
          </cell>
          <cell r="C842" t="str">
            <v>11</v>
          </cell>
          <cell r="D842" t="str">
            <v>02</v>
          </cell>
          <cell r="E842" t="str">
            <v>020 00 04360</v>
          </cell>
          <cell r="F842" t="str">
            <v>600</v>
          </cell>
        </row>
        <row r="843">
          <cell r="A843" t="str">
            <v>Субсидии бюджетным учреждениям</v>
          </cell>
          <cell r="B843" t="str">
            <v>917</v>
          </cell>
          <cell r="C843" t="str">
            <v>11</v>
          </cell>
          <cell r="D843" t="str">
            <v>02</v>
          </cell>
          <cell r="E843" t="str">
            <v>020 00 04360</v>
          </cell>
          <cell r="F843">
            <v>610</v>
          </cell>
        </row>
        <row r="845">
          <cell r="A845" t="str">
            <v>Спорт высших достижений</v>
          </cell>
          <cell r="B845">
            <v>917</v>
          </cell>
          <cell r="C845" t="str">
            <v>11</v>
          </cell>
          <cell r="D845" t="str">
            <v>03</v>
          </cell>
        </row>
        <row r="846">
          <cell r="A846" t="str">
            <v>Муниципальная программа «Развитие физической культуры и спорта в городском округе Тольятти на 2022-2026 годы»</v>
          </cell>
          <cell r="B846" t="str">
            <v>917</v>
          </cell>
          <cell r="C846" t="str">
            <v>11</v>
          </cell>
          <cell r="D846" t="str">
            <v>03</v>
          </cell>
          <cell r="E846" t="str">
            <v>020 00 00000</v>
          </cell>
        </row>
        <row r="847">
          <cell r="A847" t="str">
            <v>Финансовое обеспечение деятельности бюджетных и автономных учреждений</v>
          </cell>
          <cell r="B847" t="str">
            <v>917</v>
          </cell>
          <cell r="C847" t="str">
            <v>11</v>
          </cell>
          <cell r="D847" t="str">
            <v>03</v>
          </cell>
          <cell r="E847" t="str">
            <v>020 00 02000</v>
          </cell>
        </row>
        <row r="848">
          <cell r="A848" t="str">
            <v>Организация деятельности по спортивной подготовке</v>
          </cell>
          <cell r="B848" t="str">
            <v>917</v>
          </cell>
          <cell r="C848" t="str">
            <v>11</v>
          </cell>
          <cell r="D848" t="str">
            <v>03</v>
          </cell>
          <cell r="E848" t="str">
            <v>020 00 02290</v>
          </cell>
        </row>
        <row r="849">
          <cell r="A849" t="str">
            <v>Предоставление субсидий бюджетным, автономным учреждениям и иным некоммерческим организациям</v>
          </cell>
          <cell r="B849" t="str">
            <v>917</v>
          </cell>
          <cell r="C849" t="str">
            <v>11</v>
          </cell>
          <cell r="D849" t="str">
            <v>03</v>
          </cell>
          <cell r="E849" t="str">
            <v>020 00 02290</v>
          </cell>
          <cell r="F849" t="str">
            <v>600</v>
          </cell>
        </row>
        <row r="850">
          <cell r="A850" t="str">
            <v>Субсидии бюджетным учреждениям</v>
          </cell>
          <cell r="B850" t="str">
            <v>917</v>
          </cell>
          <cell r="C850" t="str">
            <v>11</v>
          </cell>
          <cell r="D850" t="str">
            <v>03</v>
          </cell>
          <cell r="E850" t="str">
            <v>020 00 02290</v>
          </cell>
          <cell r="F850">
            <v>610</v>
          </cell>
        </row>
        <row r="851">
          <cell r="A851" t="str">
            <v>Мероприятия в установленной сфере деятельности</v>
          </cell>
          <cell r="B851" t="str">
            <v>917</v>
          </cell>
          <cell r="C851" t="str">
            <v>11</v>
          </cell>
          <cell r="D851" t="str">
            <v>03</v>
          </cell>
          <cell r="E851" t="str">
            <v>020 00 04000</v>
          </cell>
        </row>
        <row r="852">
          <cell r="A852" t="str">
            <v>Мероприятия в сфере организации деятельности по спортивной подготовке</v>
          </cell>
          <cell r="B852" t="str">
            <v>917</v>
          </cell>
          <cell r="C852" t="str">
            <v>11</v>
          </cell>
          <cell r="D852" t="str">
            <v>03</v>
          </cell>
          <cell r="E852" t="str">
            <v>020 00 04290</v>
          </cell>
        </row>
        <row r="853">
          <cell r="A853" t="str">
            <v>Предоставление субсидий бюджетным, автономным учреждениям и иным некоммерческим организациям</v>
          </cell>
          <cell r="B853" t="str">
            <v>917</v>
          </cell>
          <cell r="C853" t="str">
            <v>11</v>
          </cell>
          <cell r="D853" t="str">
            <v>03</v>
          </cell>
          <cell r="E853" t="str">
            <v>020 00 04290</v>
          </cell>
          <cell r="F853" t="str">
            <v>600</v>
          </cell>
        </row>
        <row r="854">
          <cell r="A854" t="str">
            <v>Субсидии бюджетным учреждениям</v>
          </cell>
          <cell r="B854" t="str">
            <v>917</v>
          </cell>
          <cell r="C854" t="str">
            <v>11</v>
          </cell>
          <cell r="D854" t="str">
            <v>03</v>
          </cell>
          <cell r="E854" t="str">
            <v>020 00 04290</v>
          </cell>
          <cell r="F854">
            <v>610</v>
          </cell>
        </row>
        <row r="855">
          <cell r="A855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855" t="str">
            <v>917</v>
          </cell>
          <cell r="C855" t="str">
            <v>11</v>
          </cell>
          <cell r="D855" t="str">
            <v>03</v>
          </cell>
          <cell r="E855" t="str">
            <v>990 00 S3340</v>
          </cell>
        </row>
        <row r="856">
          <cell r="A856" t="str">
            <v>Предоставление субсидий бюджетным, автономным учреждениям и иным некоммерческим организациям</v>
          </cell>
          <cell r="B856" t="str">
            <v>917</v>
          </cell>
          <cell r="C856" t="str">
            <v>11</v>
          </cell>
          <cell r="D856" t="str">
            <v>03</v>
          </cell>
          <cell r="E856" t="str">
            <v>990 00 S3340</v>
          </cell>
          <cell r="F856" t="str">
            <v>600</v>
          </cell>
        </row>
        <row r="857">
          <cell r="A857" t="str">
            <v>Субсидии бюджетным учреждениям</v>
          </cell>
          <cell r="B857" t="str">
            <v>917</v>
          </cell>
          <cell r="C857" t="str">
            <v>11</v>
          </cell>
          <cell r="D857" t="str">
            <v>03</v>
          </cell>
          <cell r="E857" t="str">
            <v>990 00 S3340</v>
          </cell>
          <cell r="F857">
            <v>610</v>
          </cell>
        </row>
        <row r="858">
          <cell r="A858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858" t="str">
            <v>917</v>
          </cell>
          <cell r="C858" t="str">
            <v>11</v>
          </cell>
          <cell r="D858" t="str">
            <v>03</v>
          </cell>
          <cell r="E858" t="str">
            <v>990 00 S3350</v>
          </cell>
        </row>
        <row r="859">
          <cell r="A859" t="str">
            <v>Предоставление субсидий бюджетным, автономным учреждениям и иным некоммерческим организациям</v>
          </cell>
          <cell r="B859" t="str">
            <v>917</v>
          </cell>
          <cell r="C859" t="str">
            <v>11</v>
          </cell>
          <cell r="D859" t="str">
            <v>03</v>
          </cell>
          <cell r="E859" t="str">
            <v>990 00 S3350</v>
          </cell>
          <cell r="F859" t="str">
            <v>600</v>
          </cell>
        </row>
        <row r="860">
          <cell r="A860" t="str">
            <v>Субсидии бюджетным учреждениям</v>
          </cell>
          <cell r="B860" t="str">
            <v>917</v>
          </cell>
          <cell r="C860" t="str">
            <v>11</v>
          </cell>
          <cell r="D860" t="str">
            <v>03</v>
          </cell>
          <cell r="E860" t="str">
            <v>990 00 S3350</v>
          </cell>
          <cell r="F860">
            <v>610</v>
          </cell>
        </row>
        <row r="861">
          <cell r="A861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861" t="str">
            <v>917</v>
          </cell>
          <cell r="C861" t="str">
            <v>11</v>
          </cell>
          <cell r="D861" t="str">
            <v>03</v>
          </cell>
          <cell r="E861" t="str">
            <v>990 00 S3940</v>
          </cell>
        </row>
        <row r="862">
          <cell r="A862" t="str">
            <v>Предоставление субсидий бюджетным, автономным учреждениям и иным некоммерческим организациям</v>
          </cell>
          <cell r="B862" t="str">
            <v>917</v>
          </cell>
          <cell r="C862" t="str">
            <v>11</v>
          </cell>
          <cell r="D862" t="str">
            <v>03</v>
          </cell>
          <cell r="E862" t="str">
            <v>990 00 S3940</v>
          </cell>
          <cell r="F862" t="str">
            <v>600</v>
          </cell>
        </row>
        <row r="863">
          <cell r="A863" t="str">
            <v>Субсидии бюджетным учреждениям</v>
          </cell>
          <cell r="B863" t="str">
            <v>917</v>
          </cell>
          <cell r="C863" t="str">
            <v>11</v>
          </cell>
          <cell r="D863" t="str">
            <v>03</v>
          </cell>
          <cell r="E863" t="str">
            <v>990 00 S3940</v>
          </cell>
          <cell r="F863">
            <v>610</v>
          </cell>
        </row>
        <row r="864">
          <cell r="A864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864" t="str">
            <v>917</v>
          </cell>
          <cell r="C864" t="str">
            <v>11</v>
          </cell>
          <cell r="D864" t="str">
            <v>03</v>
          </cell>
          <cell r="E864" t="str">
            <v>990 00 S3950</v>
          </cell>
        </row>
        <row r="865">
          <cell r="A865" t="str">
            <v>Предоставление субсидий бюджетным, автономным учреждениям и иным некоммерческим организациям</v>
          </cell>
          <cell r="B865" t="str">
            <v>917</v>
          </cell>
          <cell r="C865" t="str">
            <v>11</v>
          </cell>
          <cell r="D865" t="str">
            <v>03</v>
          </cell>
          <cell r="E865" t="str">
            <v>990 00 S3950</v>
          </cell>
          <cell r="F865" t="str">
            <v>600</v>
          </cell>
        </row>
        <row r="866">
          <cell r="A866" t="str">
            <v>Субсидии бюджетным учреждениям</v>
          </cell>
          <cell r="B866" t="str">
            <v>917</v>
          </cell>
          <cell r="C866" t="str">
            <v>11</v>
          </cell>
          <cell r="D866" t="str">
            <v>03</v>
          </cell>
          <cell r="E866" t="str">
            <v>990 00 S3950</v>
          </cell>
          <cell r="F866">
            <v>610</v>
          </cell>
        </row>
        <row r="867">
          <cell r="A867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867" t="str">
            <v>917</v>
          </cell>
          <cell r="C867" t="str">
            <v>11</v>
          </cell>
          <cell r="D867" t="str">
            <v>03</v>
          </cell>
          <cell r="E867" t="str">
            <v>020 00 S4680</v>
          </cell>
        </row>
        <row r="868">
          <cell r="A868" t="str">
            <v>Предоставление субсидий бюджетным, автономным учреждениям и иным некоммерческим организациям</v>
          </cell>
          <cell r="B868" t="str">
            <v>917</v>
          </cell>
          <cell r="C868" t="str">
            <v>11</v>
          </cell>
          <cell r="D868" t="str">
            <v>03</v>
          </cell>
          <cell r="E868" t="str">
            <v>020 00 S4680</v>
          </cell>
          <cell r="F868" t="str">
            <v>600</v>
          </cell>
        </row>
        <row r="869">
          <cell r="A869" t="str">
            <v>Субсидии бюджетным учреждениям</v>
          </cell>
          <cell r="B869" t="str">
            <v>917</v>
          </cell>
          <cell r="C869" t="str">
            <v>11</v>
          </cell>
          <cell r="D869" t="str">
            <v>03</v>
          </cell>
          <cell r="E869" t="str">
            <v>020 00 S4680</v>
          </cell>
          <cell r="F869">
            <v>610</v>
          </cell>
        </row>
        <row r="870">
          <cell r="A870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  <cell r="B870" t="str">
            <v>917</v>
          </cell>
          <cell r="C870" t="str">
            <v>11</v>
          </cell>
          <cell r="D870" t="str">
            <v>03</v>
          </cell>
          <cell r="E870" t="str">
            <v>090 00 00000</v>
          </cell>
        </row>
        <row r="871">
          <cell r="A871" t="str">
            <v>Мероприятия в установленной сфере деятельности</v>
          </cell>
          <cell r="B871" t="str">
            <v>917</v>
          </cell>
          <cell r="C871" t="str">
            <v>11</v>
          </cell>
          <cell r="D871" t="str">
            <v>03</v>
          </cell>
          <cell r="E871" t="str">
            <v>090 00 04000</v>
          </cell>
        </row>
        <row r="872">
          <cell r="A872" t="str">
            <v>Мероприятия в сфере организации деятельности по спортивной подготовке</v>
          </cell>
          <cell r="B872" t="str">
            <v>917</v>
          </cell>
          <cell r="C872" t="str">
            <v>11</v>
          </cell>
          <cell r="D872" t="str">
            <v>03</v>
          </cell>
          <cell r="E872" t="str">
            <v>090 00 04290</v>
          </cell>
        </row>
        <row r="873">
          <cell r="A873" t="str">
            <v>Предоставление субсидий бюджетным, автономным учреждениям и иным некоммерческим организациям</v>
          </cell>
          <cell r="B873" t="str">
            <v>917</v>
          </cell>
          <cell r="C873" t="str">
            <v>11</v>
          </cell>
          <cell r="D873" t="str">
            <v>03</v>
          </cell>
          <cell r="E873" t="str">
            <v>090 00 04290</v>
          </cell>
          <cell r="F873" t="str">
            <v>600</v>
          </cell>
        </row>
        <row r="874">
          <cell r="A874" t="str">
            <v>Субсидии бюджетным учреждениям</v>
          </cell>
          <cell r="B874" t="str">
            <v>917</v>
          </cell>
          <cell r="C874" t="str">
            <v>11</v>
          </cell>
          <cell r="D874" t="str">
            <v>03</v>
          </cell>
          <cell r="E874" t="str">
            <v>090 00 04290</v>
          </cell>
          <cell r="F874">
            <v>610</v>
          </cell>
        </row>
        <row r="876">
          <cell r="A876" t="str">
            <v>Отдел организации муниципальных торгов администрации городского округа Тольятти</v>
          </cell>
          <cell r="B876">
            <v>918</v>
          </cell>
        </row>
        <row r="877">
          <cell r="A877" t="str">
            <v>Другие общегосударственные вопросы</v>
          </cell>
          <cell r="B877">
            <v>918</v>
          </cell>
          <cell r="C877" t="str">
            <v>01</v>
          </cell>
          <cell r="D877" t="str">
            <v>13</v>
          </cell>
        </row>
        <row r="878">
          <cell r="A878" t="str">
            <v>Непрограммное направление расходов</v>
          </cell>
          <cell r="B878">
            <v>918</v>
          </cell>
          <cell r="C878" t="str">
            <v>01</v>
          </cell>
          <cell r="D878" t="str">
            <v>13</v>
          </cell>
          <cell r="E878" t="str">
            <v>990 00 00000</v>
          </cell>
        </row>
        <row r="879">
          <cell r="A879" t="str">
            <v>Мероприятия в установленной сфере деятельности</v>
          </cell>
          <cell r="B879">
            <v>918</v>
          </cell>
          <cell r="C879" t="str">
            <v>01</v>
          </cell>
          <cell r="D879" t="str">
            <v>13</v>
          </cell>
          <cell r="E879" t="str">
            <v>990 00 04000</v>
          </cell>
        </row>
        <row r="880">
          <cell r="A880" t="str">
            <v>Мероприятия в сфере общегосударственного управления</v>
          </cell>
          <cell r="B880">
            <v>918</v>
          </cell>
          <cell r="C880" t="str">
            <v>01</v>
          </cell>
          <cell r="D880" t="str">
            <v>13</v>
          </cell>
          <cell r="E880" t="str">
            <v>990 00 04040</v>
          </cell>
        </row>
        <row r="881">
          <cell r="A881" t="str">
            <v>Закупка товаров, работ и услуг для обеспечения государственных (муниципальных) нужд</v>
          </cell>
          <cell r="B881">
            <v>918</v>
          </cell>
          <cell r="C881" t="str">
            <v>01</v>
          </cell>
          <cell r="D881" t="str">
            <v>13</v>
          </cell>
          <cell r="E881" t="str">
            <v>990 00 04040</v>
          </cell>
          <cell r="F881" t="str">
            <v>200</v>
          </cell>
        </row>
        <row r="882">
          <cell r="A882" t="str">
            <v>Иные закупки товаров, работ и услуг для обеспечения государственных (муниципальных) нужд</v>
          </cell>
          <cell r="B882">
            <v>918</v>
          </cell>
          <cell r="C882" t="str">
            <v>01</v>
          </cell>
          <cell r="D882" t="str">
            <v>13</v>
          </cell>
          <cell r="E882" t="str">
            <v>990 00 04040</v>
          </cell>
          <cell r="F882" t="str">
            <v>240</v>
          </cell>
        </row>
        <row r="884">
          <cell r="A884" t="str">
            <v>Департамент городского хозяйства администрации городского округа Тольятти</v>
          </cell>
          <cell r="B884" t="str">
            <v>920</v>
          </cell>
        </row>
        <row r="885">
          <cell r="A885" t="str">
            <v>Другие общегосударственные вопросы</v>
          </cell>
          <cell r="B885" t="str">
            <v>920</v>
          </cell>
          <cell r="C885" t="str">
            <v>01</v>
          </cell>
          <cell r="D885" t="str">
            <v>13</v>
          </cell>
        </row>
        <row r="886">
          <cell r="A886" t="str">
            <v>Непрограммное направление расходов</v>
          </cell>
          <cell r="B886" t="str">
            <v>920</v>
          </cell>
          <cell r="C886" t="str">
            <v>01</v>
          </cell>
          <cell r="D886" t="str">
            <v>13</v>
          </cell>
          <cell r="E886" t="str">
            <v>990 00 00000</v>
          </cell>
        </row>
        <row r="887">
          <cell r="A887" t="str">
            <v>Мероприятия в установленной сфере деятельности</v>
          </cell>
          <cell r="B887" t="str">
            <v>920</v>
          </cell>
          <cell r="C887" t="str">
            <v>01</v>
          </cell>
          <cell r="D887" t="str">
            <v>13</v>
          </cell>
          <cell r="E887" t="str">
            <v>990 00 04000</v>
          </cell>
        </row>
        <row r="888">
          <cell r="A888" t="str">
            <v>Мероприятия в сфере общегосударственного управления</v>
          </cell>
          <cell r="B888" t="str">
            <v>920</v>
          </cell>
          <cell r="C888" t="str">
            <v>01</v>
          </cell>
          <cell r="D888" t="str">
            <v>13</v>
          </cell>
          <cell r="E888" t="str">
            <v>990 00 04040</v>
          </cell>
        </row>
        <row r="889">
          <cell r="A889" t="str">
            <v>Закупка товаров, работ и услуг для обеспечения государственных (муниципальных) нужд</v>
          </cell>
          <cell r="B889" t="str">
            <v>920</v>
          </cell>
          <cell r="C889" t="str">
            <v>01</v>
          </cell>
          <cell r="D889" t="str">
            <v>13</v>
          </cell>
          <cell r="E889" t="str">
            <v>990 00 04040</v>
          </cell>
          <cell r="F889">
            <v>200</v>
          </cell>
        </row>
        <row r="890">
          <cell r="A890" t="str">
            <v>Иные закупки товаров, работ и услуг для обеспечения государственных (муниципальных) нужд</v>
          </cell>
          <cell r="B890" t="str">
            <v>920</v>
          </cell>
          <cell r="C890" t="str">
            <v>01</v>
          </cell>
          <cell r="D890" t="str">
            <v>13</v>
          </cell>
          <cell r="E890" t="str">
            <v>990 00 04040</v>
          </cell>
          <cell r="F890" t="str">
            <v>240</v>
          </cell>
        </row>
        <row r="891">
          <cell r="A891" t="str">
            <v>Иные бюджетные ассигнования</v>
          </cell>
          <cell r="B891" t="str">
            <v>920</v>
          </cell>
          <cell r="C891" t="str">
            <v>01</v>
          </cell>
          <cell r="D891" t="str">
            <v>13</v>
          </cell>
          <cell r="E891" t="str">
            <v>990 00 04040</v>
          </cell>
          <cell r="F891" t="str">
            <v>800</v>
          </cell>
        </row>
        <row r="892">
          <cell r="A892" t="str">
            <v>Уплата налогов, сборов и иных платежей</v>
          </cell>
          <cell r="B892" t="str">
            <v>920</v>
          </cell>
          <cell r="C892" t="str">
            <v>01</v>
          </cell>
          <cell r="D892" t="str">
            <v>13</v>
          </cell>
          <cell r="E892" t="str">
            <v>990 00 04040</v>
          </cell>
          <cell r="F892" t="str">
            <v>850</v>
          </cell>
        </row>
        <row r="894">
          <cell r="A894" t="str">
            <v>Лесное хозяйство</v>
          </cell>
          <cell r="B894" t="str">
            <v>920</v>
          </cell>
          <cell r="C894" t="str">
            <v>04</v>
          </cell>
          <cell r="D894" t="str">
            <v>07</v>
          </cell>
        </row>
        <row r="895">
          <cell r="A895" t="str">
            <v>Муниципальная программа «Охрана, защита и воспроизводство лесов, расположенных в границах городского округа Тольятти, на 2019-2023 годы»</v>
          </cell>
          <cell r="B895" t="str">
            <v>920</v>
          </cell>
          <cell r="C895" t="str">
            <v>04</v>
          </cell>
          <cell r="D895" t="str">
            <v>07</v>
          </cell>
          <cell r="E895" t="str">
            <v>230 00 00000</v>
          </cell>
        </row>
        <row r="896">
          <cell r="A896" t="str">
            <v>Финансовое обеспечение деятельности бюджетных и автономных учреждений</v>
          </cell>
          <cell r="B896">
            <v>920</v>
          </cell>
          <cell r="C896" t="str">
            <v>04</v>
          </cell>
          <cell r="D896" t="str">
            <v>07</v>
          </cell>
          <cell r="E896" t="str">
            <v>230 00 02000</v>
          </cell>
        </row>
        <row r="897">
          <cell r="A897" t="str">
            <v>Учреждения, осуществляющие деятельность в области лесного хозяйства</v>
          </cell>
          <cell r="B897">
            <v>920</v>
          </cell>
          <cell r="C897" t="str">
            <v>04</v>
          </cell>
          <cell r="D897" t="str">
            <v>07</v>
          </cell>
          <cell r="E897" t="str">
            <v>230 00 02390</v>
          </cell>
        </row>
        <row r="898">
          <cell r="A898" t="str">
            <v>Предоставление субсидий бюджетным, автономным учреждениям и иным некоммерческим организациям</v>
          </cell>
          <cell r="B898">
            <v>920</v>
          </cell>
          <cell r="C898" t="str">
            <v>04</v>
          </cell>
          <cell r="D898" t="str">
            <v>07</v>
          </cell>
          <cell r="E898" t="str">
            <v>230 00 02390</v>
          </cell>
          <cell r="F898" t="str">
            <v>600</v>
          </cell>
        </row>
        <row r="899">
          <cell r="A899" t="str">
            <v>Субсидии бюджетным учреждениям</v>
          </cell>
          <cell r="B899">
            <v>920</v>
          </cell>
          <cell r="C899" t="str">
            <v>04</v>
          </cell>
          <cell r="D899" t="str">
            <v>07</v>
          </cell>
          <cell r="E899" t="str">
            <v>230 00 02390</v>
          </cell>
          <cell r="F899" t="str">
            <v>610</v>
          </cell>
        </row>
        <row r="900">
          <cell r="A900" t="str">
            <v>Мероприятия в установленной сфере деятельности</v>
          </cell>
          <cell r="B900" t="str">
            <v>920</v>
          </cell>
          <cell r="C900" t="str">
            <v>04</v>
          </cell>
          <cell r="D900" t="str">
            <v>07</v>
          </cell>
          <cell r="E900" t="str">
            <v>230 00 04000</v>
          </cell>
        </row>
        <row r="901">
          <cell r="A901" t="str">
            <v>Мероприятия в области лесного хозяйства</v>
          </cell>
          <cell r="B901" t="str">
            <v>920</v>
          </cell>
          <cell r="C901" t="str">
            <v>04</v>
          </cell>
          <cell r="D901" t="str">
            <v>07</v>
          </cell>
          <cell r="E901" t="str">
            <v>230 00 04390</v>
          </cell>
        </row>
        <row r="902">
          <cell r="A902" t="str">
            <v>Закупка товаров, работ и услуг для обеспечения государственных (муниципальных) нужд</v>
          </cell>
          <cell r="B902" t="str">
            <v>920</v>
          </cell>
          <cell r="C902" t="str">
            <v>04</v>
          </cell>
          <cell r="D902" t="str">
            <v>07</v>
          </cell>
          <cell r="E902" t="str">
            <v>230 00 04390</v>
          </cell>
          <cell r="F902">
            <v>200</v>
          </cell>
        </row>
        <row r="903">
          <cell r="A903" t="str">
            <v>Иные закупки товаров, работ и услуг для обеспечения государственных (муниципальных) нужд</v>
          </cell>
          <cell r="B903" t="str">
            <v>920</v>
          </cell>
          <cell r="C903" t="str">
            <v>04</v>
          </cell>
          <cell r="D903" t="str">
            <v>07</v>
          </cell>
          <cell r="E903" t="str">
            <v>230 00 04390</v>
          </cell>
          <cell r="F903" t="str">
            <v>240</v>
          </cell>
        </row>
        <row r="904">
          <cell r="A904" t="str">
            <v>Финансовое обеспечение деятельности казенных учреждений</v>
          </cell>
          <cell r="B904" t="str">
            <v>920</v>
          </cell>
          <cell r="C904" t="str">
            <v>04</v>
          </cell>
          <cell r="D904" t="str">
            <v>07</v>
          </cell>
          <cell r="E904" t="str">
            <v>230 00 12000</v>
          </cell>
        </row>
        <row r="905">
          <cell r="A905" t="str">
            <v>Учреждения, осуществляющие деятельность в области лесного хозяйства</v>
          </cell>
          <cell r="B905" t="str">
            <v>920</v>
          </cell>
          <cell r="C905" t="str">
            <v>04</v>
          </cell>
          <cell r="D905" t="str">
            <v>07</v>
          </cell>
          <cell r="E905" t="str">
            <v>230 00 12390</v>
          </cell>
        </row>
        <row r="906">
          <cell r="A90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906" t="str">
            <v>920</v>
          </cell>
          <cell r="C906" t="str">
            <v>04</v>
          </cell>
          <cell r="D906" t="str">
            <v>07</v>
          </cell>
          <cell r="E906" t="str">
            <v>230 00 12390</v>
          </cell>
          <cell r="F906" t="str">
            <v>100</v>
          </cell>
        </row>
        <row r="907">
          <cell r="A907" t="str">
            <v>Расходы на выплаты персоналу казенных учреждений</v>
          </cell>
          <cell r="B907" t="str">
            <v>920</v>
          </cell>
          <cell r="C907" t="str">
            <v>04</v>
          </cell>
          <cell r="D907" t="str">
            <v>07</v>
          </cell>
          <cell r="E907" t="str">
            <v>230 00 12390</v>
          </cell>
          <cell r="F907" t="str">
            <v>110</v>
          </cell>
        </row>
        <row r="908">
          <cell r="A908" t="str">
            <v>Закупка товаров, работ и услуг для обеспечения государственных (муниципальных) нужд</v>
          </cell>
          <cell r="B908" t="str">
            <v>920</v>
          </cell>
          <cell r="C908" t="str">
            <v>04</v>
          </cell>
          <cell r="D908" t="str">
            <v>07</v>
          </cell>
          <cell r="E908" t="str">
            <v>230 00 12390</v>
          </cell>
          <cell r="F908" t="str">
            <v>200</v>
          </cell>
        </row>
        <row r="909">
          <cell r="A909" t="str">
            <v>Иные закупки товаров, работ и услуг для обеспечения государственных (муниципальных) нужд</v>
          </cell>
          <cell r="B909" t="str">
            <v>920</v>
          </cell>
          <cell r="C909" t="str">
            <v>04</v>
          </cell>
          <cell r="D909" t="str">
            <v>07</v>
          </cell>
          <cell r="E909" t="str">
            <v>230 00 12390</v>
          </cell>
          <cell r="F909" t="str">
            <v>240</v>
          </cell>
        </row>
        <row r="910">
          <cell r="A910" t="str">
            <v>Иные бюджетные ассигнования</v>
          </cell>
          <cell r="B910" t="str">
            <v>920</v>
          </cell>
          <cell r="C910" t="str">
            <v>04</v>
          </cell>
          <cell r="D910" t="str">
            <v>07</v>
          </cell>
          <cell r="E910" t="str">
            <v>230 00 12390</v>
          </cell>
          <cell r="F910" t="str">
            <v>800</v>
          </cell>
        </row>
        <row r="911">
          <cell r="A911" t="str">
            <v>Уплата налогов, сборов и иных платежей</v>
          </cell>
          <cell r="B911" t="str">
            <v>920</v>
          </cell>
          <cell r="C911" t="str">
            <v>04</v>
          </cell>
          <cell r="D911" t="str">
            <v>07</v>
          </cell>
          <cell r="E911" t="str">
            <v>230 00 12390</v>
          </cell>
          <cell r="F911" t="str">
            <v>850</v>
          </cell>
        </row>
        <row r="912">
          <cell r="A912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  <cell r="B912" t="str">
            <v>920</v>
          </cell>
          <cell r="C912" t="str">
            <v>04</v>
          </cell>
          <cell r="D912" t="str">
            <v>07</v>
          </cell>
          <cell r="E912" t="str">
            <v>230 00 S0340</v>
          </cell>
        </row>
        <row r="913">
          <cell r="A913" t="str">
            <v>Закупка товаров, работ и услуг для обеспечения государственных (муниципальных) нужд</v>
          </cell>
          <cell r="B913" t="str">
            <v>920</v>
          </cell>
          <cell r="C913" t="str">
            <v>04</v>
          </cell>
          <cell r="D913" t="str">
            <v>07</v>
          </cell>
          <cell r="E913" t="str">
            <v>230 00 S0340</v>
          </cell>
          <cell r="F913">
            <v>200</v>
          </cell>
        </row>
        <row r="914">
          <cell r="A914" t="str">
            <v>Иные закупки товаров, работ и услуг для обеспечения государственных (муниципальных) нужд</v>
          </cell>
          <cell r="B914" t="str">
            <v>920</v>
          </cell>
          <cell r="C914" t="str">
            <v>04</v>
          </cell>
          <cell r="D914" t="str">
            <v>07</v>
          </cell>
          <cell r="E914" t="str">
            <v>230 00 S0340</v>
          </cell>
          <cell r="F914" t="str">
            <v>240</v>
          </cell>
        </row>
        <row r="915">
          <cell r="A915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  <cell r="B915" t="str">
            <v>920</v>
          </cell>
          <cell r="C915" t="str">
            <v>04</v>
          </cell>
          <cell r="D915" t="str">
            <v>07</v>
          </cell>
          <cell r="E915" t="str">
            <v>230 00 S4430</v>
          </cell>
        </row>
        <row r="916">
          <cell r="A916" t="str">
            <v>Предоставление субсидий бюджетным, автономным учреждениям и иным некоммерческим организациям</v>
          </cell>
          <cell r="B916" t="str">
            <v>920</v>
          </cell>
          <cell r="C916" t="str">
            <v>04</v>
          </cell>
          <cell r="D916" t="str">
            <v>07</v>
          </cell>
          <cell r="E916" t="str">
            <v>230 00 S4430</v>
          </cell>
          <cell r="F916" t="str">
            <v>600</v>
          </cell>
        </row>
        <row r="917">
          <cell r="A917" t="str">
            <v>Субсидии бюджетным учреждениям</v>
          </cell>
          <cell r="B917" t="str">
            <v>920</v>
          </cell>
          <cell r="C917" t="str">
            <v>04</v>
          </cell>
          <cell r="D917" t="str">
            <v>07</v>
          </cell>
          <cell r="E917" t="str">
            <v>230 00 S4430</v>
          </cell>
          <cell r="F917" t="str">
            <v>610</v>
          </cell>
        </row>
        <row r="918">
          <cell r="A918" t="str">
            <v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v>
          </cell>
          <cell r="B918" t="str">
            <v>920</v>
          </cell>
          <cell r="C918" t="str">
            <v>04</v>
          </cell>
          <cell r="D918" t="str">
            <v>07</v>
          </cell>
          <cell r="E918" t="str">
            <v>230 00 S3250</v>
          </cell>
        </row>
        <row r="919">
          <cell r="A919" t="str">
            <v>Закупка товаров, работ и услуг для обеспечения государственных (муниципальных) нужд</v>
          </cell>
          <cell r="B919" t="str">
            <v>920</v>
          </cell>
          <cell r="C919" t="str">
            <v>04</v>
          </cell>
          <cell r="D919" t="str">
            <v>07</v>
          </cell>
          <cell r="E919" t="str">
            <v>230 00 S3250</v>
          </cell>
          <cell r="F919">
            <v>200</v>
          </cell>
        </row>
        <row r="920">
          <cell r="A920" t="str">
            <v>Иные закупки товаров, работ и услуг для обеспечения государственных (муниципальных) нужд</v>
          </cell>
          <cell r="B920" t="str">
            <v>920</v>
          </cell>
          <cell r="C920" t="str">
            <v>04</v>
          </cell>
          <cell r="D920" t="str">
            <v>07</v>
          </cell>
          <cell r="E920" t="str">
            <v>230 00 S3250</v>
          </cell>
          <cell r="F920" t="str">
            <v>240</v>
          </cell>
        </row>
        <row r="921">
          <cell r="A921" t="str">
            <v>Предоставление субсидий бюджетным, автономным учреждениям и иным некоммерческим организациям</v>
          </cell>
          <cell r="B921" t="str">
            <v>920</v>
          </cell>
          <cell r="C921" t="str">
            <v>04</v>
          </cell>
          <cell r="D921" t="str">
            <v>07</v>
          </cell>
          <cell r="E921" t="str">
            <v>230 00 S3250</v>
          </cell>
          <cell r="F921" t="str">
            <v>600</v>
          </cell>
        </row>
        <row r="922">
          <cell r="A922" t="str">
            <v>Субсидии бюджетным учреждениям</v>
          </cell>
          <cell r="B922" t="str">
            <v>920</v>
          </cell>
          <cell r="C922" t="str">
            <v>04</v>
          </cell>
          <cell r="D922" t="str">
            <v>07</v>
          </cell>
          <cell r="E922" t="str">
            <v>230 00 S3250</v>
          </cell>
          <cell r="F922" t="str">
            <v>610</v>
          </cell>
        </row>
        <row r="923">
          <cell r="A923" t="str">
            <v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v>
          </cell>
          <cell r="B923" t="str">
            <v>920</v>
          </cell>
          <cell r="C923" t="str">
            <v>04</v>
          </cell>
          <cell r="D923" t="str">
            <v>07</v>
          </cell>
          <cell r="E923" t="str">
            <v>230 00 S3800</v>
          </cell>
        </row>
        <row r="924">
          <cell r="A924" t="str">
            <v>Закупка товаров, работ и услуг для обеспечения государственных (муниципальных) нужд</v>
          </cell>
          <cell r="B924" t="str">
            <v>920</v>
          </cell>
          <cell r="C924" t="str">
            <v>04</v>
          </cell>
          <cell r="D924" t="str">
            <v>07</v>
          </cell>
          <cell r="E924" t="str">
            <v>230 00 S3800</v>
          </cell>
          <cell r="F924">
            <v>200</v>
          </cell>
        </row>
        <row r="925">
          <cell r="A925" t="str">
            <v>Иные закупки товаров, работ и услуг для обеспечения государственных (муниципальных) нужд</v>
          </cell>
          <cell r="B925" t="str">
            <v>920</v>
          </cell>
          <cell r="C925" t="str">
            <v>04</v>
          </cell>
          <cell r="D925" t="str">
            <v>07</v>
          </cell>
          <cell r="E925" t="str">
            <v>230 00 S3800</v>
          </cell>
          <cell r="F925" t="str">
            <v>240</v>
          </cell>
        </row>
        <row r="926">
          <cell r="A926" t="str">
            <v>Предоставление субсидий бюджетным, автономным учреждениям и иным некоммерческим организациям</v>
          </cell>
          <cell r="B926" t="str">
            <v>920</v>
          </cell>
          <cell r="C926" t="str">
            <v>04</v>
          </cell>
          <cell r="D926" t="str">
            <v>07</v>
          </cell>
          <cell r="E926" t="str">
            <v>230 00 S3800</v>
          </cell>
          <cell r="F926" t="str">
            <v>600</v>
          </cell>
        </row>
        <row r="927">
          <cell r="A927" t="str">
            <v>Субсидии бюджетным учреждениям</v>
          </cell>
          <cell r="B927" t="str">
            <v>920</v>
          </cell>
          <cell r="C927" t="str">
            <v>04</v>
          </cell>
          <cell r="D927" t="str">
            <v>07</v>
          </cell>
          <cell r="E927" t="str">
            <v>230 00 S3800</v>
          </cell>
          <cell r="F927" t="str">
            <v>610</v>
          </cell>
        </row>
        <row r="928">
          <cell r="A928" t="str">
            <v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v>
          </cell>
          <cell r="B928" t="str">
            <v>920</v>
          </cell>
          <cell r="C928" t="str">
            <v>04</v>
          </cell>
          <cell r="D928" t="str">
            <v>07</v>
          </cell>
          <cell r="E928" t="str">
            <v>230 00 S3810</v>
          </cell>
        </row>
        <row r="929">
          <cell r="A929" t="str">
            <v>Закупка товаров, работ и услуг для обеспечения государственных (муниципальных) нужд</v>
          </cell>
          <cell r="B929" t="str">
            <v>920</v>
          </cell>
          <cell r="C929" t="str">
            <v>04</v>
          </cell>
          <cell r="D929" t="str">
            <v>07</v>
          </cell>
          <cell r="E929" t="str">
            <v>230 00 S3810</v>
          </cell>
          <cell r="F929">
            <v>200</v>
          </cell>
        </row>
        <row r="930">
          <cell r="A930" t="str">
            <v>Иные закупки товаров, работ и услуг для обеспечения государственных (муниципальных) нужд</v>
          </cell>
          <cell r="B930" t="str">
            <v>920</v>
          </cell>
          <cell r="C930" t="str">
            <v>04</v>
          </cell>
          <cell r="D930" t="str">
            <v>07</v>
          </cell>
          <cell r="E930" t="str">
            <v>230 00 S3810</v>
          </cell>
          <cell r="F930" t="str">
            <v>240</v>
          </cell>
        </row>
        <row r="931">
          <cell r="A931" t="str">
            <v>Предоставление субсидий бюджетным, автономным учреждениям и иным некоммерческим организациям</v>
          </cell>
          <cell r="B931" t="str">
            <v>920</v>
          </cell>
          <cell r="C931" t="str">
            <v>04</v>
          </cell>
          <cell r="D931" t="str">
            <v>07</v>
          </cell>
          <cell r="E931" t="str">
            <v>230 00 S3810</v>
          </cell>
          <cell r="F931" t="str">
            <v>600</v>
          </cell>
        </row>
        <row r="932">
          <cell r="A932" t="str">
            <v>Субсидии бюджетным учреждениям</v>
          </cell>
          <cell r="B932" t="str">
            <v>920</v>
          </cell>
          <cell r="C932" t="str">
            <v>04</v>
          </cell>
          <cell r="D932" t="str">
            <v>07</v>
          </cell>
          <cell r="E932" t="str">
            <v>230 00 S3810</v>
          </cell>
          <cell r="F932" t="str">
            <v>610</v>
          </cell>
        </row>
        <row r="933">
          <cell r="A933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  <cell r="B933" t="str">
            <v>920</v>
          </cell>
          <cell r="C933" t="str">
            <v>04</v>
          </cell>
          <cell r="D933" t="str">
            <v>07</v>
          </cell>
          <cell r="E933" t="str">
            <v>230 00 S4430</v>
          </cell>
        </row>
        <row r="934">
          <cell r="A934" t="str">
            <v>Предоставление субсидий бюджетным, автономным учреждениям и иным некоммерческим организациям</v>
          </cell>
          <cell r="B934" t="str">
            <v>920</v>
          </cell>
          <cell r="C934" t="str">
            <v>04</v>
          </cell>
          <cell r="D934" t="str">
            <v>07</v>
          </cell>
          <cell r="E934" t="str">
            <v>230 00 S4430</v>
          </cell>
          <cell r="F934" t="str">
            <v>600</v>
          </cell>
        </row>
        <row r="935">
          <cell r="A935" t="str">
            <v>Субсидии бюджетным учреждениям</v>
          </cell>
          <cell r="B935" t="str">
            <v>920</v>
          </cell>
          <cell r="C935" t="str">
            <v>04</v>
          </cell>
          <cell r="D935" t="str">
            <v>07</v>
          </cell>
          <cell r="E935" t="str">
            <v>230 00 S4430</v>
          </cell>
          <cell r="F935" t="str">
            <v>610</v>
          </cell>
        </row>
        <row r="936">
          <cell r="A936" t="str">
            <v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v>
          </cell>
          <cell r="B936" t="str">
            <v>920</v>
          </cell>
          <cell r="C936" t="str">
            <v>04</v>
          </cell>
          <cell r="D936" t="str">
            <v>07</v>
          </cell>
          <cell r="E936" t="str">
            <v>230 00 S4440</v>
          </cell>
        </row>
        <row r="937">
          <cell r="A937" t="str">
            <v>Закупка товаров, работ и услуг для обеспечения государственных (муниципальных) нужд</v>
          </cell>
          <cell r="B937" t="str">
            <v>920</v>
          </cell>
          <cell r="C937" t="str">
            <v>04</v>
          </cell>
          <cell r="D937" t="str">
            <v>07</v>
          </cell>
          <cell r="E937" t="str">
            <v>230 00 S4440</v>
          </cell>
          <cell r="F937">
            <v>200</v>
          </cell>
        </row>
        <row r="938">
          <cell r="A938" t="str">
            <v>Иные закупки товаров, работ и услуг для обеспечения государственных (муниципальных) нужд</v>
          </cell>
          <cell r="B938" t="str">
            <v>920</v>
          </cell>
          <cell r="C938" t="str">
            <v>04</v>
          </cell>
          <cell r="D938" t="str">
            <v>07</v>
          </cell>
          <cell r="E938" t="str">
            <v>230 00 S4440</v>
          </cell>
          <cell r="F938" t="str">
            <v>240</v>
          </cell>
        </row>
        <row r="939">
          <cell r="A939" t="str">
            <v>Предоставление субсидий бюджетным, автономным учреждениям и иным некоммерческим организациям</v>
          </cell>
          <cell r="B939" t="str">
            <v>920</v>
          </cell>
          <cell r="C939" t="str">
            <v>04</v>
          </cell>
          <cell r="D939" t="str">
            <v>07</v>
          </cell>
          <cell r="E939" t="str">
            <v>230 00 S4440</v>
          </cell>
          <cell r="F939" t="str">
            <v>600</v>
          </cell>
        </row>
        <row r="940">
          <cell r="A940" t="str">
            <v>Субсидии бюджетным учреждениям</v>
          </cell>
          <cell r="B940" t="str">
            <v>920</v>
          </cell>
          <cell r="C940" t="str">
            <v>04</v>
          </cell>
          <cell r="D940" t="str">
            <v>07</v>
          </cell>
          <cell r="E940" t="str">
            <v>230 00 S4440</v>
          </cell>
          <cell r="F940" t="str">
            <v>610</v>
          </cell>
        </row>
        <row r="941">
          <cell r="A941" t="str">
            <v>Непрограммное направление расходов</v>
          </cell>
          <cell r="B941" t="str">
            <v>920</v>
          </cell>
          <cell r="C941" t="str">
            <v>04</v>
          </cell>
          <cell r="D941" t="str">
            <v>07</v>
          </cell>
          <cell r="E941" t="str">
            <v>990 00 00000</v>
          </cell>
        </row>
        <row r="942">
          <cell r="A942" t="str">
            <v>Финансовое обеспечение деятельности бюджетных и автономных учреждений</v>
          </cell>
          <cell r="B942">
            <v>920</v>
          </cell>
          <cell r="C942" t="str">
            <v>04</v>
          </cell>
          <cell r="D942" t="str">
            <v>07</v>
          </cell>
          <cell r="E942" t="str">
            <v>990 00 02000</v>
          </cell>
        </row>
        <row r="943">
          <cell r="A943" t="str">
            <v>Учреждения, осуществляющие деятельность в области лесного хозяйства</v>
          </cell>
          <cell r="B943">
            <v>920</v>
          </cell>
          <cell r="C943" t="str">
            <v>04</v>
          </cell>
          <cell r="D943" t="str">
            <v>07</v>
          </cell>
          <cell r="E943" t="str">
            <v>990 00 02390</v>
          </cell>
        </row>
        <row r="944">
          <cell r="A944" t="str">
            <v>Предоставление субсидий бюджетным, автономным учреждениям и иным некоммерческим организациям</v>
          </cell>
          <cell r="B944">
            <v>920</v>
          </cell>
          <cell r="C944" t="str">
            <v>04</v>
          </cell>
          <cell r="D944" t="str">
            <v>07</v>
          </cell>
          <cell r="E944" t="str">
            <v>990 00 02390</v>
          </cell>
          <cell r="F944" t="str">
            <v>600</v>
          </cell>
        </row>
        <row r="945">
          <cell r="A945" t="str">
            <v>Субсидии бюджетным учреждениям</v>
          </cell>
          <cell r="B945">
            <v>920</v>
          </cell>
          <cell r="C945" t="str">
            <v>04</v>
          </cell>
          <cell r="D945" t="str">
            <v>07</v>
          </cell>
          <cell r="E945" t="str">
            <v>990 00 02390</v>
          </cell>
          <cell r="F945" t="str">
            <v>610</v>
          </cell>
        </row>
        <row r="946">
          <cell r="A946" t="str">
            <v>Финансовое обеспечение деятельности казенных учреждений</v>
          </cell>
          <cell r="B946" t="str">
            <v>920</v>
          </cell>
          <cell r="C946" t="str">
            <v>04</v>
          </cell>
          <cell r="D946" t="str">
            <v>07</v>
          </cell>
          <cell r="E946" t="str">
            <v>990 00 12000</v>
          </cell>
        </row>
        <row r="947">
          <cell r="A947" t="str">
            <v>Учреждения, осуществляющие деятельность в области лесного хозяйства</v>
          </cell>
          <cell r="B947" t="str">
            <v>920</v>
          </cell>
          <cell r="C947" t="str">
            <v>04</v>
          </cell>
          <cell r="D947" t="str">
            <v>07</v>
          </cell>
          <cell r="E947" t="str">
            <v>990 00 12390</v>
          </cell>
        </row>
        <row r="948">
          <cell r="A94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948" t="str">
            <v>920</v>
          </cell>
          <cell r="C948" t="str">
            <v>04</v>
          </cell>
          <cell r="D948" t="str">
            <v>07</v>
          </cell>
          <cell r="E948" t="str">
            <v>990 00 12390</v>
          </cell>
          <cell r="F948" t="str">
            <v>100</v>
          </cell>
        </row>
        <row r="949">
          <cell r="A949" t="str">
            <v>Расходы на выплаты персоналу казенных учреждений</v>
          </cell>
          <cell r="B949" t="str">
            <v>920</v>
          </cell>
          <cell r="C949" t="str">
            <v>04</v>
          </cell>
          <cell r="D949" t="str">
            <v>07</v>
          </cell>
          <cell r="E949" t="str">
            <v>990 00 12390</v>
          </cell>
          <cell r="F949" t="str">
            <v>110</v>
          </cell>
        </row>
        <row r="950">
          <cell r="A950" t="str">
            <v>Закупка товаров, работ и услуг для обеспечения государственных (муниципальных) нужд</v>
          </cell>
          <cell r="B950" t="str">
            <v>920</v>
          </cell>
          <cell r="C950" t="str">
            <v>04</v>
          </cell>
          <cell r="D950" t="str">
            <v>07</v>
          </cell>
          <cell r="E950" t="str">
            <v>990 00 12390</v>
          </cell>
          <cell r="F950" t="str">
            <v>200</v>
          </cell>
        </row>
        <row r="951">
          <cell r="A951" t="str">
            <v>Иные закупки товаров, работ и услуг для обеспечения государственных (муниципальных) нужд</v>
          </cell>
          <cell r="B951" t="str">
            <v>920</v>
          </cell>
          <cell r="C951" t="str">
            <v>04</v>
          </cell>
          <cell r="D951" t="str">
            <v>07</v>
          </cell>
          <cell r="E951" t="str">
            <v>990 00 12390</v>
          </cell>
          <cell r="F951" t="str">
            <v>240</v>
          </cell>
        </row>
        <row r="952">
          <cell r="A952" t="str">
            <v>Иные бюджетные ассигнования</v>
          </cell>
          <cell r="B952" t="str">
            <v>920</v>
          </cell>
          <cell r="C952" t="str">
            <v>04</v>
          </cell>
          <cell r="D952" t="str">
            <v>07</v>
          </cell>
          <cell r="E952" t="str">
            <v>990 00 12390</v>
          </cell>
          <cell r="F952" t="str">
            <v>800</v>
          </cell>
        </row>
        <row r="953">
          <cell r="A953" t="str">
            <v>Уплата налогов, сборов и иных платежей</v>
          </cell>
          <cell r="B953" t="str">
            <v>920</v>
          </cell>
          <cell r="C953" t="str">
            <v>04</v>
          </cell>
          <cell r="D953" t="str">
            <v>07</v>
          </cell>
          <cell r="E953" t="str">
            <v>990 00 12390</v>
          </cell>
          <cell r="F953" t="str">
            <v>850</v>
          </cell>
        </row>
        <row r="954">
          <cell r="A954" t="str">
            <v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v>
          </cell>
          <cell r="B954" t="str">
            <v>920</v>
          </cell>
          <cell r="C954" t="str">
            <v>04</v>
          </cell>
          <cell r="D954" t="str">
            <v>07</v>
          </cell>
          <cell r="E954" t="str">
            <v>990 00 S3250</v>
          </cell>
        </row>
        <row r="955">
          <cell r="A955" t="str">
            <v>Предоставление субсидий бюджетным, автономным учреждениям и иным некоммерческим организациям</v>
          </cell>
          <cell r="B955" t="str">
            <v>920</v>
          </cell>
          <cell r="C955" t="str">
            <v>04</v>
          </cell>
          <cell r="D955" t="str">
            <v>07</v>
          </cell>
          <cell r="E955" t="str">
            <v>990 00 S3250</v>
          </cell>
          <cell r="F955" t="str">
            <v>600</v>
          </cell>
        </row>
        <row r="956">
          <cell r="A956" t="str">
            <v>Субсидии бюджетным учреждениям</v>
          </cell>
          <cell r="B956" t="str">
            <v>920</v>
          </cell>
          <cell r="C956" t="str">
            <v>04</v>
          </cell>
          <cell r="D956" t="str">
            <v>07</v>
          </cell>
          <cell r="E956" t="str">
            <v>990 00 S3250</v>
          </cell>
          <cell r="F956" t="str">
            <v>610</v>
          </cell>
        </row>
        <row r="957">
          <cell r="A957" t="str">
            <v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v>
          </cell>
          <cell r="B957" t="str">
            <v>920</v>
          </cell>
          <cell r="C957" t="str">
            <v>04</v>
          </cell>
          <cell r="D957" t="str">
            <v>07</v>
          </cell>
          <cell r="E957" t="str">
            <v>990 00 S3800</v>
          </cell>
        </row>
        <row r="958">
          <cell r="A958" t="str">
            <v>Предоставление субсидий бюджетным, автономным учреждениям и иным некоммерческим организациям</v>
          </cell>
          <cell r="B958" t="str">
            <v>920</v>
          </cell>
          <cell r="C958" t="str">
            <v>04</v>
          </cell>
          <cell r="D958" t="str">
            <v>07</v>
          </cell>
          <cell r="E958" t="str">
            <v>990 00 S3800</v>
          </cell>
          <cell r="F958" t="str">
            <v>600</v>
          </cell>
        </row>
        <row r="959">
          <cell r="A959" t="str">
            <v>Субсидии бюджетным учреждениям</v>
          </cell>
          <cell r="B959" t="str">
            <v>920</v>
          </cell>
          <cell r="C959" t="str">
            <v>04</v>
          </cell>
          <cell r="D959" t="str">
            <v>07</v>
          </cell>
          <cell r="E959" t="str">
            <v>990 00 S3800</v>
          </cell>
          <cell r="F959" t="str">
            <v>610</v>
          </cell>
        </row>
        <row r="960">
          <cell r="A960" t="str">
            <v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v>
          </cell>
          <cell r="B960" t="str">
            <v>920</v>
          </cell>
          <cell r="C960" t="str">
            <v>04</v>
          </cell>
          <cell r="D960" t="str">
            <v>07</v>
          </cell>
          <cell r="E960" t="str">
            <v>990 00 S3810</v>
          </cell>
        </row>
        <row r="961">
          <cell r="A961" t="str">
            <v>Предоставление субсидий бюджетным, автономным учреждениям и иным некоммерческим организациям</v>
          </cell>
          <cell r="B961" t="str">
            <v>920</v>
          </cell>
          <cell r="C961" t="str">
            <v>04</v>
          </cell>
          <cell r="D961" t="str">
            <v>07</v>
          </cell>
          <cell r="E961" t="str">
            <v>990 00 S3810</v>
          </cell>
          <cell r="F961" t="str">
            <v>600</v>
          </cell>
        </row>
        <row r="962">
          <cell r="A962" t="str">
            <v>Субсидии бюджетным учреждениям</v>
          </cell>
          <cell r="B962" t="str">
            <v>920</v>
          </cell>
          <cell r="C962" t="str">
            <v>04</v>
          </cell>
          <cell r="D962" t="str">
            <v>07</v>
          </cell>
          <cell r="E962" t="str">
            <v>990 00 S3810</v>
          </cell>
          <cell r="F962" t="str">
            <v>610</v>
          </cell>
        </row>
        <row r="963">
          <cell r="A963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  <cell r="B963" t="str">
            <v>920</v>
          </cell>
          <cell r="C963" t="str">
            <v>04</v>
          </cell>
          <cell r="D963" t="str">
            <v>07</v>
          </cell>
          <cell r="E963" t="str">
            <v>990 00 S4430</v>
          </cell>
        </row>
        <row r="964">
          <cell r="A964" t="str">
            <v>Предоставление субсидий бюджетным, автономным учреждениям и иным некоммерческим организациям</v>
          </cell>
          <cell r="B964" t="str">
            <v>920</v>
          </cell>
          <cell r="C964" t="str">
            <v>04</v>
          </cell>
          <cell r="D964" t="str">
            <v>07</v>
          </cell>
          <cell r="E964" t="str">
            <v>990 00 S4430</v>
          </cell>
          <cell r="F964" t="str">
            <v>600</v>
          </cell>
        </row>
        <row r="965">
          <cell r="A965" t="str">
            <v>Субсидии бюджетным учреждениям</v>
          </cell>
          <cell r="B965" t="str">
            <v>920</v>
          </cell>
          <cell r="C965" t="str">
            <v>04</v>
          </cell>
          <cell r="D965" t="str">
            <v>07</v>
          </cell>
          <cell r="E965" t="str">
            <v>990 00 S4430</v>
          </cell>
          <cell r="F965" t="str">
            <v>610</v>
          </cell>
        </row>
        <row r="966">
          <cell r="A966" t="str">
            <v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v>
          </cell>
          <cell r="B966" t="str">
            <v>920</v>
          </cell>
          <cell r="C966" t="str">
            <v>04</v>
          </cell>
          <cell r="D966" t="str">
            <v>07</v>
          </cell>
          <cell r="E966" t="str">
            <v>990 00 S4440</v>
          </cell>
        </row>
        <row r="967">
          <cell r="A967" t="str">
            <v>Закупка товаров, работ и услуг для обеспечения государственных (муниципальных) нужд</v>
          </cell>
          <cell r="B967" t="str">
            <v>920</v>
          </cell>
          <cell r="C967" t="str">
            <v>04</v>
          </cell>
          <cell r="D967" t="str">
            <v>07</v>
          </cell>
          <cell r="E967" t="str">
            <v>990 00 S4440</v>
          </cell>
          <cell r="F967">
            <v>200</v>
          </cell>
        </row>
        <row r="968">
          <cell r="A968" t="str">
            <v>Иные закупки товаров, работ и услуг для обеспечения государственных (муниципальных) нужд</v>
          </cell>
          <cell r="B968" t="str">
            <v>920</v>
          </cell>
          <cell r="C968" t="str">
            <v>04</v>
          </cell>
          <cell r="D968" t="str">
            <v>07</v>
          </cell>
          <cell r="E968" t="str">
            <v>990 00 S4440</v>
          </cell>
          <cell r="F968" t="str">
            <v>240</v>
          </cell>
        </row>
        <row r="969">
          <cell r="A969" t="str">
            <v>Предоставление субсидий бюджетным, автономным учреждениям и иным некоммерческим организациям</v>
          </cell>
          <cell r="B969" t="str">
            <v>920</v>
          </cell>
          <cell r="C969" t="str">
            <v>04</v>
          </cell>
          <cell r="D969" t="str">
            <v>07</v>
          </cell>
          <cell r="E969" t="str">
            <v>990 00 S4440</v>
          </cell>
          <cell r="F969" t="str">
            <v>600</v>
          </cell>
        </row>
        <row r="970">
          <cell r="A970" t="str">
            <v>Субсидии бюджетным учреждениям</v>
          </cell>
          <cell r="B970" t="str">
            <v>920</v>
          </cell>
          <cell r="C970" t="str">
            <v>04</v>
          </cell>
          <cell r="D970" t="str">
            <v>07</v>
          </cell>
          <cell r="E970" t="str">
            <v>990 00 S4440</v>
          </cell>
          <cell r="F970" t="str">
            <v>610</v>
          </cell>
        </row>
        <row r="972">
          <cell r="A972" t="str">
            <v>Жилищное хозяйство</v>
          </cell>
          <cell r="B972" t="str">
            <v>920</v>
          </cell>
          <cell r="C972" t="str">
            <v>05</v>
          </cell>
          <cell r="D972" t="str">
            <v>01</v>
          </cell>
          <cell r="E972" t="str">
            <v/>
          </cell>
          <cell r="F972" t="str">
            <v/>
          </cell>
        </row>
        <row r="973">
          <cell r="A973" t="str">
            <v>Муниципальная программа «Капитальный ремонт многоквартирных домов городского округа Тольятти на 2019-2023 годы»</v>
          </cell>
          <cell r="B973">
            <v>920</v>
          </cell>
          <cell r="C973" t="str">
            <v>05</v>
          </cell>
          <cell r="D973" t="str">
            <v>01</v>
          </cell>
          <cell r="E973" t="str">
            <v>140 00 00000</v>
          </cell>
        </row>
        <row r="974">
          <cell r="A974" t="str">
            <v>Мероприятия в установленной сфере деятельности</v>
          </cell>
          <cell r="B974">
            <v>920</v>
          </cell>
          <cell r="C974" t="str">
            <v>05</v>
          </cell>
          <cell r="D974" t="str">
            <v>01</v>
          </cell>
          <cell r="E974" t="str">
            <v>140 00 04000</v>
          </cell>
        </row>
        <row r="975">
          <cell r="A975" t="str">
            <v>Мероприятия в области жилищного хозяйства</v>
          </cell>
          <cell r="B975">
            <v>920</v>
          </cell>
          <cell r="C975" t="str">
            <v>05</v>
          </cell>
          <cell r="D975" t="str">
            <v>01</v>
          </cell>
          <cell r="E975" t="str">
            <v>140 00 04130</v>
          </cell>
        </row>
        <row r="976">
          <cell r="A976" t="str">
            <v>Предоставление субсидий бюджетным, автономным учреждениям и иным некоммерческим организациям</v>
          </cell>
          <cell r="B976">
            <v>920</v>
          </cell>
          <cell r="C976" t="str">
            <v>05</v>
          </cell>
          <cell r="D976" t="str">
            <v>01</v>
          </cell>
          <cell r="E976" t="str">
            <v>140 00 04130</v>
          </cell>
          <cell r="F976" t="str">
            <v>600</v>
          </cell>
        </row>
        <row r="977">
          <cell r="A977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977">
            <v>920</v>
          </cell>
          <cell r="C977" t="str">
            <v>05</v>
          </cell>
          <cell r="D977" t="str">
            <v>01</v>
          </cell>
          <cell r="E977" t="str">
            <v>140 00 04130</v>
          </cell>
          <cell r="F977" t="str">
            <v>630</v>
          </cell>
        </row>
        <row r="978">
          <cell r="A978" t="str">
            <v>Иные бюджетные ассигнования</v>
          </cell>
          <cell r="B978">
            <v>920</v>
          </cell>
          <cell r="C978" t="str">
            <v>05</v>
          </cell>
          <cell r="D978" t="str">
            <v>01</v>
          </cell>
          <cell r="E978" t="str">
            <v>140 00 04130</v>
          </cell>
          <cell r="F978" t="str">
            <v>800</v>
          </cell>
        </row>
        <row r="979">
          <cell r="A979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979">
            <v>920</v>
          </cell>
          <cell r="C979" t="str">
            <v>05</v>
          </cell>
          <cell r="D979" t="str">
            <v>01</v>
          </cell>
          <cell r="E979" t="str">
            <v>140 00 04130</v>
          </cell>
          <cell r="F979" t="str">
            <v>810</v>
          </cell>
        </row>
        <row r="980">
          <cell r="A980" t="str">
            <v>Муниципальная программа «Ремонт помещений, находящихся в муниципальной собственности городского округа Тольятти, на 2018-2022 годы»</v>
          </cell>
          <cell r="B980" t="str">
            <v>920</v>
          </cell>
          <cell r="C980" t="str">
            <v>05</v>
          </cell>
          <cell r="D980" t="str">
            <v>01</v>
          </cell>
          <cell r="E980" t="str">
            <v>290 00 00000</v>
          </cell>
        </row>
        <row r="981">
          <cell r="A981" t="str">
            <v>Мероприятия в установленной сфере деятельности</v>
          </cell>
          <cell r="B981" t="str">
            <v>920</v>
          </cell>
          <cell r="C981" t="str">
            <v>05</v>
          </cell>
          <cell r="D981" t="str">
            <v>01</v>
          </cell>
          <cell r="E981" t="str">
            <v>290 00 04000</v>
          </cell>
        </row>
        <row r="982">
          <cell r="A982" t="str">
            <v>Мероприятия в области жилищного хозяйства</v>
          </cell>
          <cell r="B982" t="str">
            <v>920</v>
          </cell>
          <cell r="C982" t="str">
            <v>05</v>
          </cell>
          <cell r="D982" t="str">
            <v>01</v>
          </cell>
          <cell r="E982" t="str">
            <v>290 00 04130</v>
          </cell>
        </row>
        <row r="983">
          <cell r="A983" t="str">
            <v>Закупка товаров, работ и услуг для обеспечения государственных (муниципальных) нужд</v>
          </cell>
          <cell r="B983" t="str">
            <v>920</v>
          </cell>
          <cell r="C983" t="str">
            <v>05</v>
          </cell>
          <cell r="D983" t="str">
            <v>01</v>
          </cell>
          <cell r="E983" t="str">
            <v>290 00 04130</v>
          </cell>
          <cell r="F983" t="str">
            <v>200</v>
          </cell>
        </row>
        <row r="984">
          <cell r="A984" t="str">
            <v>Иные закупки товаров, работ и услуг для обеспечения государственных (муниципальных) нужд</v>
          </cell>
          <cell r="B984" t="str">
            <v>920</v>
          </cell>
          <cell r="C984" t="str">
            <v>05</v>
          </cell>
          <cell r="D984" t="str">
            <v>01</v>
          </cell>
          <cell r="E984" t="str">
            <v>290 00 04130</v>
          </cell>
          <cell r="F984" t="str">
            <v>240</v>
          </cell>
        </row>
        <row r="985">
          <cell r="A985" t="str">
            <v>Непрограммное направление расходов</v>
          </cell>
          <cell r="B985" t="str">
            <v>920</v>
          </cell>
          <cell r="C985" t="str">
            <v>05</v>
          </cell>
          <cell r="D985" t="str">
            <v>01</v>
          </cell>
          <cell r="E985" t="str">
            <v>990 00 00000</v>
          </cell>
        </row>
        <row r="986">
          <cell r="A986" t="str">
            <v>Мероприятия в установленной сфере деятельности</v>
          </cell>
          <cell r="B986" t="str">
            <v>920</v>
          </cell>
          <cell r="C986" t="str">
            <v>05</v>
          </cell>
          <cell r="D986" t="str">
            <v>01</v>
          </cell>
          <cell r="E986" t="str">
            <v>990 00 04000</v>
          </cell>
        </row>
        <row r="987">
          <cell r="A987" t="str">
            <v>Мероприятия в области жилищного хозяйства</v>
          </cell>
          <cell r="B987" t="str">
            <v>920</v>
          </cell>
          <cell r="C987" t="str">
            <v>05</v>
          </cell>
          <cell r="D987" t="str">
            <v>01</v>
          </cell>
          <cell r="E987" t="str">
            <v>990 00 04130</v>
          </cell>
        </row>
        <row r="988">
          <cell r="A988" t="str">
            <v>Закупка товаров, работ и услуг для обеспечения государственных (муниципальных) нужд</v>
          </cell>
          <cell r="B988" t="str">
            <v>920</v>
          </cell>
          <cell r="C988" t="str">
            <v>05</v>
          </cell>
          <cell r="D988" t="str">
            <v>01</v>
          </cell>
          <cell r="E988" t="str">
            <v>990 00 04130</v>
          </cell>
          <cell r="F988" t="str">
            <v>200</v>
          </cell>
        </row>
        <row r="989">
          <cell r="A989" t="str">
            <v>Иные закупки товаров, работ и услуг для обеспечения государственных (муниципальных) нужд</v>
          </cell>
          <cell r="B989" t="str">
            <v>920</v>
          </cell>
          <cell r="C989" t="str">
            <v>05</v>
          </cell>
          <cell r="D989" t="str">
            <v>01</v>
          </cell>
          <cell r="E989" t="str">
            <v>990 00 04130</v>
          </cell>
          <cell r="F989" t="str">
            <v>240</v>
          </cell>
        </row>
        <row r="990">
          <cell r="A990" t="str">
            <v>Иные бюджетные ассигнования</v>
          </cell>
          <cell r="B990">
            <v>920</v>
          </cell>
          <cell r="C990" t="str">
            <v>05</v>
          </cell>
          <cell r="D990" t="str">
            <v>01</v>
          </cell>
          <cell r="E990" t="str">
            <v>990 00 04130</v>
          </cell>
          <cell r="F990" t="str">
            <v>800</v>
          </cell>
        </row>
        <row r="991">
          <cell r="A991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991">
            <v>920</v>
          </cell>
          <cell r="C991" t="str">
            <v>05</v>
          </cell>
          <cell r="D991" t="str">
            <v>01</v>
          </cell>
          <cell r="E991" t="str">
            <v>990 00 04130</v>
          </cell>
          <cell r="F991" t="str">
            <v>810</v>
          </cell>
        </row>
        <row r="993">
          <cell r="A993" t="str">
            <v>Коммунальное хозяйство</v>
          </cell>
          <cell r="B993" t="str">
            <v>920</v>
          </cell>
          <cell r="C993" t="str">
            <v>05</v>
          </cell>
          <cell r="D993" t="str">
            <v>02</v>
          </cell>
          <cell r="E993" t="str">
            <v/>
          </cell>
          <cell r="F993" t="str">
            <v/>
          </cell>
        </row>
        <row r="994">
          <cell r="A994" t="str">
            <v>Муниципальная программа «Капитальный ремонт многоквартирных домов городского округа Тольятти на 2019-2023 годы»</v>
          </cell>
          <cell r="B994" t="str">
            <v>920</v>
          </cell>
          <cell r="C994" t="str">
            <v>05</v>
          </cell>
          <cell r="D994" t="str">
            <v>02</v>
          </cell>
          <cell r="E994" t="str">
            <v>140 00 00000</v>
          </cell>
        </row>
        <row r="995">
          <cell r="A995" t="str">
            <v>Мероприятия в установленной сфере деятельности</v>
          </cell>
          <cell r="B995" t="str">
            <v>920</v>
          </cell>
          <cell r="C995" t="str">
            <v>05</v>
          </cell>
          <cell r="D995" t="str">
            <v>02</v>
          </cell>
          <cell r="E995" t="str">
            <v>140 00 04000</v>
          </cell>
        </row>
        <row r="996">
          <cell r="A996" t="str">
            <v>Мероприятия в области коммунального хозяйства</v>
          </cell>
          <cell r="B996" t="str">
            <v>920</v>
          </cell>
          <cell r="C996" t="str">
            <v>05</v>
          </cell>
          <cell r="D996" t="str">
            <v>02</v>
          </cell>
          <cell r="E996" t="str">
            <v>140 00 04410</v>
          </cell>
        </row>
        <row r="997">
          <cell r="A997" t="str">
            <v>Иные бюджетные ассигнования</v>
          </cell>
          <cell r="B997" t="str">
            <v>920</v>
          </cell>
          <cell r="C997" t="str">
            <v>05</v>
          </cell>
          <cell r="D997" t="str">
            <v>02</v>
          </cell>
          <cell r="E997" t="str">
            <v>140 00 04410</v>
          </cell>
          <cell r="F997" t="str">
            <v>800</v>
          </cell>
        </row>
        <row r="998">
          <cell r="A998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998" t="str">
            <v>920</v>
          </cell>
          <cell r="C998" t="str">
            <v>05</v>
          </cell>
          <cell r="D998" t="str">
            <v>02</v>
          </cell>
          <cell r="E998" t="str">
            <v>140 00 04410</v>
          </cell>
          <cell r="F998" t="str">
            <v>810</v>
          </cell>
        </row>
        <row r="999">
          <cell r="A999" t="str">
            <v>Муниципальная программа «Ремонт помещений, находящихся в муниципальной собственности городского округа Тольятти, на 2018-2022 годы»</v>
          </cell>
          <cell r="B999" t="str">
            <v>920</v>
          </cell>
          <cell r="C999" t="str">
            <v>05</v>
          </cell>
          <cell r="D999" t="str">
            <v>02</v>
          </cell>
          <cell r="E999" t="str">
            <v>290 00 00000</v>
          </cell>
        </row>
        <row r="1000">
          <cell r="A1000" t="str">
            <v>Мероприятия в установленной сфере деятельности</v>
          </cell>
          <cell r="B1000" t="str">
            <v>920</v>
          </cell>
          <cell r="C1000" t="str">
            <v>05</v>
          </cell>
          <cell r="D1000" t="str">
            <v>02</v>
          </cell>
          <cell r="E1000" t="str">
            <v>290 00 04000</v>
          </cell>
        </row>
        <row r="1001">
          <cell r="A1001" t="str">
            <v>Мероприятия в области коммунального хозяйства</v>
          </cell>
          <cell r="B1001" t="str">
            <v>920</v>
          </cell>
          <cell r="C1001" t="str">
            <v>05</v>
          </cell>
          <cell r="D1001" t="str">
            <v>02</v>
          </cell>
          <cell r="E1001" t="str">
            <v>290 00 04410</v>
          </cell>
        </row>
        <row r="1002">
          <cell r="A1002" t="str">
            <v>Закупка товаров, работ и услуг для обеспечения государственных (муниципальных) нужд</v>
          </cell>
          <cell r="B1002" t="str">
            <v>920</v>
          </cell>
          <cell r="C1002" t="str">
            <v>05</v>
          </cell>
          <cell r="D1002" t="str">
            <v>02</v>
          </cell>
          <cell r="E1002" t="str">
            <v>290 00 04410</v>
          </cell>
          <cell r="F1002" t="str">
            <v>200</v>
          </cell>
        </row>
        <row r="1003">
          <cell r="A1003" t="str">
            <v>Иные закупки товаров, работ и услуг для обеспечения государственных (муниципальных) нужд</v>
          </cell>
          <cell r="B1003" t="str">
            <v>920</v>
          </cell>
          <cell r="C1003" t="str">
            <v>05</v>
          </cell>
          <cell r="D1003" t="str">
            <v>02</v>
          </cell>
          <cell r="E1003" t="str">
            <v>290 00 04410</v>
          </cell>
          <cell r="F1003" t="str">
            <v>240</v>
          </cell>
        </row>
        <row r="1004">
          <cell r="A1004" t="str">
            <v>Муниципальная программа «Содержание и ремонт объектов и сетей инженерной инфраструктуры городского округа Тольятти на 2018-2022 годы»</v>
          </cell>
          <cell r="B1004" t="str">
            <v>920</v>
          </cell>
          <cell r="C1004" t="str">
            <v>05</v>
          </cell>
          <cell r="D1004" t="str">
            <v>02</v>
          </cell>
          <cell r="E1004" t="str">
            <v>320 00 00000</v>
          </cell>
        </row>
        <row r="1005">
          <cell r="A1005" t="str">
            <v>Мероприятия в установленной сфере деятельности</v>
          </cell>
          <cell r="B1005" t="str">
            <v>920</v>
          </cell>
          <cell r="C1005" t="str">
            <v>05</v>
          </cell>
          <cell r="D1005" t="str">
            <v>02</v>
          </cell>
          <cell r="E1005" t="str">
            <v>320 00 04000</v>
          </cell>
        </row>
        <row r="1006">
          <cell r="A1006" t="str">
            <v>Мероприятия в области коммунального хозяйства</v>
          </cell>
          <cell r="B1006" t="str">
            <v>920</v>
          </cell>
          <cell r="C1006" t="str">
            <v>05</v>
          </cell>
          <cell r="D1006" t="str">
            <v>02</v>
          </cell>
          <cell r="E1006" t="str">
            <v>320 00 04410</v>
          </cell>
        </row>
        <row r="1007">
          <cell r="A1007" t="str">
            <v>Закупка товаров, работ и услуг для обеспечения государственных (муниципальных) нужд</v>
          </cell>
          <cell r="B1007" t="str">
            <v>920</v>
          </cell>
          <cell r="C1007" t="str">
            <v>05</v>
          </cell>
          <cell r="D1007" t="str">
            <v>02</v>
          </cell>
          <cell r="E1007" t="str">
            <v>320 00 04410</v>
          </cell>
          <cell r="F1007" t="str">
            <v>200</v>
          </cell>
        </row>
        <row r="1008">
          <cell r="A1008" t="str">
            <v>Иные закупки товаров, работ и услуг для обеспечения государственных (муниципальных) нужд</v>
          </cell>
          <cell r="B1008" t="str">
            <v>920</v>
          </cell>
          <cell r="C1008" t="str">
            <v>05</v>
          </cell>
          <cell r="D1008" t="str">
            <v>02</v>
          </cell>
          <cell r="E1008" t="str">
            <v>320 00 04410</v>
          </cell>
          <cell r="F1008" t="str">
            <v>240</v>
          </cell>
        </row>
        <row r="1009">
          <cell r="A1009" t="str">
            <v>Непрограммное направление расходов</v>
          </cell>
          <cell r="B1009" t="str">
            <v>920</v>
          </cell>
          <cell r="C1009" t="str">
            <v>05</v>
          </cell>
          <cell r="D1009" t="str">
            <v>02</v>
          </cell>
          <cell r="E1009" t="str">
            <v>990 00 00000</v>
          </cell>
        </row>
        <row r="1010">
          <cell r="A1010" t="str">
            <v>Мероприятия в установленной сфере деятельности</v>
          </cell>
          <cell r="B1010" t="str">
            <v>920</v>
          </cell>
          <cell r="C1010" t="str">
            <v>05</v>
          </cell>
          <cell r="D1010" t="str">
            <v>02</v>
          </cell>
          <cell r="E1010" t="str">
            <v>990 00 04000</v>
          </cell>
        </row>
        <row r="1011">
          <cell r="A1011" t="str">
            <v>Мероприятия в области коммунального хозяйства</v>
          </cell>
          <cell r="B1011" t="str">
            <v>920</v>
          </cell>
          <cell r="C1011" t="str">
            <v>05</v>
          </cell>
          <cell r="D1011" t="str">
            <v>02</v>
          </cell>
          <cell r="E1011" t="str">
            <v>990 00 04410</v>
          </cell>
        </row>
        <row r="1012">
          <cell r="A1012" t="str">
            <v>Закупка товаров, работ и услуг для обеспечения государственных (муниципальных) нужд</v>
          </cell>
          <cell r="B1012" t="str">
            <v>920</v>
          </cell>
          <cell r="C1012" t="str">
            <v>05</v>
          </cell>
          <cell r="D1012" t="str">
            <v>02</v>
          </cell>
          <cell r="E1012" t="str">
            <v>990 00 04410</v>
          </cell>
          <cell r="F1012" t="str">
            <v>200</v>
          </cell>
        </row>
        <row r="1013">
          <cell r="A1013" t="str">
            <v>Иные закупки товаров, работ и услуг для обеспечения государственных (муниципальных) нужд</v>
          </cell>
          <cell r="B1013" t="str">
            <v>920</v>
          </cell>
          <cell r="C1013" t="str">
            <v>05</v>
          </cell>
          <cell r="D1013" t="str">
            <v>02</v>
          </cell>
          <cell r="E1013" t="str">
            <v>990 00 04410</v>
          </cell>
          <cell r="F1013" t="str">
            <v>240</v>
          </cell>
        </row>
        <row r="1015">
          <cell r="A1015" t="str">
            <v>Благоустройство</v>
          </cell>
          <cell r="B1015" t="str">
            <v>920</v>
          </cell>
          <cell r="C1015" t="str">
            <v>05</v>
          </cell>
          <cell r="D1015" t="str">
            <v>03</v>
          </cell>
        </row>
        <row r="1016">
          <cell r="A1016" t="str">
            <v>Муниципальная программа «Тольятти-чистый город на 2020-2024 годы»</v>
          </cell>
          <cell r="B1016" t="str">
            <v>920</v>
          </cell>
          <cell r="C1016" t="str">
            <v>05</v>
          </cell>
          <cell r="D1016" t="str">
            <v>03</v>
          </cell>
          <cell r="E1016" t="str">
            <v>130 00 00000</v>
          </cell>
        </row>
        <row r="1017">
          <cell r="A1017" t="str">
            <v>Мероприятия в установленной сфере деятельности</v>
          </cell>
          <cell r="B1017" t="str">
            <v>920</v>
          </cell>
          <cell r="C1017" t="str">
            <v>05</v>
          </cell>
          <cell r="D1017" t="str">
            <v>03</v>
          </cell>
          <cell r="E1017" t="str">
            <v>130 00 04000</v>
          </cell>
        </row>
        <row r="1018">
          <cell r="A1018" t="str">
            <v>Мероприятия в области благоустройства</v>
          </cell>
          <cell r="B1018" t="str">
            <v>920</v>
          </cell>
          <cell r="C1018" t="str">
            <v>05</v>
          </cell>
          <cell r="D1018" t="str">
            <v>03</v>
          </cell>
          <cell r="E1018" t="str">
            <v>130 00 04420</v>
          </cell>
        </row>
        <row r="1019">
          <cell r="A1019" t="str">
            <v>Закупка товаров, работ и услуг для обеспечения государственных (муниципальных) нужд</v>
          </cell>
          <cell r="B1019" t="str">
            <v>920</v>
          </cell>
          <cell r="C1019" t="str">
            <v>05</v>
          </cell>
          <cell r="D1019" t="str">
            <v>03</v>
          </cell>
          <cell r="E1019" t="str">
            <v>130 00 04420</v>
          </cell>
          <cell r="F1019" t="str">
            <v>200</v>
          </cell>
        </row>
        <row r="1020">
          <cell r="A1020" t="str">
            <v>Иные закупки товаров, работ и услуг для обеспечения государственных (муниципальных) нужд</v>
          </cell>
          <cell r="B1020" t="str">
            <v>920</v>
          </cell>
          <cell r="C1020" t="str">
            <v>05</v>
          </cell>
          <cell r="D1020" t="str">
            <v>03</v>
          </cell>
          <cell r="E1020" t="str">
            <v>130 00 04420</v>
          </cell>
          <cell r="F1020" t="str">
            <v>240</v>
          </cell>
        </row>
        <row r="1021">
          <cell r="A1021" t="str">
            <v>Муниципальная программа «Охрана окружающей среды на территории городского округа Тольятти на 2022-2026 годы»</v>
          </cell>
          <cell r="B1021" t="str">
            <v>920</v>
          </cell>
          <cell r="C1021" t="str">
            <v>05</v>
          </cell>
          <cell r="D1021" t="str">
            <v>03</v>
          </cell>
          <cell r="E1021" t="str">
            <v>240 00 00000</v>
          </cell>
        </row>
        <row r="1022">
          <cell r="A1022" t="str">
            <v>Мероприятия в установленной сфере деятельности</v>
          </cell>
          <cell r="B1022" t="str">
            <v>920</v>
          </cell>
          <cell r="C1022" t="str">
            <v>05</v>
          </cell>
          <cell r="D1022" t="str">
            <v>03</v>
          </cell>
          <cell r="E1022" t="str">
            <v>240 00 04000</v>
          </cell>
        </row>
        <row r="1023">
          <cell r="A1023" t="str">
            <v>Мероприятия в области благоустройства</v>
          </cell>
          <cell r="B1023" t="str">
            <v>920</v>
          </cell>
          <cell r="C1023" t="str">
            <v>05</v>
          </cell>
          <cell r="D1023" t="str">
            <v>03</v>
          </cell>
          <cell r="E1023" t="str">
            <v>240 00 04420</v>
          </cell>
        </row>
        <row r="1024">
          <cell r="A1024" t="str">
            <v>Закупка товаров, работ и услуг для обеспечения государственных (муниципальных) нужд</v>
          </cell>
          <cell r="B1024" t="str">
            <v>920</v>
          </cell>
          <cell r="C1024" t="str">
            <v>05</v>
          </cell>
          <cell r="D1024" t="str">
            <v>03</v>
          </cell>
          <cell r="E1024" t="str">
            <v>240 00 04420</v>
          </cell>
          <cell r="F1024" t="str">
            <v>200</v>
          </cell>
        </row>
        <row r="1025">
          <cell r="A1025" t="str">
            <v>Иные закупки товаров, работ и услуг для обеспечения государственных (муниципальных) нужд</v>
          </cell>
          <cell r="B1025" t="str">
            <v>920</v>
          </cell>
          <cell r="C1025" t="str">
            <v>05</v>
          </cell>
          <cell r="D1025" t="str">
            <v>03</v>
          </cell>
          <cell r="E1025" t="str">
            <v>240 00 04420</v>
          </cell>
          <cell r="F1025" t="str">
            <v>240</v>
          </cell>
        </row>
        <row r="1026">
          <cell r="A1026" t="str">
            <v>Муниципальная программа «Содержание и ремонт объектов и сетей инженерной инфраструктуры городского округа Тольятти на 2018-2022 годы»</v>
          </cell>
          <cell r="B1026" t="str">
            <v>920</v>
          </cell>
          <cell r="C1026" t="str">
            <v>05</v>
          </cell>
          <cell r="D1026" t="str">
            <v>03</v>
          </cell>
          <cell r="E1026" t="str">
            <v>320 00 00000</v>
          </cell>
        </row>
        <row r="1027">
          <cell r="A1027" t="str">
            <v>Мероприятия в установленной сфере деятельности</v>
          </cell>
          <cell r="B1027" t="str">
            <v>920</v>
          </cell>
          <cell r="C1027" t="str">
            <v>05</v>
          </cell>
          <cell r="D1027" t="str">
            <v>03</v>
          </cell>
          <cell r="E1027" t="str">
            <v>320 00 04000</v>
          </cell>
        </row>
        <row r="1028">
          <cell r="A1028" t="str">
            <v>Мероприятия в области благоустройства</v>
          </cell>
          <cell r="B1028" t="str">
            <v>920</v>
          </cell>
          <cell r="C1028" t="str">
            <v>05</v>
          </cell>
          <cell r="D1028" t="str">
            <v>03</v>
          </cell>
          <cell r="E1028" t="str">
            <v>320 00 04420</v>
          </cell>
        </row>
        <row r="1029">
          <cell r="A1029" t="str">
            <v>Закупка товаров, работ и услуг для обеспечения государственных (муниципальных) нужд</v>
          </cell>
          <cell r="B1029" t="str">
            <v>920</v>
          </cell>
          <cell r="C1029" t="str">
            <v>05</v>
          </cell>
          <cell r="D1029" t="str">
            <v>03</v>
          </cell>
          <cell r="E1029" t="str">
            <v>320 00 04420</v>
          </cell>
          <cell r="F1029" t="str">
            <v>200</v>
          </cell>
        </row>
        <row r="1030">
          <cell r="A1030" t="str">
            <v>Иные закупки товаров, работ и услуг для обеспечения государственных (муниципальных) нужд</v>
          </cell>
          <cell r="B1030" t="str">
            <v>920</v>
          </cell>
          <cell r="C1030" t="str">
            <v>05</v>
          </cell>
          <cell r="D1030" t="str">
            <v>03</v>
          </cell>
          <cell r="E1030" t="str">
            <v>320 00 04420</v>
          </cell>
          <cell r="F1030" t="str">
            <v>240</v>
          </cell>
        </row>
        <row r="1031">
          <cell r="A1031" t="str">
            <v>Муниципальная программа «Благоустройство территории городского округа Тольятти на 2015-2024 годы»</v>
          </cell>
          <cell r="B1031" t="str">
            <v>920</v>
          </cell>
          <cell r="C1031" t="str">
            <v>05</v>
          </cell>
          <cell r="D1031" t="str">
            <v>03</v>
          </cell>
          <cell r="E1031" t="str">
            <v>330 00 00000</v>
          </cell>
        </row>
        <row r="1032">
          <cell r="A1032" t="str">
            <v>Мероприятия в установленной сфере деятельности</v>
          </cell>
          <cell r="B1032" t="str">
            <v>920</v>
          </cell>
          <cell r="C1032" t="str">
            <v>05</v>
          </cell>
          <cell r="D1032" t="str">
            <v>03</v>
          </cell>
          <cell r="E1032" t="str">
            <v>330 00 04000</v>
          </cell>
        </row>
        <row r="1033">
          <cell r="A1033" t="str">
            <v>Мероприятия в области благоустройства</v>
          </cell>
          <cell r="B1033" t="str">
            <v>920</v>
          </cell>
          <cell r="C1033" t="str">
            <v>05</v>
          </cell>
          <cell r="D1033" t="str">
            <v>03</v>
          </cell>
          <cell r="E1033" t="str">
            <v>330 00 04420</v>
          </cell>
        </row>
        <row r="1034">
          <cell r="A1034" t="str">
            <v>Закупка товаров, работ и услуг для обеспечения государственных (муниципальных) нужд</v>
          </cell>
          <cell r="B1034" t="str">
            <v>920</v>
          </cell>
          <cell r="C1034" t="str">
            <v>05</v>
          </cell>
          <cell r="D1034" t="str">
            <v>03</v>
          </cell>
          <cell r="E1034" t="str">
            <v>330 00 04420</v>
          </cell>
          <cell r="F1034" t="str">
            <v>200</v>
          </cell>
        </row>
        <row r="1035">
          <cell r="A1035" t="str">
            <v>Иные закупки товаров, работ и услуг для обеспечения государственных (муниципальных) нужд</v>
          </cell>
          <cell r="B1035" t="str">
            <v>920</v>
          </cell>
          <cell r="C1035" t="str">
            <v>05</v>
          </cell>
          <cell r="D1035" t="str">
            <v>03</v>
          </cell>
          <cell r="E1035" t="str">
            <v>330 00 04420</v>
          </cell>
          <cell r="F1035" t="str">
            <v>240</v>
          </cell>
        </row>
        <row r="1036">
          <cell r="A1036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  <cell r="B1036" t="str">
            <v>920</v>
          </cell>
          <cell r="C1036" t="str">
            <v>05</v>
          </cell>
          <cell r="D1036" t="str">
            <v>03</v>
          </cell>
          <cell r="E1036" t="str">
            <v>330 00 S6150</v>
          </cell>
        </row>
        <row r="1037">
          <cell r="A1037" t="str">
            <v>Закупка товаров, работ и услуг для обеспечения государственных (муниципальных) нужд</v>
          </cell>
          <cell r="B1037" t="str">
            <v>920</v>
          </cell>
          <cell r="C1037" t="str">
            <v>05</v>
          </cell>
          <cell r="D1037" t="str">
            <v>03</v>
          </cell>
          <cell r="E1037" t="str">
            <v>330 00 S6150</v>
          </cell>
          <cell r="F1037" t="str">
            <v>200</v>
          </cell>
        </row>
        <row r="1038">
          <cell r="A1038" t="str">
            <v>Иные закупки товаров, работ и услуг для обеспечения государственных (муниципальных) нужд</v>
          </cell>
          <cell r="B1038" t="str">
            <v>920</v>
          </cell>
          <cell r="C1038" t="str">
            <v>05</v>
          </cell>
          <cell r="D1038" t="str">
            <v>03</v>
          </cell>
          <cell r="E1038" t="str">
            <v>330 00 S6150</v>
          </cell>
          <cell r="F1038" t="str">
            <v>240</v>
          </cell>
        </row>
        <row r="1039">
          <cell r="A1039" t="str">
            <v>Муниципальная программа «Формирование современной городской среды на 2018-2024 годы»</v>
          </cell>
          <cell r="B1039" t="str">
            <v>920</v>
          </cell>
          <cell r="C1039" t="str">
            <v>05</v>
          </cell>
          <cell r="D1039" t="str">
            <v>03</v>
          </cell>
          <cell r="E1039" t="str">
            <v xml:space="preserve">340 00 00000 </v>
          </cell>
        </row>
        <row r="1040">
          <cell r="A1040" t="str">
            <v>Реализация программ формирования современной городской среды</v>
          </cell>
          <cell r="B1040" t="str">
            <v>920</v>
          </cell>
          <cell r="C1040" t="str">
            <v>05</v>
          </cell>
          <cell r="D1040" t="str">
            <v>03</v>
          </cell>
          <cell r="E1040" t="str">
            <v>340 F2 55550</v>
          </cell>
        </row>
        <row r="1041">
          <cell r="A1041" t="str">
            <v>Закупка товаров, работ и услуг для обеспечения государственных (муниципальных) нужд</v>
          </cell>
          <cell r="B1041" t="str">
            <v>920</v>
          </cell>
          <cell r="C1041" t="str">
            <v>05</v>
          </cell>
          <cell r="D1041" t="str">
            <v>03</v>
          </cell>
          <cell r="E1041" t="str">
            <v>340 F2 55550</v>
          </cell>
          <cell r="F1041" t="str">
            <v>200</v>
          </cell>
        </row>
        <row r="1042">
          <cell r="A1042" t="str">
            <v>Иные закупки товаров, работ и услуг для обеспечения государственных (муниципальных) нужд</v>
          </cell>
          <cell r="B1042" t="str">
            <v>920</v>
          </cell>
          <cell r="C1042" t="str">
            <v>05</v>
          </cell>
          <cell r="D1042" t="str">
            <v>03</v>
          </cell>
          <cell r="E1042" t="str">
            <v>340 F2 55550</v>
          </cell>
          <cell r="F1042" t="str">
            <v>240</v>
          </cell>
        </row>
        <row r="1043">
          <cell r="A1043" t="str">
            <v>Иные бюджетные ассигнования</v>
          </cell>
          <cell r="B1043" t="str">
            <v>920</v>
          </cell>
          <cell r="C1043" t="str">
            <v>05</v>
          </cell>
          <cell r="D1043" t="str">
            <v>03</v>
          </cell>
          <cell r="E1043" t="str">
            <v>340 F2 55550</v>
          </cell>
          <cell r="F1043" t="str">
            <v>800</v>
          </cell>
        </row>
        <row r="1044">
          <cell r="A1044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1044" t="str">
            <v>920</v>
          </cell>
          <cell r="C1044" t="str">
            <v>05</v>
          </cell>
          <cell r="D1044" t="str">
            <v>03</v>
          </cell>
          <cell r="E1044" t="str">
            <v>340 F2 55550</v>
          </cell>
          <cell r="F1044" t="str">
            <v>810</v>
          </cell>
        </row>
        <row r="1045">
          <cell r="A1045" t="str">
            <v>Непрограммное направление расходов</v>
          </cell>
          <cell r="B1045" t="str">
            <v>920</v>
          </cell>
          <cell r="C1045" t="str">
            <v>05</v>
          </cell>
          <cell r="D1045" t="str">
            <v>03</v>
          </cell>
          <cell r="E1045" t="str">
            <v>990 00 00000</v>
          </cell>
        </row>
        <row r="1046">
          <cell r="A1046" t="str">
            <v>Мероприятия в установленной сфере деятельности</v>
          </cell>
          <cell r="B1046" t="str">
            <v>920</v>
          </cell>
          <cell r="C1046" t="str">
            <v>05</v>
          </cell>
          <cell r="D1046" t="str">
            <v>03</v>
          </cell>
          <cell r="E1046" t="str">
            <v>990 00 04000</v>
          </cell>
        </row>
        <row r="1047">
          <cell r="A1047" t="str">
            <v>Мероприятия в области благоустройства</v>
          </cell>
          <cell r="B1047" t="str">
            <v>920</v>
          </cell>
          <cell r="C1047" t="str">
            <v>05</v>
          </cell>
          <cell r="D1047" t="str">
            <v>03</v>
          </cell>
          <cell r="E1047" t="str">
            <v>990 00 04420</v>
          </cell>
        </row>
        <row r="1048">
          <cell r="A1048" t="str">
            <v>Закупка товаров, работ и услуг для обеспечения государственных (муниципальных) нужд</v>
          </cell>
          <cell r="B1048" t="str">
            <v>920</v>
          </cell>
          <cell r="C1048" t="str">
            <v>05</v>
          </cell>
          <cell r="D1048" t="str">
            <v>03</v>
          </cell>
          <cell r="E1048" t="str">
            <v>990 00 04420</v>
          </cell>
          <cell r="F1048" t="str">
            <v>200</v>
          </cell>
        </row>
        <row r="1049">
          <cell r="A1049" t="str">
            <v>Иные закупки товаров, работ и услуг для обеспечения государственных (муниципальных) нужд</v>
          </cell>
          <cell r="B1049" t="str">
            <v>920</v>
          </cell>
          <cell r="C1049" t="str">
            <v>05</v>
          </cell>
          <cell r="D1049" t="str">
            <v>03</v>
          </cell>
          <cell r="E1049" t="str">
            <v>990 00 04420</v>
          </cell>
          <cell r="F1049" t="str">
            <v>240</v>
          </cell>
        </row>
        <row r="1051">
          <cell r="A1051" t="str">
            <v>Другие вопросы в области жилищно-коммунального хозяйства</v>
          </cell>
          <cell r="B1051" t="str">
            <v>920</v>
          </cell>
          <cell r="C1051" t="str">
            <v>05</v>
          </cell>
          <cell r="D1051" t="str">
            <v>05</v>
          </cell>
        </row>
        <row r="1052">
          <cell r="A1052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  <cell r="B1052">
            <v>920</v>
          </cell>
          <cell r="C1052" t="str">
            <v>05</v>
          </cell>
          <cell r="D1052" t="str">
            <v>05</v>
          </cell>
          <cell r="E1052" t="str">
            <v>090 00 00000</v>
          </cell>
        </row>
        <row r="1053">
          <cell r="A1053" t="str">
            <v>Финансовое обеспечение деятельности бюджетных и автономных учреждений</v>
          </cell>
          <cell r="B1053">
            <v>920</v>
          </cell>
          <cell r="C1053" t="str">
            <v>05</v>
          </cell>
          <cell r="D1053" t="str">
            <v>05</v>
          </cell>
          <cell r="E1053" t="str">
            <v>090 00 02000</v>
          </cell>
        </row>
        <row r="1054">
          <cell r="A1054" t="str">
            <v>Учреждения, осуществляющие деятельность по другим вопросам в области жилищно-коммунального хозяйства</v>
          </cell>
          <cell r="B1054">
            <v>920</v>
          </cell>
          <cell r="C1054" t="str">
            <v>05</v>
          </cell>
          <cell r="D1054" t="str">
            <v>05</v>
          </cell>
          <cell r="E1054" t="str">
            <v>090 00 02430</v>
          </cell>
        </row>
        <row r="1055">
          <cell r="A1055" t="str">
            <v>Предоставление субсидий бюджетным, автономным учреждениям и иным некоммерческим организациям</v>
          </cell>
          <cell r="B1055">
            <v>920</v>
          </cell>
          <cell r="C1055" t="str">
            <v>05</v>
          </cell>
          <cell r="D1055" t="str">
            <v>05</v>
          </cell>
          <cell r="E1055" t="str">
            <v>090 00 02430</v>
          </cell>
          <cell r="F1055">
            <v>600</v>
          </cell>
        </row>
        <row r="1056">
          <cell r="A1056" t="str">
            <v>Субсидии бюджетным учреждениям</v>
          </cell>
          <cell r="B1056">
            <v>920</v>
          </cell>
          <cell r="C1056" t="str">
            <v>05</v>
          </cell>
          <cell r="D1056" t="str">
            <v>05</v>
          </cell>
          <cell r="E1056" t="str">
            <v>090 00 02430</v>
          </cell>
          <cell r="F1056">
            <v>610</v>
          </cell>
        </row>
        <row r="1057">
          <cell r="A1057" t="str">
            <v>Муниципальная программа «Тольятти-чистый город на 2020-2024 годы»</v>
          </cell>
          <cell r="B1057" t="str">
            <v>920</v>
          </cell>
          <cell r="C1057" t="str">
            <v>05</v>
          </cell>
          <cell r="D1057" t="str">
            <v>05</v>
          </cell>
          <cell r="E1057" t="str">
            <v>130 00 00000</v>
          </cell>
        </row>
        <row r="1058">
          <cell r="A1058" t="str">
            <v>Финансовое обеспечение деятельности бюджетных и автономных учреждений</v>
          </cell>
          <cell r="B1058" t="str">
            <v>920</v>
          </cell>
          <cell r="C1058" t="str">
            <v>05</v>
          </cell>
          <cell r="D1058" t="str">
            <v>05</v>
          </cell>
          <cell r="E1058" t="str">
            <v>130 00 02000</v>
          </cell>
        </row>
        <row r="1059">
          <cell r="A1059" t="str">
            <v>Учреждения, осуществляющие деятельность по другим вопросам в области жилищно-коммунального хозяйства</v>
          </cell>
          <cell r="B1059" t="str">
            <v>920</v>
          </cell>
          <cell r="C1059" t="str">
            <v>05</v>
          </cell>
          <cell r="D1059" t="str">
            <v>05</v>
          </cell>
          <cell r="E1059" t="str">
            <v>130 00 02430</v>
          </cell>
        </row>
        <row r="1060">
          <cell r="A1060" t="str">
            <v>Предоставление субсидий бюджетным, автономным учреждениям и иным некоммерческим организациям</v>
          </cell>
          <cell r="B1060" t="str">
            <v>920</v>
          </cell>
          <cell r="C1060" t="str">
            <v>05</v>
          </cell>
          <cell r="D1060" t="str">
            <v>05</v>
          </cell>
          <cell r="E1060" t="str">
            <v>130 00 02430</v>
          </cell>
          <cell r="F1060" t="str">
            <v>600</v>
          </cell>
        </row>
        <row r="1061">
          <cell r="A1061" t="str">
            <v>Субсидии бюджетным учреждениям</v>
          </cell>
          <cell r="B1061" t="str">
            <v>920</v>
          </cell>
          <cell r="C1061" t="str">
            <v>05</v>
          </cell>
          <cell r="D1061" t="str">
            <v>05</v>
          </cell>
          <cell r="E1061" t="str">
            <v>130 00 02430</v>
          </cell>
          <cell r="F1061" t="str">
            <v>610</v>
          </cell>
        </row>
        <row r="1062">
          <cell r="A1062" t="str">
            <v>Мероприятия в установленной сфере деятельности</v>
          </cell>
          <cell r="B1062" t="str">
            <v>920</v>
          </cell>
          <cell r="C1062" t="str">
            <v>05</v>
          </cell>
          <cell r="D1062" t="str">
            <v>05</v>
          </cell>
          <cell r="E1062" t="str">
            <v>130 00 04000</v>
          </cell>
        </row>
        <row r="1063">
          <cell r="A1063" t="str">
            <v>Мероприятия в учреждениях, осуществляющих деятельность по другим вопросам в области жилищно-коммунального хозяйства</v>
          </cell>
          <cell r="B1063" t="str">
            <v>920</v>
          </cell>
          <cell r="C1063" t="str">
            <v>05</v>
          </cell>
          <cell r="D1063" t="str">
            <v>05</v>
          </cell>
          <cell r="E1063" t="str">
            <v>130 00 04430</v>
          </cell>
        </row>
        <row r="1064">
          <cell r="A1064" t="str">
            <v>Предоставление субсидий бюджетным, автономным учреждениям и иным некоммерческим организациям</v>
          </cell>
          <cell r="B1064" t="str">
            <v>920</v>
          </cell>
          <cell r="C1064" t="str">
            <v>05</v>
          </cell>
          <cell r="D1064" t="str">
            <v>05</v>
          </cell>
          <cell r="E1064" t="str">
            <v>130 00 04430</v>
          </cell>
          <cell r="F1064" t="str">
            <v>600</v>
          </cell>
        </row>
        <row r="1065">
          <cell r="A1065" t="str">
            <v>Субсидии бюджетным учреждениям</v>
          </cell>
          <cell r="B1065" t="str">
            <v>920</v>
          </cell>
          <cell r="C1065" t="str">
            <v>05</v>
          </cell>
          <cell r="D1065" t="str">
            <v>05</v>
          </cell>
          <cell r="E1065" t="str">
            <v>130 00 04430</v>
          </cell>
          <cell r="F1065" t="str">
            <v>610</v>
          </cell>
        </row>
        <row r="1066">
          <cell r="A1066" t="str">
            <v>Муниципальная программа «Охрана, защита и воспроизводство лесов, расположенных в границах городского округа Тольятти, на 2019-2023 годы»</v>
          </cell>
          <cell r="B1066" t="str">
            <v>920</v>
          </cell>
          <cell r="C1066" t="str">
            <v>05</v>
          </cell>
          <cell r="D1066" t="str">
            <v>05</v>
          </cell>
          <cell r="E1066" t="str">
            <v>230 00 00000</v>
          </cell>
        </row>
        <row r="1067">
          <cell r="A1067" t="str">
            <v>Финансовое обеспечение деятельности бюджетных и автономных учреждений</v>
          </cell>
          <cell r="B1067" t="str">
            <v>920</v>
          </cell>
          <cell r="C1067" t="str">
            <v>05</v>
          </cell>
          <cell r="D1067" t="str">
            <v>05</v>
          </cell>
          <cell r="E1067" t="str">
            <v>230 00 02000</v>
          </cell>
        </row>
        <row r="1068">
          <cell r="A1068" t="str">
            <v>Учреждения, осуществляющие деятельность по другим вопросам в области жилищно-коммунального хозяйства</v>
          </cell>
          <cell r="B1068" t="str">
            <v>920</v>
          </cell>
          <cell r="C1068" t="str">
            <v>05</v>
          </cell>
          <cell r="D1068" t="str">
            <v>05</v>
          </cell>
          <cell r="E1068" t="str">
            <v>230 00 02430</v>
          </cell>
        </row>
        <row r="1069">
          <cell r="A1069" t="str">
            <v>Предоставление субсидий бюджетным, автономным учреждениям и иным некоммерческим организациям</v>
          </cell>
          <cell r="B1069" t="str">
            <v>920</v>
          </cell>
          <cell r="C1069" t="str">
            <v>05</v>
          </cell>
          <cell r="D1069" t="str">
            <v>05</v>
          </cell>
          <cell r="E1069" t="str">
            <v>230 00 02430</v>
          </cell>
          <cell r="F1069" t="str">
            <v>600</v>
          </cell>
        </row>
        <row r="1070">
          <cell r="A1070" t="str">
            <v>Субсидии бюджетным учреждениям</v>
          </cell>
          <cell r="B1070" t="str">
            <v>920</v>
          </cell>
          <cell r="C1070" t="str">
            <v>05</v>
          </cell>
          <cell r="D1070" t="str">
            <v>05</v>
          </cell>
          <cell r="E1070" t="str">
            <v>230 00 02430</v>
          </cell>
          <cell r="F1070" t="str">
            <v>610</v>
          </cell>
        </row>
        <row r="1071">
          <cell r="A1071" t="str">
            <v>Муниципальная программа «Содержание и ремонт объектов и сетей инженерной инфраструктуры городского округа Тольятти на 2018-2022 годы»</v>
          </cell>
          <cell r="B1071" t="str">
            <v>920</v>
          </cell>
          <cell r="C1071" t="str">
            <v>05</v>
          </cell>
          <cell r="D1071" t="str">
            <v>05</v>
          </cell>
          <cell r="E1071" t="str">
            <v>320 00 00000</v>
          </cell>
        </row>
        <row r="1072">
          <cell r="A1072" t="str">
            <v>Финансовое обеспечение деятельности бюджетных и автономных учреждений</v>
          </cell>
          <cell r="B1072" t="str">
            <v>920</v>
          </cell>
          <cell r="C1072" t="str">
            <v>05</v>
          </cell>
          <cell r="D1072" t="str">
            <v>05</v>
          </cell>
          <cell r="E1072" t="str">
            <v>320 00 02000</v>
          </cell>
        </row>
        <row r="1073">
          <cell r="A1073" t="str">
            <v>Учреждения, осуществляющие деятельность по другим вопросам в области жилищно-коммунального хозяйства</v>
          </cell>
          <cell r="B1073" t="str">
            <v>920</v>
          </cell>
          <cell r="C1073" t="str">
            <v>05</v>
          </cell>
          <cell r="D1073" t="str">
            <v>05</v>
          </cell>
          <cell r="E1073" t="str">
            <v>320 00 02430</v>
          </cell>
        </row>
        <row r="1074">
          <cell r="A1074" t="str">
            <v>Предоставление субсидий бюджетным, автономным учреждениям и иным некоммерческим организациям</v>
          </cell>
          <cell r="B1074" t="str">
            <v>920</v>
          </cell>
          <cell r="C1074" t="str">
            <v>05</v>
          </cell>
          <cell r="D1074" t="str">
            <v>05</v>
          </cell>
          <cell r="E1074" t="str">
            <v>320 00 02430</v>
          </cell>
          <cell r="F1074" t="str">
            <v>600</v>
          </cell>
        </row>
        <row r="1075">
          <cell r="A1075" t="str">
            <v>Субсидии бюджетным учреждениям</v>
          </cell>
          <cell r="B1075" t="str">
            <v>920</v>
          </cell>
          <cell r="C1075" t="str">
            <v>05</v>
          </cell>
          <cell r="D1075" t="str">
            <v>05</v>
          </cell>
          <cell r="E1075" t="str">
            <v>320 00 02430</v>
          </cell>
          <cell r="F1075" t="str">
            <v>610</v>
          </cell>
        </row>
        <row r="1076">
          <cell r="A1076" t="str">
            <v>Непрограммное направление расходов</v>
          </cell>
          <cell r="B1076" t="str">
            <v>920</v>
          </cell>
          <cell r="C1076" t="str">
            <v>05</v>
          </cell>
          <cell r="D1076" t="str">
            <v>05</v>
          </cell>
          <cell r="E1076" t="str">
            <v>990 00 00000</v>
          </cell>
        </row>
        <row r="1077">
          <cell r="A1077" t="str">
            <v>Финансовое обеспечение деятельности бюджетных и автономных учреждений</v>
          </cell>
          <cell r="B1077" t="str">
            <v>920</v>
          </cell>
          <cell r="C1077" t="str">
            <v>05</v>
          </cell>
          <cell r="D1077" t="str">
            <v>05</v>
          </cell>
          <cell r="E1077" t="str">
            <v>990 00 02000</v>
          </cell>
        </row>
        <row r="1078">
          <cell r="A1078" t="str">
            <v>Учреждения, осуществляющие деятельность по другим вопросам в области жилищно-коммунального хозяйства</v>
          </cell>
          <cell r="B1078" t="str">
            <v>920</v>
          </cell>
          <cell r="C1078" t="str">
            <v>05</v>
          </cell>
          <cell r="D1078" t="str">
            <v>05</v>
          </cell>
          <cell r="E1078" t="str">
            <v>990 00 02430</v>
          </cell>
        </row>
        <row r="1079">
          <cell r="A1079" t="str">
            <v>Предоставление субсидий бюджетным, автономным учреждениям и иным некоммерческим организациям</v>
          </cell>
          <cell r="B1079" t="str">
            <v>920</v>
          </cell>
          <cell r="C1079" t="str">
            <v>05</v>
          </cell>
          <cell r="D1079" t="str">
            <v>05</v>
          </cell>
          <cell r="E1079" t="str">
            <v>990 00 02430</v>
          </cell>
          <cell r="F1079" t="str">
            <v>600</v>
          </cell>
        </row>
        <row r="1080">
          <cell r="A1080" t="str">
            <v>Субсидии бюджетным учреждениям</v>
          </cell>
          <cell r="B1080" t="str">
            <v>920</v>
          </cell>
          <cell r="C1080" t="str">
            <v>05</v>
          </cell>
          <cell r="D1080" t="str">
            <v>05</v>
          </cell>
          <cell r="E1080" t="str">
            <v>990 00 02430</v>
          </cell>
          <cell r="F1080" t="str">
            <v>610</v>
          </cell>
        </row>
        <row r="1082">
          <cell r="A1082" t="str">
            <v>Сбор, удаление отходов и очистка сточных вод</v>
          </cell>
          <cell r="B1082" t="str">
            <v>920</v>
          </cell>
          <cell r="C1082" t="str">
            <v>06</v>
          </cell>
          <cell r="D1082" t="str">
            <v>02</v>
          </cell>
        </row>
        <row r="1083">
          <cell r="A1083" t="str">
            <v>Муниципальная программа «Охрана окружающей среды на территории городского округа Тольятти на 2022-2026 годы»</v>
          </cell>
          <cell r="B1083" t="str">
            <v>920</v>
          </cell>
          <cell r="C1083" t="str">
            <v>06</v>
          </cell>
          <cell r="D1083" t="str">
            <v>02</v>
          </cell>
          <cell r="E1083" t="str">
            <v>240 00 00000</v>
          </cell>
        </row>
        <row r="1084">
          <cell r="A1084" t="str">
            <v>Мероприятия в установленной сфере деятельности</v>
          </cell>
          <cell r="B1084" t="str">
            <v>920</v>
          </cell>
          <cell r="C1084" t="str">
            <v>06</v>
          </cell>
          <cell r="D1084" t="str">
            <v>02</v>
          </cell>
          <cell r="E1084" t="str">
            <v>240 00 04000</v>
          </cell>
        </row>
        <row r="1085">
          <cell r="A1085" t="str">
            <v>Мероприятия по сбору, удалению отходов и очистке сточных вод</v>
          </cell>
          <cell r="B1085" t="str">
            <v>920</v>
          </cell>
          <cell r="C1085" t="str">
            <v>06</v>
          </cell>
          <cell r="D1085" t="str">
            <v>02</v>
          </cell>
          <cell r="E1085" t="str">
            <v>240 00 04440</v>
          </cell>
        </row>
        <row r="1086">
          <cell r="A1086" t="str">
            <v>Закупка товаров, работ и услуг для обеспечения государственных (муниципальных) нужд</v>
          </cell>
          <cell r="B1086" t="str">
            <v>920</v>
          </cell>
          <cell r="C1086" t="str">
            <v>06</v>
          </cell>
          <cell r="D1086" t="str">
            <v>02</v>
          </cell>
          <cell r="E1086" t="str">
            <v>240 00 04440</v>
          </cell>
          <cell r="F1086" t="str">
            <v>200</v>
          </cell>
        </row>
        <row r="1087">
          <cell r="A1087" t="str">
            <v>Иные закупки товаров, работ и услуг для обеспечения государственных (муниципальных) нужд</v>
          </cell>
          <cell r="B1087" t="str">
            <v>920</v>
          </cell>
          <cell r="C1087" t="str">
            <v>06</v>
          </cell>
          <cell r="D1087" t="str">
            <v>02</v>
          </cell>
          <cell r="E1087" t="str">
            <v>240 00 04440</v>
          </cell>
          <cell r="F1087" t="str">
            <v>240</v>
          </cell>
        </row>
        <row r="1089">
          <cell r="A1089" t="str">
            <v>Другие вопросы в области охраны окружающей среды</v>
          </cell>
          <cell r="B1089" t="str">
            <v>920</v>
          </cell>
          <cell r="C1089" t="str">
            <v>06</v>
          </cell>
          <cell r="D1089" t="str">
            <v>05</v>
          </cell>
          <cell r="E1089" t="str">
            <v/>
          </cell>
          <cell r="F1089" t="str">
            <v/>
          </cell>
        </row>
        <row r="1090">
          <cell r="A1090" t="str">
            <v>Муниципальная программа «Охрана окружающей среды на территории городского округа Тольятти на 2022-2026 годы»</v>
          </cell>
          <cell r="B1090" t="str">
            <v>920</v>
          </cell>
          <cell r="C1090" t="str">
            <v>06</v>
          </cell>
          <cell r="D1090" t="str">
            <v>05</v>
          </cell>
          <cell r="E1090" t="str">
            <v>240 00 00000</v>
          </cell>
        </row>
        <row r="1091">
          <cell r="A1091" t="str">
            <v>Мероприятия в установленной сфере деятельности</v>
          </cell>
          <cell r="B1091" t="str">
            <v>920</v>
          </cell>
          <cell r="C1091" t="str">
            <v>06</v>
          </cell>
          <cell r="D1091" t="str">
            <v>05</v>
          </cell>
          <cell r="E1091" t="str">
            <v>240 00 04000</v>
          </cell>
        </row>
        <row r="1092">
          <cell r="A1092" t="str">
            <v>Мероприятия по другим вопросам в области охраны окружающей среды</v>
          </cell>
          <cell r="B1092" t="str">
            <v>920</v>
          </cell>
          <cell r="C1092" t="str">
            <v>06</v>
          </cell>
          <cell r="D1092" t="str">
            <v>05</v>
          </cell>
          <cell r="E1092" t="str">
            <v>240 00 04450</v>
          </cell>
        </row>
        <row r="1093">
          <cell r="A1093" t="str">
            <v>Закупка товаров, работ и услуг для обеспечения государственных (муниципальных) нужд</v>
          </cell>
          <cell r="B1093" t="str">
            <v>920</v>
          </cell>
          <cell r="C1093" t="str">
            <v>06</v>
          </cell>
          <cell r="D1093" t="str">
            <v>05</v>
          </cell>
          <cell r="E1093" t="str">
            <v>240 00 04450</v>
          </cell>
          <cell r="F1093" t="str">
            <v>200</v>
          </cell>
        </row>
        <row r="1094">
          <cell r="A1094" t="str">
            <v>Иные закупки товаров, работ и услуг для обеспечения государственных (муниципальных) нужд</v>
          </cell>
          <cell r="B1094" t="str">
            <v>920</v>
          </cell>
          <cell r="C1094" t="str">
            <v>06</v>
          </cell>
          <cell r="D1094" t="str">
            <v>05</v>
          </cell>
          <cell r="E1094" t="str">
            <v>240 00 04450</v>
          </cell>
          <cell r="F1094" t="str">
            <v>240</v>
          </cell>
        </row>
        <row r="1095">
          <cell r="A1095" t="str">
            <v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v>
          </cell>
          <cell r="B1095" t="str">
            <v>920</v>
          </cell>
          <cell r="C1095" t="str">
            <v>06</v>
          </cell>
          <cell r="D1095" t="str">
            <v>05</v>
          </cell>
          <cell r="E1095" t="str">
            <v>240 G1 52420</v>
          </cell>
        </row>
        <row r="1096">
          <cell r="A1096" t="str">
            <v>Закупка товаров, работ и услуг для обеспечения государственных (муниципальных) нужд</v>
          </cell>
          <cell r="B1096" t="str">
            <v>920</v>
          </cell>
          <cell r="C1096" t="str">
            <v>06</v>
          </cell>
          <cell r="D1096" t="str">
            <v>05</v>
          </cell>
          <cell r="E1096" t="str">
            <v>240 G1 52420</v>
          </cell>
          <cell r="F1096" t="str">
            <v>200</v>
          </cell>
        </row>
        <row r="1097">
          <cell r="A1097" t="str">
            <v>Иные закупки товаров, работ и услуг для обеспечения государственных (муниципальных) нужд</v>
          </cell>
          <cell r="B1097" t="str">
            <v>920</v>
          </cell>
          <cell r="C1097" t="str">
            <v>06</v>
          </cell>
          <cell r="D1097" t="str">
            <v>05</v>
          </cell>
          <cell r="E1097" t="str">
            <v>240 G1 52420</v>
          </cell>
          <cell r="F1097" t="str">
            <v>240</v>
          </cell>
        </row>
        <row r="1099">
          <cell r="A1099" t="str">
            <v>Департамент информационных технологий и связи администрации городского округа Тольятти</v>
          </cell>
          <cell r="B1099" t="str">
            <v>921</v>
          </cell>
        </row>
        <row r="1100">
          <cell r="A1100" t="str">
            <v>Другие общегосударственные вопросы</v>
          </cell>
          <cell r="B1100" t="str">
            <v>921</v>
          </cell>
          <cell r="C1100" t="str">
            <v>01</v>
          </cell>
          <cell r="D1100" t="str">
            <v>13</v>
          </cell>
        </row>
        <row r="1101">
          <cell r="A1101" t="str">
            <v>Муниципальная программа «Развитие информационно-телекоммуникационной инфраструктуры городского округа Тольятти на 2022 – 2026 годы»</v>
          </cell>
          <cell r="B1101" t="str">
            <v>921</v>
          </cell>
          <cell r="C1101" t="str">
            <v>01</v>
          </cell>
          <cell r="D1101" t="str">
            <v>13</v>
          </cell>
          <cell r="E1101" t="str">
            <v>110 00 00000</v>
          </cell>
        </row>
        <row r="1102">
          <cell r="A1102" t="str">
            <v>Финансовое обеспечение деятельности бюджетных и автономных учреждений</v>
          </cell>
          <cell r="B1102" t="str">
            <v>921</v>
          </cell>
          <cell r="C1102" t="str">
            <v>01</v>
          </cell>
          <cell r="D1102" t="str">
            <v>13</v>
          </cell>
          <cell r="E1102" t="str">
            <v>110 00 02000</v>
          </cell>
        </row>
        <row r="1103">
          <cell r="A1103" t="str">
            <v>Учреждения, обеспечивающие предоставление государственных и муниципальных услуг</v>
          </cell>
          <cell r="B1103" t="str">
            <v>921</v>
          </cell>
          <cell r="C1103" t="str">
            <v>01</v>
          </cell>
          <cell r="D1103" t="str">
            <v>13</v>
          </cell>
          <cell r="E1103" t="str">
            <v>110 00 02470</v>
          </cell>
        </row>
        <row r="1104">
          <cell r="A1104" t="str">
            <v>Предоставление субсидий бюджетным, автономным учреждениям и иным некоммерческим организациям</v>
          </cell>
          <cell r="B1104" t="str">
            <v>921</v>
          </cell>
          <cell r="C1104" t="str">
            <v>01</v>
          </cell>
          <cell r="D1104" t="str">
            <v>13</v>
          </cell>
          <cell r="E1104" t="str">
            <v>110 00 02470</v>
          </cell>
          <cell r="F1104" t="str">
            <v>600</v>
          </cell>
        </row>
        <row r="1105">
          <cell r="A1105" t="str">
            <v>Субсидии автономным учреждениям</v>
          </cell>
          <cell r="B1105" t="str">
            <v>921</v>
          </cell>
          <cell r="C1105" t="str">
            <v>01</v>
          </cell>
          <cell r="D1105" t="str">
            <v>13</v>
          </cell>
          <cell r="E1105" t="str">
            <v>110 00 02470</v>
          </cell>
          <cell r="F1105" t="str">
            <v>620</v>
          </cell>
        </row>
        <row r="1106">
          <cell r="A1106" t="str">
            <v>Мероприятия в установленной сфере деятельности</v>
          </cell>
          <cell r="B1106" t="str">
            <v>921</v>
          </cell>
          <cell r="C1106" t="str">
            <v>01</v>
          </cell>
          <cell r="D1106" t="str">
            <v>13</v>
          </cell>
          <cell r="E1106" t="str">
            <v>110 00 04000</v>
          </cell>
        </row>
        <row r="1107">
          <cell r="A1107" t="str">
            <v>Мероприятия в сфере информационно-коммуникационных технологий и связи</v>
          </cell>
          <cell r="B1107" t="str">
            <v>921</v>
          </cell>
          <cell r="C1107" t="str">
            <v>01</v>
          </cell>
          <cell r="D1107" t="str">
            <v>13</v>
          </cell>
          <cell r="E1107" t="str">
            <v>110 00 04460</v>
          </cell>
        </row>
        <row r="1108">
          <cell r="A1108" t="str">
            <v>Закупка товаров, работ и услуг для обеспечения государственных (муниципальных) нужд</v>
          </cell>
          <cell r="B1108" t="str">
            <v>921</v>
          </cell>
          <cell r="C1108" t="str">
            <v>01</v>
          </cell>
          <cell r="D1108" t="str">
            <v>13</v>
          </cell>
          <cell r="E1108" t="str">
            <v>110 00 04460</v>
          </cell>
          <cell r="F1108" t="str">
            <v>200</v>
          </cell>
        </row>
        <row r="1109">
          <cell r="A1109" t="str">
            <v>Иные закупки товаров, работ и услуг для обеспечения государственных (муниципальных) нужд</v>
          </cell>
          <cell r="B1109" t="str">
            <v>921</v>
          </cell>
          <cell r="C1109" t="str">
            <v>01</v>
          </cell>
          <cell r="D1109" t="str">
            <v>13</v>
          </cell>
          <cell r="E1109" t="str">
            <v>110 00 04460</v>
          </cell>
          <cell r="F1109" t="str">
            <v>240</v>
          </cell>
        </row>
        <row r="1110">
          <cell r="A1110" t="str">
            <v>Мероприятия в учреждениях, обеспечивающих предоставление государственных и муниципальных услуг</v>
          </cell>
          <cell r="B1110" t="str">
            <v>921</v>
          </cell>
          <cell r="C1110" t="str">
            <v>01</v>
          </cell>
          <cell r="D1110" t="str">
            <v>13</v>
          </cell>
          <cell r="E1110" t="str">
            <v>110 00 04470</v>
          </cell>
        </row>
        <row r="1111">
          <cell r="A1111" t="str">
            <v>Предоставление субсидий бюджетным, автономным учреждениям и иным некоммерческим организациям</v>
          </cell>
          <cell r="B1111" t="str">
            <v>921</v>
          </cell>
          <cell r="C1111" t="str">
            <v>01</v>
          </cell>
          <cell r="D1111" t="str">
            <v>13</v>
          </cell>
          <cell r="E1111" t="str">
            <v>110 00 04470</v>
          </cell>
          <cell r="F1111" t="str">
            <v>600</v>
          </cell>
        </row>
        <row r="1112">
          <cell r="A1112" t="str">
            <v>Субсидии автономным учреждениям</v>
          </cell>
          <cell r="B1112" t="str">
            <v>921</v>
          </cell>
          <cell r="C1112" t="str">
            <v>01</v>
          </cell>
          <cell r="D1112" t="str">
            <v>13</v>
          </cell>
          <cell r="E1112" t="str">
            <v>110 00 04470</v>
          </cell>
          <cell r="F1112" t="str">
            <v>620</v>
          </cell>
        </row>
        <row r="1113">
          <cell r="A1113" t="str">
            <v>Субвенции</v>
          </cell>
          <cell r="B1113" t="str">
            <v>921</v>
          </cell>
          <cell r="C1113" t="str">
            <v>01</v>
          </cell>
          <cell r="D1113" t="str">
            <v>13</v>
          </cell>
          <cell r="E1113" t="str">
            <v>990 00 75000</v>
          </cell>
        </row>
        <row r="1114">
          <cell r="A1114" t="str">
            <v>Организация деятельности в сфере охраны окружающей среды</v>
          </cell>
          <cell r="B1114" t="str">
            <v>921</v>
          </cell>
          <cell r="C1114" t="str">
            <v>01</v>
          </cell>
          <cell r="D1114" t="str">
            <v>13</v>
          </cell>
          <cell r="E1114" t="str">
            <v>990 00 75120</v>
          </cell>
        </row>
        <row r="1115">
          <cell r="A1115" t="str">
            <v>Закупка товаров, работ и услуг для обеспечения государственных (муниципальных) нужд</v>
          </cell>
          <cell r="B1115" t="str">
            <v>921</v>
          </cell>
          <cell r="C1115" t="str">
            <v>01</v>
          </cell>
          <cell r="D1115" t="str">
            <v>13</v>
          </cell>
          <cell r="E1115" t="str">
            <v>990 00 75120</v>
          </cell>
          <cell r="F1115" t="str">
            <v>200</v>
          </cell>
        </row>
        <row r="1116">
          <cell r="A1116" t="str">
            <v>Иные закупки товаров, работ и услуг для обеспечения государственных (муниципальных) нужд</v>
          </cell>
          <cell r="B1116" t="str">
            <v>921</v>
          </cell>
          <cell r="C1116" t="str">
            <v>01</v>
          </cell>
          <cell r="D1116" t="str">
            <v>13</v>
          </cell>
          <cell r="E1116" t="str">
            <v>990 00 75120</v>
          </cell>
          <cell r="F1116" t="str">
            <v>240</v>
          </cell>
        </row>
        <row r="1117">
          <cell r="A1117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117" t="str">
            <v>921</v>
          </cell>
          <cell r="C1117" t="str">
            <v>01</v>
          </cell>
          <cell r="D1117" t="str">
            <v>13</v>
          </cell>
          <cell r="E1117" t="str">
            <v>990 00 75180</v>
          </cell>
        </row>
        <row r="1118">
          <cell r="A1118" t="str">
            <v>Закупка товаров, работ и услуг для обеспечения государственных (муниципальных) нужд</v>
          </cell>
          <cell r="B1118" t="str">
            <v>921</v>
          </cell>
          <cell r="C1118" t="str">
            <v>01</v>
          </cell>
          <cell r="D1118" t="str">
            <v>13</v>
          </cell>
          <cell r="E1118" t="str">
            <v>990 00 75180</v>
          </cell>
          <cell r="F1118" t="str">
            <v>200</v>
          </cell>
        </row>
        <row r="1119">
          <cell r="A1119" t="str">
            <v>Иные закупки товаров, работ и услуг для обеспечения государственных (муниципальных) нужд</v>
          </cell>
          <cell r="B1119" t="str">
            <v>921</v>
          </cell>
          <cell r="C1119" t="str">
            <v>01</v>
          </cell>
          <cell r="D1119" t="str">
            <v>13</v>
          </cell>
          <cell r="E1119" t="str">
            <v>990 00 75180</v>
          </cell>
          <cell r="F1119" t="str">
            <v>240</v>
          </cell>
        </row>
        <row r="1120">
          <cell r="A1120" t="str">
            <v>Меры по осуществлению деятельности по опеке и попечительству в отношении совершеннолетних граждан</v>
          </cell>
          <cell r="B1120" t="str">
            <v>921</v>
          </cell>
          <cell r="C1120" t="str">
            <v>01</v>
          </cell>
          <cell r="D1120" t="str">
            <v>13</v>
          </cell>
          <cell r="E1120" t="str">
            <v>990 00 75190</v>
          </cell>
        </row>
        <row r="1121">
          <cell r="A1121" t="str">
            <v>Закупка товаров, работ и услуг для обеспечения государственных (муниципальных) нужд</v>
          </cell>
          <cell r="B1121" t="str">
            <v>921</v>
          </cell>
          <cell r="C1121" t="str">
            <v>01</v>
          </cell>
          <cell r="D1121" t="str">
            <v>13</v>
          </cell>
          <cell r="E1121" t="str">
            <v>990 00 75190</v>
          </cell>
          <cell r="F1121" t="str">
            <v>200</v>
          </cell>
        </row>
        <row r="1122">
          <cell r="A1122" t="str">
            <v>Иные закупки товаров, работ и услуг для обеспечения государственных (муниципальных) нужд</v>
          </cell>
          <cell r="B1122" t="str">
            <v>921</v>
          </cell>
          <cell r="C1122" t="str">
            <v>01</v>
          </cell>
          <cell r="D1122" t="str">
            <v>13</v>
          </cell>
          <cell r="E1122" t="str">
            <v>990 00 75190</v>
          </cell>
          <cell r="F1122" t="str">
            <v>240</v>
          </cell>
        </row>
        <row r="1123">
          <cell r="A1123" t="str">
            <v>Организация деятельности в сфере охраны труда</v>
          </cell>
          <cell r="B1123" t="str">
            <v>921</v>
          </cell>
          <cell r="C1123" t="str">
            <v>01</v>
          </cell>
          <cell r="D1123" t="str">
            <v>13</v>
          </cell>
          <cell r="E1123" t="str">
            <v>990 00 75200</v>
          </cell>
        </row>
        <row r="1124">
          <cell r="A1124" t="str">
            <v>Закупка товаров, работ и услуг для обеспечения государственных (муниципальных) нужд</v>
          </cell>
          <cell r="B1124" t="str">
            <v>921</v>
          </cell>
          <cell r="C1124" t="str">
            <v>01</v>
          </cell>
          <cell r="D1124" t="str">
            <v>13</v>
          </cell>
          <cell r="E1124" t="str">
            <v>990 00 75200</v>
          </cell>
          <cell r="F1124" t="str">
            <v>200</v>
          </cell>
        </row>
        <row r="1125">
          <cell r="A1125" t="str">
            <v>Иные закупки товаров, работ и услуг для обеспечения государственных (муниципальных) нужд</v>
          </cell>
          <cell r="B1125" t="str">
            <v>921</v>
          </cell>
          <cell r="C1125" t="str">
            <v>01</v>
          </cell>
          <cell r="D1125" t="str">
            <v>13</v>
          </cell>
          <cell r="E1125" t="str">
            <v>990 00 75200</v>
          </cell>
          <cell r="F1125" t="str">
            <v>240</v>
          </cell>
        </row>
        <row r="1127">
          <cell r="A1127" t="str">
            <v>Пенсионное обеспечение</v>
          </cell>
          <cell r="B1127" t="str">
            <v>921</v>
          </cell>
          <cell r="C1127" t="str">
            <v>10</v>
          </cell>
          <cell r="D1127" t="str">
            <v>01</v>
          </cell>
        </row>
        <row r="1128">
          <cell r="A1128" t="str">
            <v>Муниципальная программа «Развитие органов местного самоуправления городского округа Тольятти на 2017-2022 годы»</v>
          </cell>
          <cell r="B1128" t="str">
            <v>921</v>
          </cell>
          <cell r="C1128" t="str">
            <v>10</v>
          </cell>
          <cell r="D1128" t="str">
            <v>01</v>
          </cell>
          <cell r="E1128" t="str">
            <v>220 00 00000</v>
          </cell>
        </row>
        <row r="1129">
          <cell r="A1129" t="str">
            <v>Доплаты к пенсиям, дополнительное пенсионное обеспечение</v>
          </cell>
          <cell r="B1129" t="str">
            <v>921</v>
          </cell>
          <cell r="C1129" t="str">
            <v>10</v>
          </cell>
          <cell r="D1129" t="str">
            <v>01</v>
          </cell>
          <cell r="E1129" t="str">
            <v>220 00 08000</v>
          </cell>
        </row>
        <row r="1130">
          <cell r="A1130" t="str">
            <v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v>
          </cell>
          <cell r="B1130" t="str">
            <v>921</v>
          </cell>
          <cell r="C1130" t="str">
            <v>10</v>
          </cell>
          <cell r="D1130" t="str">
            <v>01</v>
          </cell>
          <cell r="E1130" t="str">
            <v>220 00 08010</v>
          </cell>
        </row>
        <row r="1131">
          <cell r="A1131" t="str">
            <v>Закупка товаров, работ и услуг для обеспечения государственных (муниципальных) нужд</v>
          </cell>
          <cell r="B1131" t="str">
            <v>921</v>
          </cell>
          <cell r="C1131" t="str">
            <v>10</v>
          </cell>
          <cell r="D1131" t="str">
            <v>01</v>
          </cell>
          <cell r="E1131" t="str">
            <v>220 00 08010</v>
          </cell>
          <cell r="F1131" t="str">
            <v>200</v>
          </cell>
        </row>
        <row r="1132">
          <cell r="A1132" t="str">
            <v>Иные закупки товаров, работ и услуг для обеспечения государственных (муниципальных) нужд</v>
          </cell>
          <cell r="B1132" t="str">
            <v>921</v>
          </cell>
          <cell r="C1132" t="str">
            <v>10</v>
          </cell>
          <cell r="D1132" t="str">
            <v>01</v>
          </cell>
          <cell r="E1132" t="str">
            <v>220 00 08010</v>
          </cell>
          <cell r="F1132" t="str">
            <v>240</v>
          </cell>
        </row>
        <row r="1133">
          <cell r="A1133" t="str">
            <v>Социальное обеспечение и иные выплаты населению</v>
          </cell>
          <cell r="B1133" t="str">
            <v>921</v>
          </cell>
          <cell r="C1133" t="str">
            <v>10</v>
          </cell>
          <cell r="D1133" t="str">
            <v>01</v>
          </cell>
          <cell r="E1133" t="str">
            <v>220 00 08010</v>
          </cell>
          <cell r="F1133" t="str">
            <v>300</v>
          </cell>
        </row>
        <row r="1134">
          <cell r="A1134" t="str">
            <v>Социальные выплаты гражданам, кроме публичных нормативных социальных выплат</v>
          </cell>
          <cell r="B1134" t="str">
            <v>921</v>
          </cell>
          <cell r="C1134" t="str">
            <v>10</v>
          </cell>
          <cell r="D1134" t="str">
            <v>01</v>
          </cell>
          <cell r="E1134" t="str">
            <v>220 00 08010</v>
          </cell>
          <cell r="F1134">
            <v>320</v>
          </cell>
        </row>
        <row r="1135">
          <cell r="A1135" t="str">
            <v>Непрограммное направление расходов</v>
          </cell>
          <cell r="B1135" t="str">
            <v>921</v>
          </cell>
          <cell r="C1135" t="str">
            <v>10</v>
          </cell>
          <cell r="D1135" t="str">
            <v>01</v>
          </cell>
          <cell r="E1135" t="str">
            <v>990 00 00000</v>
          </cell>
        </row>
        <row r="1136">
          <cell r="A1136" t="str">
            <v>Доплаты к пенсиям, дополнительное пенсионное обеспечение</v>
          </cell>
          <cell r="B1136" t="str">
            <v>921</v>
          </cell>
          <cell r="C1136" t="str">
            <v>10</v>
          </cell>
          <cell r="D1136" t="str">
            <v>01</v>
          </cell>
          <cell r="E1136" t="str">
            <v>990 00 08000</v>
          </cell>
        </row>
        <row r="1137">
          <cell r="A1137" t="str">
            <v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v>
          </cell>
          <cell r="B1137" t="str">
            <v>921</v>
          </cell>
          <cell r="C1137" t="str">
            <v>10</v>
          </cell>
          <cell r="D1137" t="str">
            <v>01</v>
          </cell>
          <cell r="E1137" t="str">
            <v>990 00 08010</v>
          </cell>
        </row>
        <row r="1138">
          <cell r="A1138" t="str">
            <v>Закупка товаров, работ и услуг для обеспечения государственных (муниципальных) нужд</v>
          </cell>
          <cell r="B1138" t="str">
            <v>921</v>
          </cell>
          <cell r="C1138" t="str">
            <v>10</v>
          </cell>
          <cell r="D1138" t="str">
            <v>01</v>
          </cell>
          <cell r="E1138" t="str">
            <v>990 00 08010</v>
          </cell>
          <cell r="F1138" t="str">
            <v>200</v>
          </cell>
        </row>
        <row r="1139">
          <cell r="A1139" t="str">
            <v>Иные закупки товаров, работ и услуг для обеспечения государственных (муниципальных) нужд</v>
          </cell>
          <cell r="B1139" t="str">
            <v>921</v>
          </cell>
          <cell r="C1139" t="str">
            <v>10</v>
          </cell>
          <cell r="D1139" t="str">
            <v>01</v>
          </cell>
          <cell r="E1139" t="str">
            <v>990 00 08010</v>
          </cell>
          <cell r="F1139" t="str">
            <v>240</v>
          </cell>
        </row>
        <row r="1140">
          <cell r="A1140" t="str">
            <v>Социальное обеспечение и иные выплаты населению</v>
          </cell>
          <cell r="B1140" t="str">
            <v>921</v>
          </cell>
          <cell r="C1140" t="str">
            <v>10</v>
          </cell>
          <cell r="D1140" t="str">
            <v>01</v>
          </cell>
          <cell r="E1140" t="str">
            <v>990 00 08010</v>
          </cell>
          <cell r="F1140" t="str">
            <v>300</v>
          </cell>
        </row>
        <row r="1141">
          <cell r="A1141" t="str">
            <v>Социальные выплаты гражданам, кроме публичных нормативных социальных выплат</v>
          </cell>
          <cell r="B1141" t="str">
            <v>921</v>
          </cell>
          <cell r="C1141" t="str">
            <v>10</v>
          </cell>
          <cell r="D1141" t="str">
            <v>01</v>
          </cell>
          <cell r="E1141" t="str">
            <v>990 00 08010</v>
          </cell>
          <cell r="F1141">
            <v>320</v>
          </cell>
        </row>
        <row r="1143">
          <cell r="A1143" t="str">
            <v>Социальное обеспечение населения</v>
          </cell>
          <cell r="B1143" t="str">
            <v>921</v>
          </cell>
          <cell r="C1143" t="str">
            <v>10</v>
          </cell>
          <cell r="D1143" t="str">
            <v>03</v>
          </cell>
        </row>
        <row r="1144">
          <cell r="A1144" t="str">
            <v>Муниципальная программа «Создание условий для улучшения качества жизни жителей городского округа Тольятти» на 2020-2024 годы</v>
          </cell>
          <cell r="B1144" t="str">
            <v>921</v>
          </cell>
          <cell r="C1144" t="str">
            <v>10</v>
          </cell>
          <cell r="D1144" t="str">
            <v>03</v>
          </cell>
          <cell r="E1144" t="str">
            <v>050 00 00000</v>
          </cell>
        </row>
        <row r="1145">
          <cell r="A1145" t="str">
            <v>Выплаты отдельным категориям граждан</v>
          </cell>
          <cell r="B1145" t="str">
            <v>921</v>
          </cell>
          <cell r="C1145" t="str">
            <v>10</v>
          </cell>
          <cell r="D1145" t="str">
            <v>03</v>
          </cell>
          <cell r="E1145" t="str">
            <v>050 00 09000</v>
          </cell>
        </row>
        <row r="1146">
          <cell r="A1146" t="str">
            <v>Предоставление ежемесячной денежной выплаты на питание отдельным категориям учащихся, осваивающих образовательные программы начального общего, основного общего или среднего общего образования в  муниципальных образовательных учреждениях городского округа Тольятти по очной форме обучения</v>
          </cell>
          <cell r="B1146" t="str">
            <v>921</v>
          </cell>
          <cell r="C1146" t="str">
            <v>10</v>
          </cell>
          <cell r="D1146" t="str">
            <v>03</v>
          </cell>
          <cell r="E1146" t="str">
            <v>050 00 09010</v>
          </cell>
        </row>
        <row r="1147">
          <cell r="A1147" t="str">
            <v>Социальное обеспечение и иные выплаты населению</v>
          </cell>
          <cell r="B1147" t="str">
            <v>921</v>
          </cell>
          <cell r="C1147" t="str">
            <v>10</v>
          </cell>
          <cell r="D1147" t="str">
            <v>03</v>
          </cell>
          <cell r="E1147" t="str">
            <v>050 00 09010</v>
          </cell>
          <cell r="F1147" t="str">
            <v>300</v>
          </cell>
        </row>
        <row r="1148">
          <cell r="A1148" t="str">
            <v>Публичные нормативные социальные выплаты гражданам</v>
          </cell>
          <cell r="B1148" t="str">
            <v>921</v>
          </cell>
          <cell r="C1148" t="str">
            <v>10</v>
          </cell>
          <cell r="D1148" t="str">
            <v>03</v>
          </cell>
          <cell r="E1148" t="str">
            <v>050 00 09010</v>
          </cell>
          <cell r="F1148" t="str">
            <v>310</v>
          </cell>
        </row>
        <row r="1149">
          <cell r="A1149" t="str">
            <v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v>
          </cell>
          <cell r="B1149" t="str">
            <v>921</v>
          </cell>
          <cell r="C1149" t="str">
            <v>10</v>
          </cell>
          <cell r="D1149" t="str">
            <v>03</v>
          </cell>
          <cell r="E1149" t="str">
            <v>050 00 09020</v>
          </cell>
        </row>
        <row r="1150">
          <cell r="A1150" t="str">
            <v>Социальное обеспечение и иные выплаты населению</v>
          </cell>
          <cell r="B1150" t="str">
            <v>921</v>
          </cell>
          <cell r="C1150" t="str">
            <v>10</v>
          </cell>
          <cell r="D1150" t="str">
            <v>03</v>
          </cell>
          <cell r="E1150" t="str">
            <v>050 00 09020</v>
          </cell>
          <cell r="F1150" t="str">
            <v>300</v>
          </cell>
        </row>
        <row r="1151">
          <cell r="A1151" t="str">
            <v>Публичные нормативные социальные выплаты гражданам</v>
          </cell>
          <cell r="B1151" t="str">
            <v>921</v>
          </cell>
          <cell r="C1151" t="str">
            <v>10</v>
          </cell>
          <cell r="D1151" t="str">
            <v>03</v>
          </cell>
          <cell r="E1151" t="str">
            <v>050 00 09020</v>
          </cell>
          <cell r="F1151" t="str">
            <v>310</v>
          </cell>
        </row>
        <row r="1152">
          <cell r="A1152" t="str">
            <v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v>
          </cell>
          <cell r="B1152" t="str">
            <v>921</v>
          </cell>
          <cell r="C1152" t="str">
            <v>10</v>
          </cell>
          <cell r="D1152" t="str">
            <v>03</v>
          </cell>
          <cell r="E1152" t="str">
            <v>050 00 09050</v>
          </cell>
        </row>
        <row r="1153">
          <cell r="A1153" t="str">
            <v>Социальное обеспечение и иные выплаты населению</v>
          </cell>
          <cell r="B1153" t="str">
            <v>921</v>
          </cell>
          <cell r="C1153" t="str">
            <v>10</v>
          </cell>
          <cell r="D1153" t="str">
            <v>03</v>
          </cell>
          <cell r="E1153" t="str">
            <v>050 00 09050</v>
          </cell>
          <cell r="F1153" t="str">
            <v>300</v>
          </cell>
        </row>
        <row r="1154">
          <cell r="A1154" t="str">
            <v>Публичные нормативные социальные выплаты гражданам</v>
          </cell>
          <cell r="B1154" t="str">
            <v>921</v>
          </cell>
          <cell r="C1154" t="str">
            <v>10</v>
          </cell>
          <cell r="D1154" t="str">
            <v>03</v>
          </cell>
          <cell r="E1154" t="str">
            <v>050 00 09050</v>
          </cell>
          <cell r="F1154" t="str">
            <v>310</v>
          </cell>
        </row>
        <row r="1155">
          <cell r="A1155" t="str">
            <v>Единовременная денежная выплата ко дню воинской славы России - Дню Победы советского народа в Великой Отечественной войне 1941-1945 годов (9 мая)</v>
          </cell>
          <cell r="B1155" t="str">
            <v>921</v>
          </cell>
          <cell r="C1155" t="str">
            <v>10</v>
          </cell>
          <cell r="D1155" t="str">
            <v>03</v>
          </cell>
          <cell r="E1155" t="str">
            <v>050 00 09060</v>
          </cell>
        </row>
        <row r="1156">
          <cell r="A1156" t="str">
            <v>Социальное обеспечение и иные выплаты населению</v>
          </cell>
          <cell r="B1156" t="str">
            <v>921</v>
          </cell>
          <cell r="C1156" t="str">
            <v>10</v>
          </cell>
          <cell r="D1156" t="str">
            <v>03</v>
          </cell>
          <cell r="E1156" t="str">
            <v>050 00 09060</v>
          </cell>
          <cell r="F1156" t="str">
            <v>300</v>
          </cell>
        </row>
        <row r="1157">
          <cell r="A1157" t="str">
            <v>Публичные нормативные социальные выплаты гражданам</v>
          </cell>
          <cell r="B1157" t="str">
            <v>921</v>
          </cell>
          <cell r="C1157" t="str">
            <v>10</v>
          </cell>
          <cell r="D1157" t="str">
            <v>03</v>
          </cell>
          <cell r="E1157" t="str">
            <v>050 00 09060</v>
          </cell>
          <cell r="F1157" t="str">
            <v>310</v>
          </cell>
        </row>
        <row r="1158">
          <cell r="A1158" t="str">
            <v>Единовременная денежная выплата ко Дню памяти жертв политических репрессий (30 октября)</v>
          </cell>
          <cell r="B1158" t="str">
            <v>921</v>
          </cell>
          <cell r="C1158" t="str">
            <v>10</v>
          </cell>
          <cell r="D1158" t="str">
            <v>03</v>
          </cell>
          <cell r="E1158" t="str">
            <v>050 00 09070</v>
          </cell>
        </row>
        <row r="1159">
          <cell r="A1159" t="str">
            <v>Социальное обеспечение и иные выплаты населению</v>
          </cell>
          <cell r="B1159" t="str">
            <v>921</v>
          </cell>
          <cell r="C1159" t="str">
            <v>10</v>
          </cell>
          <cell r="D1159" t="str">
            <v>03</v>
          </cell>
          <cell r="E1159" t="str">
            <v>050 00 09070</v>
          </cell>
          <cell r="F1159" t="str">
            <v>300</v>
          </cell>
        </row>
        <row r="1160">
          <cell r="A1160" t="str">
            <v>Публичные нормативные социальные выплаты гражданам</v>
          </cell>
          <cell r="B1160" t="str">
            <v>921</v>
          </cell>
          <cell r="C1160" t="str">
            <v>10</v>
          </cell>
          <cell r="D1160" t="str">
            <v>03</v>
          </cell>
          <cell r="E1160" t="str">
            <v>050 00 09070</v>
          </cell>
          <cell r="F1160" t="str">
            <v>310</v>
          </cell>
        </row>
        <row r="1161">
          <cell r="A1161" t="str">
            <v>Единовременная денежная выплата к памятной дате России - Дню Героев Отечества (9 декабря)</v>
          </cell>
          <cell r="B1161" t="str">
            <v>921</v>
          </cell>
          <cell r="C1161" t="str">
            <v>10</v>
          </cell>
          <cell r="D1161" t="str">
            <v>03</v>
          </cell>
          <cell r="E1161" t="str">
            <v>050 00 09080</v>
          </cell>
        </row>
        <row r="1162">
          <cell r="A1162" t="str">
            <v>Социальное обеспечение и иные выплаты населению</v>
          </cell>
          <cell r="B1162" t="str">
            <v>921</v>
          </cell>
          <cell r="C1162" t="str">
            <v>10</v>
          </cell>
          <cell r="D1162" t="str">
            <v>03</v>
          </cell>
          <cell r="E1162" t="str">
            <v>050 00 09080</v>
          </cell>
          <cell r="F1162" t="str">
            <v>300</v>
          </cell>
        </row>
        <row r="1163">
          <cell r="A1163" t="str">
            <v>Публичные нормативные социальные выплаты гражданам</v>
          </cell>
          <cell r="B1163" t="str">
            <v>921</v>
          </cell>
          <cell r="C1163" t="str">
            <v>10</v>
          </cell>
          <cell r="D1163" t="str">
            <v>03</v>
          </cell>
          <cell r="E1163" t="str">
            <v>050 00 09080</v>
          </cell>
          <cell r="F1163" t="str">
            <v>310</v>
          </cell>
        </row>
        <row r="1164">
          <cell r="A1164" t="str">
            <v>Денежные выплаты на оплату социальных услуг, предоставляемых на условиях оплаты отдельным категориям граждан</v>
          </cell>
          <cell r="B1164" t="str">
            <v>921</v>
          </cell>
          <cell r="C1164" t="str">
            <v>10</v>
          </cell>
          <cell r="D1164" t="str">
            <v>03</v>
          </cell>
          <cell r="E1164" t="str">
            <v>050 00 09100</v>
          </cell>
        </row>
        <row r="1165">
          <cell r="A1165" t="str">
            <v>Социальное обеспечение и иные выплаты населению</v>
          </cell>
          <cell r="B1165" t="str">
            <v>921</v>
          </cell>
          <cell r="C1165" t="str">
            <v>10</v>
          </cell>
          <cell r="D1165" t="str">
            <v>03</v>
          </cell>
          <cell r="E1165" t="str">
            <v>050 00 09100</v>
          </cell>
          <cell r="F1165" t="str">
            <v>300</v>
          </cell>
        </row>
        <row r="1166">
          <cell r="A1166" t="str">
            <v>Публичные нормативные социальные выплаты гражданам</v>
          </cell>
          <cell r="B1166" t="str">
            <v>921</v>
          </cell>
          <cell r="C1166" t="str">
            <v>10</v>
          </cell>
          <cell r="D1166" t="str">
            <v>03</v>
          </cell>
          <cell r="E1166" t="str">
            <v>050 00 09100</v>
          </cell>
          <cell r="F1166" t="str">
            <v>310</v>
          </cell>
        </row>
        <row r="1167">
          <cell r="A1167" t="str">
            <v xml:space="preserve">Ежемесячные денежные выплаты Почетным гражданам городского округа Тольятти </v>
          </cell>
          <cell r="B1167" t="str">
            <v>921</v>
          </cell>
          <cell r="C1167" t="str">
            <v>10</v>
          </cell>
          <cell r="D1167" t="str">
            <v>03</v>
          </cell>
          <cell r="E1167" t="str">
            <v>050 00 09110</v>
          </cell>
        </row>
        <row r="1168">
          <cell r="A1168" t="str">
            <v>Социальное обеспечение и иные выплаты населению</v>
          </cell>
          <cell r="B1168" t="str">
            <v>921</v>
          </cell>
          <cell r="C1168" t="str">
            <v>10</v>
          </cell>
          <cell r="D1168" t="str">
            <v>03</v>
          </cell>
          <cell r="E1168" t="str">
            <v>050 00 09110</v>
          </cell>
          <cell r="F1168" t="str">
            <v>300</v>
          </cell>
        </row>
        <row r="1169">
          <cell r="A1169" t="str">
            <v>Публичные нормативные социальные выплаты гражданам</v>
          </cell>
          <cell r="B1169" t="str">
            <v>921</v>
          </cell>
          <cell r="C1169" t="str">
            <v>10</v>
          </cell>
          <cell r="D1169" t="str">
            <v>03</v>
          </cell>
          <cell r="E1169" t="str">
            <v>050 00 09110</v>
          </cell>
          <cell r="F1169" t="str">
            <v>310</v>
          </cell>
        </row>
        <row r="1170">
          <cell r="A1170" t="str">
            <v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v>
          </cell>
          <cell r="B1170" t="str">
            <v>921</v>
          </cell>
          <cell r="C1170" t="str">
            <v>10</v>
          </cell>
          <cell r="D1170" t="str">
            <v>03</v>
          </cell>
          <cell r="E1170" t="str">
            <v>050 00 09120</v>
          </cell>
        </row>
        <row r="1171">
          <cell r="A1171" t="str">
            <v>Социальное обеспечение и иные выплаты населению</v>
          </cell>
          <cell r="B1171" t="str">
            <v>921</v>
          </cell>
          <cell r="C1171" t="str">
            <v>10</v>
          </cell>
          <cell r="D1171" t="str">
            <v>03</v>
          </cell>
          <cell r="E1171" t="str">
            <v>050 00 09120</v>
          </cell>
          <cell r="F1171" t="str">
            <v>300</v>
          </cell>
        </row>
        <row r="1172">
          <cell r="A1172" t="str">
            <v>Публичные нормативные социальные выплаты гражданам</v>
          </cell>
          <cell r="B1172" t="str">
            <v>921</v>
          </cell>
          <cell r="C1172" t="str">
            <v>10</v>
          </cell>
          <cell r="D1172" t="str">
            <v>03</v>
          </cell>
          <cell r="E1172" t="str">
            <v>050 00 09120</v>
          </cell>
          <cell r="F1172" t="str">
            <v>310</v>
          </cell>
        </row>
        <row r="1173">
          <cell r="A1173" t="str">
            <v xml:space="preserve">Единовременные денежные выплаты на оплату оздоровительных услуг Почетным гражданам городского округа Тольятти </v>
          </cell>
          <cell r="B1173" t="str">
            <v>921</v>
          </cell>
          <cell r="C1173" t="str">
            <v>10</v>
          </cell>
          <cell r="D1173" t="str">
            <v>03</v>
          </cell>
          <cell r="E1173" t="str">
            <v>050 00 09130</v>
          </cell>
        </row>
        <row r="1174">
          <cell r="A1174" t="str">
            <v>Социальное обеспечение и иные выплаты населению</v>
          </cell>
          <cell r="B1174" t="str">
            <v>921</v>
          </cell>
          <cell r="C1174" t="str">
            <v>10</v>
          </cell>
          <cell r="D1174" t="str">
            <v>03</v>
          </cell>
          <cell r="E1174" t="str">
            <v>050 00 09130</v>
          </cell>
          <cell r="F1174" t="str">
            <v>300</v>
          </cell>
        </row>
        <row r="1175">
          <cell r="A1175" t="str">
            <v>Публичные нормативные социальные выплаты гражданам</v>
          </cell>
          <cell r="B1175" t="str">
            <v>921</v>
          </cell>
          <cell r="C1175" t="str">
            <v>10</v>
          </cell>
          <cell r="D1175" t="str">
            <v>03</v>
          </cell>
          <cell r="E1175" t="str">
            <v>050 00 09130</v>
          </cell>
          <cell r="F1175" t="str">
            <v>310</v>
          </cell>
        </row>
        <row r="1176">
          <cell r="A1176" t="str">
            <v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помощи, на иных условиях, чем предусмотрено указанными программами</v>
          </cell>
          <cell r="B1176" t="str">
            <v>921</v>
          </cell>
          <cell r="C1176" t="str">
            <v>10</v>
          </cell>
          <cell r="D1176" t="str">
            <v>03</v>
          </cell>
          <cell r="E1176" t="str">
            <v>050 00 09140</v>
          </cell>
        </row>
        <row r="1177">
          <cell r="A1177" t="str">
            <v>Социальное обеспечение и иные выплаты населению</v>
          </cell>
          <cell r="B1177" t="str">
            <v>921</v>
          </cell>
          <cell r="C1177" t="str">
            <v>10</v>
          </cell>
          <cell r="D1177" t="str">
            <v>03</v>
          </cell>
          <cell r="E1177" t="str">
            <v>050 00 09140</v>
          </cell>
          <cell r="F1177" t="str">
            <v>300</v>
          </cell>
        </row>
        <row r="1178">
          <cell r="A1178" t="str">
            <v>Публичные нормативные социальные выплаты гражданам</v>
          </cell>
          <cell r="B1178" t="str">
            <v>921</v>
          </cell>
          <cell r="C1178" t="str">
            <v>10</v>
          </cell>
          <cell r="D1178" t="str">
            <v>03</v>
          </cell>
          <cell r="E1178" t="str">
            <v>050 00 09140</v>
          </cell>
          <cell r="F1178" t="str">
            <v>310</v>
          </cell>
        </row>
        <row r="1179">
          <cell r="A1179" t="str">
            <v xml:space="preserve">Компенсационные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</v>
          </cell>
          <cell r="B1179" t="str">
            <v>921</v>
          </cell>
          <cell r="C1179" t="str">
            <v>10</v>
          </cell>
          <cell r="D1179" t="str">
            <v>03</v>
          </cell>
          <cell r="E1179" t="str">
            <v>050 00 09150</v>
          </cell>
        </row>
        <row r="1180">
          <cell r="A1180" t="str">
            <v>Социальное обеспечение и иные выплаты населению</v>
          </cell>
          <cell r="B1180" t="str">
            <v>921</v>
          </cell>
          <cell r="C1180" t="str">
            <v>10</v>
          </cell>
          <cell r="D1180" t="str">
            <v>03</v>
          </cell>
          <cell r="E1180" t="str">
            <v>050 00 09150</v>
          </cell>
          <cell r="F1180" t="str">
            <v>300</v>
          </cell>
        </row>
        <row r="1181">
          <cell r="A1181" t="str">
            <v>Публичные нормативные социальные выплаты гражданам</v>
          </cell>
          <cell r="B1181" t="str">
            <v>921</v>
          </cell>
          <cell r="C1181" t="str">
            <v>10</v>
          </cell>
          <cell r="D1181" t="str">
            <v>03</v>
          </cell>
          <cell r="E1181" t="str">
            <v>050 00 09150</v>
          </cell>
          <cell r="F1181" t="str">
            <v>310</v>
          </cell>
        </row>
        <row r="1182">
          <cell r="A1182" t="str">
            <v xml:space="preserve">Ежемесячные пособия на содержание детей депутата, выборного должностного лица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v>
          </cell>
          <cell r="B1182" t="str">
            <v>921</v>
          </cell>
          <cell r="C1182" t="str">
            <v>10</v>
          </cell>
          <cell r="D1182" t="str">
            <v>03</v>
          </cell>
          <cell r="E1182" t="str">
            <v>050 00 09170</v>
          </cell>
        </row>
        <row r="1183">
          <cell r="A1183" t="str">
            <v>Социальное обеспечение и иные выплаты населению</v>
          </cell>
          <cell r="B1183" t="str">
            <v>921</v>
          </cell>
          <cell r="C1183" t="str">
            <v>10</v>
          </cell>
          <cell r="D1183" t="str">
            <v>03</v>
          </cell>
          <cell r="E1183" t="str">
            <v>050 00 09170</v>
          </cell>
          <cell r="F1183" t="str">
            <v>300</v>
          </cell>
        </row>
        <row r="1184">
          <cell r="A1184" t="str">
            <v>Публичные нормативные социальные выплаты гражданам</v>
          </cell>
          <cell r="B1184" t="str">
            <v>921</v>
          </cell>
          <cell r="C1184" t="str">
            <v>10</v>
          </cell>
          <cell r="D1184" t="str">
            <v>03</v>
          </cell>
          <cell r="E1184" t="str">
            <v>050 00 09170</v>
          </cell>
          <cell r="F1184" t="str">
            <v>310</v>
          </cell>
        </row>
        <row r="1185">
          <cell r="A1185" t="str">
            <v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v>
          </cell>
          <cell r="B1185" t="str">
            <v>921</v>
          </cell>
          <cell r="C1185" t="str">
            <v>10</v>
          </cell>
          <cell r="D1185" t="str">
            <v>03</v>
          </cell>
          <cell r="E1185" t="str">
            <v>050 00 09180</v>
          </cell>
        </row>
        <row r="1186">
          <cell r="A1186" t="str">
            <v>Социальное обеспечение и иные выплаты населению</v>
          </cell>
          <cell r="B1186" t="str">
            <v>921</v>
          </cell>
          <cell r="C1186" t="str">
            <v>10</v>
          </cell>
          <cell r="D1186" t="str">
            <v>03</v>
          </cell>
          <cell r="E1186" t="str">
            <v>050 00 09180</v>
          </cell>
          <cell r="F1186" t="str">
            <v>300</v>
          </cell>
        </row>
        <row r="1187">
          <cell r="A1187" t="str">
            <v>Публичные нормативные социальные выплаты гражданам</v>
          </cell>
          <cell r="B1187" t="str">
            <v>921</v>
          </cell>
          <cell r="C1187" t="str">
            <v>10</v>
          </cell>
          <cell r="D1187" t="str">
            <v>03</v>
          </cell>
          <cell r="E1187" t="str">
            <v>050 00 09180</v>
          </cell>
          <cell r="F1187" t="str">
            <v>310</v>
          </cell>
        </row>
        <row r="1188">
          <cell r="A1188" t="str">
            <v xml:space="preserve">Выплата рентных платежей по договорам пожизненной ренты </v>
          </cell>
          <cell r="B1188" t="str">
            <v>921</v>
          </cell>
          <cell r="C1188" t="str">
            <v>10</v>
          </cell>
          <cell r="D1188" t="str">
            <v>03</v>
          </cell>
          <cell r="E1188" t="str">
            <v>050 00 09190</v>
          </cell>
        </row>
        <row r="1189">
          <cell r="A1189" t="str">
            <v>Социальное обеспечение и иные выплаты населению</v>
          </cell>
          <cell r="B1189" t="str">
            <v>921</v>
          </cell>
          <cell r="C1189" t="str">
            <v>10</v>
          </cell>
          <cell r="D1189" t="str">
            <v>03</v>
          </cell>
          <cell r="E1189" t="str">
            <v>050 00 09190</v>
          </cell>
          <cell r="F1189" t="str">
            <v>300</v>
          </cell>
        </row>
        <row r="1190">
          <cell r="A1190" t="str">
            <v>Публичные нормативные социальные выплаты гражданам</v>
          </cell>
          <cell r="B1190" t="str">
            <v>921</v>
          </cell>
          <cell r="C1190" t="str">
            <v>10</v>
          </cell>
          <cell r="D1190" t="str">
            <v>03</v>
          </cell>
          <cell r="E1190" t="str">
            <v>050 00 09190</v>
          </cell>
          <cell r="F1190" t="str">
            <v>310</v>
          </cell>
        </row>
        <row r="1191">
          <cell r="A1191" t="str">
            <v>Единовременные денежные выплаты гражданам, находящимся в трудных жизненных ситуациях и чрезвычайных обстоятельствах</v>
          </cell>
          <cell r="B1191" t="str">
            <v>921</v>
          </cell>
          <cell r="C1191" t="str">
            <v>10</v>
          </cell>
          <cell r="D1191" t="str">
            <v>03</v>
          </cell>
          <cell r="E1191" t="str">
            <v>050 00 09230</v>
          </cell>
        </row>
        <row r="1192">
          <cell r="A1192" t="str">
            <v>Социальное обеспечение и иные выплаты населению</v>
          </cell>
          <cell r="B1192" t="str">
            <v>921</v>
          </cell>
          <cell r="C1192" t="str">
            <v>10</v>
          </cell>
          <cell r="D1192" t="str">
            <v>03</v>
          </cell>
          <cell r="E1192" t="str">
            <v>050 00 09230</v>
          </cell>
          <cell r="F1192" t="str">
            <v>300</v>
          </cell>
        </row>
        <row r="1193">
          <cell r="A1193" t="str">
            <v>Публичные нормативные социальные выплаты гражданам</v>
          </cell>
          <cell r="B1193" t="str">
            <v>921</v>
          </cell>
          <cell r="C1193" t="str">
            <v>10</v>
          </cell>
          <cell r="D1193" t="str">
            <v>03</v>
          </cell>
          <cell r="E1193" t="str">
            <v>050 00 09230</v>
          </cell>
          <cell r="F1193" t="str">
            <v>310</v>
          </cell>
        </row>
        <row r="1194">
          <cell r="A1194" t="str">
            <v>Компенсационные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v>
          </cell>
          <cell r="B1194" t="str">
            <v>921</v>
          </cell>
          <cell r="C1194" t="str">
            <v>10</v>
          </cell>
          <cell r="D1194" t="str">
            <v>03</v>
          </cell>
          <cell r="E1194" t="str">
            <v>050 00 09240</v>
          </cell>
        </row>
        <row r="1195">
          <cell r="A1195" t="str">
            <v>Социальное обеспечение и иные выплаты населению</v>
          </cell>
          <cell r="B1195" t="str">
            <v>921</v>
          </cell>
          <cell r="C1195" t="str">
            <v>10</v>
          </cell>
          <cell r="D1195" t="str">
            <v>03</v>
          </cell>
          <cell r="E1195" t="str">
            <v>050 00 09240</v>
          </cell>
          <cell r="F1195" t="str">
            <v>300</v>
          </cell>
        </row>
        <row r="1196">
          <cell r="A1196" t="str">
            <v>Публичные нормативные социальные выплаты гражданам</v>
          </cell>
          <cell r="B1196" t="str">
            <v>921</v>
          </cell>
          <cell r="C1196" t="str">
            <v>10</v>
          </cell>
          <cell r="D1196" t="str">
            <v>03</v>
          </cell>
          <cell r="E1196" t="str">
            <v>050 00 09240</v>
          </cell>
          <cell r="F1196" t="str">
            <v>310</v>
          </cell>
        </row>
        <row r="1197">
          <cell r="A1197" t="str">
            <v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v>
          </cell>
          <cell r="B1197" t="str">
            <v>921</v>
          </cell>
          <cell r="C1197" t="str">
            <v>10</v>
          </cell>
          <cell r="D1197" t="str">
            <v>03</v>
          </cell>
          <cell r="E1197" t="str">
            <v>050 00 09270</v>
          </cell>
        </row>
        <row r="1198">
          <cell r="A1198" t="str">
            <v>Социальное обеспечение и иные выплаты населению</v>
          </cell>
          <cell r="B1198" t="str">
            <v>921</v>
          </cell>
          <cell r="C1198" t="str">
            <v>10</v>
          </cell>
          <cell r="D1198" t="str">
            <v>03</v>
          </cell>
          <cell r="E1198" t="str">
            <v>050 00 09270</v>
          </cell>
          <cell r="F1198" t="str">
            <v>300</v>
          </cell>
        </row>
        <row r="1199">
          <cell r="A1199" t="str">
            <v>Публичные нормативные социальные выплаты гражданам</v>
          </cell>
          <cell r="B1199" t="str">
            <v>921</v>
          </cell>
          <cell r="C1199" t="str">
            <v>10</v>
          </cell>
          <cell r="D1199" t="str">
            <v>03</v>
          </cell>
          <cell r="E1199" t="str">
            <v>050 00 09270</v>
          </cell>
          <cell r="F1199" t="str">
            <v>310</v>
          </cell>
        </row>
        <row r="1200">
          <cell r="A1200" t="str">
            <v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v>
          </cell>
          <cell r="B1200" t="str">
            <v>921</v>
          </cell>
          <cell r="C1200" t="str">
            <v>10</v>
          </cell>
          <cell r="D1200" t="str">
            <v>03</v>
          </cell>
          <cell r="E1200" t="str">
            <v>050 00 09290</v>
          </cell>
        </row>
        <row r="1201">
          <cell r="A1201" t="str">
            <v>Социальное обеспечение и иные выплаты населению</v>
          </cell>
          <cell r="B1201" t="str">
            <v>921</v>
          </cell>
          <cell r="C1201" t="str">
            <v>10</v>
          </cell>
          <cell r="D1201" t="str">
            <v>03</v>
          </cell>
          <cell r="E1201" t="str">
            <v>050 00 09290</v>
          </cell>
          <cell r="F1201" t="str">
            <v>300</v>
          </cell>
        </row>
        <row r="1202">
          <cell r="A1202" t="str">
            <v>Публичные нормативные социальные выплаты гражданам</v>
          </cell>
          <cell r="B1202" t="str">
            <v>921</v>
          </cell>
          <cell r="C1202" t="str">
            <v>10</v>
          </cell>
          <cell r="D1202" t="str">
            <v>03</v>
          </cell>
          <cell r="E1202" t="str">
            <v>050 00 09290</v>
          </cell>
          <cell r="F1202" t="str">
            <v>310</v>
          </cell>
        </row>
        <row r="1203">
          <cell r="A1203" t="str">
            <v>Ежемесячные денежные выплаты на приобретение льготных электронных проездных билетов</v>
          </cell>
          <cell r="B1203" t="str">
            <v>921</v>
          </cell>
          <cell r="C1203" t="str">
            <v>10</v>
          </cell>
          <cell r="D1203" t="str">
            <v>03</v>
          </cell>
          <cell r="E1203" t="str">
            <v>050 00 09320</v>
          </cell>
        </row>
        <row r="1204">
          <cell r="A1204" t="str">
            <v>Социальное обеспечение и иные выплаты населению</v>
          </cell>
          <cell r="B1204" t="str">
            <v>921</v>
          </cell>
          <cell r="C1204" t="str">
            <v>10</v>
          </cell>
          <cell r="D1204" t="str">
            <v>03</v>
          </cell>
          <cell r="E1204" t="str">
            <v>050 00 09320</v>
          </cell>
          <cell r="F1204" t="str">
            <v>300</v>
          </cell>
        </row>
        <row r="1205">
          <cell r="A1205" t="str">
            <v>Публичные нормативные социальные выплаты гражданам</v>
          </cell>
          <cell r="B1205" t="str">
            <v>921</v>
          </cell>
          <cell r="C1205" t="str">
            <v>10</v>
          </cell>
          <cell r="D1205" t="str">
            <v>03</v>
          </cell>
          <cell r="E1205" t="str">
            <v>050 00 09320</v>
          </cell>
          <cell r="F1205" t="str">
            <v>310</v>
          </cell>
        </row>
        <row r="1206">
          <cell r="A1206" t="str">
            <v>Ежемесячные денежные выплаты к пенсии отдельным категориям граждан</v>
          </cell>
          <cell r="B1206" t="str">
            <v>921</v>
          </cell>
          <cell r="C1206" t="str">
            <v>10</v>
          </cell>
          <cell r="D1206" t="str">
            <v>03</v>
          </cell>
          <cell r="E1206" t="str">
            <v>050 00 09330</v>
          </cell>
        </row>
        <row r="1207">
          <cell r="A1207" t="str">
            <v>Социальное обеспечение и иные выплаты населению</v>
          </cell>
          <cell r="B1207" t="str">
            <v>921</v>
          </cell>
          <cell r="C1207" t="str">
            <v>10</v>
          </cell>
          <cell r="D1207" t="str">
            <v>03</v>
          </cell>
          <cell r="E1207" t="str">
            <v>050 00 09330</v>
          </cell>
          <cell r="F1207" t="str">
            <v>300</v>
          </cell>
        </row>
        <row r="1208">
          <cell r="A1208" t="str">
            <v>Публичные нормативные социальные выплаты гражданам</v>
          </cell>
          <cell r="B1208" t="str">
            <v>921</v>
          </cell>
          <cell r="C1208" t="str">
            <v>10</v>
          </cell>
          <cell r="D1208" t="str">
            <v>03</v>
          </cell>
          <cell r="E1208" t="str">
            <v>050 00 09330</v>
          </cell>
          <cell r="F1208" t="str">
            <v>310</v>
          </cell>
        </row>
        <row r="1209">
          <cell r="A1209" t="str">
            <v>Ежемесячные денежные выплатына проезд для отдельных категорий граждан из числа инвалидов</v>
          </cell>
          <cell r="B1209" t="str">
            <v>921</v>
          </cell>
          <cell r="C1209" t="str">
            <v>10</v>
          </cell>
          <cell r="D1209" t="str">
            <v>03</v>
          </cell>
          <cell r="E1209" t="str">
            <v>050 00 09400</v>
          </cell>
        </row>
        <row r="1210">
          <cell r="A1210" t="str">
            <v>Социальное обеспечение и иные выплаты населению</v>
          </cell>
          <cell r="B1210" t="str">
            <v>921</v>
          </cell>
          <cell r="C1210" t="str">
            <v>10</v>
          </cell>
          <cell r="D1210" t="str">
            <v>03</v>
          </cell>
          <cell r="E1210" t="str">
            <v>050 00 09400</v>
          </cell>
          <cell r="F1210" t="str">
            <v>300</v>
          </cell>
        </row>
        <row r="1211">
          <cell r="A1211" t="str">
            <v>Публичные нормативные социальные выплаты гражданам</v>
          </cell>
          <cell r="B1211" t="str">
            <v>921</v>
          </cell>
          <cell r="C1211" t="str">
            <v>10</v>
          </cell>
          <cell r="D1211" t="str">
            <v>03</v>
          </cell>
          <cell r="E1211" t="str">
            <v>050 00 09400</v>
          </cell>
          <cell r="F1211" t="str">
            <v>310</v>
          </cell>
        </row>
        <row r="1212">
          <cell r="A1212" t="str">
            <v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v>
          </cell>
          <cell r="B1212" t="str">
            <v>921</v>
          </cell>
          <cell r="C1212" t="str">
            <v>10</v>
          </cell>
          <cell r="D1212" t="str">
            <v>03</v>
          </cell>
          <cell r="E1212" t="str">
            <v>050 00 S3230</v>
          </cell>
        </row>
        <row r="1213">
          <cell r="A1213" t="str">
            <v>Социальное обеспечение и иные выплаты населению</v>
          </cell>
          <cell r="B1213" t="str">
            <v>921</v>
          </cell>
          <cell r="C1213" t="str">
            <v>10</v>
          </cell>
          <cell r="D1213" t="str">
            <v>03</v>
          </cell>
          <cell r="E1213" t="str">
            <v>050 00 S3230</v>
          </cell>
          <cell r="F1213" t="str">
            <v>300</v>
          </cell>
        </row>
        <row r="1214">
          <cell r="A1214" t="str">
            <v>Публичные нормативные социальные выплаты гражданам</v>
          </cell>
          <cell r="B1214" t="str">
            <v>921</v>
          </cell>
          <cell r="C1214" t="str">
            <v>10</v>
          </cell>
          <cell r="D1214" t="str">
            <v>03</v>
          </cell>
          <cell r="E1214" t="str">
            <v>050 00 S3230</v>
          </cell>
          <cell r="F1214" t="str">
            <v>310</v>
          </cell>
        </row>
        <row r="1216">
          <cell r="A1216" t="str">
            <v>Охрана семьи и детства</v>
          </cell>
          <cell r="B1216" t="str">
            <v>921</v>
          </cell>
          <cell r="C1216" t="str">
            <v>10</v>
          </cell>
          <cell r="D1216" t="str">
            <v>04</v>
          </cell>
        </row>
        <row r="1217">
          <cell r="A1217" t="str">
            <v>Муниципальная программа «Создание условий для улучшения качества жизни  жителей городского округа Тольятти»  на 2020-2024 годы</v>
          </cell>
          <cell r="B1217" t="str">
            <v>921</v>
          </cell>
          <cell r="C1217" t="str">
            <v>10</v>
          </cell>
          <cell r="D1217" t="str">
            <v>04</v>
          </cell>
          <cell r="E1217" t="str">
            <v>050 00 00000</v>
          </cell>
        </row>
        <row r="1218">
          <cell r="A1218" t="str">
            <v>Выплаты отдельным категориям граждан</v>
          </cell>
          <cell r="B1218" t="str">
            <v>921</v>
          </cell>
          <cell r="C1218" t="str">
            <v>10</v>
          </cell>
          <cell r="D1218" t="str">
            <v>04</v>
          </cell>
          <cell r="E1218" t="str">
            <v>050 00 09000</v>
          </cell>
        </row>
        <row r="1219">
          <cell r="A1219" t="str">
            <v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v>
          </cell>
          <cell r="B1219" t="str">
            <v>921</v>
          </cell>
          <cell r="C1219" t="str">
            <v>10</v>
          </cell>
          <cell r="D1219" t="str">
            <v>04</v>
          </cell>
          <cell r="E1219" t="str">
            <v>050 00 09030</v>
          </cell>
        </row>
        <row r="1220">
          <cell r="A1220" t="str">
            <v>Социальное обеспечение и иные выплаты населению</v>
          </cell>
          <cell r="B1220" t="str">
            <v>921</v>
          </cell>
          <cell r="C1220" t="str">
            <v>10</v>
          </cell>
          <cell r="D1220" t="str">
            <v>04</v>
          </cell>
          <cell r="E1220" t="str">
            <v>050 00 09030</v>
          </cell>
          <cell r="F1220" t="str">
            <v>300</v>
          </cell>
        </row>
        <row r="1221">
          <cell r="A1221" t="str">
            <v>Публичные нормативные социальные выплаты гражданам</v>
          </cell>
          <cell r="B1221" t="str">
            <v>921</v>
          </cell>
          <cell r="C1221" t="str">
            <v>10</v>
          </cell>
          <cell r="D1221" t="str">
            <v>04</v>
          </cell>
          <cell r="E1221" t="str">
            <v>050 00 09030</v>
          </cell>
          <cell r="F1221" t="str">
            <v>310</v>
          </cell>
        </row>
        <row r="1222">
          <cell r="A1222" t="str">
            <v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 </v>
          </cell>
          <cell r="B1222" t="str">
            <v>921</v>
          </cell>
          <cell r="C1222" t="str">
            <v>10</v>
          </cell>
          <cell r="D1222" t="str">
            <v>04</v>
          </cell>
          <cell r="E1222" t="str">
            <v>050 00 09250</v>
          </cell>
        </row>
        <row r="1223">
          <cell r="A1223" t="str">
            <v>Социальное обеспечение и иные выплаты населению</v>
          </cell>
          <cell r="B1223" t="str">
            <v>921</v>
          </cell>
          <cell r="C1223" t="str">
            <v>10</v>
          </cell>
          <cell r="D1223" t="str">
            <v>04</v>
          </cell>
          <cell r="E1223" t="str">
            <v>050 00 09250</v>
          </cell>
          <cell r="F1223" t="str">
            <v>300</v>
          </cell>
        </row>
        <row r="1224">
          <cell r="A1224" t="str">
            <v>Публичные нормативные социальные выплаты гражданам</v>
          </cell>
          <cell r="B1224" t="str">
            <v>921</v>
          </cell>
          <cell r="C1224" t="str">
            <v>10</v>
          </cell>
          <cell r="D1224" t="str">
            <v>04</v>
          </cell>
          <cell r="E1224" t="str">
            <v>050 00 09250</v>
          </cell>
          <cell r="F1224" t="str">
            <v>310</v>
          </cell>
        </row>
        <row r="1225">
          <cell r="A1225" t="str">
            <v>Предоставление ежемесячных денежных выплат для отдельных категорий граждан, имеющих детей в возрасте до 1 года</v>
          </cell>
          <cell r="B1225" t="str">
            <v>921</v>
          </cell>
          <cell r="C1225" t="str">
            <v>10</v>
          </cell>
          <cell r="D1225" t="str">
            <v>04</v>
          </cell>
          <cell r="E1225" t="str">
            <v>050 00 09260</v>
          </cell>
        </row>
        <row r="1226">
          <cell r="A1226" t="str">
            <v>Социальное обеспечение и иные выплаты населению</v>
          </cell>
          <cell r="B1226" t="str">
            <v>921</v>
          </cell>
          <cell r="C1226" t="str">
            <v>10</v>
          </cell>
          <cell r="D1226" t="str">
            <v>04</v>
          </cell>
          <cell r="E1226" t="str">
            <v>050 00 09260</v>
          </cell>
          <cell r="F1226" t="str">
            <v>300</v>
          </cell>
        </row>
        <row r="1227">
          <cell r="A1227" t="str">
            <v>Публичные нормативные социальные выплаты гражданам</v>
          </cell>
          <cell r="B1227" t="str">
            <v>921</v>
          </cell>
          <cell r="C1227" t="str">
            <v>10</v>
          </cell>
          <cell r="D1227" t="str">
            <v>04</v>
          </cell>
          <cell r="E1227" t="str">
            <v>050 00 09260</v>
          </cell>
          <cell r="F1227" t="str">
            <v>310</v>
          </cell>
        </row>
        <row r="1228">
          <cell r="A1228" t="str">
            <v>Предоставление единовременного пособия в связи с вручением 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v>
          </cell>
          <cell r="B1228" t="str">
            <v>921</v>
          </cell>
          <cell r="C1228" t="str">
            <v>10</v>
          </cell>
          <cell r="D1228" t="str">
            <v>04</v>
          </cell>
          <cell r="E1228" t="str">
            <v>050 00 09300</v>
          </cell>
        </row>
        <row r="1229">
          <cell r="A1229" t="str">
            <v>Социальное обеспечение и иные выплаты населению</v>
          </cell>
          <cell r="B1229" t="str">
            <v>921</v>
          </cell>
          <cell r="C1229" t="str">
            <v>10</v>
          </cell>
          <cell r="D1229" t="str">
            <v>04</v>
          </cell>
          <cell r="E1229" t="str">
            <v>050 00 09300</v>
          </cell>
          <cell r="F1229">
            <v>300</v>
          </cell>
        </row>
        <row r="1230">
          <cell r="A1230" t="str">
            <v>Публичные нормативные социальные выплаты гражданам</v>
          </cell>
          <cell r="B1230" t="str">
            <v>921</v>
          </cell>
          <cell r="C1230" t="str">
            <v>10</v>
          </cell>
          <cell r="D1230" t="str">
            <v>04</v>
          </cell>
          <cell r="E1230" t="str">
            <v>050 00 09300</v>
          </cell>
          <cell r="F1230">
            <v>310</v>
          </cell>
        </row>
        <row r="1231">
          <cell r="A1231" t="str">
            <v>Предоставление единовременного пособия на первоочередные нужды</v>
          </cell>
          <cell r="B1231" t="str">
            <v>921</v>
          </cell>
          <cell r="C1231" t="str">
            <v>10</v>
          </cell>
          <cell r="D1231" t="str">
            <v>04</v>
          </cell>
          <cell r="E1231" t="str">
            <v>050 00 09340</v>
          </cell>
        </row>
        <row r="1232">
          <cell r="A1232" t="str">
            <v>Социальное обеспечение и иные выплаты населению</v>
          </cell>
          <cell r="B1232" t="str">
            <v>921</v>
          </cell>
          <cell r="C1232" t="str">
            <v>10</v>
          </cell>
          <cell r="D1232" t="str">
            <v>04</v>
          </cell>
          <cell r="E1232" t="str">
            <v>050 00 09340</v>
          </cell>
          <cell r="F1232">
            <v>300</v>
          </cell>
        </row>
        <row r="1233">
          <cell r="A1233" t="str">
            <v>Публичные нормативные социальные выплаты гражданам</v>
          </cell>
          <cell r="B1233" t="str">
            <v>921</v>
          </cell>
          <cell r="C1233" t="str">
            <v>10</v>
          </cell>
          <cell r="D1233" t="str">
            <v>04</v>
          </cell>
          <cell r="E1233" t="str">
            <v>050 00 09340</v>
          </cell>
          <cell r="F1233">
            <v>310</v>
          </cell>
        </row>
        <row r="1234">
          <cell r="A1234" t="str">
            <v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v>
          </cell>
          <cell r="B1234" t="str">
            <v>921</v>
          </cell>
          <cell r="C1234" t="str">
            <v>10</v>
          </cell>
          <cell r="D1234" t="str">
            <v>04</v>
          </cell>
          <cell r="E1234" t="str">
            <v>050 00 09350</v>
          </cell>
        </row>
        <row r="1235">
          <cell r="A1235" t="str">
            <v>Социальное обеспечение и иные выплаты населению</v>
          </cell>
          <cell r="B1235" t="str">
            <v>921</v>
          </cell>
          <cell r="C1235" t="str">
            <v>10</v>
          </cell>
          <cell r="D1235" t="str">
            <v>04</v>
          </cell>
          <cell r="E1235" t="str">
            <v>050 00 09350</v>
          </cell>
          <cell r="F1235">
            <v>300</v>
          </cell>
        </row>
        <row r="1236">
          <cell r="A1236" t="str">
            <v>Публичные нормативные социальные выплаты гражданам</v>
          </cell>
          <cell r="B1236" t="str">
            <v>921</v>
          </cell>
          <cell r="C1236" t="str">
            <v>10</v>
          </cell>
          <cell r="D1236" t="str">
            <v>04</v>
          </cell>
          <cell r="E1236" t="str">
            <v>050 00 09350</v>
          </cell>
          <cell r="F1236">
            <v>310</v>
          </cell>
        </row>
        <row r="1237">
          <cell r="A1237" t="str">
            <v>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детей-сирот, детей, оставшихся без попечения родителей</v>
          </cell>
          <cell r="B1237" t="str">
            <v>921</v>
          </cell>
          <cell r="C1237" t="str">
            <v>10</v>
          </cell>
          <cell r="D1237" t="str">
            <v>04</v>
          </cell>
          <cell r="E1237" t="str">
            <v>050 00 09360</v>
          </cell>
        </row>
        <row r="1238">
          <cell r="A1238" t="str">
            <v>Социальное обеспечение и иные выплаты населению</v>
          </cell>
          <cell r="B1238" t="str">
            <v>921</v>
          </cell>
          <cell r="C1238" t="str">
            <v>10</v>
          </cell>
          <cell r="D1238" t="str">
            <v>04</v>
          </cell>
          <cell r="E1238" t="str">
            <v>050 00 09360</v>
          </cell>
          <cell r="F1238">
            <v>300</v>
          </cell>
        </row>
        <row r="1239">
          <cell r="A1239" t="str">
            <v>Публичные нормативные социальные выплаты гражданам</v>
          </cell>
          <cell r="B1239" t="str">
            <v>921</v>
          </cell>
          <cell r="C1239" t="str">
            <v>10</v>
          </cell>
          <cell r="D1239" t="str">
            <v>04</v>
          </cell>
          <cell r="E1239" t="str">
            <v>050 00 09360</v>
          </cell>
          <cell r="F1239">
            <v>310</v>
          </cell>
        </row>
        <row r="1240">
          <cell r="A1240" t="str">
            <v>Предоставление единовременного пособия в связи с принятием ребенка на воспитание в приемную семью, на патронатное воспитание</v>
          </cell>
          <cell r="B1240" t="str">
            <v>921</v>
          </cell>
          <cell r="C1240" t="str">
            <v>10</v>
          </cell>
          <cell r="D1240" t="str">
            <v>04</v>
          </cell>
          <cell r="E1240" t="str">
            <v>050 00 09370</v>
          </cell>
        </row>
        <row r="1241">
          <cell r="A1241" t="str">
            <v>Социальное обеспечение и иные выплаты населению</v>
          </cell>
          <cell r="B1241" t="str">
            <v>921</v>
          </cell>
          <cell r="C1241" t="str">
            <v>10</v>
          </cell>
          <cell r="D1241" t="str">
            <v>04</v>
          </cell>
          <cell r="E1241" t="str">
            <v>050 00 09370</v>
          </cell>
          <cell r="F1241">
            <v>300</v>
          </cell>
        </row>
        <row r="1242">
          <cell r="A1242" t="str">
            <v>Публичные нормативные социальные выплаты гражданам</v>
          </cell>
          <cell r="B1242" t="str">
            <v>921</v>
          </cell>
          <cell r="C1242" t="str">
            <v>10</v>
          </cell>
          <cell r="D1242" t="str">
            <v>04</v>
          </cell>
          <cell r="E1242" t="str">
            <v>050 00 09370</v>
          </cell>
          <cell r="F1242">
            <v>310</v>
          </cell>
        </row>
        <row r="1243">
          <cell r="A1243" t="str">
            <v>Предоставление единовременного пособия гражданам в связи с рождением детей в День исторического рождения города Тольятти (20 июня)</v>
          </cell>
          <cell r="B1243" t="str">
            <v>921</v>
          </cell>
          <cell r="C1243" t="str">
            <v>10</v>
          </cell>
          <cell r="D1243" t="str">
            <v>04</v>
          </cell>
          <cell r="E1243" t="str">
            <v>050 00 09380</v>
          </cell>
        </row>
        <row r="1244">
          <cell r="A1244" t="str">
            <v>Социальное обеспечение и иные выплаты населению</v>
          </cell>
          <cell r="B1244" t="str">
            <v>921</v>
          </cell>
          <cell r="C1244" t="str">
            <v>10</v>
          </cell>
          <cell r="D1244" t="str">
            <v>04</v>
          </cell>
          <cell r="E1244" t="str">
            <v>050 00 09380</v>
          </cell>
          <cell r="F1244">
            <v>300</v>
          </cell>
        </row>
        <row r="1245">
          <cell r="A1245" t="str">
            <v>Публичные нормативные социальные выплаты гражданам</v>
          </cell>
          <cell r="B1245" t="str">
            <v>921</v>
          </cell>
          <cell r="C1245" t="str">
            <v>10</v>
          </cell>
          <cell r="D1245" t="str">
            <v>04</v>
          </cell>
          <cell r="E1245" t="str">
            <v>050 00 09380</v>
          </cell>
          <cell r="F1245">
            <v>310</v>
          </cell>
        </row>
        <row r="1246">
          <cell r="A1246" t="str">
            <v>Предоставление ежемесячного пособия на содержание ребенка, переданного на воспитание в приемную семью, на патронатное воспитание</v>
          </cell>
          <cell r="B1246" t="str">
            <v>921</v>
          </cell>
          <cell r="C1246" t="str">
            <v>10</v>
          </cell>
          <cell r="D1246" t="str">
            <v>04</v>
          </cell>
          <cell r="E1246" t="str">
            <v>050 00 09390</v>
          </cell>
        </row>
        <row r="1247">
          <cell r="A1247" t="str">
            <v>Социальное обеспечение и иные выплаты населению</v>
          </cell>
          <cell r="B1247" t="str">
            <v>921</v>
          </cell>
          <cell r="C1247" t="str">
            <v>10</v>
          </cell>
          <cell r="D1247" t="str">
            <v>04</v>
          </cell>
          <cell r="E1247" t="str">
            <v>050 00 09390</v>
          </cell>
          <cell r="F1247">
            <v>300</v>
          </cell>
        </row>
        <row r="1248">
          <cell r="A1248" t="str">
            <v>Публичные нормативные социальные выплаты гражданам</v>
          </cell>
          <cell r="B1248" t="str">
            <v>921</v>
          </cell>
          <cell r="C1248" t="str">
            <v>10</v>
          </cell>
          <cell r="D1248" t="str">
            <v>04</v>
          </cell>
          <cell r="E1248" t="str">
            <v>050 00 09390</v>
          </cell>
          <cell r="F1248">
            <v>310</v>
          </cell>
        </row>
        <row r="1250">
          <cell r="A1250" t="str">
            <v>Другие вопросы в области социальной политики</v>
          </cell>
          <cell r="B1250" t="str">
            <v>921</v>
          </cell>
          <cell r="C1250" t="str">
            <v>10</v>
          </cell>
          <cell r="D1250" t="str">
            <v>06</v>
          </cell>
        </row>
        <row r="1251">
          <cell r="A1251" t="str">
            <v>Муниципальная программа «Создание условий для улучшения качества жизни  жителей городского округа Тольятти»  на 2020-2024 годы</v>
          </cell>
          <cell r="B1251" t="str">
            <v>921</v>
          </cell>
          <cell r="C1251" t="str">
            <v>10</v>
          </cell>
          <cell r="D1251" t="str">
            <v>06</v>
          </cell>
          <cell r="E1251" t="str">
            <v>050 00 00000</v>
          </cell>
        </row>
        <row r="1252">
          <cell r="A1252" t="str">
            <v>Мероприятия в установленной сфере деятельности</v>
          </cell>
          <cell r="B1252" t="str">
            <v>921</v>
          </cell>
          <cell r="C1252" t="str">
            <v>10</v>
          </cell>
          <cell r="D1252" t="str">
            <v>06</v>
          </cell>
          <cell r="E1252" t="str">
            <v>050 00 04000</v>
          </cell>
        </row>
        <row r="1253">
          <cell r="A1253" t="str">
            <v>Мероприятия в области социальной политики</v>
          </cell>
          <cell r="B1253" t="str">
            <v>921</v>
          </cell>
          <cell r="C1253" t="str">
            <v>10</v>
          </cell>
          <cell r="D1253" t="str">
            <v>06</v>
          </cell>
          <cell r="E1253" t="str">
            <v>050 00 04370</v>
          </cell>
        </row>
        <row r="1254">
          <cell r="A1254" t="str">
            <v>Предоставление субсидий бюджетным, автономным учреждениям и иным некоммерческим организациям</v>
          </cell>
          <cell r="B1254" t="str">
            <v>921</v>
          </cell>
          <cell r="C1254" t="str">
            <v>10</v>
          </cell>
          <cell r="D1254" t="str">
            <v>06</v>
          </cell>
          <cell r="E1254" t="str">
            <v>050 00 04370</v>
          </cell>
          <cell r="F1254" t="str">
            <v>600</v>
          </cell>
        </row>
        <row r="1255">
          <cell r="A1255" t="str">
            <v>Субсидии автономным учреждениям</v>
          </cell>
          <cell r="B1255" t="str">
            <v>921</v>
          </cell>
          <cell r="C1255" t="str">
            <v>10</v>
          </cell>
          <cell r="D1255" t="str">
            <v>06</v>
          </cell>
          <cell r="E1255" t="str">
            <v>050 00 04370</v>
          </cell>
          <cell r="F1255">
            <v>620</v>
          </cell>
        </row>
        <row r="1257">
          <cell r="A1257" t="str">
            <v>Контрольно-счетная палата городского округа Тольятти Самарской области</v>
          </cell>
          <cell r="B1257">
            <v>922</v>
          </cell>
        </row>
        <row r="1259">
          <cell r="A1259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B1259">
            <v>922</v>
          </cell>
          <cell r="C1259" t="str">
            <v>01</v>
          </cell>
          <cell r="D1259" t="str">
            <v>06</v>
          </cell>
        </row>
        <row r="1260">
          <cell r="A1260" t="str">
            <v>Непрограммное направление расходов</v>
          </cell>
          <cell r="B1260">
            <v>922</v>
          </cell>
          <cell r="C1260" t="str">
            <v>01</v>
          </cell>
          <cell r="D1260" t="str">
            <v>06</v>
          </cell>
          <cell r="E1260" t="str">
            <v>990 00 00000</v>
          </cell>
        </row>
        <row r="1261">
          <cell r="A1261" t="str">
            <v>Руководство и управление в сфере установленных функций органов местного самоуправления</v>
          </cell>
          <cell r="B1261">
            <v>922</v>
          </cell>
          <cell r="C1261" t="str">
            <v>01</v>
          </cell>
          <cell r="D1261" t="str">
            <v>06</v>
          </cell>
          <cell r="E1261" t="str">
            <v>990 00 11000</v>
          </cell>
        </row>
        <row r="1262">
          <cell r="A1262" t="str">
            <v>Центральный аппарат</v>
          </cell>
          <cell r="B1262">
            <v>922</v>
          </cell>
          <cell r="C1262" t="str">
            <v>01</v>
          </cell>
          <cell r="D1262" t="str">
            <v>06</v>
          </cell>
          <cell r="E1262" t="str">
            <v>990 00 11040</v>
          </cell>
        </row>
        <row r="1263">
          <cell r="A1263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263">
            <v>922</v>
          </cell>
          <cell r="C1263" t="str">
            <v>01</v>
          </cell>
          <cell r="D1263" t="str">
            <v>06</v>
          </cell>
          <cell r="E1263" t="str">
            <v>990 00 11040</v>
          </cell>
          <cell r="F1263" t="str">
            <v>100</v>
          </cell>
        </row>
        <row r="1264">
          <cell r="A1264" t="str">
            <v>Расходы на выплаты персоналу государственных (муниципальных) органов</v>
          </cell>
          <cell r="B1264">
            <v>922</v>
          </cell>
          <cell r="C1264" t="str">
            <v>01</v>
          </cell>
          <cell r="D1264" t="str">
            <v>06</v>
          </cell>
          <cell r="E1264" t="str">
            <v>990 00 11040</v>
          </cell>
          <cell r="F1264" t="str">
            <v>120</v>
          </cell>
        </row>
        <row r="1265">
          <cell r="A1265" t="str">
            <v>Закупка товаров, работ и услуг для обеспечения государственных (муниципальных) нужд</v>
          </cell>
          <cell r="B1265">
            <v>922</v>
          </cell>
          <cell r="C1265" t="str">
            <v>01</v>
          </cell>
          <cell r="D1265" t="str">
            <v>06</v>
          </cell>
          <cell r="E1265" t="str">
            <v>990 00 11040</v>
          </cell>
          <cell r="F1265" t="str">
            <v>200</v>
          </cell>
        </row>
        <row r="1266">
          <cell r="A1266" t="str">
            <v>Иные закупки товаров, работ и услуг для обеспечения государственных (муниципальных) нужд</v>
          </cell>
          <cell r="B1266">
            <v>922</v>
          </cell>
          <cell r="C1266" t="str">
            <v>01</v>
          </cell>
          <cell r="D1266" t="str">
            <v>06</v>
          </cell>
          <cell r="E1266" t="str">
            <v>990 00 11040</v>
          </cell>
          <cell r="F1266" t="str">
            <v>240</v>
          </cell>
        </row>
        <row r="1267">
          <cell r="A1267" t="str">
            <v>Иные бюджетные ассигнования</v>
          </cell>
          <cell r="B1267">
            <v>922</v>
          </cell>
          <cell r="C1267" t="str">
            <v>01</v>
          </cell>
          <cell r="D1267" t="str">
            <v>06</v>
          </cell>
          <cell r="E1267" t="str">
            <v>990 00 11040</v>
          </cell>
          <cell r="F1267" t="str">
            <v>800</v>
          </cell>
        </row>
        <row r="1268">
          <cell r="A1268" t="str">
            <v xml:space="preserve">Уплата налогов, сборов и иных платежей                    </v>
          </cell>
          <cell r="B1268">
            <v>922</v>
          </cell>
          <cell r="C1268" t="str">
            <v>01</v>
          </cell>
          <cell r="D1268" t="str">
            <v>06</v>
          </cell>
          <cell r="E1268" t="str">
            <v>990 00 11040</v>
          </cell>
          <cell r="F1268" t="str">
            <v>850</v>
          </cell>
        </row>
        <row r="1269">
          <cell r="A1269" t="str">
            <v>Председатель, заместитель и аудиторы контрольно-счетной палаты муниципального образования</v>
          </cell>
          <cell r="B1269">
            <v>922</v>
          </cell>
          <cell r="C1269" t="str">
            <v>01</v>
          </cell>
          <cell r="D1269" t="str">
            <v>06</v>
          </cell>
          <cell r="E1269" t="str">
            <v>990 00 11050</v>
          </cell>
        </row>
        <row r="1270">
          <cell r="A1270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270">
            <v>922</v>
          </cell>
          <cell r="C1270" t="str">
            <v>01</v>
          </cell>
          <cell r="D1270" t="str">
            <v>06</v>
          </cell>
          <cell r="E1270" t="str">
            <v>990 00 11050</v>
          </cell>
          <cell r="F1270" t="str">
            <v>100</v>
          </cell>
        </row>
        <row r="1271">
          <cell r="A1271" t="str">
            <v>Расходы на выплаты персоналу государственных (муниципальных) органов</v>
          </cell>
          <cell r="B1271">
            <v>922</v>
          </cell>
          <cell r="C1271" t="str">
            <v>01</v>
          </cell>
          <cell r="D1271" t="str">
            <v>06</v>
          </cell>
          <cell r="E1271" t="str">
            <v>990 00 11050</v>
          </cell>
          <cell r="F1271" t="str">
            <v>120</v>
          </cell>
        </row>
        <row r="1272">
          <cell r="A1272" t="str">
            <v>Организационное управление администрации городского округа Тольятти</v>
          </cell>
          <cell r="B1272">
            <v>923</v>
          </cell>
        </row>
        <row r="1273">
          <cell r="A1273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B1273">
            <v>923</v>
          </cell>
          <cell r="C1273" t="str">
            <v>01</v>
          </cell>
          <cell r="D1273" t="str">
            <v>04</v>
          </cell>
        </row>
        <row r="1274">
          <cell r="A1274" t="str">
            <v>Муниципальная программа «Развитие органов местного самоуправления городского округа Тольятти на 2017-2022 годы»</v>
          </cell>
          <cell r="B1274">
            <v>923</v>
          </cell>
          <cell r="C1274" t="str">
            <v>01</v>
          </cell>
          <cell r="D1274" t="str">
            <v>04</v>
          </cell>
          <cell r="E1274" t="str">
            <v>220 00 00000</v>
          </cell>
        </row>
        <row r="1275">
          <cell r="A1275" t="str">
            <v>Руководство и управление в сфере установленных функций органов местного самоуправления</v>
          </cell>
          <cell r="B1275">
            <v>923</v>
          </cell>
          <cell r="C1275" t="str">
            <v>01</v>
          </cell>
          <cell r="D1275" t="str">
            <v>04</v>
          </cell>
          <cell r="E1275" t="str">
            <v>220 00 11000</v>
          </cell>
        </row>
        <row r="1276">
          <cell r="A1276" t="str">
            <v>Центральный аппарат</v>
          </cell>
          <cell r="B1276">
            <v>923</v>
          </cell>
          <cell r="C1276" t="str">
            <v>01</v>
          </cell>
          <cell r="D1276" t="str">
            <v>04</v>
          </cell>
          <cell r="E1276" t="str">
            <v>220 00 11040</v>
          </cell>
        </row>
        <row r="1277">
          <cell r="A1277" t="str">
            <v>Закупка товаров, работ и услуг для обеспечения государственных (муниципальных) нужд</v>
          </cell>
          <cell r="B1277">
            <v>923</v>
          </cell>
          <cell r="C1277" t="str">
            <v>01</v>
          </cell>
          <cell r="D1277" t="str">
            <v>04</v>
          </cell>
          <cell r="E1277" t="str">
            <v>220 00 11040</v>
          </cell>
          <cell r="F1277" t="str">
            <v>200</v>
          </cell>
        </row>
        <row r="1278">
          <cell r="A1278" t="str">
            <v>Иные закупки товаров, работ и услуг для обеспечения государственных (муниципальных) нужд</v>
          </cell>
          <cell r="B1278">
            <v>923</v>
          </cell>
          <cell r="C1278" t="str">
            <v>01</v>
          </cell>
          <cell r="D1278" t="str">
            <v>04</v>
          </cell>
          <cell r="E1278" t="str">
            <v>220 00 11040</v>
          </cell>
          <cell r="F1278" t="str">
            <v>240</v>
          </cell>
        </row>
        <row r="1279">
          <cell r="A1279" t="str">
            <v>Субвенции</v>
          </cell>
          <cell r="B1279">
            <v>923</v>
          </cell>
          <cell r="C1279" t="str">
            <v>01</v>
          </cell>
          <cell r="D1279" t="str">
            <v>04</v>
          </cell>
          <cell r="E1279" t="str">
            <v>220 00 75000</v>
          </cell>
        </row>
        <row r="1280">
          <cell r="A1280" t="str">
            <v>Организация деятельности в сфере обеспечения жильем отдельных категорий граждан</v>
          </cell>
          <cell r="B1280">
            <v>923</v>
          </cell>
          <cell r="C1280" t="str">
            <v>01</v>
          </cell>
          <cell r="D1280" t="str">
            <v>04</v>
          </cell>
          <cell r="E1280" t="str">
            <v>220 00 75080</v>
          </cell>
        </row>
        <row r="1281">
          <cell r="A1281" t="str">
            <v>Закупка товаров, работ и услуг для обеспечения государственных (муниципальных) нужд</v>
          </cell>
          <cell r="B1281">
            <v>923</v>
          </cell>
          <cell r="C1281" t="str">
            <v>01</v>
          </cell>
          <cell r="D1281" t="str">
            <v>04</v>
          </cell>
          <cell r="E1281" t="str">
            <v>220 00 75080</v>
          </cell>
          <cell r="F1281" t="str">
            <v>200</v>
          </cell>
        </row>
        <row r="1282">
          <cell r="A1282" t="str">
            <v>Иные закупки товаров, работ и услуг для обеспечения государственных (муниципальных) нужд</v>
          </cell>
          <cell r="B1282">
            <v>923</v>
          </cell>
          <cell r="C1282" t="str">
            <v>01</v>
          </cell>
          <cell r="D1282" t="str">
            <v>04</v>
          </cell>
          <cell r="E1282" t="str">
            <v>220 00 75080</v>
          </cell>
          <cell r="F1282" t="str">
            <v>240</v>
          </cell>
        </row>
        <row r="1283">
          <cell r="A1283" t="str">
            <v>Организация деятельности административных комиссий</v>
          </cell>
          <cell r="B1283">
            <v>923</v>
          </cell>
          <cell r="C1283" t="str">
            <v>01</v>
          </cell>
          <cell r="D1283" t="str">
            <v>04</v>
          </cell>
          <cell r="E1283" t="str">
            <v>220 00 75160</v>
          </cell>
        </row>
        <row r="1284">
          <cell r="A1284" t="str">
            <v>Закупка товаров, работ и услуг для обеспечения государственных (муниципальных) нужд</v>
          </cell>
          <cell r="B1284">
            <v>923</v>
          </cell>
          <cell r="C1284" t="str">
            <v>01</v>
          </cell>
          <cell r="D1284" t="str">
            <v>04</v>
          </cell>
          <cell r="E1284" t="str">
            <v>220 00 75160</v>
          </cell>
          <cell r="F1284" t="str">
            <v>200</v>
          </cell>
        </row>
        <row r="1285">
          <cell r="A1285" t="str">
            <v>Иные закупки товаров, работ и услуг для обеспечения государственных (муниципальных) нужд</v>
          </cell>
          <cell r="B1285">
            <v>923</v>
          </cell>
          <cell r="C1285" t="str">
            <v>01</v>
          </cell>
          <cell r="D1285" t="str">
            <v>04</v>
          </cell>
          <cell r="E1285" t="str">
            <v>220 00 75160</v>
          </cell>
          <cell r="F1285" t="str">
            <v>240</v>
          </cell>
        </row>
        <row r="1286">
          <cell r="A1286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286">
            <v>923</v>
          </cell>
          <cell r="C1286" t="str">
            <v>01</v>
          </cell>
          <cell r="D1286" t="str">
            <v>04</v>
          </cell>
          <cell r="E1286" t="str">
            <v>220 00 75180</v>
          </cell>
        </row>
        <row r="1287">
          <cell r="A1287" t="str">
            <v>Закупка товаров, работ и услуг для обеспечения государственных (муниципальных) нужд</v>
          </cell>
          <cell r="B1287">
            <v>923</v>
          </cell>
          <cell r="C1287" t="str">
            <v>01</v>
          </cell>
          <cell r="D1287" t="str">
            <v>04</v>
          </cell>
          <cell r="E1287" t="str">
            <v>220 00 75180</v>
          </cell>
          <cell r="F1287" t="str">
            <v>200</v>
          </cell>
        </row>
        <row r="1288">
          <cell r="A1288" t="str">
            <v>Иные закупки товаров, работ и услуг для обеспечения государственных (муниципальных) нужд</v>
          </cell>
          <cell r="B1288">
            <v>923</v>
          </cell>
          <cell r="C1288" t="str">
            <v>01</v>
          </cell>
          <cell r="D1288" t="str">
            <v>04</v>
          </cell>
          <cell r="E1288" t="str">
            <v>220 00 75180</v>
          </cell>
          <cell r="F1288" t="str">
            <v>240</v>
          </cell>
        </row>
        <row r="1289">
          <cell r="A1289" t="str">
            <v>Меры по осуществлению деятельности по опеке и попечительству в отношении совершеннолетних граждан</v>
          </cell>
          <cell r="B1289">
            <v>923</v>
          </cell>
          <cell r="C1289" t="str">
            <v>01</v>
          </cell>
          <cell r="D1289" t="str">
            <v>04</v>
          </cell>
          <cell r="E1289" t="str">
            <v>220 00 75190</v>
          </cell>
        </row>
        <row r="1290">
          <cell r="A1290" t="str">
            <v>Закупка товаров, работ и услуг для обеспечения государственных (муниципальных) нужд</v>
          </cell>
          <cell r="B1290">
            <v>923</v>
          </cell>
          <cell r="C1290" t="str">
            <v>01</v>
          </cell>
          <cell r="D1290" t="str">
            <v>04</v>
          </cell>
          <cell r="E1290" t="str">
            <v>220 00 75190</v>
          </cell>
          <cell r="F1290" t="str">
            <v>200</v>
          </cell>
        </row>
        <row r="1291">
          <cell r="A1291" t="str">
            <v>Иные закупки товаров, работ и услуг для обеспечения государственных (муниципальных) нужд</v>
          </cell>
          <cell r="B1291">
            <v>923</v>
          </cell>
          <cell r="C1291" t="str">
            <v>01</v>
          </cell>
          <cell r="D1291" t="str">
            <v>04</v>
          </cell>
          <cell r="E1291" t="str">
            <v>220 00 75190</v>
          </cell>
          <cell r="F1291" t="str">
            <v>240</v>
          </cell>
        </row>
        <row r="1292">
          <cell r="A1292" t="str">
            <v>Организация деятельности в сфере охраны труда</v>
          </cell>
          <cell r="B1292">
            <v>923</v>
          </cell>
          <cell r="C1292" t="str">
            <v>01</v>
          </cell>
          <cell r="D1292" t="str">
            <v>04</v>
          </cell>
          <cell r="E1292" t="str">
            <v>220 00 75200</v>
          </cell>
        </row>
        <row r="1293">
          <cell r="A1293" t="str">
            <v>Закупка товаров, работ и услуг для обеспечения государственных (муниципальных) нужд</v>
          </cell>
          <cell r="B1293">
            <v>923</v>
          </cell>
          <cell r="C1293" t="str">
            <v>01</v>
          </cell>
          <cell r="D1293" t="str">
            <v>04</v>
          </cell>
          <cell r="E1293" t="str">
            <v>220 00 75200</v>
          </cell>
          <cell r="F1293" t="str">
            <v>200</v>
          </cell>
        </row>
        <row r="1294">
          <cell r="A1294" t="str">
            <v>Иные закупки товаров, работ и услуг для обеспечения государственных (муниципальных) нужд</v>
          </cell>
          <cell r="B1294">
            <v>923</v>
          </cell>
          <cell r="C1294" t="str">
            <v>01</v>
          </cell>
          <cell r="D1294" t="str">
            <v>04</v>
          </cell>
          <cell r="E1294" t="str">
            <v>220 00 75200</v>
          </cell>
          <cell r="F1294" t="str">
            <v>240</v>
          </cell>
        </row>
        <row r="1295">
          <cell r="A1295" t="str">
            <v>Непрограммное направление расходов</v>
          </cell>
          <cell r="B1295">
            <v>923</v>
          </cell>
          <cell r="C1295" t="str">
            <v>01</v>
          </cell>
          <cell r="D1295" t="str">
            <v>04</v>
          </cell>
          <cell r="E1295" t="str">
            <v>990 00 00000</v>
          </cell>
        </row>
        <row r="1296">
          <cell r="A1296" t="str">
            <v>Руководство и управление в сфере установленных функций органов местного самоуправления</v>
          </cell>
          <cell r="B1296">
            <v>923</v>
          </cell>
          <cell r="C1296" t="str">
            <v>01</v>
          </cell>
          <cell r="D1296" t="str">
            <v>04</v>
          </cell>
          <cell r="E1296" t="str">
            <v>990 00 11000</v>
          </cell>
        </row>
        <row r="1297">
          <cell r="A1297" t="str">
            <v>Центральный аппарат</v>
          </cell>
          <cell r="B1297">
            <v>923</v>
          </cell>
          <cell r="C1297" t="str">
            <v>01</v>
          </cell>
          <cell r="D1297" t="str">
            <v>04</v>
          </cell>
          <cell r="E1297" t="str">
            <v>990 00 11040</v>
          </cell>
        </row>
        <row r="1298">
          <cell r="A1298" t="str">
            <v>Закупка товаров, работ и услуг для обеспечения государственных (муниципальных) нужд</v>
          </cell>
          <cell r="B1298">
            <v>923</v>
          </cell>
          <cell r="C1298" t="str">
            <v>01</v>
          </cell>
          <cell r="D1298" t="str">
            <v>04</v>
          </cell>
          <cell r="E1298" t="str">
            <v>990 00 11040</v>
          </cell>
          <cell r="F1298" t="str">
            <v>200</v>
          </cell>
        </row>
        <row r="1299">
          <cell r="A1299" t="str">
            <v>Иные закупки товаров, работ и услуг для обеспечения государственных (муниципальных) нужд</v>
          </cell>
          <cell r="B1299">
            <v>923</v>
          </cell>
          <cell r="C1299" t="str">
            <v>01</v>
          </cell>
          <cell r="D1299" t="str">
            <v>04</v>
          </cell>
          <cell r="E1299" t="str">
            <v>990 00 11040</v>
          </cell>
          <cell r="F1299" t="str">
            <v>240</v>
          </cell>
        </row>
        <row r="1300">
          <cell r="A1300" t="str">
            <v>Субвенции</v>
          </cell>
          <cell r="B1300">
            <v>923</v>
          </cell>
          <cell r="C1300" t="str">
            <v>01</v>
          </cell>
          <cell r="D1300" t="str">
            <v>04</v>
          </cell>
          <cell r="E1300" t="str">
            <v>990 00 75000</v>
          </cell>
        </row>
        <row r="1301">
          <cell r="A1301" t="str">
            <v>Организация деятельности административных комиссий</v>
          </cell>
          <cell r="B1301">
            <v>923</v>
          </cell>
          <cell r="C1301" t="str">
            <v>01</v>
          </cell>
          <cell r="D1301" t="str">
            <v>04</v>
          </cell>
          <cell r="E1301" t="str">
            <v>990 00 75160</v>
          </cell>
        </row>
        <row r="1302">
          <cell r="A1302" t="str">
            <v>Закупка товаров, работ и услуг для обеспечения государственных (муниципальных) нужд</v>
          </cell>
          <cell r="B1302">
            <v>923</v>
          </cell>
          <cell r="C1302" t="str">
            <v>01</v>
          </cell>
          <cell r="D1302" t="str">
            <v>04</v>
          </cell>
          <cell r="E1302" t="str">
            <v>990 00 75160</v>
          </cell>
          <cell r="F1302" t="str">
            <v>200</v>
          </cell>
        </row>
        <row r="1303">
          <cell r="A1303" t="str">
            <v>Иные закупки товаров, работ и услуг для обеспечения государственных (муниципальных) нужд</v>
          </cell>
          <cell r="B1303">
            <v>923</v>
          </cell>
          <cell r="C1303" t="str">
            <v>01</v>
          </cell>
          <cell r="D1303" t="str">
            <v>04</v>
          </cell>
          <cell r="E1303" t="str">
            <v>990 00 75160</v>
          </cell>
          <cell r="F1303" t="str">
            <v>240</v>
          </cell>
        </row>
        <row r="1304">
          <cell r="A1304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304">
            <v>923</v>
          </cell>
          <cell r="C1304" t="str">
            <v>01</v>
          </cell>
          <cell r="D1304" t="str">
            <v>04</v>
          </cell>
          <cell r="E1304" t="str">
            <v>990 00 75180</v>
          </cell>
        </row>
        <row r="1305">
          <cell r="A1305" t="str">
            <v>Закупка товаров, работ и услуг для обеспечения государственных (муниципальных) нужд</v>
          </cell>
          <cell r="B1305">
            <v>923</v>
          </cell>
          <cell r="C1305" t="str">
            <v>01</v>
          </cell>
          <cell r="D1305" t="str">
            <v>04</v>
          </cell>
          <cell r="E1305" t="str">
            <v>990 00 75180</v>
          </cell>
          <cell r="F1305" t="str">
            <v>200</v>
          </cell>
        </row>
        <row r="1306">
          <cell r="A1306" t="str">
            <v>Иные закупки товаров, работ и услуг для обеспечения государственных (муниципальных) нужд</v>
          </cell>
          <cell r="B1306">
            <v>923</v>
          </cell>
          <cell r="C1306" t="str">
            <v>01</v>
          </cell>
          <cell r="D1306" t="str">
            <v>04</v>
          </cell>
          <cell r="E1306" t="str">
            <v>990 00 75180</v>
          </cell>
          <cell r="F1306" t="str">
            <v>240</v>
          </cell>
        </row>
        <row r="1307">
          <cell r="A1307" t="str">
            <v>Меры по осуществлению деятельности по опеке и попечительству в отношении совершеннолетних граждан</v>
          </cell>
          <cell r="B1307">
            <v>923</v>
          </cell>
          <cell r="C1307" t="str">
            <v>01</v>
          </cell>
          <cell r="D1307" t="str">
            <v>04</v>
          </cell>
          <cell r="E1307" t="str">
            <v>990 00 75190</v>
          </cell>
        </row>
        <row r="1308">
          <cell r="A1308" t="str">
            <v>Закупка товаров, работ и услуг для обеспечения государственных (муниципальных) нужд</v>
          </cell>
          <cell r="B1308">
            <v>923</v>
          </cell>
          <cell r="C1308" t="str">
            <v>01</v>
          </cell>
          <cell r="D1308" t="str">
            <v>04</v>
          </cell>
          <cell r="E1308" t="str">
            <v>990 00 75190</v>
          </cell>
          <cell r="F1308" t="str">
            <v>200</v>
          </cell>
        </row>
        <row r="1309">
          <cell r="A1309" t="str">
            <v>Иные закупки товаров, работ и услуг для обеспечения государственных (муниципальных) нужд</v>
          </cell>
          <cell r="B1309">
            <v>923</v>
          </cell>
          <cell r="C1309" t="str">
            <v>01</v>
          </cell>
          <cell r="D1309" t="str">
            <v>04</v>
          </cell>
          <cell r="E1309" t="str">
            <v>990 00 75190</v>
          </cell>
          <cell r="F1309" t="str">
            <v>240</v>
          </cell>
        </row>
        <row r="1310">
          <cell r="A1310" t="str">
            <v>Организация деятельности в сфере охраны труда</v>
          </cell>
          <cell r="B1310">
            <v>923</v>
          </cell>
          <cell r="C1310" t="str">
            <v>01</v>
          </cell>
          <cell r="D1310" t="str">
            <v>04</v>
          </cell>
          <cell r="E1310" t="str">
            <v>990 00 75200</v>
          </cell>
        </row>
        <row r="1311">
          <cell r="A1311" t="str">
            <v>Закупка товаров, работ и услуг для обеспечения государственных (муниципальных) нужд</v>
          </cell>
          <cell r="B1311">
            <v>923</v>
          </cell>
          <cell r="C1311" t="str">
            <v>01</v>
          </cell>
          <cell r="D1311" t="str">
            <v>04</v>
          </cell>
          <cell r="E1311" t="str">
            <v>990 00 75200</v>
          </cell>
          <cell r="F1311" t="str">
            <v>200</v>
          </cell>
        </row>
        <row r="1312">
          <cell r="A1312" t="str">
            <v>Иные закупки товаров, работ и услуг для обеспечения государственных (муниципальных) нужд</v>
          </cell>
          <cell r="B1312">
            <v>923</v>
          </cell>
          <cell r="C1312" t="str">
            <v>01</v>
          </cell>
          <cell r="D1312" t="str">
            <v>04</v>
          </cell>
          <cell r="E1312" t="str">
            <v>990 00 75200</v>
          </cell>
          <cell r="F1312" t="str">
            <v>240</v>
          </cell>
        </row>
        <row r="1314">
          <cell r="A1314" t="str">
            <v>Другие общегосударственные вопросы</v>
          </cell>
          <cell r="B1314" t="str">
            <v>923</v>
          </cell>
          <cell r="C1314" t="str">
            <v>01</v>
          </cell>
          <cell r="D1314" t="str">
            <v>13</v>
          </cell>
        </row>
        <row r="1315">
          <cell r="A1315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  <cell r="B1315">
            <v>923</v>
          </cell>
          <cell r="C1315" t="str">
            <v>01</v>
          </cell>
          <cell r="D1315" t="str">
            <v>13</v>
          </cell>
          <cell r="E1315" t="str">
            <v>090 00 00000</v>
          </cell>
        </row>
        <row r="1316">
          <cell r="A1316" t="str">
            <v>Мероприятия в установленной сфере деятельности</v>
          </cell>
          <cell r="B1316">
            <v>923</v>
          </cell>
          <cell r="C1316" t="str">
            <v>01</v>
          </cell>
          <cell r="D1316" t="str">
            <v>13</v>
          </cell>
          <cell r="E1316" t="str">
            <v>090 00 04000</v>
          </cell>
        </row>
        <row r="1317">
          <cell r="A1317" t="str">
            <v>Мероприятия в сфере общегосударственного управления</v>
          </cell>
          <cell r="B1317">
            <v>923</v>
          </cell>
          <cell r="C1317" t="str">
            <v>01</v>
          </cell>
          <cell r="D1317" t="str">
            <v>13</v>
          </cell>
          <cell r="E1317" t="str">
            <v>090 00 04040</v>
          </cell>
        </row>
        <row r="1318">
          <cell r="A1318" t="str">
            <v>Закупка товаров, работ и услуг для обеспечения государственных (муниципальных) нужд</v>
          </cell>
          <cell r="B1318">
            <v>923</v>
          </cell>
          <cell r="C1318" t="str">
            <v>01</v>
          </cell>
          <cell r="D1318" t="str">
            <v>13</v>
          </cell>
          <cell r="E1318" t="str">
            <v>090 00 04040</v>
          </cell>
          <cell r="F1318" t="str">
            <v>200</v>
          </cell>
        </row>
        <row r="1319">
          <cell r="A1319" t="str">
            <v>Иные закупки товаров, работ и услуг для обеспечения государственных (муниципальных) нужд</v>
          </cell>
          <cell r="B1319">
            <v>923</v>
          </cell>
          <cell r="C1319" t="str">
            <v>01</v>
          </cell>
          <cell r="D1319" t="str">
            <v>13</v>
          </cell>
          <cell r="E1319" t="str">
            <v>090 00 04040</v>
          </cell>
          <cell r="F1319" t="str">
            <v>240</v>
          </cell>
        </row>
        <row r="1320">
          <cell r="A1320" t="str">
            <v>Муниципальная программа «Противодействие коррупции в городском округе Тольятти на 2022-2026 годы»</v>
          </cell>
          <cell r="B1320">
            <v>923</v>
          </cell>
          <cell r="C1320" t="str">
            <v>01</v>
          </cell>
          <cell r="D1320" t="str">
            <v>13</v>
          </cell>
          <cell r="E1320" t="str">
            <v>170 00 00000</v>
          </cell>
        </row>
        <row r="1321">
          <cell r="A1321" t="str">
            <v>Мероприятия в установленной сфере деятельности</v>
          </cell>
          <cell r="B1321">
            <v>923</v>
          </cell>
          <cell r="C1321" t="str">
            <v>01</v>
          </cell>
          <cell r="D1321" t="str">
            <v>13</v>
          </cell>
          <cell r="E1321" t="str">
            <v>170 00 04000</v>
          </cell>
        </row>
        <row r="1322">
          <cell r="A1322" t="str">
            <v>Мероприятия в сфере общегосударственного управления</v>
          </cell>
          <cell r="B1322">
            <v>923</v>
          </cell>
          <cell r="C1322" t="str">
            <v>01</v>
          </cell>
          <cell r="D1322" t="str">
            <v>13</v>
          </cell>
          <cell r="E1322" t="str">
            <v>170 00 04040</v>
          </cell>
        </row>
        <row r="1323">
          <cell r="A1323" t="str">
            <v>Закупка товаров, работ и услуг для обеспечения государственных (муниципальных) нужд</v>
          </cell>
          <cell r="B1323">
            <v>923</v>
          </cell>
          <cell r="C1323" t="str">
            <v>01</v>
          </cell>
          <cell r="D1323" t="str">
            <v>13</v>
          </cell>
          <cell r="E1323" t="str">
            <v>170 00 04040</v>
          </cell>
          <cell r="F1323" t="str">
            <v>200</v>
          </cell>
        </row>
        <row r="1324">
          <cell r="A1324" t="str">
            <v>Иные закупки товаров, работ и услуг для обеспечения государственных (муниципальных) нужд</v>
          </cell>
          <cell r="B1324">
            <v>923</v>
          </cell>
          <cell r="C1324" t="str">
            <v>01</v>
          </cell>
          <cell r="D1324" t="str">
            <v>13</v>
          </cell>
          <cell r="E1324" t="str">
            <v>170 00 04040</v>
          </cell>
          <cell r="F1324" t="str">
            <v>240</v>
          </cell>
        </row>
        <row r="1325">
          <cell r="A1325" t="str">
            <v>Муниципальная программа «Развитие органов местного самоуправления городского округа Тольятти на 2017-2022 годы»</v>
          </cell>
          <cell r="B1325">
            <v>923</v>
          </cell>
          <cell r="C1325" t="str">
            <v>01</v>
          </cell>
          <cell r="D1325" t="str">
            <v>13</v>
          </cell>
          <cell r="E1325" t="str">
            <v>220 00 00000</v>
          </cell>
        </row>
        <row r="1326">
          <cell r="A1326" t="str">
            <v>Мероприятия в установленной сфере деятельности</v>
          </cell>
          <cell r="B1326">
            <v>923</v>
          </cell>
          <cell r="C1326" t="str">
            <v>01</v>
          </cell>
          <cell r="D1326" t="str">
            <v>13</v>
          </cell>
          <cell r="E1326" t="str">
            <v>220 00 04000</v>
          </cell>
        </row>
        <row r="1327">
          <cell r="A1327" t="str">
            <v>Мероприятия в сфере общегосударственного управления</v>
          </cell>
          <cell r="B1327">
            <v>923</v>
          </cell>
          <cell r="C1327" t="str">
            <v>01</v>
          </cell>
          <cell r="D1327" t="str">
            <v>13</v>
          </cell>
          <cell r="E1327" t="str">
            <v>220 00 04040</v>
          </cell>
        </row>
        <row r="1328">
          <cell r="A1328" t="str">
            <v>Закупка товаров, работ и услуг для обеспечения государственных (муниципальных) нужд</v>
          </cell>
          <cell r="B1328">
            <v>923</v>
          </cell>
          <cell r="C1328" t="str">
            <v>01</v>
          </cell>
          <cell r="D1328" t="str">
            <v>13</v>
          </cell>
          <cell r="E1328" t="str">
            <v>220 00 04040</v>
          </cell>
          <cell r="F1328" t="str">
            <v>200</v>
          </cell>
        </row>
        <row r="1329">
          <cell r="A1329" t="str">
            <v>Иные закупки товаров, работ и услуг для обеспечения государственных (муниципальных) нужд</v>
          </cell>
          <cell r="B1329">
            <v>923</v>
          </cell>
          <cell r="C1329" t="str">
            <v>01</v>
          </cell>
          <cell r="D1329" t="str">
            <v>13</v>
          </cell>
          <cell r="E1329" t="str">
            <v>220 00 04040</v>
          </cell>
          <cell r="F1329" t="str">
            <v>240</v>
          </cell>
        </row>
        <row r="1330">
          <cell r="A1330" t="str">
            <v>Социальное обеспечение и иные выплаты населению</v>
          </cell>
          <cell r="B1330">
            <v>923</v>
          </cell>
          <cell r="C1330" t="str">
            <v>01</v>
          </cell>
          <cell r="D1330" t="str">
            <v>13</v>
          </cell>
          <cell r="E1330" t="str">
            <v>220 00 04040</v>
          </cell>
          <cell r="F1330" t="str">
            <v>300</v>
          </cell>
        </row>
        <row r="1331">
          <cell r="A1331" t="str">
            <v>Иные выплаты населению</v>
          </cell>
          <cell r="B1331">
            <v>923</v>
          </cell>
          <cell r="C1331" t="str">
            <v>01</v>
          </cell>
          <cell r="D1331" t="str">
            <v>13</v>
          </cell>
          <cell r="E1331" t="str">
            <v>220 00 04040</v>
          </cell>
          <cell r="F1331" t="str">
            <v>360</v>
          </cell>
        </row>
        <row r="1332">
          <cell r="A1332" t="str">
            <v>Иные бюджетные ассигнования</v>
          </cell>
          <cell r="B1332">
            <v>923</v>
          </cell>
          <cell r="C1332" t="str">
            <v>01</v>
          </cell>
          <cell r="D1332" t="str">
            <v>13</v>
          </cell>
          <cell r="E1332" t="str">
            <v>220 00 04040</v>
          </cell>
          <cell r="F1332" t="str">
            <v>800</v>
          </cell>
        </row>
        <row r="1333">
          <cell r="A1333" t="str">
            <v>Уплата налогов, сборов и иных платежей</v>
          </cell>
          <cell r="B1333">
            <v>923</v>
          </cell>
          <cell r="C1333" t="str">
            <v>01</v>
          </cell>
          <cell r="D1333" t="str">
            <v>13</v>
          </cell>
          <cell r="E1333" t="str">
            <v>220 00 04040</v>
          </cell>
          <cell r="F1333" t="str">
            <v>850</v>
          </cell>
        </row>
        <row r="1334">
          <cell r="A1334" t="str">
            <v>Финансовое обеспечение деятельности казенных учреждений</v>
          </cell>
          <cell r="B1334">
            <v>923</v>
          </cell>
          <cell r="C1334" t="str">
            <v>01</v>
          </cell>
          <cell r="D1334" t="str">
            <v>13</v>
          </cell>
          <cell r="E1334" t="str">
            <v>220 00 12000</v>
          </cell>
        </row>
        <row r="1335">
          <cell r="A1335" t="str">
            <v>Учреждения, осуществляющие деятельность в сфере общегосударственного управления</v>
          </cell>
          <cell r="B1335">
            <v>923</v>
          </cell>
          <cell r="C1335" t="str">
            <v>01</v>
          </cell>
          <cell r="D1335" t="str">
            <v>13</v>
          </cell>
          <cell r="E1335" t="str">
            <v xml:space="preserve">220 00 12040 </v>
          </cell>
        </row>
        <row r="1336">
          <cell r="A133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336">
            <v>923</v>
          </cell>
          <cell r="C1336" t="str">
            <v>01</v>
          </cell>
          <cell r="D1336" t="str">
            <v>13</v>
          </cell>
          <cell r="E1336" t="str">
            <v xml:space="preserve">220 00 12040 </v>
          </cell>
          <cell r="F1336" t="str">
            <v>100</v>
          </cell>
        </row>
        <row r="1337">
          <cell r="A1337" t="str">
            <v>Расходы на выплаты персоналу казенных учреждений</v>
          </cell>
          <cell r="B1337">
            <v>923</v>
          </cell>
          <cell r="C1337" t="str">
            <v>01</v>
          </cell>
          <cell r="D1337" t="str">
            <v>13</v>
          </cell>
          <cell r="E1337" t="str">
            <v xml:space="preserve">220 00 12040 </v>
          </cell>
          <cell r="F1337" t="str">
            <v>110</v>
          </cell>
        </row>
        <row r="1338">
          <cell r="A1338" t="str">
            <v>Закупка товаров, работ и услуг для обеспечения государственных (муниципальных) нужд</v>
          </cell>
          <cell r="B1338">
            <v>923</v>
          </cell>
          <cell r="C1338" t="str">
            <v>01</v>
          </cell>
          <cell r="D1338" t="str">
            <v>13</v>
          </cell>
          <cell r="E1338" t="str">
            <v xml:space="preserve">220 00 12040 </v>
          </cell>
          <cell r="F1338" t="str">
            <v>200</v>
          </cell>
        </row>
        <row r="1339">
          <cell r="A1339" t="str">
            <v>Иные закупки товаров, работ и услуг для обеспечения государственных (муниципальных) нужд</v>
          </cell>
          <cell r="B1339">
            <v>923</v>
          </cell>
          <cell r="C1339" t="str">
            <v>01</v>
          </cell>
          <cell r="D1339" t="str">
            <v>13</v>
          </cell>
          <cell r="E1339" t="str">
            <v xml:space="preserve">220 00 12040 </v>
          </cell>
          <cell r="F1339" t="str">
            <v>240</v>
          </cell>
        </row>
        <row r="1340">
          <cell r="A1340" t="str">
            <v>Иные бюджетные ассигнования</v>
          </cell>
          <cell r="B1340">
            <v>923</v>
          </cell>
          <cell r="C1340" t="str">
            <v>01</v>
          </cell>
          <cell r="D1340" t="str">
            <v>13</v>
          </cell>
          <cell r="E1340" t="str">
            <v xml:space="preserve">220 00 12040 </v>
          </cell>
          <cell r="F1340" t="str">
            <v>800</v>
          </cell>
        </row>
        <row r="1341">
          <cell r="A1341" t="str">
            <v>Уплата налогов, сборов и иных платежей</v>
          </cell>
          <cell r="B1341">
            <v>923</v>
          </cell>
          <cell r="C1341" t="str">
            <v>01</v>
          </cell>
          <cell r="D1341" t="str">
            <v>13</v>
          </cell>
          <cell r="E1341" t="str">
            <v xml:space="preserve">220 00 12040 </v>
          </cell>
          <cell r="F1341" t="str">
            <v>850</v>
          </cell>
        </row>
        <row r="1342">
          <cell r="A1342" t="str">
            <v>Учреждения, осуществляющие деятельность в сфере обеспечения хозяйственного обслуживания</v>
          </cell>
          <cell r="B1342">
            <v>923</v>
          </cell>
          <cell r="C1342" t="str">
            <v>01</v>
          </cell>
          <cell r="D1342" t="str">
            <v>13</v>
          </cell>
          <cell r="E1342" t="str">
            <v xml:space="preserve">220 00 12060 </v>
          </cell>
        </row>
        <row r="1343">
          <cell r="A134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343">
            <v>923</v>
          </cell>
          <cell r="C1343" t="str">
            <v>01</v>
          </cell>
          <cell r="D1343" t="str">
            <v>13</v>
          </cell>
          <cell r="E1343" t="str">
            <v xml:space="preserve">220 00 12060 </v>
          </cell>
          <cell r="F1343" t="str">
            <v>100</v>
          </cell>
        </row>
        <row r="1344">
          <cell r="A1344" t="str">
            <v>Расходы на выплаты персоналу казенных учреждений</v>
          </cell>
          <cell r="B1344">
            <v>923</v>
          </cell>
          <cell r="C1344" t="str">
            <v>01</v>
          </cell>
          <cell r="D1344" t="str">
            <v>13</v>
          </cell>
          <cell r="E1344" t="str">
            <v xml:space="preserve">220 00 12060 </v>
          </cell>
          <cell r="F1344" t="str">
            <v>110</v>
          </cell>
        </row>
        <row r="1345">
          <cell r="A1345" t="str">
            <v>Закупка товаров, работ и услуг для обеспечения государственных (муниципальных) нужд</v>
          </cell>
          <cell r="B1345">
            <v>923</v>
          </cell>
          <cell r="C1345" t="str">
            <v>01</v>
          </cell>
          <cell r="D1345" t="str">
            <v>13</v>
          </cell>
          <cell r="E1345" t="str">
            <v xml:space="preserve">220 00 12060 </v>
          </cell>
          <cell r="F1345" t="str">
            <v>200</v>
          </cell>
        </row>
        <row r="1346">
          <cell r="A1346" t="str">
            <v>Иные закупки товаров, работ и услуг для обеспечения государственных (муниципальных) нужд</v>
          </cell>
          <cell r="B1346">
            <v>923</v>
          </cell>
          <cell r="C1346" t="str">
            <v>01</v>
          </cell>
          <cell r="D1346" t="str">
            <v>13</v>
          </cell>
          <cell r="E1346" t="str">
            <v xml:space="preserve">220 00 12060 </v>
          </cell>
          <cell r="F1346" t="str">
            <v>240</v>
          </cell>
        </row>
        <row r="1347">
          <cell r="A1347" t="str">
            <v>Иные бюджетные ассигнования</v>
          </cell>
          <cell r="B1347">
            <v>923</v>
          </cell>
          <cell r="C1347" t="str">
            <v>01</v>
          </cell>
          <cell r="D1347" t="str">
            <v>13</v>
          </cell>
          <cell r="E1347" t="str">
            <v xml:space="preserve">220 00 12060 </v>
          </cell>
          <cell r="F1347" t="str">
            <v>800</v>
          </cell>
        </row>
        <row r="1348">
          <cell r="A1348" t="str">
            <v>Уплата налогов, сборов и иных платежей</v>
          </cell>
          <cell r="B1348">
            <v>923</v>
          </cell>
          <cell r="C1348" t="str">
            <v>01</v>
          </cell>
          <cell r="D1348" t="str">
            <v>13</v>
          </cell>
          <cell r="E1348" t="str">
            <v xml:space="preserve">220 00 12060 </v>
          </cell>
          <cell r="F1348" t="str">
            <v>850</v>
          </cell>
        </row>
        <row r="1349">
          <cell r="A1349" t="str">
            <v>Субвенции</v>
          </cell>
          <cell r="B1349" t="str">
            <v>923</v>
          </cell>
          <cell r="C1349" t="str">
            <v>01</v>
          </cell>
          <cell r="D1349" t="str">
            <v>13</v>
          </cell>
          <cell r="E1349" t="str">
            <v>220 00 75000</v>
          </cell>
        </row>
        <row r="1350">
          <cell r="A1350" t="str">
            <v>Организация деятельности в сфере обеспечения жильем отдельных категорий граждан</v>
          </cell>
          <cell r="B1350" t="str">
            <v>923</v>
          </cell>
          <cell r="C1350" t="str">
            <v>01</v>
          </cell>
          <cell r="D1350" t="str">
            <v>13</v>
          </cell>
          <cell r="E1350" t="str">
            <v>220 00 75080</v>
          </cell>
        </row>
        <row r="1351">
          <cell r="A1351" t="str">
            <v>Закупка товаров, работ и услуг для обеспечения государственных (муниципальных) нужд</v>
          </cell>
          <cell r="B1351" t="str">
            <v>923</v>
          </cell>
          <cell r="C1351" t="str">
            <v>01</v>
          </cell>
          <cell r="D1351" t="str">
            <v>13</v>
          </cell>
          <cell r="E1351" t="str">
            <v>220 00 75080</v>
          </cell>
          <cell r="F1351" t="str">
            <v>200</v>
          </cell>
        </row>
        <row r="1352">
          <cell r="A1352" t="str">
            <v>Иные закупки товаров, работ и услуг для обеспечения государственных (муниципальных) нужд</v>
          </cell>
          <cell r="B1352" t="str">
            <v>923</v>
          </cell>
          <cell r="C1352" t="str">
            <v>01</v>
          </cell>
          <cell r="D1352" t="str">
            <v>13</v>
          </cell>
          <cell r="E1352" t="str">
            <v>220 00 75080</v>
          </cell>
          <cell r="F1352" t="str">
            <v>240</v>
          </cell>
        </row>
        <row r="1353">
          <cell r="A1353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  <cell r="B1353" t="str">
            <v>923</v>
          </cell>
          <cell r="C1353" t="str">
            <v>01</v>
          </cell>
          <cell r="D1353" t="str">
            <v>13</v>
          </cell>
          <cell r="E1353" t="str">
            <v>220 00 75130</v>
          </cell>
        </row>
        <row r="1354">
          <cell r="A1354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354" t="str">
            <v>923</v>
          </cell>
          <cell r="C1354" t="str">
            <v>01</v>
          </cell>
          <cell r="D1354" t="str">
            <v>13</v>
          </cell>
          <cell r="E1354" t="str">
            <v>220 00 75130</v>
          </cell>
          <cell r="F1354" t="str">
            <v>100</v>
          </cell>
        </row>
        <row r="1355">
          <cell r="A1355" t="str">
            <v>Расходы на выплаты персоналу казенных учреждений</v>
          </cell>
          <cell r="B1355" t="str">
            <v>923</v>
          </cell>
          <cell r="C1355" t="str">
            <v>01</v>
          </cell>
          <cell r="D1355" t="str">
            <v>13</v>
          </cell>
          <cell r="E1355" t="str">
            <v>220 00 75130</v>
          </cell>
          <cell r="F1355" t="str">
            <v>110</v>
          </cell>
        </row>
        <row r="1356">
          <cell r="A1356" t="str">
            <v>Закупка товаров, работ и услуг для обеспечения государственных (муниципальных) нужд</v>
          </cell>
          <cell r="B1356" t="str">
            <v>923</v>
          </cell>
          <cell r="C1356" t="str">
            <v>01</v>
          </cell>
          <cell r="D1356" t="str">
            <v>13</v>
          </cell>
          <cell r="E1356" t="str">
            <v>220 00 75130</v>
          </cell>
          <cell r="F1356" t="str">
            <v>200</v>
          </cell>
        </row>
        <row r="1357">
          <cell r="A1357" t="str">
            <v>Иные закупки товаров, работ и услуг для обеспечения государственных (муниципальных) нужд</v>
          </cell>
          <cell r="B1357" t="str">
            <v>923</v>
          </cell>
          <cell r="C1357" t="str">
            <v>01</v>
          </cell>
          <cell r="D1357" t="str">
            <v>13</v>
          </cell>
          <cell r="E1357" t="str">
            <v>220 00 75130</v>
          </cell>
          <cell r="F1357" t="str">
            <v>240</v>
          </cell>
        </row>
        <row r="1358">
          <cell r="A1358" t="str">
            <v>Организация деятельности в сфере архивного дела</v>
          </cell>
          <cell r="B1358" t="str">
            <v>923</v>
          </cell>
          <cell r="C1358" t="str">
            <v>01</v>
          </cell>
          <cell r="D1358" t="str">
            <v>13</v>
          </cell>
          <cell r="E1358" t="str">
            <v>220 00 75150</v>
          </cell>
        </row>
        <row r="1359">
          <cell r="A1359" t="str">
            <v>Закупка товаров, работ и услуг для обеспечения государственных (муниципальных) нужд</v>
          </cell>
          <cell r="B1359" t="str">
            <v>923</v>
          </cell>
          <cell r="C1359" t="str">
            <v>01</v>
          </cell>
          <cell r="D1359" t="str">
            <v>13</v>
          </cell>
          <cell r="E1359" t="str">
            <v>220 00 75150</v>
          </cell>
          <cell r="F1359" t="str">
            <v>200</v>
          </cell>
        </row>
        <row r="1360">
          <cell r="A1360" t="str">
            <v>Иные закупки товаров, работ и услуг для обеспечения государственных (муниципальных) нужд</v>
          </cell>
          <cell r="B1360" t="str">
            <v>923</v>
          </cell>
          <cell r="C1360" t="str">
            <v>01</v>
          </cell>
          <cell r="D1360" t="str">
            <v>13</v>
          </cell>
          <cell r="E1360" t="str">
            <v>220 00 75150</v>
          </cell>
          <cell r="F1360" t="str">
            <v>240</v>
          </cell>
        </row>
        <row r="1361">
          <cell r="A1361" t="str">
            <v>Организация деятельности административных комиссий</v>
          </cell>
          <cell r="B1361">
            <v>923</v>
          </cell>
          <cell r="C1361" t="str">
            <v>01</v>
          </cell>
          <cell r="D1361" t="str">
            <v>13</v>
          </cell>
          <cell r="E1361" t="str">
            <v>220 00 75160</v>
          </cell>
        </row>
        <row r="1362">
          <cell r="A1362" t="str">
            <v>Закупка товаров, работ и услуг для обеспечения государственных (муниципальных) нужд</v>
          </cell>
          <cell r="B1362">
            <v>923</v>
          </cell>
          <cell r="C1362" t="str">
            <v>01</v>
          </cell>
          <cell r="D1362" t="str">
            <v>13</v>
          </cell>
          <cell r="E1362" t="str">
            <v>220 00 75160</v>
          </cell>
          <cell r="F1362" t="str">
            <v>200</v>
          </cell>
        </row>
        <row r="1363">
          <cell r="A1363" t="str">
            <v>Иные закупки товаров, работ и услуг для обеспечения государственных (муниципальных) нужд</v>
          </cell>
          <cell r="B1363">
            <v>923</v>
          </cell>
          <cell r="C1363" t="str">
            <v>01</v>
          </cell>
          <cell r="D1363" t="str">
            <v>13</v>
          </cell>
          <cell r="E1363" t="str">
            <v>220 00 75160</v>
          </cell>
          <cell r="F1363" t="str">
            <v>240</v>
          </cell>
        </row>
        <row r="1364">
          <cell r="A1364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364" t="str">
            <v>923</v>
          </cell>
          <cell r="C1364" t="str">
            <v>01</v>
          </cell>
          <cell r="D1364" t="str">
            <v>13</v>
          </cell>
          <cell r="E1364" t="str">
            <v>220 00 75180</v>
          </cell>
        </row>
        <row r="1365">
          <cell r="A1365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365" t="str">
            <v>923</v>
          </cell>
          <cell r="C1365" t="str">
            <v>01</v>
          </cell>
          <cell r="D1365" t="str">
            <v>13</v>
          </cell>
          <cell r="E1365" t="str">
            <v>220 00 75180</v>
          </cell>
          <cell r="F1365" t="str">
            <v>100</v>
          </cell>
        </row>
        <row r="1366">
          <cell r="A1366" t="str">
            <v>Расходы на выплаты персоналу казенных учреждений</v>
          </cell>
          <cell r="B1366" t="str">
            <v>923</v>
          </cell>
          <cell r="C1366" t="str">
            <v>01</v>
          </cell>
          <cell r="D1366" t="str">
            <v>13</v>
          </cell>
          <cell r="E1366" t="str">
            <v>220 00 75180</v>
          </cell>
          <cell r="F1366" t="str">
            <v>110</v>
          </cell>
        </row>
        <row r="1367">
          <cell r="A1367" t="str">
            <v>Закупка товаров, работ и услуг для обеспечения государственных (муниципальных) нужд</v>
          </cell>
          <cell r="B1367" t="str">
            <v>923</v>
          </cell>
          <cell r="C1367" t="str">
            <v>01</v>
          </cell>
          <cell r="D1367" t="str">
            <v>13</v>
          </cell>
          <cell r="E1367" t="str">
            <v>220 00 75180</v>
          </cell>
          <cell r="F1367" t="str">
            <v>200</v>
          </cell>
        </row>
        <row r="1368">
          <cell r="A1368" t="str">
            <v>Иные закупки товаров, работ и услуг для обеспечения государственных (муниципальных) нужд</v>
          </cell>
          <cell r="B1368" t="str">
            <v>923</v>
          </cell>
          <cell r="C1368" t="str">
            <v>01</v>
          </cell>
          <cell r="D1368" t="str">
            <v>13</v>
          </cell>
          <cell r="E1368" t="str">
            <v>220 00 75180</v>
          </cell>
          <cell r="F1368" t="str">
            <v>240</v>
          </cell>
        </row>
        <row r="1369">
          <cell r="A1369" t="str">
            <v>Иные бюджетные ассигнования</v>
          </cell>
          <cell r="B1369" t="str">
            <v>923</v>
          </cell>
          <cell r="C1369" t="str">
            <v>01</v>
          </cell>
          <cell r="D1369" t="str">
            <v>13</v>
          </cell>
          <cell r="E1369" t="str">
            <v>220 00 75180</v>
          </cell>
          <cell r="F1369" t="str">
            <v>800</v>
          </cell>
        </row>
        <row r="1370">
          <cell r="A1370" t="str">
            <v xml:space="preserve">Уплата налогов, сборов и иных платежей                    </v>
          </cell>
          <cell r="B1370" t="str">
            <v>923</v>
          </cell>
          <cell r="C1370" t="str">
            <v>01</v>
          </cell>
          <cell r="D1370" t="str">
            <v>13</v>
          </cell>
          <cell r="E1370" t="str">
            <v>220 00 75180</v>
          </cell>
          <cell r="F1370" t="str">
            <v>850</v>
          </cell>
        </row>
        <row r="1371">
          <cell r="A1371" t="str">
            <v>Меры по осуществлению деятельности по опеке и попечительству в отношении совершеннолетних граждан</v>
          </cell>
          <cell r="B1371" t="str">
            <v>923</v>
          </cell>
          <cell r="C1371" t="str">
            <v>01</v>
          </cell>
          <cell r="D1371" t="str">
            <v>13</v>
          </cell>
          <cell r="E1371" t="str">
            <v>220 00 75190</v>
          </cell>
        </row>
        <row r="1372">
          <cell r="A1372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372" t="str">
            <v>923</v>
          </cell>
          <cell r="C1372" t="str">
            <v>01</v>
          </cell>
          <cell r="D1372" t="str">
            <v>13</v>
          </cell>
          <cell r="E1372" t="str">
            <v>220 00 75190</v>
          </cell>
          <cell r="F1372" t="str">
            <v>100</v>
          </cell>
        </row>
        <row r="1373">
          <cell r="A1373" t="str">
            <v>Расходы на выплаты персоналу казенных учреждений</v>
          </cell>
          <cell r="B1373" t="str">
            <v>923</v>
          </cell>
          <cell r="C1373" t="str">
            <v>01</v>
          </cell>
          <cell r="D1373" t="str">
            <v>13</v>
          </cell>
          <cell r="E1373" t="str">
            <v>220 00 75190</v>
          </cell>
          <cell r="F1373" t="str">
            <v>110</v>
          </cell>
        </row>
        <row r="1374">
          <cell r="A1374" t="str">
            <v>Закупка товаров, работ и услуг для обеспечения государственных (муниципальных) нужд</v>
          </cell>
          <cell r="B1374" t="str">
            <v>923</v>
          </cell>
          <cell r="C1374" t="str">
            <v>01</v>
          </cell>
          <cell r="D1374" t="str">
            <v>13</v>
          </cell>
          <cell r="E1374" t="str">
            <v>220 00 75190</v>
          </cell>
          <cell r="F1374" t="str">
            <v>200</v>
          </cell>
        </row>
        <row r="1375">
          <cell r="A1375" t="str">
            <v>Иные закупки товаров, работ и услуг для обеспечения государственных (муниципальных) нужд</v>
          </cell>
          <cell r="B1375" t="str">
            <v>923</v>
          </cell>
          <cell r="C1375" t="str">
            <v>01</v>
          </cell>
          <cell r="D1375" t="str">
            <v>13</v>
          </cell>
          <cell r="E1375" t="str">
            <v>220 00 75190</v>
          </cell>
          <cell r="F1375" t="str">
            <v>240</v>
          </cell>
        </row>
        <row r="1376">
          <cell r="A1376" t="str">
            <v>Иные бюджетные ассигнования</v>
          </cell>
          <cell r="B1376" t="str">
            <v>923</v>
          </cell>
          <cell r="C1376" t="str">
            <v>01</v>
          </cell>
          <cell r="D1376" t="str">
            <v>13</v>
          </cell>
          <cell r="E1376" t="str">
            <v>220 00 75190</v>
          </cell>
          <cell r="F1376" t="str">
            <v>800</v>
          </cell>
        </row>
        <row r="1377">
          <cell r="A1377" t="str">
            <v xml:space="preserve">Уплата налогов, сборов и иных платежей                    </v>
          </cell>
          <cell r="B1377" t="str">
            <v>923</v>
          </cell>
          <cell r="C1377" t="str">
            <v>01</v>
          </cell>
          <cell r="D1377" t="str">
            <v>13</v>
          </cell>
          <cell r="E1377" t="str">
            <v>220 00 75190</v>
          </cell>
          <cell r="F1377" t="str">
            <v>850</v>
          </cell>
        </row>
        <row r="1378">
          <cell r="A1378" t="str">
            <v>Организация деятельности в сфере охраны труда</v>
          </cell>
          <cell r="B1378" t="str">
            <v>923</v>
          </cell>
          <cell r="C1378" t="str">
            <v>01</v>
          </cell>
          <cell r="D1378" t="str">
            <v>13</v>
          </cell>
          <cell r="E1378" t="str">
            <v>220 00 75200</v>
          </cell>
        </row>
        <row r="1379">
          <cell r="A1379" t="str">
            <v>Закупка товаров, работ и услуг для обеспечения государственных (муниципальных) нужд</v>
          </cell>
          <cell r="B1379" t="str">
            <v>923</v>
          </cell>
          <cell r="C1379" t="str">
            <v>01</v>
          </cell>
          <cell r="D1379" t="str">
            <v>13</v>
          </cell>
          <cell r="E1379" t="str">
            <v>220 00 75200</v>
          </cell>
          <cell r="F1379" t="str">
            <v>200</v>
          </cell>
        </row>
        <row r="1380">
          <cell r="A1380" t="str">
            <v>Иные закупки товаров, работ и услуг для обеспечения государственных (муниципальных) нужд</v>
          </cell>
          <cell r="B1380" t="str">
            <v>923</v>
          </cell>
          <cell r="C1380" t="str">
            <v>01</v>
          </cell>
          <cell r="D1380" t="str">
            <v>13</v>
          </cell>
          <cell r="E1380" t="str">
            <v>220 00 75200</v>
          </cell>
          <cell r="F1380" t="str">
            <v>240</v>
          </cell>
        </row>
        <row r="1381">
          <cell r="A1381" t="str">
            <v>Иные бюджетные ассигнования</v>
          </cell>
          <cell r="B1381" t="str">
            <v>923</v>
          </cell>
          <cell r="C1381" t="str">
            <v>01</v>
          </cell>
          <cell r="D1381" t="str">
            <v>13</v>
          </cell>
          <cell r="E1381" t="str">
            <v>220 00 75200</v>
          </cell>
          <cell r="F1381" t="str">
            <v>800</v>
          </cell>
        </row>
        <row r="1382">
          <cell r="A1382" t="str">
            <v xml:space="preserve">Уплата налогов, сборов и иных платежей                    </v>
          </cell>
          <cell r="B1382" t="str">
            <v>923</v>
          </cell>
          <cell r="C1382" t="str">
            <v>01</v>
          </cell>
          <cell r="D1382" t="str">
            <v>13</v>
          </cell>
          <cell r="E1382" t="str">
            <v>220 00 75200</v>
          </cell>
          <cell r="F1382" t="str">
            <v>850</v>
          </cell>
        </row>
        <row r="1383">
          <cell r="A1383" t="str">
            <v>Непрограммное направление расходов</v>
          </cell>
          <cell r="B1383" t="str">
            <v>923</v>
          </cell>
          <cell r="C1383" t="str">
            <v>01</v>
          </cell>
          <cell r="D1383" t="str">
            <v>13</v>
          </cell>
          <cell r="E1383" t="str">
            <v>990 00 00000</v>
          </cell>
        </row>
        <row r="1384">
          <cell r="A1384" t="str">
            <v>Мероприятия в установленной сфере деятельности</v>
          </cell>
          <cell r="B1384" t="str">
            <v>923</v>
          </cell>
          <cell r="C1384" t="str">
            <v>01</v>
          </cell>
          <cell r="D1384" t="str">
            <v>13</v>
          </cell>
          <cell r="E1384" t="str">
            <v>990 00 04000</v>
          </cell>
        </row>
        <row r="1385">
          <cell r="A1385" t="str">
            <v>Мероприятия в сфере общегосударственного управления</v>
          </cell>
          <cell r="B1385" t="str">
            <v>923</v>
          </cell>
          <cell r="C1385" t="str">
            <v>01</v>
          </cell>
          <cell r="D1385" t="str">
            <v>13</v>
          </cell>
          <cell r="E1385" t="str">
            <v>990 00 04040</v>
          </cell>
        </row>
        <row r="1386">
          <cell r="A1386" t="str">
            <v>Закупка товаров, работ и услуг для обеспечения государственных (муниципальных) нужд</v>
          </cell>
          <cell r="B1386" t="str">
            <v>923</v>
          </cell>
          <cell r="C1386" t="str">
            <v>01</v>
          </cell>
          <cell r="D1386" t="str">
            <v>13</v>
          </cell>
          <cell r="E1386" t="str">
            <v>990 00 04040</v>
          </cell>
          <cell r="F1386">
            <v>200</v>
          </cell>
        </row>
        <row r="1387">
          <cell r="A1387" t="str">
            <v>Иные закупки товаров, работ и услуг для обеспечения государственных (муниципальных) нужд</v>
          </cell>
          <cell r="B1387" t="str">
            <v>923</v>
          </cell>
          <cell r="C1387" t="str">
            <v>01</v>
          </cell>
          <cell r="D1387" t="str">
            <v>13</v>
          </cell>
          <cell r="E1387" t="str">
            <v>990 00 04040</v>
          </cell>
          <cell r="F1387" t="str">
            <v>240</v>
          </cell>
        </row>
        <row r="1388">
          <cell r="A1388" t="str">
            <v>Социальное обеспечение и иные выплаты населению</v>
          </cell>
          <cell r="B1388">
            <v>923</v>
          </cell>
          <cell r="C1388" t="str">
            <v>01</v>
          </cell>
          <cell r="D1388" t="str">
            <v>13</v>
          </cell>
          <cell r="E1388" t="str">
            <v>990 00 04040</v>
          </cell>
          <cell r="F1388" t="str">
            <v>300</v>
          </cell>
        </row>
        <row r="1389">
          <cell r="A1389" t="str">
            <v>Иные выплаты населению</v>
          </cell>
          <cell r="B1389">
            <v>923</v>
          </cell>
          <cell r="C1389" t="str">
            <v>01</v>
          </cell>
          <cell r="D1389" t="str">
            <v>13</v>
          </cell>
          <cell r="E1389" t="str">
            <v>990 00 04040</v>
          </cell>
          <cell r="F1389" t="str">
            <v>360</v>
          </cell>
        </row>
        <row r="1390">
          <cell r="A1390" t="str">
            <v>Иные бюджетные ассигнования</v>
          </cell>
          <cell r="B1390">
            <v>923</v>
          </cell>
          <cell r="C1390" t="str">
            <v>01</v>
          </cell>
          <cell r="D1390" t="str">
            <v>13</v>
          </cell>
          <cell r="E1390" t="str">
            <v>990 00 04040</v>
          </cell>
          <cell r="F1390" t="str">
            <v>800</v>
          </cell>
        </row>
        <row r="1391">
          <cell r="A1391" t="str">
            <v>Уплата налогов, сборов и иных платежей</v>
          </cell>
          <cell r="B1391">
            <v>923</v>
          </cell>
          <cell r="C1391" t="str">
            <v>01</v>
          </cell>
          <cell r="D1391" t="str">
            <v>13</v>
          </cell>
          <cell r="E1391" t="str">
            <v>990 00 04040</v>
          </cell>
          <cell r="F1391" t="str">
            <v>850</v>
          </cell>
        </row>
        <row r="1392">
          <cell r="A1392" t="str">
            <v>Финансовое обеспечение деятельности казенных учреждений</v>
          </cell>
          <cell r="B1392" t="str">
            <v>923</v>
          </cell>
          <cell r="C1392" t="str">
            <v>01</v>
          </cell>
          <cell r="D1392" t="str">
            <v>13</v>
          </cell>
          <cell r="E1392" t="str">
            <v>990 00 12000</v>
          </cell>
        </row>
        <row r="1393">
          <cell r="A1393" t="str">
            <v>Учреждения, осуществляющие деятельность в сфере общегосударственного управления</v>
          </cell>
          <cell r="B1393" t="str">
            <v>923</v>
          </cell>
          <cell r="C1393" t="str">
            <v>01</v>
          </cell>
          <cell r="D1393" t="str">
            <v>13</v>
          </cell>
          <cell r="E1393" t="str">
            <v xml:space="preserve">990 00 12040 </v>
          </cell>
        </row>
        <row r="1394">
          <cell r="A139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394" t="str">
            <v>923</v>
          </cell>
          <cell r="C1394" t="str">
            <v>01</v>
          </cell>
          <cell r="D1394" t="str">
            <v>13</v>
          </cell>
          <cell r="E1394" t="str">
            <v xml:space="preserve">990 00 12040 </v>
          </cell>
          <cell r="F1394" t="str">
            <v>100</v>
          </cell>
        </row>
        <row r="1395">
          <cell r="A1395" t="str">
            <v>Расходы на выплаты персоналу казенных учреждений</v>
          </cell>
          <cell r="B1395" t="str">
            <v>923</v>
          </cell>
          <cell r="C1395" t="str">
            <v>01</v>
          </cell>
          <cell r="D1395" t="str">
            <v>13</v>
          </cell>
          <cell r="E1395" t="str">
            <v xml:space="preserve">990 00 12040 </v>
          </cell>
          <cell r="F1395" t="str">
            <v>110</v>
          </cell>
        </row>
        <row r="1396">
          <cell r="A1396" t="str">
            <v>Закупка товаров, работ и услуг для обеспечения государственных (муниципальных) нужд</v>
          </cell>
          <cell r="B1396" t="str">
            <v>923</v>
          </cell>
          <cell r="C1396" t="str">
            <v>01</v>
          </cell>
          <cell r="D1396" t="str">
            <v>13</v>
          </cell>
          <cell r="E1396" t="str">
            <v xml:space="preserve">990 00 12040 </v>
          </cell>
          <cell r="F1396" t="str">
            <v>200</v>
          </cell>
        </row>
        <row r="1397">
          <cell r="A1397" t="str">
            <v>Иные закупки товаров, работ и услуг для обеспечения государственных (муниципальных) нужд</v>
          </cell>
          <cell r="B1397" t="str">
            <v>923</v>
          </cell>
          <cell r="C1397" t="str">
            <v>01</v>
          </cell>
          <cell r="D1397" t="str">
            <v>13</v>
          </cell>
          <cell r="E1397" t="str">
            <v xml:space="preserve">990 00 12040 </v>
          </cell>
          <cell r="F1397" t="str">
            <v>240</v>
          </cell>
        </row>
        <row r="1398">
          <cell r="A1398" t="str">
            <v>Иные бюджетные ассигнования</v>
          </cell>
          <cell r="B1398" t="str">
            <v>923</v>
          </cell>
          <cell r="C1398" t="str">
            <v>01</v>
          </cell>
          <cell r="D1398" t="str">
            <v>13</v>
          </cell>
          <cell r="E1398" t="str">
            <v xml:space="preserve">990 00 12040 </v>
          </cell>
          <cell r="F1398" t="str">
            <v>800</v>
          </cell>
        </row>
        <row r="1399">
          <cell r="A1399" t="str">
            <v xml:space="preserve">Уплата налогов, сборов и иных платежей                    </v>
          </cell>
          <cell r="B1399" t="str">
            <v>923</v>
          </cell>
          <cell r="C1399" t="str">
            <v>01</v>
          </cell>
          <cell r="D1399" t="str">
            <v>13</v>
          </cell>
          <cell r="E1399" t="str">
            <v xml:space="preserve">990 00 12040 </v>
          </cell>
          <cell r="F1399" t="str">
            <v>850</v>
          </cell>
        </row>
        <row r="1400">
          <cell r="A1400" t="str">
            <v>Учреждения, осуществляющие деятельность в сфере обеспечения хозяйственного обслуживания</v>
          </cell>
          <cell r="B1400" t="str">
            <v>923</v>
          </cell>
          <cell r="C1400" t="str">
            <v>01</v>
          </cell>
          <cell r="D1400" t="str">
            <v>13</v>
          </cell>
          <cell r="E1400" t="str">
            <v>990 00 12060</v>
          </cell>
        </row>
        <row r="1401">
          <cell r="A140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401" t="str">
            <v>923</v>
          </cell>
          <cell r="C1401" t="str">
            <v>01</v>
          </cell>
          <cell r="D1401" t="str">
            <v>13</v>
          </cell>
          <cell r="E1401" t="str">
            <v>990 00 12060</v>
          </cell>
          <cell r="F1401" t="str">
            <v>100</v>
          </cell>
        </row>
        <row r="1402">
          <cell r="A1402" t="str">
            <v>Расходы на выплаты персоналу казенных учреждений</v>
          </cell>
          <cell r="B1402" t="str">
            <v>923</v>
          </cell>
          <cell r="C1402" t="str">
            <v>01</v>
          </cell>
          <cell r="D1402" t="str">
            <v>13</v>
          </cell>
          <cell r="E1402" t="str">
            <v>990 00 12060</v>
          </cell>
          <cell r="F1402" t="str">
            <v>110</v>
          </cell>
        </row>
        <row r="1403">
          <cell r="A1403" t="str">
            <v>Закупка товаров, работ и услуг для обеспечения государственных (муниципальных) нужд</v>
          </cell>
          <cell r="B1403" t="str">
            <v>923</v>
          </cell>
          <cell r="C1403" t="str">
            <v>01</v>
          </cell>
          <cell r="D1403" t="str">
            <v>13</v>
          </cell>
          <cell r="E1403" t="str">
            <v>990 00 12060</v>
          </cell>
          <cell r="F1403" t="str">
            <v>200</v>
          </cell>
        </row>
        <row r="1404">
          <cell r="A1404" t="str">
            <v>Иные закупки товаров, работ и услуг для обеспечения государственных (муниципальных) нужд</v>
          </cell>
          <cell r="B1404" t="str">
            <v>923</v>
          </cell>
          <cell r="C1404" t="str">
            <v>01</v>
          </cell>
          <cell r="D1404" t="str">
            <v>13</v>
          </cell>
          <cell r="E1404" t="str">
            <v>990 00 12060</v>
          </cell>
          <cell r="F1404" t="str">
            <v>240</v>
          </cell>
        </row>
        <row r="1405">
          <cell r="A1405" t="str">
            <v>Иные бюджетные ассигнования</v>
          </cell>
          <cell r="B1405" t="str">
            <v>923</v>
          </cell>
          <cell r="C1405" t="str">
            <v>01</v>
          </cell>
          <cell r="D1405" t="str">
            <v>13</v>
          </cell>
          <cell r="E1405" t="str">
            <v>990 00 12060</v>
          </cell>
          <cell r="F1405" t="str">
            <v>800</v>
          </cell>
        </row>
        <row r="1406">
          <cell r="A1406" t="str">
            <v xml:space="preserve">Уплата налогов, сборов и иных платежей                    </v>
          </cell>
          <cell r="B1406" t="str">
            <v>923</v>
          </cell>
          <cell r="C1406" t="str">
            <v>01</v>
          </cell>
          <cell r="D1406" t="str">
            <v>13</v>
          </cell>
          <cell r="E1406" t="str">
            <v>990 00 12060</v>
          </cell>
          <cell r="F1406">
            <v>850</v>
          </cell>
        </row>
        <row r="1407">
          <cell r="A1407" t="str">
            <v>Субвенции</v>
          </cell>
          <cell r="B1407" t="str">
            <v>923</v>
          </cell>
          <cell r="C1407" t="str">
            <v>01</v>
          </cell>
          <cell r="D1407" t="str">
            <v>13</v>
          </cell>
          <cell r="E1407" t="str">
            <v>990 00 75000</v>
          </cell>
        </row>
        <row r="1408">
          <cell r="A1408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  <cell r="B1408" t="str">
            <v>923</v>
          </cell>
          <cell r="C1408" t="str">
            <v>01</v>
          </cell>
          <cell r="D1408" t="str">
            <v>13</v>
          </cell>
          <cell r="E1408" t="str">
            <v>990 00 75130</v>
          </cell>
        </row>
        <row r="1409">
          <cell r="A1409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409" t="str">
            <v>923</v>
          </cell>
          <cell r="C1409" t="str">
            <v>01</v>
          </cell>
          <cell r="D1409" t="str">
            <v>13</v>
          </cell>
          <cell r="E1409" t="str">
            <v>990 00 75130</v>
          </cell>
          <cell r="F1409" t="str">
            <v>100</v>
          </cell>
        </row>
        <row r="1410">
          <cell r="A1410" t="str">
            <v>Расходы на выплаты персоналу казенных учреждений</v>
          </cell>
          <cell r="B1410" t="str">
            <v>923</v>
          </cell>
          <cell r="C1410" t="str">
            <v>01</v>
          </cell>
          <cell r="D1410" t="str">
            <v>13</v>
          </cell>
          <cell r="E1410" t="str">
            <v>990 00 75130</v>
          </cell>
          <cell r="F1410" t="str">
            <v>110</v>
          </cell>
        </row>
        <row r="1411">
          <cell r="A1411" t="str">
            <v>Закупка товаров, работ и услуг для обеспечения государственных (муниципальных) нужд</v>
          </cell>
          <cell r="B1411" t="str">
            <v>923</v>
          </cell>
          <cell r="C1411" t="str">
            <v>01</v>
          </cell>
          <cell r="D1411" t="str">
            <v>13</v>
          </cell>
          <cell r="E1411" t="str">
            <v>990 00 75130</v>
          </cell>
          <cell r="F1411" t="str">
            <v>200</v>
          </cell>
        </row>
        <row r="1412">
          <cell r="A1412" t="str">
            <v>Иные закупки товаров, работ и услуг для обеспечения государственных (муниципальных) нужд</v>
          </cell>
          <cell r="B1412" t="str">
            <v>923</v>
          </cell>
          <cell r="C1412" t="str">
            <v>01</v>
          </cell>
          <cell r="D1412" t="str">
            <v>13</v>
          </cell>
          <cell r="E1412" t="str">
            <v>990 00 75130</v>
          </cell>
          <cell r="F1412" t="str">
            <v>240</v>
          </cell>
        </row>
        <row r="1413">
          <cell r="A1413" t="str">
            <v>Организация деятельности в сфере архивного дела</v>
          </cell>
          <cell r="B1413" t="str">
            <v>923</v>
          </cell>
          <cell r="C1413" t="str">
            <v>01</v>
          </cell>
          <cell r="D1413" t="str">
            <v>13</v>
          </cell>
          <cell r="E1413" t="str">
            <v>990 00 75150</v>
          </cell>
        </row>
        <row r="1414">
          <cell r="A1414" t="str">
            <v>Закупка товаров, работ и услуг для обеспечения государственных (муниципальных) нужд</v>
          </cell>
          <cell r="B1414" t="str">
            <v>923</v>
          </cell>
          <cell r="C1414" t="str">
            <v>01</v>
          </cell>
          <cell r="D1414" t="str">
            <v>13</v>
          </cell>
          <cell r="E1414" t="str">
            <v>990 00 75150</v>
          </cell>
          <cell r="F1414" t="str">
            <v>200</v>
          </cell>
        </row>
        <row r="1415">
          <cell r="A1415" t="str">
            <v>Иные закупки товаров, работ и услуг для обеспечения государственных (муниципальных) нужд</v>
          </cell>
          <cell r="B1415" t="str">
            <v>923</v>
          </cell>
          <cell r="C1415" t="str">
            <v>01</v>
          </cell>
          <cell r="D1415" t="str">
            <v>13</v>
          </cell>
          <cell r="E1415" t="str">
            <v>990 00 75150</v>
          </cell>
          <cell r="F1415" t="str">
            <v>240</v>
          </cell>
        </row>
        <row r="1416">
          <cell r="A1416" t="str">
            <v>Организация деятельности административных комиссий</v>
          </cell>
          <cell r="B1416">
            <v>923</v>
          </cell>
          <cell r="C1416" t="str">
            <v>01</v>
          </cell>
          <cell r="D1416" t="str">
            <v>13</v>
          </cell>
          <cell r="E1416" t="str">
            <v>990 00 75160</v>
          </cell>
        </row>
        <row r="1417">
          <cell r="A1417" t="str">
            <v>Закупка товаров, работ и услуг для обеспечения государственных (муниципальных) нужд</v>
          </cell>
          <cell r="B1417">
            <v>923</v>
          </cell>
          <cell r="C1417" t="str">
            <v>01</v>
          </cell>
          <cell r="D1417" t="str">
            <v>13</v>
          </cell>
          <cell r="E1417" t="str">
            <v>990 00 75160</v>
          </cell>
          <cell r="F1417" t="str">
            <v>200</v>
          </cell>
        </row>
        <row r="1418">
          <cell r="A1418" t="str">
            <v>Иные закупки товаров, работ и услуг для обеспечения государственных (муниципальных) нужд</v>
          </cell>
          <cell r="B1418">
            <v>923</v>
          </cell>
          <cell r="C1418" t="str">
            <v>01</v>
          </cell>
          <cell r="D1418" t="str">
            <v>13</v>
          </cell>
          <cell r="E1418" t="str">
            <v>990 00 75160</v>
          </cell>
          <cell r="F1418" t="str">
            <v>240</v>
          </cell>
        </row>
        <row r="1419">
          <cell r="A1419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419" t="str">
            <v>923</v>
          </cell>
          <cell r="C1419" t="str">
            <v>01</v>
          </cell>
          <cell r="D1419" t="str">
            <v>13</v>
          </cell>
          <cell r="E1419" t="str">
            <v>990 00 75180</v>
          </cell>
        </row>
        <row r="1420">
          <cell r="A1420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420" t="str">
            <v>923</v>
          </cell>
          <cell r="C1420" t="str">
            <v>01</v>
          </cell>
          <cell r="D1420" t="str">
            <v>13</v>
          </cell>
          <cell r="E1420" t="str">
            <v>990 00 75180</v>
          </cell>
          <cell r="F1420" t="str">
            <v>100</v>
          </cell>
        </row>
        <row r="1421">
          <cell r="A1421" t="str">
            <v>Расходы на выплаты персоналу казенных учреждений</v>
          </cell>
          <cell r="B1421" t="str">
            <v>923</v>
          </cell>
          <cell r="C1421" t="str">
            <v>01</v>
          </cell>
          <cell r="D1421" t="str">
            <v>13</v>
          </cell>
          <cell r="E1421" t="str">
            <v>990 00 75180</v>
          </cell>
          <cell r="F1421" t="str">
            <v>110</v>
          </cell>
        </row>
        <row r="1422">
          <cell r="A1422" t="str">
            <v>Закупка товаров, работ и услуг для обеспечения государственных (муниципальных) нужд</v>
          </cell>
          <cell r="B1422" t="str">
            <v>923</v>
          </cell>
          <cell r="C1422" t="str">
            <v>01</v>
          </cell>
          <cell r="D1422" t="str">
            <v>13</v>
          </cell>
          <cell r="E1422" t="str">
            <v>990 00 75180</v>
          </cell>
          <cell r="F1422" t="str">
            <v>200</v>
          </cell>
        </row>
        <row r="1423">
          <cell r="A1423" t="str">
            <v>Иные закупки товаров, работ и услуг для обеспечения государственных (муниципальных) нужд</v>
          </cell>
          <cell r="B1423" t="str">
            <v>923</v>
          </cell>
          <cell r="C1423" t="str">
            <v>01</v>
          </cell>
          <cell r="D1423" t="str">
            <v>13</v>
          </cell>
          <cell r="E1423" t="str">
            <v>990 00 75180</v>
          </cell>
          <cell r="F1423" t="str">
            <v>240</v>
          </cell>
        </row>
        <row r="1424">
          <cell r="A1424" t="str">
            <v>Иные бюджетные ассигнования</v>
          </cell>
          <cell r="B1424" t="str">
            <v>923</v>
          </cell>
          <cell r="C1424" t="str">
            <v>01</v>
          </cell>
          <cell r="D1424" t="str">
            <v>13</v>
          </cell>
          <cell r="E1424" t="str">
            <v>990 00 75180</v>
          </cell>
          <cell r="F1424" t="str">
            <v>800</v>
          </cell>
        </row>
        <row r="1425">
          <cell r="A1425" t="str">
            <v xml:space="preserve">Уплата налогов, сборов и иных платежей                    </v>
          </cell>
          <cell r="B1425" t="str">
            <v>923</v>
          </cell>
          <cell r="C1425" t="str">
            <v>01</v>
          </cell>
          <cell r="D1425" t="str">
            <v>13</v>
          </cell>
          <cell r="E1425" t="str">
            <v>990 00 75180</v>
          </cell>
          <cell r="F1425" t="str">
            <v>850</v>
          </cell>
        </row>
        <row r="1426">
          <cell r="A1426" t="str">
            <v>Меры по осуществлению деятельности по опеке и попечительству в отношении совершеннолетних граждан</v>
          </cell>
          <cell r="B1426" t="str">
            <v>923</v>
          </cell>
          <cell r="C1426" t="str">
            <v>01</v>
          </cell>
          <cell r="D1426" t="str">
            <v>13</v>
          </cell>
          <cell r="E1426" t="str">
            <v>220 00 75190</v>
          </cell>
        </row>
        <row r="1427">
          <cell r="A1427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427" t="str">
            <v>923</v>
          </cell>
          <cell r="C1427" t="str">
            <v>01</v>
          </cell>
          <cell r="D1427" t="str">
            <v>13</v>
          </cell>
          <cell r="E1427" t="str">
            <v>220 00 75190</v>
          </cell>
          <cell r="F1427" t="str">
            <v>100</v>
          </cell>
        </row>
        <row r="1428">
          <cell r="A1428" t="str">
            <v>Расходы на выплаты персоналу казенных учреждений</v>
          </cell>
          <cell r="B1428" t="str">
            <v>923</v>
          </cell>
          <cell r="C1428" t="str">
            <v>01</v>
          </cell>
          <cell r="D1428" t="str">
            <v>13</v>
          </cell>
          <cell r="E1428" t="str">
            <v>220 00 75190</v>
          </cell>
          <cell r="F1428" t="str">
            <v>110</v>
          </cell>
        </row>
        <row r="1429">
          <cell r="A1429" t="str">
            <v>Закупка товаров, работ и услуг для обеспечения государственных (муниципальных) нужд</v>
          </cell>
          <cell r="B1429" t="str">
            <v>923</v>
          </cell>
          <cell r="C1429" t="str">
            <v>01</v>
          </cell>
          <cell r="D1429" t="str">
            <v>13</v>
          </cell>
          <cell r="E1429" t="str">
            <v>220 00 75190</v>
          </cell>
          <cell r="F1429" t="str">
            <v>200</v>
          </cell>
        </row>
        <row r="1430">
          <cell r="A1430" t="str">
            <v>Иные закупки товаров, работ и услуг для обеспечения государственных (муниципальных) нужд</v>
          </cell>
          <cell r="B1430" t="str">
            <v>923</v>
          </cell>
          <cell r="C1430" t="str">
            <v>01</v>
          </cell>
          <cell r="D1430" t="str">
            <v>13</v>
          </cell>
          <cell r="E1430" t="str">
            <v>220 00 75190</v>
          </cell>
          <cell r="F1430" t="str">
            <v>240</v>
          </cell>
        </row>
        <row r="1431">
          <cell r="A1431" t="str">
            <v>Иные бюджетные ассигнования</v>
          </cell>
          <cell r="B1431" t="str">
            <v>923</v>
          </cell>
          <cell r="C1431" t="str">
            <v>01</v>
          </cell>
          <cell r="D1431" t="str">
            <v>13</v>
          </cell>
          <cell r="E1431" t="str">
            <v>220 00 75190</v>
          </cell>
          <cell r="F1431" t="str">
            <v>800</v>
          </cell>
        </row>
        <row r="1432">
          <cell r="A1432" t="str">
            <v xml:space="preserve">Уплата налогов, сборов и иных платежей                    </v>
          </cell>
          <cell r="B1432" t="str">
            <v>923</v>
          </cell>
          <cell r="C1432" t="str">
            <v>01</v>
          </cell>
          <cell r="D1432" t="str">
            <v>13</v>
          </cell>
          <cell r="E1432" t="str">
            <v>220 00 75190</v>
          </cell>
          <cell r="F1432" t="str">
            <v>850</v>
          </cell>
        </row>
        <row r="1433">
          <cell r="A1433" t="str">
            <v>Организация деятельности в сфере охраны труда</v>
          </cell>
          <cell r="B1433" t="str">
            <v>923</v>
          </cell>
          <cell r="C1433" t="str">
            <v>01</v>
          </cell>
          <cell r="D1433" t="str">
            <v>13</v>
          </cell>
          <cell r="E1433" t="str">
            <v>990 00 75200</v>
          </cell>
        </row>
        <row r="1434">
          <cell r="A1434" t="str">
            <v>Закупка товаров, работ и услуг для обеспечения государственных (муниципальных) нужд</v>
          </cell>
          <cell r="B1434" t="str">
            <v>923</v>
          </cell>
          <cell r="C1434" t="str">
            <v>01</v>
          </cell>
          <cell r="D1434" t="str">
            <v>13</v>
          </cell>
          <cell r="E1434" t="str">
            <v>990 00 75200</v>
          </cell>
          <cell r="F1434" t="str">
            <v>200</v>
          </cell>
        </row>
        <row r="1435">
          <cell r="A1435" t="str">
            <v>Иные закупки товаров, работ и услуг для обеспечения государственных (муниципальных) нужд</v>
          </cell>
          <cell r="B1435" t="str">
            <v>923</v>
          </cell>
          <cell r="C1435" t="str">
            <v>01</v>
          </cell>
          <cell r="D1435" t="str">
            <v>13</v>
          </cell>
          <cell r="E1435" t="str">
            <v>990 00 75200</v>
          </cell>
          <cell r="F1435" t="str">
            <v>240</v>
          </cell>
        </row>
        <row r="1436">
          <cell r="A1436" t="str">
            <v>Иные бюджетные ассигнования</v>
          </cell>
          <cell r="B1436" t="str">
            <v>923</v>
          </cell>
          <cell r="C1436" t="str">
            <v>01</v>
          </cell>
          <cell r="D1436" t="str">
            <v>13</v>
          </cell>
          <cell r="E1436" t="str">
            <v>990 00 75200</v>
          </cell>
          <cell r="F1436" t="str">
            <v>800</v>
          </cell>
        </row>
        <row r="1437">
          <cell r="A1437" t="str">
            <v xml:space="preserve">Уплата налогов, сборов и иных платежей                    </v>
          </cell>
          <cell r="B1437" t="str">
            <v>923</v>
          </cell>
          <cell r="C1437" t="str">
            <v>01</v>
          </cell>
          <cell r="D1437" t="str">
            <v>13</v>
          </cell>
          <cell r="E1437" t="str">
            <v>990 00 75200</v>
          </cell>
          <cell r="F1437" t="str">
            <v>850</v>
          </cell>
        </row>
        <row r="1439">
          <cell r="A1439" t="str">
            <v>Другие вопросы в области национальной экономики</v>
          </cell>
          <cell r="B1439" t="str">
            <v>923</v>
          </cell>
          <cell r="C1439" t="str">
            <v>04</v>
          </cell>
          <cell r="D1439" t="str">
            <v>12</v>
          </cell>
        </row>
        <row r="1440">
          <cell r="A1440" t="str">
            <v>Муниципальная программа «Создание условий для развития туризма на территории городского округа Тольятти на 2021-2030 годы»</v>
          </cell>
          <cell r="B1440" t="str">
            <v>923</v>
          </cell>
          <cell r="C1440" t="str">
            <v>04</v>
          </cell>
          <cell r="D1440" t="str">
            <v>12</v>
          </cell>
          <cell r="E1440" t="str">
            <v>260 00 00000</v>
          </cell>
        </row>
        <row r="1441">
          <cell r="A1441" t="str">
            <v>Мероприятия в установленной сфере деятельности</v>
          </cell>
          <cell r="B1441" t="str">
            <v>923</v>
          </cell>
          <cell r="C1441" t="str">
            <v>04</v>
          </cell>
          <cell r="D1441" t="str">
            <v>12</v>
          </cell>
          <cell r="E1441" t="str">
            <v>260 00 04000</v>
          </cell>
        </row>
        <row r="1442">
          <cell r="A1442" t="str">
            <v>Мероприятия в сфере национальной экономики</v>
          </cell>
          <cell r="B1442" t="str">
            <v>923</v>
          </cell>
          <cell r="C1442" t="str">
            <v>04</v>
          </cell>
          <cell r="D1442" t="str">
            <v>12</v>
          </cell>
          <cell r="E1442" t="str">
            <v>260 00 04070</v>
          </cell>
        </row>
        <row r="1443">
          <cell r="A1443" t="str">
            <v>Закупка товаров, работ и услуг для обеспечения государственных (муниципальных) нужд</v>
          </cell>
          <cell r="B1443" t="str">
            <v>923</v>
          </cell>
          <cell r="C1443" t="str">
            <v>04</v>
          </cell>
          <cell r="D1443" t="str">
            <v>12</v>
          </cell>
          <cell r="E1443" t="str">
            <v>260 00 04070</v>
          </cell>
          <cell r="F1443" t="str">
            <v>200</v>
          </cell>
        </row>
        <row r="1444">
          <cell r="A1444" t="str">
            <v>Иные закупки товаров, работ и услуг для обеспечения государственных (муниципальных) нужд</v>
          </cell>
          <cell r="B1444" t="str">
            <v>923</v>
          </cell>
          <cell r="C1444" t="str">
            <v>04</v>
          </cell>
          <cell r="D1444" t="str">
            <v>12</v>
          </cell>
          <cell r="E1444" t="str">
            <v>260 00 04070</v>
          </cell>
          <cell r="F1444" t="str">
            <v>240</v>
          </cell>
        </row>
        <row r="1446">
          <cell r="A1446" t="str">
            <v>Другие вопросы в области средств массовой информации</v>
          </cell>
          <cell r="B1446" t="str">
            <v>923</v>
          </cell>
          <cell r="C1446" t="str">
            <v>12</v>
          </cell>
          <cell r="D1446" t="str">
            <v>04</v>
          </cell>
        </row>
        <row r="1447">
          <cell r="A1447" t="str">
            <v>Муниципальная программа «Развитие органов местного самоуправления городского округа Тольятти на 2017-2022 годы»</v>
          </cell>
          <cell r="B1447">
            <v>923</v>
          </cell>
          <cell r="C1447" t="str">
            <v>12</v>
          </cell>
          <cell r="D1447" t="str">
            <v>04</v>
          </cell>
          <cell r="E1447" t="str">
            <v>220 00 00000</v>
          </cell>
        </row>
        <row r="1448">
          <cell r="A1448" t="str">
            <v>Финансовое обеспечение деятельности бюджетных и автономных  учреждений</v>
          </cell>
          <cell r="B1448">
            <v>923</v>
          </cell>
          <cell r="C1448" t="str">
            <v>12</v>
          </cell>
          <cell r="D1448" t="str">
            <v>04</v>
          </cell>
          <cell r="E1448" t="str">
            <v>220 00 02000</v>
          </cell>
        </row>
        <row r="1449">
          <cell r="A1449" t="str">
            <v xml:space="preserve">Учреждения, осуществляющие деятельность в сфере средств массовой информации </v>
          </cell>
          <cell r="B1449">
            <v>923</v>
          </cell>
          <cell r="C1449" t="str">
            <v>12</v>
          </cell>
          <cell r="D1449" t="str">
            <v>04</v>
          </cell>
          <cell r="E1449" t="str">
            <v>220 00 02080</v>
          </cell>
        </row>
        <row r="1450">
          <cell r="A1450" t="str">
            <v>Предоставление субсидий бюджетным, автономным учреждениям и иным некоммерческим организациям</v>
          </cell>
          <cell r="B1450">
            <v>923</v>
          </cell>
          <cell r="C1450" t="str">
            <v>12</v>
          </cell>
          <cell r="D1450" t="str">
            <v>04</v>
          </cell>
          <cell r="E1450" t="str">
            <v>220 00 02080</v>
          </cell>
          <cell r="F1450" t="str">
            <v>600</v>
          </cell>
        </row>
        <row r="1451">
          <cell r="A1451" t="str">
            <v>Субсидии бюджетным учреждениям</v>
          </cell>
          <cell r="B1451">
            <v>923</v>
          </cell>
          <cell r="C1451" t="str">
            <v>12</v>
          </cell>
          <cell r="D1451" t="str">
            <v>04</v>
          </cell>
          <cell r="E1451" t="str">
            <v>220 00 02080</v>
          </cell>
          <cell r="F1451">
            <v>610</v>
          </cell>
        </row>
        <row r="1452">
          <cell r="A1452" t="str">
            <v>Непрограммное направление расходов</v>
          </cell>
          <cell r="B1452">
            <v>923</v>
          </cell>
          <cell r="C1452" t="str">
            <v>12</v>
          </cell>
          <cell r="D1452" t="str">
            <v>04</v>
          </cell>
          <cell r="E1452" t="str">
            <v>990 00 00000</v>
          </cell>
        </row>
        <row r="1453">
          <cell r="A1453" t="str">
            <v>Финансовое обеспечение деятельности бюджетных и автономных  учреждений</v>
          </cell>
          <cell r="B1453">
            <v>923</v>
          </cell>
          <cell r="C1453" t="str">
            <v>12</v>
          </cell>
          <cell r="D1453" t="str">
            <v>04</v>
          </cell>
          <cell r="E1453" t="str">
            <v>990 00 02000</v>
          </cell>
        </row>
        <row r="1454">
          <cell r="A1454" t="str">
            <v xml:space="preserve">Учреждения, осуществляющие деятельность в сфере средств массовой информации </v>
          </cell>
          <cell r="B1454">
            <v>923</v>
          </cell>
          <cell r="C1454" t="str">
            <v>12</v>
          </cell>
          <cell r="D1454" t="str">
            <v>04</v>
          </cell>
          <cell r="E1454" t="str">
            <v>990 00 02080</v>
          </cell>
        </row>
        <row r="1455">
          <cell r="A1455" t="str">
            <v>Предоставление субсидий бюджетным, автономным учреждениям и иным некоммерческим организациям</v>
          </cell>
          <cell r="B1455">
            <v>923</v>
          </cell>
          <cell r="C1455" t="str">
            <v>12</v>
          </cell>
          <cell r="D1455" t="str">
            <v>04</v>
          </cell>
          <cell r="E1455" t="str">
            <v>990 00 02080</v>
          </cell>
          <cell r="F1455" t="str">
            <v>600</v>
          </cell>
        </row>
        <row r="1456">
          <cell r="A1456" t="str">
            <v>Субсидии бюджетным учреждениям</v>
          </cell>
          <cell r="B1456">
            <v>923</v>
          </cell>
          <cell r="C1456" t="str">
            <v>12</v>
          </cell>
          <cell r="D1456" t="str">
            <v>04</v>
          </cell>
          <cell r="E1456" t="str">
            <v>990 00 02080</v>
          </cell>
          <cell r="F1456">
            <v>610</v>
          </cell>
        </row>
        <row r="1458">
          <cell r="A1458" t="str">
            <v>Управление взаимодействия с общественностью администрации городского округа Тольятти</v>
          </cell>
          <cell r="B1458" t="str">
            <v>924</v>
          </cell>
        </row>
        <row r="1459">
          <cell r="A1459" t="str">
            <v>Другие общегосударственные вопросы</v>
          </cell>
          <cell r="B1459" t="str">
            <v>924</v>
          </cell>
          <cell r="C1459" t="str">
            <v>01</v>
          </cell>
          <cell r="D1459" t="str">
            <v>13</v>
          </cell>
        </row>
        <row r="1460">
          <cell r="A1460" t="str">
            <v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v>
          </cell>
          <cell r="B1460" t="str">
            <v>924</v>
          </cell>
          <cell r="C1460" t="str">
            <v>01</v>
          </cell>
          <cell r="D1460" t="str">
            <v>13</v>
          </cell>
          <cell r="E1460" t="str">
            <v>280 00 00000</v>
          </cell>
        </row>
        <row r="1461">
          <cell r="A1461" t="str">
            <v>Финансовое обеспечение деятельности казенных учреждений</v>
          </cell>
          <cell r="B1461" t="str">
            <v>924</v>
          </cell>
          <cell r="C1461" t="str">
            <v>01</v>
          </cell>
          <cell r="D1461" t="str">
            <v>13</v>
          </cell>
          <cell r="E1461" t="str">
            <v>280 00 12000</v>
          </cell>
        </row>
        <row r="1462">
          <cell r="A1462" t="str">
            <v>Учреждения, обеспечивающие  поддержку некоммерческих организаций</v>
          </cell>
          <cell r="B1462" t="str">
            <v>924</v>
          </cell>
          <cell r="C1462" t="str">
            <v>01</v>
          </cell>
          <cell r="D1462" t="str">
            <v>13</v>
          </cell>
          <cell r="E1462" t="str">
            <v>280 00 12380</v>
          </cell>
        </row>
        <row r="1463">
          <cell r="A146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463" t="str">
            <v>924</v>
          </cell>
          <cell r="C1463" t="str">
            <v>01</v>
          </cell>
          <cell r="D1463" t="str">
            <v>13</v>
          </cell>
          <cell r="E1463" t="str">
            <v>280 00 12380</v>
          </cell>
          <cell r="F1463" t="str">
            <v>100</v>
          </cell>
        </row>
        <row r="1464">
          <cell r="A1464" t="str">
            <v>Расходы на выплаты персоналу казенных учреждений</v>
          </cell>
          <cell r="B1464" t="str">
            <v>924</v>
          </cell>
          <cell r="C1464" t="str">
            <v>01</v>
          </cell>
          <cell r="D1464" t="str">
            <v>13</v>
          </cell>
          <cell r="E1464" t="str">
            <v>280 00 12380</v>
          </cell>
          <cell r="F1464" t="str">
            <v>110</v>
          </cell>
        </row>
        <row r="1465">
          <cell r="A1465" t="str">
            <v>Закупка товаров, работ и услуг для обеспечения государственных (муниципальных) нужд</v>
          </cell>
          <cell r="B1465" t="str">
            <v>924</v>
          </cell>
          <cell r="C1465" t="str">
            <v>01</v>
          </cell>
          <cell r="D1465" t="str">
            <v>13</v>
          </cell>
          <cell r="E1465" t="str">
            <v>280 00 12380</v>
          </cell>
          <cell r="F1465" t="str">
            <v>200</v>
          </cell>
        </row>
        <row r="1466">
          <cell r="A1466" t="str">
            <v>Иные закупки товаров, работ и услуг для обеспечения государственных (муниципальных) нужд</v>
          </cell>
          <cell r="B1466" t="str">
            <v>924</v>
          </cell>
          <cell r="C1466" t="str">
            <v>01</v>
          </cell>
          <cell r="D1466" t="str">
            <v>13</v>
          </cell>
          <cell r="E1466" t="str">
            <v>280 00 12380</v>
          </cell>
          <cell r="F1466" t="str">
            <v>240</v>
          </cell>
        </row>
        <row r="1467">
          <cell r="A1467" t="str">
            <v>Иные бюджетные ассигнования</v>
          </cell>
          <cell r="B1467" t="str">
            <v>924</v>
          </cell>
          <cell r="C1467" t="str">
            <v>01</v>
          </cell>
          <cell r="D1467" t="str">
            <v>13</v>
          </cell>
          <cell r="E1467" t="str">
            <v>280 00 12380</v>
          </cell>
          <cell r="F1467" t="str">
            <v>800</v>
          </cell>
        </row>
        <row r="1468">
          <cell r="A1468" t="str">
            <v>Уплата налогов, сборов и иных платежей</v>
          </cell>
          <cell r="B1468" t="str">
            <v>924</v>
          </cell>
          <cell r="C1468" t="str">
            <v>01</v>
          </cell>
          <cell r="D1468" t="str">
            <v>13</v>
          </cell>
          <cell r="E1468" t="str">
            <v>280 00 12380</v>
          </cell>
          <cell r="F1468" t="str">
            <v>850</v>
          </cell>
        </row>
        <row r="1470">
          <cell r="A1470" t="str">
            <v>Другие вопросы в области социальной политики</v>
          </cell>
          <cell r="B1470" t="str">
            <v>924</v>
          </cell>
          <cell r="C1470" t="str">
            <v>10</v>
          </cell>
          <cell r="D1470" t="str">
            <v>06</v>
          </cell>
        </row>
        <row r="1471">
          <cell r="A1471" t="str">
            <v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v>
          </cell>
          <cell r="B1471" t="str">
            <v>924</v>
          </cell>
          <cell r="C1471" t="str">
            <v>10</v>
          </cell>
          <cell r="D1471" t="str">
            <v>06</v>
          </cell>
          <cell r="E1471" t="str">
            <v>280 00 00000</v>
          </cell>
        </row>
        <row r="1472">
          <cell r="A1472" t="str">
            <v>Мероприятия в установленной сфере деятельности</v>
          </cell>
          <cell r="B1472" t="str">
            <v>924</v>
          </cell>
          <cell r="C1472" t="str">
            <v>10</v>
          </cell>
          <cell r="D1472" t="str">
            <v>06</v>
          </cell>
          <cell r="E1472" t="str">
            <v>280 00 04000</v>
          </cell>
        </row>
        <row r="1473">
          <cell r="A1473" t="str">
            <v>Мероприятия в области социальной политики</v>
          </cell>
          <cell r="B1473" t="str">
            <v>924</v>
          </cell>
          <cell r="C1473" t="str">
            <v>10</v>
          </cell>
          <cell r="D1473" t="str">
            <v>06</v>
          </cell>
          <cell r="E1473" t="str">
            <v>280 00 04370</v>
          </cell>
        </row>
        <row r="1474">
          <cell r="A1474" t="str">
            <v>Закупка товаров, работ и услуг для обеспечения государственных (муниципальных) нужд</v>
          </cell>
          <cell r="B1474" t="str">
            <v>924</v>
          </cell>
          <cell r="C1474" t="str">
            <v>10</v>
          </cell>
          <cell r="D1474" t="str">
            <v>06</v>
          </cell>
          <cell r="E1474" t="str">
            <v>280 00 04370</v>
          </cell>
          <cell r="F1474">
            <v>200</v>
          </cell>
        </row>
        <row r="1475">
          <cell r="A1475" t="str">
            <v>Иные закупки товаров, работ и услуг для обеспечения государственных (муниципальных) нужд</v>
          </cell>
          <cell r="B1475" t="str">
            <v>924</v>
          </cell>
          <cell r="C1475" t="str">
            <v>10</v>
          </cell>
          <cell r="D1475" t="str">
            <v>06</v>
          </cell>
          <cell r="E1475" t="str">
            <v>280 00 04370</v>
          </cell>
          <cell r="F1475">
            <v>240</v>
          </cell>
        </row>
        <row r="1476">
          <cell r="A1476" t="str">
            <v>Социальное обеспечение и иные выплаты населению</v>
          </cell>
          <cell r="B1476" t="str">
            <v>924</v>
          </cell>
          <cell r="C1476" t="str">
            <v>10</v>
          </cell>
          <cell r="D1476" t="str">
            <v>06</v>
          </cell>
          <cell r="E1476" t="str">
            <v>280 00 04370</v>
          </cell>
          <cell r="F1476" t="str">
            <v>300</v>
          </cell>
        </row>
        <row r="1477">
          <cell r="A1477" t="str">
            <v>Иные выплаты населению</v>
          </cell>
          <cell r="B1477" t="str">
            <v>924</v>
          </cell>
          <cell r="C1477" t="str">
            <v>10</v>
          </cell>
          <cell r="D1477" t="str">
            <v>06</v>
          </cell>
          <cell r="E1477" t="str">
            <v>280 00 04370</v>
          </cell>
          <cell r="F1477" t="str">
            <v>360</v>
          </cell>
        </row>
        <row r="1478">
          <cell r="A1478" t="str">
            <v xml:space="preserve">Субсидии некоммерческим организациям </v>
          </cell>
          <cell r="B1478" t="str">
            <v>924</v>
          </cell>
          <cell r="C1478" t="str">
            <v>10</v>
          </cell>
          <cell r="D1478" t="str">
            <v>06</v>
          </cell>
          <cell r="E1478" t="str">
            <v>280 00 10000</v>
          </cell>
        </row>
        <row r="1479">
          <cell r="A1479" t="str">
            <v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v>
          </cell>
          <cell r="B1479" t="str">
            <v>924</v>
          </cell>
          <cell r="C1479" t="str">
            <v>10</v>
          </cell>
          <cell r="D1479" t="str">
            <v>06</v>
          </cell>
          <cell r="E1479" t="str">
            <v xml:space="preserve">280 00 10130 </v>
          </cell>
        </row>
        <row r="1480">
          <cell r="A1480" t="str">
            <v>Предоставление субсидий бюджетным, автономным учреждениям и иным некоммерческим организациям</v>
          </cell>
          <cell r="B1480" t="str">
            <v>924</v>
          </cell>
          <cell r="C1480" t="str">
            <v>10</v>
          </cell>
          <cell r="D1480" t="str">
            <v>06</v>
          </cell>
          <cell r="E1480" t="str">
            <v xml:space="preserve">280 00 10130 </v>
          </cell>
          <cell r="F1480">
            <v>600</v>
          </cell>
        </row>
        <row r="1481">
          <cell r="A1481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1481" t="str">
            <v>924</v>
          </cell>
          <cell r="C1481" t="str">
            <v>10</v>
          </cell>
          <cell r="D1481" t="str">
            <v>06</v>
          </cell>
          <cell r="E1481" t="str">
            <v xml:space="preserve">280 00 10130 </v>
          </cell>
          <cell r="F1481" t="str">
            <v>630</v>
          </cell>
        </row>
        <row r="1482">
          <cell r="A1482" t="str">
            <v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v>
          </cell>
          <cell r="B1482" t="str">
            <v>924</v>
          </cell>
          <cell r="C1482" t="str">
            <v>10</v>
          </cell>
          <cell r="D1482" t="str">
            <v>06</v>
          </cell>
          <cell r="E1482" t="str">
            <v xml:space="preserve">280 00 10370 </v>
          </cell>
        </row>
        <row r="1483">
          <cell r="A1483" t="str">
            <v>Предоставление субсидий бюджетным, автономным учреждениям и иным некоммерческим организациям</v>
          </cell>
          <cell r="B1483" t="str">
            <v>924</v>
          </cell>
          <cell r="C1483" t="str">
            <v>10</v>
          </cell>
          <cell r="D1483" t="str">
            <v>06</v>
          </cell>
          <cell r="E1483" t="str">
            <v xml:space="preserve">280 00 10370 </v>
          </cell>
          <cell r="F1483">
            <v>600</v>
          </cell>
        </row>
        <row r="1484">
          <cell r="A1484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1484" t="str">
            <v>924</v>
          </cell>
          <cell r="C1484" t="str">
            <v>10</v>
          </cell>
          <cell r="D1484" t="str">
            <v>06</v>
          </cell>
          <cell r="E1484" t="str">
            <v xml:space="preserve">280 00 10370 </v>
          </cell>
          <cell r="F1484" t="str">
            <v>630</v>
          </cell>
        </row>
        <row r="1485">
          <cell r="A1485" t="str">
            <v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v>
          </cell>
          <cell r="B1485" t="str">
            <v>924</v>
          </cell>
          <cell r="C1485" t="str">
            <v>10</v>
          </cell>
          <cell r="D1485" t="str">
            <v>06</v>
          </cell>
          <cell r="E1485" t="str">
            <v xml:space="preserve">280 00 10570 </v>
          </cell>
        </row>
        <row r="1486">
          <cell r="A1486" t="str">
            <v>Предоставление субсидий бюджетным, автономным учреждениям и иным некоммерческим организациям</v>
          </cell>
          <cell r="B1486" t="str">
            <v>924</v>
          </cell>
          <cell r="C1486" t="str">
            <v>10</v>
          </cell>
          <cell r="D1486" t="str">
            <v>06</v>
          </cell>
          <cell r="E1486" t="str">
            <v xml:space="preserve">280 00 10570 </v>
          </cell>
          <cell r="F1486" t="str">
            <v>600</v>
          </cell>
        </row>
        <row r="1487">
          <cell r="A1487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1487" t="str">
            <v>924</v>
          </cell>
          <cell r="C1487" t="str">
            <v>10</v>
          </cell>
          <cell r="D1487" t="str">
            <v>06</v>
          </cell>
          <cell r="E1487" t="str">
            <v xml:space="preserve">280 00 10570 </v>
          </cell>
          <cell r="F1487" t="str">
            <v>630</v>
          </cell>
        </row>
        <row r="1489">
          <cell r="A1489" t="str">
            <v>Отдел развития потребительского рынка администрации городского округа Тольятти</v>
          </cell>
          <cell r="B1489" t="str">
            <v>926</v>
          </cell>
        </row>
        <row r="1490">
          <cell r="A1490" t="str">
            <v>Другие общегосударственные вопросы</v>
          </cell>
          <cell r="B1490" t="str">
            <v>926</v>
          </cell>
          <cell r="C1490" t="str">
            <v>01</v>
          </cell>
          <cell r="D1490" t="str">
            <v>13</v>
          </cell>
        </row>
        <row r="1491">
          <cell r="A1491" t="str">
            <v>Муниципальная программа «Развитие потребительского рынка в городском округе Тольятти на 2017-2021годы»</v>
          </cell>
          <cell r="B1491" t="str">
            <v>926</v>
          </cell>
          <cell r="C1491" t="str">
            <v>01</v>
          </cell>
          <cell r="D1491" t="str">
            <v>13</v>
          </cell>
          <cell r="E1491" t="str">
            <v>270 00 00000</v>
          </cell>
        </row>
        <row r="1492">
          <cell r="A1492" t="str">
            <v>Мероприятия в установленной сфере деятельности</v>
          </cell>
          <cell r="B1492" t="str">
            <v>926</v>
          </cell>
          <cell r="C1492" t="str">
            <v>01</v>
          </cell>
          <cell r="D1492" t="str">
            <v>13</v>
          </cell>
          <cell r="E1492" t="str">
            <v>270 00 04000</v>
          </cell>
        </row>
        <row r="1493">
          <cell r="A1493" t="str">
            <v>Мероприятия в сфере общегосударственного управления</v>
          </cell>
          <cell r="B1493" t="str">
            <v>926</v>
          </cell>
          <cell r="C1493" t="str">
            <v>01</v>
          </cell>
          <cell r="D1493" t="str">
            <v>13</v>
          </cell>
          <cell r="E1493" t="str">
            <v>270 00 04040</v>
          </cell>
        </row>
        <row r="1494">
          <cell r="A1494" t="str">
            <v>Закупка товаров, работ и услуг для обеспечения государственных (муниципальных) нужд</v>
          </cell>
          <cell r="B1494" t="str">
            <v>926</v>
          </cell>
          <cell r="C1494" t="str">
            <v>01</v>
          </cell>
          <cell r="D1494" t="str">
            <v>13</v>
          </cell>
          <cell r="E1494" t="str">
            <v>270 00 04040</v>
          </cell>
          <cell r="F1494" t="str">
            <v>200</v>
          </cell>
        </row>
        <row r="1495">
          <cell r="A1495" t="str">
            <v>Иные закупки товаров, работ и услуг для обеспечения государственных (муниципальных) нужд</v>
          </cell>
          <cell r="B1495" t="str">
            <v>926</v>
          </cell>
          <cell r="C1495" t="str">
            <v>01</v>
          </cell>
          <cell r="D1495" t="str">
            <v>13</v>
          </cell>
          <cell r="E1495" t="str">
            <v>270 00 04040</v>
          </cell>
          <cell r="F1495" t="str">
            <v>240</v>
          </cell>
        </row>
        <row r="1496">
          <cell r="A1496" t="str">
            <v>Непрограммное направление расходов</v>
          </cell>
          <cell r="B1496" t="str">
            <v>926</v>
          </cell>
          <cell r="C1496" t="str">
            <v>01</v>
          </cell>
          <cell r="D1496" t="str">
            <v>13</v>
          </cell>
          <cell r="E1496" t="str">
            <v>990 00 00000</v>
          </cell>
        </row>
        <row r="1497">
          <cell r="A1497" t="str">
            <v>Мероприятия в установленной сфере деятельности</v>
          </cell>
          <cell r="B1497" t="str">
            <v>926</v>
          </cell>
          <cell r="C1497" t="str">
            <v>01</v>
          </cell>
          <cell r="D1497" t="str">
            <v>13</v>
          </cell>
          <cell r="E1497" t="str">
            <v>990 00 04000</v>
          </cell>
        </row>
        <row r="1498">
          <cell r="A1498" t="str">
            <v>Мероприятия в сфере общегосударственного управления</v>
          </cell>
          <cell r="B1498" t="str">
            <v>926</v>
          </cell>
          <cell r="C1498" t="str">
            <v>01</v>
          </cell>
          <cell r="D1498" t="str">
            <v>13</v>
          </cell>
          <cell r="E1498" t="str">
            <v>990 00 04040</v>
          </cell>
        </row>
        <row r="1499">
          <cell r="A1499" t="str">
            <v>Закупка товаров, работ и услуг для обеспечения государственных (муниципальных) нужд</v>
          </cell>
          <cell r="B1499" t="str">
            <v>926</v>
          </cell>
          <cell r="C1499" t="str">
            <v>01</v>
          </cell>
          <cell r="D1499" t="str">
            <v>13</v>
          </cell>
          <cell r="E1499" t="str">
            <v>990 00 04040</v>
          </cell>
          <cell r="F1499" t="str">
            <v>200</v>
          </cell>
        </row>
        <row r="1500">
          <cell r="A1500" t="str">
            <v>Иные закупки товаров, работ и услуг для обеспечения государственных (муниципальных) нужд</v>
          </cell>
          <cell r="B1500" t="str">
            <v>926</v>
          </cell>
          <cell r="C1500" t="str">
            <v>01</v>
          </cell>
          <cell r="D1500" t="str">
            <v>13</v>
          </cell>
          <cell r="E1500" t="str">
            <v>990 00 04040</v>
          </cell>
          <cell r="F1500" t="str">
            <v>240</v>
          </cell>
        </row>
        <row r="1502">
          <cell r="A1502" t="str">
            <v>Условно утвержденные расходы</v>
          </cell>
        </row>
        <row r="1503">
          <cell r="A1503" t="str">
            <v>ИТОГО РАСХОДОВ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84"/>
  <sheetViews>
    <sheetView showZeros="0" tabSelected="1" view="pageBreakPreview" zoomScale="73" zoomScaleNormal="75" zoomScaleSheetLayoutView="73" workbookViewId="0">
      <selection activeCell="A4" sqref="A4"/>
    </sheetView>
  </sheetViews>
  <sheetFormatPr defaultColWidth="9.140625" defaultRowHeight="15"/>
  <cols>
    <col min="1" max="1" width="56.7109375" style="4" customWidth="1"/>
    <col min="2" max="2" width="9.28515625" style="175" customWidth="1"/>
    <col min="3" max="3" width="7" style="175" customWidth="1"/>
    <col min="4" max="4" width="16" style="176" customWidth="1"/>
    <col min="5" max="5" width="7.140625" style="175" customWidth="1"/>
    <col min="6" max="6" width="16.28515625" style="2" hidden="1" customWidth="1"/>
    <col min="7" max="8" width="15.7109375" style="2" hidden="1" customWidth="1"/>
    <col min="9" max="9" width="16.28515625" style="2" hidden="1" customWidth="1"/>
    <col min="10" max="10" width="12" style="2" hidden="1" customWidth="1"/>
    <col min="11" max="11" width="13.140625" style="2" hidden="1" customWidth="1"/>
    <col min="12" max="12" width="12" style="2" hidden="1" customWidth="1"/>
    <col min="13" max="13" width="13" style="2" hidden="1" customWidth="1"/>
    <col min="14" max="14" width="15.7109375" style="2" customWidth="1"/>
    <col min="15" max="15" width="16" style="2" customWidth="1"/>
    <col min="16" max="16" width="16.140625" style="2" customWidth="1"/>
    <col min="17" max="17" width="15.85546875" style="2" customWidth="1"/>
    <col min="18" max="18" width="19.7109375" style="2" customWidth="1"/>
    <col min="19" max="16384" width="9.140625" style="2"/>
  </cols>
  <sheetData>
    <row r="1" spans="1:18" ht="16.5">
      <c r="A1" s="1"/>
      <c r="B1" s="1"/>
      <c r="C1" s="1"/>
      <c r="D1" s="1"/>
      <c r="E1" s="1"/>
      <c r="F1" s="1"/>
      <c r="G1" s="1"/>
      <c r="H1" s="1"/>
      <c r="I1" s="1" t="s">
        <v>0</v>
      </c>
      <c r="Q1" s="5" t="s">
        <v>476</v>
      </c>
    </row>
    <row r="2" spans="1:18" ht="16.5">
      <c r="B2" s="1"/>
      <c r="C2" s="1"/>
      <c r="D2" s="1"/>
      <c r="E2" s="1"/>
      <c r="F2" s="1"/>
      <c r="G2" s="1"/>
      <c r="H2" s="1"/>
      <c r="I2" s="3" t="s">
        <v>1</v>
      </c>
      <c r="Q2" s="3" t="s">
        <v>1</v>
      </c>
    </row>
    <row r="3" spans="1:18" ht="16.5">
      <c r="B3" s="1"/>
      <c r="C3" s="1"/>
      <c r="D3" s="1"/>
      <c r="E3" s="1"/>
      <c r="F3" s="1"/>
      <c r="G3" s="1"/>
      <c r="H3" s="1"/>
      <c r="I3" s="3" t="s">
        <v>2</v>
      </c>
      <c r="Q3" s="3" t="s">
        <v>3</v>
      </c>
    </row>
    <row r="4" spans="1:18" ht="33.75" customHeight="1">
      <c r="A4" s="3"/>
      <c r="B4" s="3"/>
      <c r="C4" s="3"/>
      <c r="D4" s="3"/>
      <c r="E4" s="3"/>
      <c r="F4" s="3"/>
      <c r="G4" s="3"/>
      <c r="H4" s="3"/>
      <c r="I4" s="3"/>
    </row>
    <row r="5" spans="1:18" ht="16.5">
      <c r="A5" s="189"/>
      <c r="B5" s="189"/>
      <c r="C5" s="189"/>
      <c r="D5" s="189"/>
      <c r="E5" s="189"/>
      <c r="F5" s="189"/>
      <c r="G5" s="189"/>
      <c r="H5" s="189"/>
      <c r="I5" s="189"/>
      <c r="Q5" s="3" t="s">
        <v>0</v>
      </c>
    </row>
    <row r="6" spans="1:18" ht="16.5">
      <c r="A6" s="189"/>
      <c r="B6" s="189"/>
      <c r="C6" s="189"/>
      <c r="D6" s="189"/>
      <c r="E6" s="189"/>
      <c r="F6" s="189"/>
      <c r="G6" s="189"/>
      <c r="H6" s="189"/>
      <c r="I6" s="189"/>
      <c r="Q6" s="3" t="s">
        <v>1</v>
      </c>
    </row>
    <row r="7" spans="1:18" ht="16.5">
      <c r="A7" s="189"/>
      <c r="B7" s="189"/>
      <c r="C7" s="189"/>
      <c r="D7" s="189"/>
      <c r="E7" s="189"/>
      <c r="F7" s="189"/>
      <c r="G7" s="189"/>
      <c r="H7" s="189"/>
      <c r="I7" s="189"/>
      <c r="Q7" s="3" t="s">
        <v>4</v>
      </c>
    </row>
    <row r="8" spans="1:18" ht="16.5">
      <c r="A8" s="3"/>
      <c r="B8" s="3"/>
      <c r="C8" s="3"/>
      <c r="D8" s="3"/>
      <c r="E8" s="3"/>
      <c r="F8" s="3"/>
      <c r="G8" s="3"/>
      <c r="H8" s="3"/>
      <c r="I8" s="3"/>
    </row>
    <row r="9" spans="1:18" ht="135.75" customHeight="1">
      <c r="A9" s="190" t="s">
        <v>5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</row>
    <row r="11" spans="1:18" ht="20.25">
      <c r="A11" s="191" t="s">
        <v>6</v>
      </c>
      <c r="B11" s="193" t="s">
        <v>7</v>
      </c>
      <c r="C11" s="193" t="s">
        <v>8</v>
      </c>
      <c r="D11" s="193" t="s">
        <v>9</v>
      </c>
      <c r="E11" s="193" t="s">
        <v>10</v>
      </c>
      <c r="F11" s="195" t="s">
        <v>11</v>
      </c>
      <c r="G11" s="196"/>
      <c r="H11" s="196"/>
      <c r="I11" s="197"/>
      <c r="J11" s="198" t="s">
        <v>12</v>
      </c>
      <c r="K11" s="199"/>
      <c r="L11" s="199"/>
      <c r="M11" s="200"/>
      <c r="N11" s="195" t="s">
        <v>11</v>
      </c>
      <c r="O11" s="196"/>
      <c r="P11" s="196"/>
      <c r="Q11" s="197"/>
    </row>
    <row r="12" spans="1:18" ht="20.25">
      <c r="A12" s="192"/>
      <c r="B12" s="194"/>
      <c r="C12" s="194"/>
      <c r="D12" s="194"/>
      <c r="E12" s="194"/>
      <c r="F12" s="201">
        <v>2023</v>
      </c>
      <c r="G12" s="202"/>
      <c r="H12" s="201">
        <v>2024</v>
      </c>
      <c r="I12" s="197"/>
      <c r="J12" s="203">
        <v>2023</v>
      </c>
      <c r="K12" s="204"/>
      <c r="L12" s="203">
        <v>2024</v>
      </c>
      <c r="M12" s="204"/>
      <c r="N12" s="201">
        <v>2023</v>
      </c>
      <c r="O12" s="202"/>
      <c r="P12" s="201">
        <v>2024</v>
      </c>
      <c r="Q12" s="197"/>
    </row>
    <row r="13" spans="1:18" ht="121.5">
      <c r="A13" s="192"/>
      <c r="B13" s="194"/>
      <c r="C13" s="194"/>
      <c r="D13" s="194"/>
      <c r="E13" s="194"/>
      <c r="F13" s="6" t="s">
        <v>13</v>
      </c>
      <c r="G13" s="6" t="s">
        <v>14</v>
      </c>
      <c r="H13" s="6" t="s">
        <v>13</v>
      </c>
      <c r="I13" s="6" t="s">
        <v>14</v>
      </c>
      <c r="J13" s="7" t="s">
        <v>13</v>
      </c>
      <c r="K13" s="8" t="s">
        <v>15</v>
      </c>
      <c r="L13" s="9" t="s">
        <v>13</v>
      </c>
      <c r="M13" s="10" t="s">
        <v>15</v>
      </c>
      <c r="N13" s="6" t="s">
        <v>13</v>
      </c>
      <c r="O13" s="6" t="s">
        <v>14</v>
      </c>
      <c r="P13" s="6" t="s">
        <v>13</v>
      </c>
      <c r="Q13" s="6" t="s">
        <v>14</v>
      </c>
    </row>
    <row r="14" spans="1:18" ht="15.75">
      <c r="A14" s="11"/>
      <c r="B14" s="12"/>
      <c r="C14" s="12"/>
      <c r="D14" s="13"/>
      <c r="E14" s="12"/>
      <c r="F14" s="14"/>
      <c r="G14" s="14"/>
      <c r="H14" s="14"/>
      <c r="I14" s="15"/>
      <c r="J14" s="16"/>
      <c r="K14" s="16"/>
      <c r="L14" s="17"/>
      <c r="M14" s="17"/>
      <c r="N14" s="14"/>
      <c r="O14" s="14"/>
      <c r="P14" s="14"/>
      <c r="Q14" s="15"/>
    </row>
    <row r="15" spans="1:18" s="27" customFormat="1" ht="40.5">
      <c r="A15" s="18" t="s">
        <v>16</v>
      </c>
      <c r="B15" s="19" t="s">
        <v>17</v>
      </c>
      <c r="C15" s="19"/>
      <c r="D15" s="20"/>
      <c r="E15" s="19"/>
      <c r="F15" s="21">
        <f t="shared" ref="F15:Q15" si="0">F17+F24+F44+F94+F101+F80</f>
        <v>1407751</v>
      </c>
      <c r="G15" s="21">
        <f t="shared" si="0"/>
        <v>58391</v>
      </c>
      <c r="H15" s="21">
        <f t="shared" si="0"/>
        <v>1407962</v>
      </c>
      <c r="I15" s="22">
        <f t="shared" si="0"/>
        <v>58391</v>
      </c>
      <c r="J15" s="23">
        <f t="shared" si="0"/>
        <v>2333</v>
      </c>
      <c r="K15" s="23">
        <f t="shared" si="0"/>
        <v>0</v>
      </c>
      <c r="L15" s="24">
        <f t="shared" si="0"/>
        <v>2333</v>
      </c>
      <c r="M15" s="25">
        <f t="shared" si="0"/>
        <v>0</v>
      </c>
      <c r="N15" s="21">
        <f t="shared" si="0"/>
        <v>1410084</v>
      </c>
      <c r="O15" s="21">
        <f t="shared" si="0"/>
        <v>58391</v>
      </c>
      <c r="P15" s="21">
        <f t="shared" si="0"/>
        <v>1410295</v>
      </c>
      <c r="Q15" s="22">
        <f t="shared" si="0"/>
        <v>58391</v>
      </c>
      <c r="R15" s="26"/>
    </row>
    <row r="16" spans="1:18" s="36" customFormat="1" ht="20.25">
      <c r="A16" s="28"/>
      <c r="B16" s="29"/>
      <c r="C16" s="29"/>
      <c r="D16" s="30"/>
      <c r="E16" s="29"/>
      <c r="F16" s="31"/>
      <c r="G16" s="31"/>
      <c r="H16" s="31"/>
      <c r="I16" s="32"/>
      <c r="J16" s="33"/>
      <c r="K16" s="33"/>
      <c r="L16" s="34"/>
      <c r="M16" s="35"/>
      <c r="N16" s="31"/>
      <c r="O16" s="31"/>
      <c r="P16" s="31"/>
      <c r="Q16" s="32"/>
      <c r="R16" s="26"/>
    </row>
    <row r="17" spans="1:18" s="41" customFormat="1" ht="75">
      <c r="A17" s="37" t="s">
        <v>18</v>
      </c>
      <c r="B17" s="38" t="s">
        <v>19</v>
      </c>
      <c r="C17" s="38" t="s">
        <v>20</v>
      </c>
      <c r="D17" s="39"/>
      <c r="E17" s="38"/>
      <c r="F17" s="40">
        <f>F18</f>
        <v>4586</v>
      </c>
      <c r="G17" s="40">
        <f t="shared" ref="G17:Q21" si="1">G18</f>
        <v>0</v>
      </c>
      <c r="H17" s="40">
        <f t="shared" si="1"/>
        <v>4586</v>
      </c>
      <c r="I17" s="40">
        <f t="shared" si="1"/>
        <v>0</v>
      </c>
      <c r="J17" s="40">
        <f t="shared" si="1"/>
        <v>0</v>
      </c>
      <c r="K17" s="40">
        <f t="shared" si="1"/>
        <v>0</v>
      </c>
      <c r="L17" s="40">
        <f t="shared" si="1"/>
        <v>0</v>
      </c>
      <c r="M17" s="40">
        <f t="shared" si="1"/>
        <v>0</v>
      </c>
      <c r="N17" s="40">
        <f t="shared" si="1"/>
        <v>4586</v>
      </c>
      <c r="O17" s="40">
        <f t="shared" si="1"/>
        <v>0</v>
      </c>
      <c r="P17" s="40">
        <f t="shared" si="1"/>
        <v>4586</v>
      </c>
      <c r="Q17" s="40">
        <f t="shared" si="1"/>
        <v>0</v>
      </c>
      <c r="R17" s="26"/>
    </row>
    <row r="18" spans="1:18" s="48" customFormat="1" ht="20.25">
      <c r="A18" s="42" t="s">
        <v>21</v>
      </c>
      <c r="B18" s="43" t="s">
        <v>19</v>
      </c>
      <c r="C18" s="43" t="s">
        <v>20</v>
      </c>
      <c r="D18" s="44" t="s">
        <v>22</v>
      </c>
      <c r="E18" s="43"/>
      <c r="F18" s="45">
        <f>F19</f>
        <v>4586</v>
      </c>
      <c r="G18" s="45">
        <f t="shared" si="1"/>
        <v>0</v>
      </c>
      <c r="H18" s="45">
        <f t="shared" si="1"/>
        <v>4586</v>
      </c>
      <c r="I18" s="45">
        <f t="shared" si="1"/>
        <v>0</v>
      </c>
      <c r="J18" s="46">
        <f t="shared" si="1"/>
        <v>0</v>
      </c>
      <c r="K18" s="46">
        <f t="shared" si="1"/>
        <v>0</v>
      </c>
      <c r="L18" s="47">
        <f t="shared" si="1"/>
        <v>0</v>
      </c>
      <c r="M18" s="47">
        <f t="shared" si="1"/>
        <v>0</v>
      </c>
      <c r="N18" s="45">
        <f t="shared" si="1"/>
        <v>4586</v>
      </c>
      <c r="O18" s="45">
        <f t="shared" si="1"/>
        <v>0</v>
      </c>
      <c r="P18" s="45">
        <f t="shared" si="1"/>
        <v>4586</v>
      </c>
      <c r="Q18" s="45">
        <f t="shared" si="1"/>
        <v>0</v>
      </c>
      <c r="R18" s="26"/>
    </row>
    <row r="19" spans="1:18" s="48" customFormat="1" ht="33.75">
      <c r="A19" s="42" t="s">
        <v>23</v>
      </c>
      <c r="B19" s="43" t="s">
        <v>19</v>
      </c>
      <c r="C19" s="43" t="s">
        <v>20</v>
      </c>
      <c r="D19" s="44" t="s">
        <v>24</v>
      </c>
      <c r="E19" s="43"/>
      <c r="F19" s="45">
        <f>F20</f>
        <v>4586</v>
      </c>
      <c r="G19" s="45">
        <f t="shared" si="1"/>
        <v>0</v>
      </c>
      <c r="H19" s="45">
        <f t="shared" si="1"/>
        <v>4586</v>
      </c>
      <c r="I19" s="45">
        <f t="shared" si="1"/>
        <v>0</v>
      </c>
      <c r="J19" s="46">
        <f t="shared" si="1"/>
        <v>0</v>
      </c>
      <c r="K19" s="46">
        <f t="shared" si="1"/>
        <v>0</v>
      </c>
      <c r="L19" s="47">
        <f t="shared" si="1"/>
        <v>0</v>
      </c>
      <c r="M19" s="47">
        <f t="shared" si="1"/>
        <v>0</v>
      </c>
      <c r="N19" s="45">
        <f t="shared" si="1"/>
        <v>4586</v>
      </c>
      <c r="O19" s="45">
        <f t="shared" si="1"/>
        <v>0</v>
      </c>
      <c r="P19" s="45">
        <f t="shared" si="1"/>
        <v>4586</v>
      </c>
      <c r="Q19" s="45">
        <f t="shared" si="1"/>
        <v>0</v>
      </c>
      <c r="R19" s="26"/>
    </row>
    <row r="20" spans="1:18" s="48" customFormat="1" ht="20.25">
      <c r="A20" s="42" t="s">
        <v>25</v>
      </c>
      <c r="B20" s="43" t="s">
        <v>19</v>
      </c>
      <c r="C20" s="43" t="s">
        <v>20</v>
      </c>
      <c r="D20" s="44" t="s">
        <v>26</v>
      </c>
      <c r="E20" s="43"/>
      <c r="F20" s="45">
        <f>F21</f>
        <v>4586</v>
      </c>
      <c r="G20" s="45">
        <f t="shared" si="1"/>
        <v>0</v>
      </c>
      <c r="H20" s="45">
        <f t="shared" si="1"/>
        <v>4586</v>
      </c>
      <c r="I20" s="45">
        <f t="shared" si="1"/>
        <v>0</v>
      </c>
      <c r="J20" s="46">
        <f t="shared" si="1"/>
        <v>0</v>
      </c>
      <c r="K20" s="46">
        <f t="shared" si="1"/>
        <v>0</v>
      </c>
      <c r="L20" s="47">
        <f t="shared" si="1"/>
        <v>0</v>
      </c>
      <c r="M20" s="47">
        <f t="shared" si="1"/>
        <v>0</v>
      </c>
      <c r="N20" s="45">
        <f t="shared" si="1"/>
        <v>4586</v>
      </c>
      <c r="O20" s="45">
        <f t="shared" si="1"/>
        <v>0</v>
      </c>
      <c r="P20" s="45">
        <f t="shared" si="1"/>
        <v>4586</v>
      </c>
      <c r="Q20" s="45">
        <f t="shared" si="1"/>
        <v>0</v>
      </c>
      <c r="R20" s="26"/>
    </row>
    <row r="21" spans="1:18" s="48" customFormat="1" ht="83.25">
      <c r="A21" s="42" t="s">
        <v>27</v>
      </c>
      <c r="B21" s="43" t="s">
        <v>19</v>
      </c>
      <c r="C21" s="43" t="s">
        <v>20</v>
      </c>
      <c r="D21" s="44" t="s">
        <v>26</v>
      </c>
      <c r="E21" s="49">
        <v>100</v>
      </c>
      <c r="F21" s="45">
        <f>F22</f>
        <v>4586</v>
      </c>
      <c r="G21" s="45">
        <f t="shared" si="1"/>
        <v>0</v>
      </c>
      <c r="H21" s="45">
        <f t="shared" si="1"/>
        <v>4586</v>
      </c>
      <c r="I21" s="45">
        <f t="shared" si="1"/>
        <v>0</v>
      </c>
      <c r="J21" s="46">
        <f t="shared" si="1"/>
        <v>0</v>
      </c>
      <c r="K21" s="46">
        <f t="shared" si="1"/>
        <v>0</v>
      </c>
      <c r="L21" s="47">
        <f t="shared" si="1"/>
        <v>0</v>
      </c>
      <c r="M21" s="47">
        <f t="shared" si="1"/>
        <v>0</v>
      </c>
      <c r="N21" s="45">
        <f t="shared" si="1"/>
        <v>4586</v>
      </c>
      <c r="O21" s="45">
        <f t="shared" si="1"/>
        <v>0</v>
      </c>
      <c r="P21" s="45">
        <f t="shared" si="1"/>
        <v>4586</v>
      </c>
      <c r="Q21" s="45">
        <f t="shared" si="1"/>
        <v>0</v>
      </c>
      <c r="R21" s="26"/>
    </row>
    <row r="22" spans="1:18" s="48" customFormat="1" ht="33.75">
      <c r="A22" s="42" t="s">
        <v>28</v>
      </c>
      <c r="B22" s="43" t="s">
        <v>19</v>
      </c>
      <c r="C22" s="43" t="s">
        <v>20</v>
      </c>
      <c r="D22" s="44" t="s">
        <v>26</v>
      </c>
      <c r="E22" s="49">
        <v>120</v>
      </c>
      <c r="F22" s="45">
        <v>4586</v>
      </c>
      <c r="G22" s="45"/>
      <c r="H22" s="45">
        <v>4586</v>
      </c>
      <c r="I22" s="50"/>
      <c r="J22" s="51"/>
      <c r="K22" s="51"/>
      <c r="L22" s="52"/>
      <c r="M22" s="52"/>
      <c r="N22" s="45">
        <f>F22+J22+K22</f>
        <v>4586</v>
      </c>
      <c r="O22" s="45">
        <f>G22+K22</f>
        <v>0</v>
      </c>
      <c r="P22" s="45">
        <f>H22+L22+M22</f>
        <v>4586</v>
      </c>
      <c r="Q22" s="50">
        <f>I22+M22</f>
        <v>0</v>
      </c>
      <c r="R22" s="26"/>
    </row>
    <row r="23" spans="1:18" s="36" customFormat="1" ht="20.25">
      <c r="A23" s="53"/>
      <c r="B23" s="12"/>
      <c r="C23" s="12"/>
      <c r="D23" s="13"/>
      <c r="E23" s="12"/>
      <c r="F23" s="31"/>
      <c r="G23" s="31"/>
      <c r="H23" s="31"/>
      <c r="I23" s="32"/>
      <c r="J23" s="33"/>
      <c r="K23" s="33"/>
      <c r="L23" s="34"/>
      <c r="M23" s="35"/>
      <c r="N23" s="31"/>
      <c r="O23" s="31"/>
      <c r="P23" s="31"/>
      <c r="Q23" s="32"/>
      <c r="R23" s="26"/>
    </row>
    <row r="24" spans="1:18" s="41" customFormat="1" ht="93.75">
      <c r="A24" s="37" t="s">
        <v>29</v>
      </c>
      <c r="B24" s="38" t="s">
        <v>19</v>
      </c>
      <c r="C24" s="38" t="s">
        <v>30</v>
      </c>
      <c r="D24" s="54"/>
      <c r="E24" s="38"/>
      <c r="F24" s="55">
        <f t="shared" ref="F24:Q25" si="2">F25</f>
        <v>76225</v>
      </c>
      <c r="G24" s="55">
        <f t="shared" si="2"/>
        <v>0</v>
      </c>
      <c r="H24" s="55">
        <f t="shared" si="2"/>
        <v>76225</v>
      </c>
      <c r="I24" s="56">
        <f t="shared" si="2"/>
        <v>0</v>
      </c>
      <c r="J24" s="57">
        <f t="shared" si="2"/>
        <v>-438</v>
      </c>
      <c r="K24" s="57">
        <f t="shared" si="2"/>
        <v>0</v>
      </c>
      <c r="L24" s="58">
        <f t="shared" si="2"/>
        <v>-438</v>
      </c>
      <c r="M24" s="59">
        <f t="shared" si="2"/>
        <v>0</v>
      </c>
      <c r="N24" s="55">
        <f t="shared" si="2"/>
        <v>75787</v>
      </c>
      <c r="O24" s="55">
        <f t="shared" si="2"/>
        <v>0</v>
      </c>
      <c r="P24" s="55">
        <f t="shared" si="2"/>
        <v>75787</v>
      </c>
      <c r="Q24" s="56">
        <f t="shared" si="2"/>
        <v>0</v>
      </c>
      <c r="R24" s="26"/>
    </row>
    <row r="25" spans="1:18" s="41" customFormat="1" ht="20.25">
      <c r="A25" s="42" t="s">
        <v>21</v>
      </c>
      <c r="B25" s="43" t="s">
        <v>19</v>
      </c>
      <c r="C25" s="43" t="s">
        <v>30</v>
      </c>
      <c r="D25" s="60" t="s">
        <v>22</v>
      </c>
      <c r="E25" s="61"/>
      <c r="F25" s="62">
        <f t="shared" si="2"/>
        <v>76225</v>
      </c>
      <c r="G25" s="62">
        <f t="shared" si="2"/>
        <v>0</v>
      </c>
      <c r="H25" s="62">
        <f t="shared" si="2"/>
        <v>76225</v>
      </c>
      <c r="I25" s="63">
        <f t="shared" si="2"/>
        <v>0</v>
      </c>
      <c r="J25" s="64">
        <f t="shared" si="2"/>
        <v>-438</v>
      </c>
      <c r="K25" s="64">
        <f t="shared" si="2"/>
        <v>0</v>
      </c>
      <c r="L25" s="65">
        <f t="shared" si="2"/>
        <v>-438</v>
      </c>
      <c r="M25" s="66">
        <f t="shared" si="2"/>
        <v>0</v>
      </c>
      <c r="N25" s="62">
        <f t="shared" si="2"/>
        <v>75787</v>
      </c>
      <c r="O25" s="62">
        <f t="shared" si="2"/>
        <v>0</v>
      </c>
      <c r="P25" s="62">
        <f t="shared" si="2"/>
        <v>75787</v>
      </c>
      <c r="Q25" s="63">
        <f t="shared" si="2"/>
        <v>0</v>
      </c>
      <c r="R25" s="26"/>
    </row>
    <row r="26" spans="1:18" s="41" customFormat="1" ht="33.75">
      <c r="A26" s="42" t="s">
        <v>23</v>
      </c>
      <c r="B26" s="43" t="s">
        <v>19</v>
      </c>
      <c r="C26" s="43" t="s">
        <v>30</v>
      </c>
      <c r="D26" s="44" t="s">
        <v>24</v>
      </c>
      <c r="E26" s="43"/>
      <c r="F26" s="62">
        <f t="shared" ref="F26:Q26" si="3">F27+F30+F33</f>
        <v>76225</v>
      </c>
      <c r="G26" s="62">
        <f t="shared" si="3"/>
        <v>0</v>
      </c>
      <c r="H26" s="62">
        <f t="shared" si="3"/>
        <v>76225</v>
      </c>
      <c r="I26" s="63">
        <f t="shared" si="3"/>
        <v>0</v>
      </c>
      <c r="J26" s="64">
        <f t="shared" si="3"/>
        <v>-438</v>
      </c>
      <c r="K26" s="64">
        <f t="shared" si="3"/>
        <v>0</v>
      </c>
      <c r="L26" s="65">
        <f t="shared" si="3"/>
        <v>-438</v>
      </c>
      <c r="M26" s="66">
        <f t="shared" si="3"/>
        <v>0</v>
      </c>
      <c r="N26" s="62">
        <f t="shared" si="3"/>
        <v>75787</v>
      </c>
      <c r="O26" s="62">
        <f t="shared" si="3"/>
        <v>0</v>
      </c>
      <c r="P26" s="62">
        <f t="shared" si="3"/>
        <v>75787</v>
      </c>
      <c r="Q26" s="63">
        <f t="shared" si="3"/>
        <v>0</v>
      </c>
      <c r="R26" s="26"/>
    </row>
    <row r="27" spans="1:18" s="41" customFormat="1" ht="33.75">
      <c r="A27" s="42" t="s">
        <v>31</v>
      </c>
      <c r="B27" s="43" t="s">
        <v>19</v>
      </c>
      <c r="C27" s="43" t="s">
        <v>30</v>
      </c>
      <c r="D27" s="44" t="s">
        <v>32</v>
      </c>
      <c r="E27" s="43"/>
      <c r="F27" s="62">
        <f t="shared" ref="F27:Q28" si="4">F28</f>
        <v>2609</v>
      </c>
      <c r="G27" s="62">
        <f t="shared" si="4"/>
        <v>0</v>
      </c>
      <c r="H27" s="62">
        <f t="shared" si="4"/>
        <v>2609</v>
      </c>
      <c r="I27" s="63">
        <f t="shared" si="4"/>
        <v>0</v>
      </c>
      <c r="J27" s="64">
        <f t="shared" si="4"/>
        <v>0</v>
      </c>
      <c r="K27" s="64">
        <f t="shared" si="4"/>
        <v>0</v>
      </c>
      <c r="L27" s="65">
        <f t="shared" si="4"/>
        <v>0</v>
      </c>
      <c r="M27" s="66">
        <f t="shared" si="4"/>
        <v>0</v>
      </c>
      <c r="N27" s="62">
        <f t="shared" si="4"/>
        <v>2609</v>
      </c>
      <c r="O27" s="62">
        <f t="shared" si="4"/>
        <v>0</v>
      </c>
      <c r="P27" s="62">
        <f t="shared" si="4"/>
        <v>2609</v>
      </c>
      <c r="Q27" s="63">
        <f t="shared" si="4"/>
        <v>0</v>
      </c>
      <c r="R27" s="26"/>
    </row>
    <row r="28" spans="1:18" s="41" customFormat="1" ht="83.25">
      <c r="A28" s="42" t="s">
        <v>27</v>
      </c>
      <c r="B28" s="43" t="s">
        <v>19</v>
      </c>
      <c r="C28" s="43" t="s">
        <v>30</v>
      </c>
      <c r="D28" s="44" t="s">
        <v>32</v>
      </c>
      <c r="E28" s="49">
        <v>100</v>
      </c>
      <c r="F28" s="45">
        <f t="shared" si="4"/>
        <v>2609</v>
      </c>
      <c r="G28" s="45">
        <f t="shared" si="4"/>
        <v>0</v>
      </c>
      <c r="H28" s="45">
        <f t="shared" si="4"/>
        <v>2609</v>
      </c>
      <c r="I28" s="50">
        <f t="shared" si="4"/>
        <v>0</v>
      </c>
      <c r="J28" s="46">
        <f t="shared" si="4"/>
        <v>0</v>
      </c>
      <c r="K28" s="46">
        <f t="shared" si="4"/>
        <v>0</v>
      </c>
      <c r="L28" s="47">
        <f t="shared" si="4"/>
        <v>0</v>
      </c>
      <c r="M28" s="67">
        <f t="shared" si="4"/>
        <v>0</v>
      </c>
      <c r="N28" s="45">
        <f t="shared" si="4"/>
        <v>2609</v>
      </c>
      <c r="O28" s="45">
        <f t="shared" si="4"/>
        <v>0</v>
      </c>
      <c r="P28" s="45">
        <f t="shared" si="4"/>
        <v>2609</v>
      </c>
      <c r="Q28" s="50">
        <f t="shared" si="4"/>
        <v>0</v>
      </c>
      <c r="R28" s="26"/>
    </row>
    <row r="29" spans="1:18" s="41" customFormat="1" ht="33.75">
      <c r="A29" s="42" t="s">
        <v>28</v>
      </c>
      <c r="B29" s="43" t="s">
        <v>19</v>
      </c>
      <c r="C29" s="43" t="s">
        <v>30</v>
      </c>
      <c r="D29" s="44" t="s">
        <v>32</v>
      </c>
      <c r="E29" s="49">
        <v>120</v>
      </c>
      <c r="F29" s="45">
        <v>2609</v>
      </c>
      <c r="G29" s="45"/>
      <c r="H29" s="45">
        <v>2609</v>
      </c>
      <c r="I29" s="50"/>
      <c r="J29" s="68"/>
      <c r="K29" s="68"/>
      <c r="L29" s="69"/>
      <c r="M29" s="69"/>
      <c r="N29" s="45">
        <f>F29+J29+K29</f>
        <v>2609</v>
      </c>
      <c r="O29" s="45">
        <f>G29+K29</f>
        <v>0</v>
      </c>
      <c r="P29" s="45">
        <f>H29+L29+M29</f>
        <v>2609</v>
      </c>
      <c r="Q29" s="50">
        <f>I29+M29</f>
        <v>0</v>
      </c>
      <c r="R29" s="26"/>
    </row>
    <row r="30" spans="1:18" s="41" customFormat="1" ht="33.75">
      <c r="A30" s="42" t="s">
        <v>33</v>
      </c>
      <c r="B30" s="43" t="s">
        <v>19</v>
      </c>
      <c r="C30" s="43" t="s">
        <v>30</v>
      </c>
      <c r="D30" s="44" t="s">
        <v>34</v>
      </c>
      <c r="E30" s="43"/>
      <c r="F30" s="62">
        <f t="shared" ref="F30:Q31" si="5">F31</f>
        <v>1716</v>
      </c>
      <c r="G30" s="62">
        <f t="shared" si="5"/>
        <v>0</v>
      </c>
      <c r="H30" s="62">
        <f t="shared" si="5"/>
        <v>1716</v>
      </c>
      <c r="I30" s="63">
        <f t="shared" si="5"/>
        <v>0</v>
      </c>
      <c r="J30" s="64">
        <f t="shared" si="5"/>
        <v>0</v>
      </c>
      <c r="K30" s="64">
        <f t="shared" si="5"/>
        <v>0</v>
      </c>
      <c r="L30" s="65">
        <f t="shared" si="5"/>
        <v>0</v>
      </c>
      <c r="M30" s="66">
        <f t="shared" si="5"/>
        <v>0</v>
      </c>
      <c r="N30" s="62">
        <f t="shared" si="5"/>
        <v>1716</v>
      </c>
      <c r="O30" s="62">
        <f t="shared" si="5"/>
        <v>0</v>
      </c>
      <c r="P30" s="62">
        <f t="shared" si="5"/>
        <v>1716</v>
      </c>
      <c r="Q30" s="63">
        <f t="shared" si="5"/>
        <v>0</v>
      </c>
      <c r="R30" s="26"/>
    </row>
    <row r="31" spans="1:18" s="70" customFormat="1" ht="83.25">
      <c r="A31" s="42" t="s">
        <v>27</v>
      </c>
      <c r="B31" s="43" t="s">
        <v>19</v>
      </c>
      <c r="C31" s="43" t="s">
        <v>30</v>
      </c>
      <c r="D31" s="44" t="s">
        <v>34</v>
      </c>
      <c r="E31" s="49">
        <v>100</v>
      </c>
      <c r="F31" s="45">
        <f t="shared" si="5"/>
        <v>1716</v>
      </c>
      <c r="G31" s="45">
        <f t="shared" si="5"/>
        <v>0</v>
      </c>
      <c r="H31" s="45">
        <f t="shared" si="5"/>
        <v>1716</v>
      </c>
      <c r="I31" s="50">
        <f t="shared" si="5"/>
        <v>0</v>
      </c>
      <c r="J31" s="46">
        <f t="shared" si="5"/>
        <v>0</v>
      </c>
      <c r="K31" s="46">
        <f t="shared" si="5"/>
        <v>0</v>
      </c>
      <c r="L31" s="47">
        <f t="shared" si="5"/>
        <v>0</v>
      </c>
      <c r="M31" s="67">
        <f t="shared" si="5"/>
        <v>0</v>
      </c>
      <c r="N31" s="45">
        <f t="shared" si="5"/>
        <v>1716</v>
      </c>
      <c r="O31" s="45">
        <f t="shared" si="5"/>
        <v>0</v>
      </c>
      <c r="P31" s="45">
        <f t="shared" si="5"/>
        <v>1716</v>
      </c>
      <c r="Q31" s="50">
        <f t="shared" si="5"/>
        <v>0</v>
      </c>
      <c r="R31" s="26"/>
    </row>
    <row r="32" spans="1:18" s="70" customFormat="1" ht="33.75">
      <c r="A32" s="42" t="s">
        <v>28</v>
      </c>
      <c r="B32" s="43" t="s">
        <v>19</v>
      </c>
      <c r="C32" s="43" t="s">
        <v>30</v>
      </c>
      <c r="D32" s="44" t="s">
        <v>34</v>
      </c>
      <c r="E32" s="49">
        <v>120</v>
      </c>
      <c r="F32" s="45">
        <v>1716</v>
      </c>
      <c r="G32" s="45"/>
      <c r="H32" s="45">
        <v>1716</v>
      </c>
      <c r="I32" s="50"/>
      <c r="J32" s="71"/>
      <c r="K32" s="71"/>
      <c r="L32" s="72"/>
      <c r="M32" s="72"/>
      <c r="N32" s="45">
        <f>F32+J32+K32</f>
        <v>1716</v>
      </c>
      <c r="O32" s="45">
        <f>G32+K32</f>
        <v>0</v>
      </c>
      <c r="P32" s="45">
        <f>H32+L32+M32</f>
        <v>1716</v>
      </c>
      <c r="Q32" s="50">
        <f>I32+M32</f>
        <v>0</v>
      </c>
      <c r="R32" s="26"/>
    </row>
    <row r="33" spans="1:18" s="48" customFormat="1" ht="20.25">
      <c r="A33" s="42" t="s">
        <v>35</v>
      </c>
      <c r="B33" s="43" t="s">
        <v>19</v>
      </c>
      <c r="C33" s="43" t="s">
        <v>30</v>
      </c>
      <c r="D33" s="60" t="s">
        <v>36</v>
      </c>
      <c r="E33" s="43"/>
      <c r="F33" s="45">
        <f t="shared" ref="F33:Q33" si="6">F34+F36+F40+F38</f>
        <v>71900</v>
      </c>
      <c r="G33" s="45">
        <f t="shared" si="6"/>
        <v>0</v>
      </c>
      <c r="H33" s="45">
        <f t="shared" si="6"/>
        <v>71900</v>
      </c>
      <c r="I33" s="50">
        <f t="shared" si="6"/>
        <v>0</v>
      </c>
      <c r="J33" s="46">
        <f t="shared" si="6"/>
        <v>-438</v>
      </c>
      <c r="K33" s="46">
        <f t="shared" si="6"/>
        <v>0</v>
      </c>
      <c r="L33" s="47">
        <f t="shared" si="6"/>
        <v>-438</v>
      </c>
      <c r="M33" s="67">
        <f t="shared" si="6"/>
        <v>0</v>
      </c>
      <c r="N33" s="45">
        <f t="shared" si="6"/>
        <v>71462</v>
      </c>
      <c r="O33" s="45">
        <f t="shared" si="6"/>
        <v>0</v>
      </c>
      <c r="P33" s="45">
        <f t="shared" si="6"/>
        <v>71462</v>
      </c>
      <c r="Q33" s="50">
        <f t="shared" si="6"/>
        <v>0</v>
      </c>
      <c r="R33" s="26"/>
    </row>
    <row r="34" spans="1:18" s="73" customFormat="1" ht="83.25">
      <c r="A34" s="42" t="s">
        <v>27</v>
      </c>
      <c r="B34" s="43" t="s">
        <v>19</v>
      </c>
      <c r="C34" s="43" t="s">
        <v>30</v>
      </c>
      <c r="D34" s="60" t="s">
        <v>36</v>
      </c>
      <c r="E34" s="49">
        <v>100</v>
      </c>
      <c r="F34" s="45">
        <f t="shared" ref="F34:M34" si="7">F35</f>
        <v>61195</v>
      </c>
      <c r="G34" s="45">
        <f t="shared" si="7"/>
        <v>0</v>
      </c>
      <c r="H34" s="45">
        <f t="shared" si="7"/>
        <v>61195</v>
      </c>
      <c r="I34" s="50">
        <f t="shared" si="7"/>
        <v>0</v>
      </c>
      <c r="J34" s="46">
        <f t="shared" si="7"/>
        <v>-438</v>
      </c>
      <c r="K34" s="46">
        <f t="shared" si="7"/>
        <v>0</v>
      </c>
      <c r="L34" s="47">
        <f t="shared" si="7"/>
        <v>-438</v>
      </c>
      <c r="M34" s="67">
        <f t="shared" si="7"/>
        <v>0</v>
      </c>
      <c r="N34" s="45">
        <f>N35</f>
        <v>60757</v>
      </c>
      <c r="O34" s="45">
        <f>O35</f>
        <v>0</v>
      </c>
      <c r="P34" s="45">
        <f>P35</f>
        <v>60757</v>
      </c>
      <c r="Q34" s="50">
        <f>Q35</f>
        <v>0</v>
      </c>
      <c r="R34" s="26"/>
    </row>
    <row r="35" spans="1:18" s="73" customFormat="1" ht="33.75">
      <c r="A35" s="42" t="s">
        <v>28</v>
      </c>
      <c r="B35" s="43" t="s">
        <v>19</v>
      </c>
      <c r="C35" s="43" t="s">
        <v>30</v>
      </c>
      <c r="D35" s="60" t="s">
        <v>36</v>
      </c>
      <c r="E35" s="49">
        <v>120</v>
      </c>
      <c r="F35" s="45">
        <f>61157+38</f>
        <v>61195</v>
      </c>
      <c r="G35" s="45"/>
      <c r="H35" s="45">
        <f>61157+38</f>
        <v>61195</v>
      </c>
      <c r="I35" s="50"/>
      <c r="J35" s="16">
        <v>-438</v>
      </c>
      <c r="K35" s="16"/>
      <c r="L35" s="17">
        <v>-438</v>
      </c>
      <c r="M35" s="17"/>
      <c r="N35" s="45">
        <f>F35+J35+K35</f>
        <v>60757</v>
      </c>
      <c r="O35" s="45">
        <f>G35+K35</f>
        <v>0</v>
      </c>
      <c r="P35" s="45">
        <f>H35+L35+M35</f>
        <v>60757</v>
      </c>
      <c r="Q35" s="50">
        <f>I35+M35</f>
        <v>0</v>
      </c>
      <c r="R35" s="26"/>
    </row>
    <row r="36" spans="1:18" s="73" customFormat="1" ht="33.75">
      <c r="A36" s="42" t="s">
        <v>37</v>
      </c>
      <c r="B36" s="43" t="s">
        <v>19</v>
      </c>
      <c r="C36" s="43" t="s">
        <v>30</v>
      </c>
      <c r="D36" s="60" t="s">
        <v>36</v>
      </c>
      <c r="E36" s="49">
        <v>200</v>
      </c>
      <c r="F36" s="45">
        <f t="shared" ref="F36:M36" si="8">F37</f>
        <v>10226</v>
      </c>
      <c r="G36" s="45">
        <f t="shared" si="8"/>
        <v>0</v>
      </c>
      <c r="H36" s="45">
        <f t="shared" si="8"/>
        <v>10226</v>
      </c>
      <c r="I36" s="50">
        <f t="shared" si="8"/>
        <v>0</v>
      </c>
      <c r="J36" s="46">
        <f t="shared" si="8"/>
        <v>0</v>
      </c>
      <c r="K36" s="46">
        <f t="shared" si="8"/>
        <v>0</v>
      </c>
      <c r="L36" s="47">
        <f t="shared" si="8"/>
        <v>0</v>
      </c>
      <c r="M36" s="67">
        <f t="shared" si="8"/>
        <v>0</v>
      </c>
      <c r="N36" s="45">
        <f>N37</f>
        <v>10226</v>
      </c>
      <c r="O36" s="45">
        <f>O37</f>
        <v>0</v>
      </c>
      <c r="P36" s="45">
        <f>P37</f>
        <v>10226</v>
      </c>
      <c r="Q36" s="50">
        <f>Q37</f>
        <v>0</v>
      </c>
      <c r="R36" s="26"/>
    </row>
    <row r="37" spans="1:18" s="73" customFormat="1" ht="50.25">
      <c r="A37" s="42" t="s">
        <v>38</v>
      </c>
      <c r="B37" s="43" t="s">
        <v>19</v>
      </c>
      <c r="C37" s="43" t="s">
        <v>30</v>
      </c>
      <c r="D37" s="60" t="s">
        <v>36</v>
      </c>
      <c r="E37" s="49">
        <v>240</v>
      </c>
      <c r="F37" s="45">
        <v>10226</v>
      </c>
      <c r="G37" s="45"/>
      <c r="H37" s="45">
        <v>10226</v>
      </c>
      <c r="I37" s="50"/>
      <c r="J37" s="74"/>
      <c r="K37" s="74"/>
      <c r="L37" s="75"/>
      <c r="M37" s="75"/>
      <c r="N37" s="45">
        <f>F37+J37+K37</f>
        <v>10226</v>
      </c>
      <c r="O37" s="45">
        <f>G37+K37</f>
        <v>0</v>
      </c>
      <c r="P37" s="45">
        <f>H37+L37+M37</f>
        <v>10226</v>
      </c>
      <c r="Q37" s="50">
        <f>I37+M37</f>
        <v>0</v>
      </c>
      <c r="R37" s="26"/>
    </row>
    <row r="38" spans="1:18" s="73" customFormat="1" ht="20.25">
      <c r="A38" s="42" t="s">
        <v>39</v>
      </c>
      <c r="B38" s="43" t="s">
        <v>19</v>
      </c>
      <c r="C38" s="43" t="s">
        <v>30</v>
      </c>
      <c r="D38" s="60" t="s">
        <v>36</v>
      </c>
      <c r="E38" s="49">
        <v>300</v>
      </c>
      <c r="F38" s="45">
        <f>F39</f>
        <v>96</v>
      </c>
      <c r="G38" s="45">
        <f t="shared" ref="G38:M38" si="9">SUM(G39)</f>
        <v>0</v>
      </c>
      <c r="H38" s="45">
        <f>H39</f>
        <v>96</v>
      </c>
      <c r="I38" s="50">
        <f t="shared" si="9"/>
        <v>0</v>
      </c>
      <c r="J38" s="46">
        <f>J39</f>
        <v>0</v>
      </c>
      <c r="K38" s="46">
        <f t="shared" si="9"/>
        <v>0</v>
      </c>
      <c r="L38" s="47">
        <f>L39</f>
        <v>0</v>
      </c>
      <c r="M38" s="67">
        <f t="shared" si="9"/>
        <v>0</v>
      </c>
      <c r="N38" s="45">
        <f>N39</f>
        <v>96</v>
      </c>
      <c r="O38" s="45">
        <f>SUM(O39)</f>
        <v>0</v>
      </c>
      <c r="P38" s="45">
        <f>P39</f>
        <v>96</v>
      </c>
      <c r="Q38" s="50">
        <f>SUM(Q39)</f>
        <v>0</v>
      </c>
      <c r="R38" s="26"/>
    </row>
    <row r="39" spans="1:18" s="73" customFormat="1" ht="20.25">
      <c r="A39" s="42" t="s">
        <v>40</v>
      </c>
      <c r="B39" s="43" t="s">
        <v>19</v>
      </c>
      <c r="C39" s="43" t="s">
        <v>30</v>
      </c>
      <c r="D39" s="60" t="s">
        <v>36</v>
      </c>
      <c r="E39" s="49">
        <v>360</v>
      </c>
      <c r="F39" s="45">
        <v>96</v>
      </c>
      <c r="G39" s="45"/>
      <c r="H39" s="45">
        <v>96</v>
      </c>
      <c r="I39" s="50"/>
      <c r="J39" s="74"/>
      <c r="K39" s="74"/>
      <c r="L39" s="75"/>
      <c r="M39" s="75"/>
      <c r="N39" s="45">
        <f>F39+J39+K39</f>
        <v>96</v>
      </c>
      <c r="O39" s="45">
        <f>G39+K39</f>
        <v>0</v>
      </c>
      <c r="P39" s="45">
        <f>H39+L39+M39</f>
        <v>96</v>
      </c>
      <c r="Q39" s="50">
        <f>I39+M39</f>
        <v>0</v>
      </c>
      <c r="R39" s="26"/>
    </row>
    <row r="40" spans="1:18" s="48" customFormat="1" ht="20.25">
      <c r="A40" s="42" t="s">
        <v>41</v>
      </c>
      <c r="B40" s="43" t="s">
        <v>19</v>
      </c>
      <c r="C40" s="43" t="s">
        <v>30</v>
      </c>
      <c r="D40" s="60" t="s">
        <v>36</v>
      </c>
      <c r="E40" s="49">
        <v>800</v>
      </c>
      <c r="F40" s="45">
        <f>F42+F41</f>
        <v>383</v>
      </c>
      <c r="G40" s="45">
        <f t="shared" ref="G40:M40" si="10">G42+G41</f>
        <v>0</v>
      </c>
      <c r="H40" s="45">
        <f t="shared" si="10"/>
        <v>383</v>
      </c>
      <c r="I40" s="45">
        <f t="shared" si="10"/>
        <v>0</v>
      </c>
      <c r="J40" s="46">
        <f t="shared" si="10"/>
        <v>0</v>
      </c>
      <c r="K40" s="46">
        <f t="shared" si="10"/>
        <v>0</v>
      </c>
      <c r="L40" s="47">
        <f t="shared" si="10"/>
        <v>0</v>
      </c>
      <c r="M40" s="47">
        <f t="shared" si="10"/>
        <v>0</v>
      </c>
      <c r="N40" s="45">
        <f>N42+N41</f>
        <v>383</v>
      </c>
      <c r="O40" s="45">
        <f>O42+O41</f>
        <v>0</v>
      </c>
      <c r="P40" s="45">
        <f>P42+P41</f>
        <v>383</v>
      </c>
      <c r="Q40" s="50">
        <f>Q42+Q41</f>
        <v>0</v>
      </c>
      <c r="R40" s="26"/>
    </row>
    <row r="41" spans="1:18" s="83" customFormat="1" ht="20.25" hidden="1">
      <c r="A41" s="76" t="s">
        <v>42</v>
      </c>
      <c r="B41" s="77" t="s">
        <v>19</v>
      </c>
      <c r="C41" s="77" t="s">
        <v>30</v>
      </c>
      <c r="D41" s="78" t="s">
        <v>36</v>
      </c>
      <c r="E41" s="79">
        <v>830</v>
      </c>
      <c r="F41" s="80"/>
      <c r="G41" s="80"/>
      <c r="H41" s="80"/>
      <c r="I41" s="81"/>
      <c r="J41" s="51"/>
      <c r="K41" s="51"/>
      <c r="L41" s="52"/>
      <c r="M41" s="52"/>
      <c r="N41" s="80">
        <f>F41+J41+K41</f>
        <v>0</v>
      </c>
      <c r="O41" s="80">
        <f>G41+K41</f>
        <v>0</v>
      </c>
      <c r="P41" s="80">
        <f>H41+L41+M41</f>
        <v>0</v>
      </c>
      <c r="Q41" s="81">
        <f>I41+M41</f>
        <v>0</v>
      </c>
      <c r="R41" s="82"/>
    </row>
    <row r="42" spans="1:18" s="48" customFormat="1" ht="20.25">
      <c r="A42" s="42" t="s">
        <v>43</v>
      </c>
      <c r="B42" s="43" t="s">
        <v>19</v>
      </c>
      <c r="C42" s="43" t="s">
        <v>30</v>
      </c>
      <c r="D42" s="60" t="s">
        <v>36</v>
      </c>
      <c r="E42" s="49">
        <v>850</v>
      </c>
      <c r="F42" s="45">
        <v>383</v>
      </c>
      <c r="G42" s="45"/>
      <c r="H42" s="45">
        <v>383</v>
      </c>
      <c r="I42" s="50"/>
      <c r="J42" s="51"/>
      <c r="K42" s="51"/>
      <c r="L42" s="52"/>
      <c r="M42" s="52"/>
      <c r="N42" s="45">
        <f>F42+J42+K42</f>
        <v>383</v>
      </c>
      <c r="O42" s="45">
        <f>G42+K42</f>
        <v>0</v>
      </c>
      <c r="P42" s="45">
        <f>H42+L42+M42</f>
        <v>383</v>
      </c>
      <c r="Q42" s="50">
        <f>I42+M42</f>
        <v>0</v>
      </c>
      <c r="R42" s="26"/>
    </row>
    <row r="43" spans="1:18" s="73" customFormat="1" ht="20.25">
      <c r="A43" s="84"/>
      <c r="B43" s="43"/>
      <c r="C43" s="43"/>
      <c r="D43" s="85"/>
      <c r="E43" s="43"/>
      <c r="F43" s="86"/>
      <c r="G43" s="86"/>
      <c r="H43" s="86"/>
      <c r="I43" s="87"/>
      <c r="J43" s="74"/>
      <c r="K43" s="74"/>
      <c r="L43" s="75"/>
      <c r="M43" s="75"/>
      <c r="N43" s="86"/>
      <c r="O43" s="86"/>
      <c r="P43" s="86"/>
      <c r="Q43" s="87"/>
      <c r="R43" s="26"/>
    </row>
    <row r="44" spans="1:18" s="41" customFormat="1" ht="93.75">
      <c r="A44" s="37" t="s">
        <v>44</v>
      </c>
      <c r="B44" s="38" t="s">
        <v>19</v>
      </c>
      <c r="C44" s="38" t="s">
        <v>45</v>
      </c>
      <c r="D44" s="54"/>
      <c r="E44" s="38"/>
      <c r="F44" s="40">
        <f>F45</f>
        <v>745645</v>
      </c>
      <c r="G44" s="40">
        <f t="shared" ref="G44:Q44" si="11">G45</f>
        <v>54976</v>
      </c>
      <c r="H44" s="40">
        <f t="shared" si="11"/>
        <v>745856</v>
      </c>
      <c r="I44" s="40">
        <f t="shared" si="11"/>
        <v>54976</v>
      </c>
      <c r="J44" s="40">
        <f t="shared" si="11"/>
        <v>0</v>
      </c>
      <c r="K44" s="40">
        <f t="shared" si="11"/>
        <v>0</v>
      </c>
      <c r="L44" s="40">
        <f t="shared" si="11"/>
        <v>0</v>
      </c>
      <c r="M44" s="40">
        <f t="shared" si="11"/>
        <v>0</v>
      </c>
      <c r="N44" s="40">
        <f t="shared" si="11"/>
        <v>745645</v>
      </c>
      <c r="O44" s="40">
        <f t="shared" si="11"/>
        <v>54976</v>
      </c>
      <c r="P44" s="40">
        <f t="shared" si="11"/>
        <v>745856</v>
      </c>
      <c r="Q44" s="40">
        <f t="shared" si="11"/>
        <v>54976</v>
      </c>
      <c r="R44" s="26"/>
    </row>
    <row r="45" spans="1:18" s="48" customFormat="1" ht="20.25">
      <c r="A45" s="42" t="s">
        <v>21</v>
      </c>
      <c r="B45" s="43" t="s">
        <v>19</v>
      </c>
      <c r="C45" s="43" t="s">
        <v>45</v>
      </c>
      <c r="D45" s="44" t="s">
        <v>22</v>
      </c>
      <c r="E45" s="43"/>
      <c r="F45" s="45">
        <f>F46+F54</f>
        <v>745645</v>
      </c>
      <c r="G45" s="45">
        <f t="shared" ref="G45:Q45" si="12">G46+G54</f>
        <v>54976</v>
      </c>
      <c r="H45" s="45">
        <f t="shared" si="12"/>
        <v>745856</v>
      </c>
      <c r="I45" s="45">
        <f t="shared" si="12"/>
        <v>54976</v>
      </c>
      <c r="J45" s="46">
        <f t="shared" si="12"/>
        <v>0</v>
      </c>
      <c r="K45" s="46">
        <f t="shared" si="12"/>
        <v>0</v>
      </c>
      <c r="L45" s="47">
        <f t="shared" si="12"/>
        <v>0</v>
      </c>
      <c r="M45" s="47">
        <f t="shared" si="12"/>
        <v>0</v>
      </c>
      <c r="N45" s="45">
        <f t="shared" si="12"/>
        <v>745645</v>
      </c>
      <c r="O45" s="45">
        <f t="shared" si="12"/>
        <v>54976</v>
      </c>
      <c r="P45" s="45">
        <f t="shared" si="12"/>
        <v>745856</v>
      </c>
      <c r="Q45" s="45">
        <f t="shared" si="12"/>
        <v>54976</v>
      </c>
      <c r="R45" s="26"/>
    </row>
    <row r="46" spans="1:18" s="48" customFormat="1" ht="33.75">
      <c r="A46" s="42" t="s">
        <v>23</v>
      </c>
      <c r="B46" s="43" t="s">
        <v>19</v>
      </c>
      <c r="C46" s="43" t="s">
        <v>45</v>
      </c>
      <c r="D46" s="44" t="s">
        <v>24</v>
      </c>
      <c r="E46" s="43"/>
      <c r="F46" s="45">
        <f>F47</f>
        <v>690669</v>
      </c>
      <c r="G46" s="45">
        <f t="shared" ref="G46:M46" si="13">G47</f>
        <v>0</v>
      </c>
      <c r="H46" s="45">
        <f t="shared" si="13"/>
        <v>690880</v>
      </c>
      <c r="I46" s="45">
        <f t="shared" si="13"/>
        <v>0</v>
      </c>
      <c r="J46" s="46">
        <f t="shared" si="13"/>
        <v>0</v>
      </c>
      <c r="K46" s="46">
        <f t="shared" si="13"/>
        <v>0</v>
      </c>
      <c r="L46" s="47">
        <f t="shared" si="13"/>
        <v>0</v>
      </c>
      <c r="M46" s="47">
        <f t="shared" si="13"/>
        <v>0</v>
      </c>
      <c r="N46" s="45">
        <f>N47</f>
        <v>690669</v>
      </c>
      <c r="O46" s="45">
        <f t="shared" ref="O46:Q46" si="14">O47</f>
        <v>0</v>
      </c>
      <c r="P46" s="45">
        <f t="shared" si="14"/>
        <v>690880</v>
      </c>
      <c r="Q46" s="45">
        <f t="shared" si="14"/>
        <v>0</v>
      </c>
      <c r="R46" s="26"/>
    </row>
    <row r="47" spans="1:18" s="48" customFormat="1" ht="20.25">
      <c r="A47" s="42" t="s">
        <v>35</v>
      </c>
      <c r="B47" s="43" t="s">
        <v>19</v>
      </c>
      <c r="C47" s="43" t="s">
        <v>45</v>
      </c>
      <c r="D47" s="44" t="s">
        <v>36</v>
      </c>
      <c r="E47" s="43"/>
      <c r="F47" s="45">
        <f>F48+F50+F52</f>
        <v>690669</v>
      </c>
      <c r="G47" s="45">
        <f t="shared" ref="G47:Q47" si="15">G48+G50+G52</f>
        <v>0</v>
      </c>
      <c r="H47" s="45">
        <f t="shared" si="15"/>
        <v>690880</v>
      </c>
      <c r="I47" s="45">
        <f t="shared" si="15"/>
        <v>0</v>
      </c>
      <c r="J47" s="46">
        <f t="shared" si="15"/>
        <v>0</v>
      </c>
      <c r="K47" s="46">
        <f t="shared" si="15"/>
        <v>0</v>
      </c>
      <c r="L47" s="47">
        <f t="shared" si="15"/>
        <v>0</v>
      </c>
      <c r="M47" s="47">
        <f t="shared" si="15"/>
        <v>0</v>
      </c>
      <c r="N47" s="45">
        <f t="shared" si="15"/>
        <v>690669</v>
      </c>
      <c r="O47" s="45">
        <f t="shared" si="15"/>
        <v>0</v>
      </c>
      <c r="P47" s="45">
        <f t="shared" si="15"/>
        <v>690880</v>
      </c>
      <c r="Q47" s="45">
        <f t="shared" si="15"/>
        <v>0</v>
      </c>
      <c r="R47" s="26"/>
    </row>
    <row r="48" spans="1:18" s="48" customFormat="1" ht="83.25">
      <c r="A48" s="42" t="s">
        <v>27</v>
      </c>
      <c r="B48" s="43" t="s">
        <v>19</v>
      </c>
      <c r="C48" s="43" t="s">
        <v>45</v>
      </c>
      <c r="D48" s="44" t="s">
        <v>36</v>
      </c>
      <c r="E48" s="49">
        <v>100</v>
      </c>
      <c r="F48" s="45">
        <f>F49</f>
        <v>677567</v>
      </c>
      <c r="G48" s="45">
        <f t="shared" ref="G48:M48" si="16">G49</f>
        <v>0</v>
      </c>
      <c r="H48" s="45">
        <f t="shared" si="16"/>
        <v>677567</v>
      </c>
      <c r="I48" s="45">
        <f t="shared" si="16"/>
        <v>0</v>
      </c>
      <c r="J48" s="46">
        <f t="shared" si="16"/>
        <v>0</v>
      </c>
      <c r="K48" s="46">
        <f t="shared" si="16"/>
        <v>0</v>
      </c>
      <c r="L48" s="47">
        <f t="shared" si="16"/>
        <v>0</v>
      </c>
      <c r="M48" s="47">
        <f t="shared" si="16"/>
        <v>0</v>
      </c>
      <c r="N48" s="45">
        <f>N49</f>
        <v>677567</v>
      </c>
      <c r="O48" s="45">
        <f>O49</f>
        <v>0</v>
      </c>
      <c r="P48" s="45">
        <f>P49</f>
        <v>677567</v>
      </c>
      <c r="Q48" s="45">
        <f>Q49</f>
        <v>0</v>
      </c>
      <c r="R48" s="26"/>
    </row>
    <row r="49" spans="1:18" s="48" customFormat="1" ht="33.75">
      <c r="A49" s="42" t="s">
        <v>28</v>
      </c>
      <c r="B49" s="43" t="s">
        <v>19</v>
      </c>
      <c r="C49" s="43" t="s">
        <v>45</v>
      </c>
      <c r="D49" s="44" t="s">
        <v>36</v>
      </c>
      <c r="E49" s="49">
        <v>120</v>
      </c>
      <c r="F49" s="45">
        <f>598521+3462+75584</f>
        <v>677567</v>
      </c>
      <c r="G49" s="45"/>
      <c r="H49" s="45">
        <f>598521+3462+75584</f>
        <v>677567</v>
      </c>
      <c r="I49" s="50"/>
      <c r="J49" s="51"/>
      <c r="K49" s="51"/>
      <c r="L49" s="52"/>
      <c r="M49" s="52"/>
      <c r="N49" s="45">
        <f>F49+J49+K49</f>
        <v>677567</v>
      </c>
      <c r="O49" s="45">
        <f>G49+K49</f>
        <v>0</v>
      </c>
      <c r="P49" s="45">
        <f>H49+L49+M49</f>
        <v>677567</v>
      </c>
      <c r="Q49" s="50">
        <f>I49+M49</f>
        <v>0</v>
      </c>
      <c r="R49" s="26"/>
    </row>
    <row r="50" spans="1:18" s="48" customFormat="1" ht="33.75">
      <c r="A50" s="42" t="s">
        <v>37</v>
      </c>
      <c r="B50" s="43" t="s">
        <v>19</v>
      </c>
      <c r="C50" s="43" t="s">
        <v>45</v>
      </c>
      <c r="D50" s="44" t="s">
        <v>36</v>
      </c>
      <c r="E50" s="49">
        <v>200</v>
      </c>
      <c r="F50" s="45">
        <f>F51</f>
        <v>13101</v>
      </c>
      <c r="G50" s="45">
        <f t="shared" ref="G50:M50" si="17">G51</f>
        <v>0</v>
      </c>
      <c r="H50" s="45">
        <f t="shared" si="17"/>
        <v>13312</v>
      </c>
      <c r="I50" s="45">
        <f t="shared" si="17"/>
        <v>0</v>
      </c>
      <c r="J50" s="46">
        <f t="shared" si="17"/>
        <v>0</v>
      </c>
      <c r="K50" s="46">
        <f t="shared" si="17"/>
        <v>0</v>
      </c>
      <c r="L50" s="47">
        <f t="shared" si="17"/>
        <v>0</v>
      </c>
      <c r="M50" s="47">
        <f t="shared" si="17"/>
        <v>0</v>
      </c>
      <c r="N50" s="45">
        <f>N51</f>
        <v>13101</v>
      </c>
      <c r="O50" s="45">
        <f>O51</f>
        <v>0</v>
      </c>
      <c r="P50" s="45">
        <f>P51</f>
        <v>13312</v>
      </c>
      <c r="Q50" s="45">
        <f>Q51</f>
        <v>0</v>
      </c>
      <c r="R50" s="26"/>
    </row>
    <row r="51" spans="1:18" s="48" customFormat="1" ht="50.25">
      <c r="A51" s="42" t="s">
        <v>38</v>
      </c>
      <c r="B51" s="43" t="s">
        <v>19</v>
      </c>
      <c r="C51" s="43" t="s">
        <v>45</v>
      </c>
      <c r="D51" s="44" t="s">
        <v>36</v>
      </c>
      <c r="E51" s="49">
        <v>240</v>
      </c>
      <c r="F51" s="45">
        <f>3881+6+9214</f>
        <v>13101</v>
      </c>
      <c r="G51" s="45"/>
      <c r="H51" s="45">
        <f>3881+6+9425</f>
        <v>13312</v>
      </c>
      <c r="I51" s="50"/>
      <c r="J51" s="51"/>
      <c r="K51" s="51"/>
      <c r="L51" s="52"/>
      <c r="M51" s="52"/>
      <c r="N51" s="45">
        <f>F51+J51+K51</f>
        <v>13101</v>
      </c>
      <c r="O51" s="45">
        <f>G51+K51</f>
        <v>0</v>
      </c>
      <c r="P51" s="45">
        <f>H51+L51+M51</f>
        <v>13312</v>
      </c>
      <c r="Q51" s="50">
        <f>I51+M51</f>
        <v>0</v>
      </c>
      <c r="R51" s="26"/>
    </row>
    <row r="52" spans="1:18" s="48" customFormat="1" ht="20.25">
      <c r="A52" s="42" t="s">
        <v>41</v>
      </c>
      <c r="B52" s="43" t="s">
        <v>19</v>
      </c>
      <c r="C52" s="43" t="s">
        <v>45</v>
      </c>
      <c r="D52" s="60" t="s">
        <v>36</v>
      </c>
      <c r="E52" s="49">
        <v>800</v>
      </c>
      <c r="F52" s="45">
        <f t="shared" ref="F52:Q52" si="18">F53</f>
        <v>1</v>
      </c>
      <c r="G52" s="45">
        <f t="shared" si="18"/>
        <v>0</v>
      </c>
      <c r="H52" s="45">
        <f t="shared" si="18"/>
        <v>1</v>
      </c>
      <c r="I52" s="45">
        <f t="shared" si="18"/>
        <v>0</v>
      </c>
      <c r="J52" s="46">
        <f t="shared" si="18"/>
        <v>0</v>
      </c>
      <c r="K52" s="46">
        <f t="shared" si="18"/>
        <v>0</v>
      </c>
      <c r="L52" s="47">
        <f t="shared" si="18"/>
        <v>0</v>
      </c>
      <c r="M52" s="47">
        <f t="shared" si="18"/>
        <v>0</v>
      </c>
      <c r="N52" s="45">
        <f t="shared" si="18"/>
        <v>1</v>
      </c>
      <c r="O52" s="45">
        <f t="shared" si="18"/>
        <v>0</v>
      </c>
      <c r="P52" s="45">
        <f t="shared" si="18"/>
        <v>1</v>
      </c>
      <c r="Q52" s="50">
        <f t="shared" si="18"/>
        <v>0</v>
      </c>
      <c r="R52" s="26"/>
    </row>
    <row r="53" spans="1:18" s="48" customFormat="1" ht="20.25">
      <c r="A53" s="42" t="s">
        <v>43</v>
      </c>
      <c r="B53" s="43" t="s">
        <v>19</v>
      </c>
      <c r="C53" s="43" t="s">
        <v>45</v>
      </c>
      <c r="D53" s="60" t="s">
        <v>36</v>
      </c>
      <c r="E53" s="49">
        <v>850</v>
      </c>
      <c r="F53" s="45">
        <v>1</v>
      </c>
      <c r="G53" s="45"/>
      <c r="H53" s="45">
        <v>1</v>
      </c>
      <c r="I53" s="50"/>
      <c r="J53" s="51"/>
      <c r="K53" s="51"/>
      <c r="L53" s="52"/>
      <c r="M53" s="52"/>
      <c r="N53" s="45">
        <f>F53+J53+K53</f>
        <v>1</v>
      </c>
      <c r="O53" s="45">
        <f>G53+K53</f>
        <v>0</v>
      </c>
      <c r="P53" s="45">
        <f>H53+L53+M53</f>
        <v>1</v>
      </c>
      <c r="Q53" s="50">
        <f>I53+M53</f>
        <v>0</v>
      </c>
      <c r="R53" s="26"/>
    </row>
    <row r="54" spans="1:18" s="48" customFormat="1" ht="20.25">
      <c r="A54" s="42" t="s">
        <v>46</v>
      </c>
      <c r="B54" s="43" t="s">
        <v>19</v>
      </c>
      <c r="C54" s="43" t="s">
        <v>45</v>
      </c>
      <c r="D54" s="43" t="s">
        <v>47</v>
      </c>
      <c r="E54" s="43"/>
      <c r="F54" s="45">
        <f t="shared" ref="F54:Q54" si="19">F55+F58+F61+F66+F71+F74</f>
        <v>54976</v>
      </c>
      <c r="G54" s="45">
        <f t="shared" si="19"/>
        <v>54976</v>
      </c>
      <c r="H54" s="45">
        <f t="shared" si="19"/>
        <v>54976</v>
      </c>
      <c r="I54" s="45">
        <f t="shared" si="19"/>
        <v>54976</v>
      </c>
      <c r="J54" s="46">
        <f t="shared" si="19"/>
        <v>0</v>
      </c>
      <c r="K54" s="46">
        <f t="shared" si="19"/>
        <v>0</v>
      </c>
      <c r="L54" s="47">
        <f t="shared" si="19"/>
        <v>0</v>
      </c>
      <c r="M54" s="47">
        <f t="shared" si="19"/>
        <v>0</v>
      </c>
      <c r="N54" s="45">
        <f t="shared" si="19"/>
        <v>54976</v>
      </c>
      <c r="O54" s="45">
        <f t="shared" si="19"/>
        <v>54976</v>
      </c>
      <c r="P54" s="45">
        <f t="shared" si="19"/>
        <v>54976</v>
      </c>
      <c r="Q54" s="45">
        <f t="shared" si="19"/>
        <v>54976</v>
      </c>
      <c r="R54" s="26"/>
    </row>
    <row r="55" spans="1:18" s="83" customFormat="1" ht="33.75">
      <c r="A55" s="42" t="s">
        <v>48</v>
      </c>
      <c r="B55" s="43" t="s">
        <v>19</v>
      </c>
      <c r="C55" s="43" t="s">
        <v>45</v>
      </c>
      <c r="D55" s="43" t="s">
        <v>49</v>
      </c>
      <c r="E55" s="43"/>
      <c r="F55" s="45">
        <f>F56</f>
        <v>869</v>
      </c>
      <c r="G55" s="45">
        <f t="shared" ref="G55:Q56" si="20">G56</f>
        <v>869</v>
      </c>
      <c r="H55" s="45">
        <f t="shared" si="20"/>
        <v>869</v>
      </c>
      <c r="I55" s="45">
        <f t="shared" si="20"/>
        <v>869</v>
      </c>
      <c r="J55" s="45">
        <f t="shared" si="20"/>
        <v>0</v>
      </c>
      <c r="K55" s="45">
        <f t="shared" si="20"/>
        <v>0</v>
      </c>
      <c r="L55" s="45">
        <f t="shared" si="20"/>
        <v>0</v>
      </c>
      <c r="M55" s="45">
        <f t="shared" si="20"/>
        <v>0</v>
      </c>
      <c r="N55" s="45">
        <f t="shared" si="20"/>
        <v>869</v>
      </c>
      <c r="O55" s="45">
        <f t="shared" si="20"/>
        <v>869</v>
      </c>
      <c r="P55" s="45">
        <f t="shared" si="20"/>
        <v>869</v>
      </c>
      <c r="Q55" s="45">
        <f t="shared" si="20"/>
        <v>869</v>
      </c>
      <c r="R55" s="26"/>
    </row>
    <row r="56" spans="1:18" s="83" customFormat="1" ht="83.25">
      <c r="A56" s="42" t="s">
        <v>27</v>
      </c>
      <c r="B56" s="43" t="s">
        <v>19</v>
      </c>
      <c r="C56" s="43" t="s">
        <v>45</v>
      </c>
      <c r="D56" s="43" t="s">
        <v>49</v>
      </c>
      <c r="E56" s="49">
        <v>100</v>
      </c>
      <c r="F56" s="45">
        <f>F57</f>
        <v>869</v>
      </c>
      <c r="G56" s="45">
        <f t="shared" si="20"/>
        <v>869</v>
      </c>
      <c r="H56" s="45">
        <f t="shared" si="20"/>
        <v>869</v>
      </c>
      <c r="I56" s="45">
        <f t="shared" si="20"/>
        <v>869</v>
      </c>
      <c r="J56" s="46">
        <f t="shared" si="20"/>
        <v>0</v>
      </c>
      <c r="K56" s="46">
        <f t="shared" si="20"/>
        <v>0</v>
      </c>
      <c r="L56" s="47">
        <f t="shared" si="20"/>
        <v>0</v>
      </c>
      <c r="M56" s="47">
        <f t="shared" si="20"/>
        <v>0</v>
      </c>
      <c r="N56" s="45">
        <f>N57</f>
        <v>869</v>
      </c>
      <c r="O56" s="45">
        <f>O57</f>
        <v>869</v>
      </c>
      <c r="P56" s="45">
        <f>P57</f>
        <v>869</v>
      </c>
      <c r="Q56" s="45">
        <f>Q57</f>
        <v>869</v>
      </c>
      <c r="R56" s="26"/>
    </row>
    <row r="57" spans="1:18" s="83" customFormat="1" ht="33.75">
      <c r="A57" s="42" t="s">
        <v>28</v>
      </c>
      <c r="B57" s="43" t="s">
        <v>19</v>
      </c>
      <c r="C57" s="43" t="s">
        <v>45</v>
      </c>
      <c r="D57" s="43" t="s">
        <v>49</v>
      </c>
      <c r="E57" s="49">
        <v>120</v>
      </c>
      <c r="F57" s="45">
        <f>G57</f>
        <v>869</v>
      </c>
      <c r="G57" s="45">
        <v>869</v>
      </c>
      <c r="H57" s="45">
        <f>I57</f>
        <v>869</v>
      </c>
      <c r="I57" s="50">
        <v>869</v>
      </c>
      <c r="J57" s="51"/>
      <c r="K57" s="51"/>
      <c r="L57" s="52"/>
      <c r="M57" s="52"/>
      <c r="N57" s="45">
        <f>F57+J57+K57</f>
        <v>869</v>
      </c>
      <c r="O57" s="45">
        <f>G57+K57</f>
        <v>869</v>
      </c>
      <c r="P57" s="45">
        <f>H57+L57+M57</f>
        <v>869</v>
      </c>
      <c r="Q57" s="50">
        <f>I57+M57</f>
        <v>869</v>
      </c>
      <c r="R57" s="26"/>
    </row>
    <row r="58" spans="1:18" s="83" customFormat="1" ht="66.75">
      <c r="A58" s="42" t="s">
        <v>50</v>
      </c>
      <c r="B58" s="43" t="s">
        <v>19</v>
      </c>
      <c r="C58" s="43" t="s">
        <v>45</v>
      </c>
      <c r="D58" s="43" t="s">
        <v>51</v>
      </c>
      <c r="E58" s="43"/>
      <c r="F58" s="45">
        <f>F59</f>
        <v>961</v>
      </c>
      <c r="G58" s="45">
        <f t="shared" ref="G58:Q59" si="21">G59</f>
        <v>961</v>
      </c>
      <c r="H58" s="45">
        <f t="shared" si="21"/>
        <v>961</v>
      </c>
      <c r="I58" s="45">
        <f t="shared" si="21"/>
        <v>961</v>
      </c>
      <c r="J58" s="46">
        <f t="shared" si="21"/>
        <v>0</v>
      </c>
      <c r="K58" s="46">
        <f t="shared" si="21"/>
        <v>0</v>
      </c>
      <c r="L58" s="47">
        <f t="shared" si="21"/>
        <v>0</v>
      </c>
      <c r="M58" s="47">
        <f t="shared" si="21"/>
        <v>0</v>
      </c>
      <c r="N58" s="45">
        <f t="shared" si="21"/>
        <v>961</v>
      </c>
      <c r="O58" s="45">
        <f t="shared" si="21"/>
        <v>961</v>
      </c>
      <c r="P58" s="45">
        <f t="shared" si="21"/>
        <v>961</v>
      </c>
      <c r="Q58" s="45">
        <f t="shared" si="21"/>
        <v>961</v>
      </c>
      <c r="R58" s="26"/>
    </row>
    <row r="59" spans="1:18" s="83" customFormat="1" ht="83.25">
      <c r="A59" s="42" t="s">
        <v>27</v>
      </c>
      <c r="B59" s="43" t="s">
        <v>19</v>
      </c>
      <c r="C59" s="43" t="s">
        <v>45</v>
      </c>
      <c r="D59" s="43" t="s">
        <v>51</v>
      </c>
      <c r="E59" s="49">
        <v>100</v>
      </c>
      <c r="F59" s="45">
        <f>F60</f>
        <v>961</v>
      </c>
      <c r="G59" s="45">
        <f t="shared" si="21"/>
        <v>961</v>
      </c>
      <c r="H59" s="45">
        <f t="shared" si="21"/>
        <v>961</v>
      </c>
      <c r="I59" s="45">
        <f t="shared" si="21"/>
        <v>961</v>
      </c>
      <c r="J59" s="46">
        <f t="shared" si="21"/>
        <v>0</v>
      </c>
      <c r="K59" s="46">
        <f t="shared" si="21"/>
        <v>0</v>
      </c>
      <c r="L59" s="47">
        <f t="shared" si="21"/>
        <v>0</v>
      </c>
      <c r="M59" s="47">
        <f t="shared" si="21"/>
        <v>0</v>
      </c>
      <c r="N59" s="45">
        <f>N60</f>
        <v>961</v>
      </c>
      <c r="O59" s="45">
        <f>O60</f>
        <v>961</v>
      </c>
      <c r="P59" s="45">
        <f>P60</f>
        <v>961</v>
      </c>
      <c r="Q59" s="45">
        <f>Q60</f>
        <v>961</v>
      </c>
      <c r="R59" s="26"/>
    </row>
    <row r="60" spans="1:18" s="83" customFormat="1" ht="33.75">
      <c r="A60" s="42" t="s">
        <v>28</v>
      </c>
      <c r="B60" s="43" t="s">
        <v>19</v>
      </c>
      <c r="C60" s="43" t="s">
        <v>45</v>
      </c>
      <c r="D60" s="43" t="s">
        <v>51</v>
      </c>
      <c r="E60" s="49">
        <v>120</v>
      </c>
      <c r="F60" s="45">
        <f>G60</f>
        <v>961</v>
      </c>
      <c r="G60" s="45">
        <v>961</v>
      </c>
      <c r="H60" s="45">
        <f>I60</f>
        <v>961</v>
      </c>
      <c r="I60" s="50">
        <v>961</v>
      </c>
      <c r="J60" s="51"/>
      <c r="K60" s="51"/>
      <c r="L60" s="52"/>
      <c r="M60" s="52"/>
      <c r="N60" s="45">
        <f>F60+J60+K60</f>
        <v>961</v>
      </c>
      <c r="O60" s="45">
        <f>G60+K60</f>
        <v>961</v>
      </c>
      <c r="P60" s="45">
        <f>H60+L60+M60</f>
        <v>961</v>
      </c>
      <c r="Q60" s="50">
        <f>I60+M60</f>
        <v>961</v>
      </c>
      <c r="R60" s="26"/>
    </row>
    <row r="61" spans="1:18" s="83" customFormat="1" ht="33.75">
      <c r="A61" s="42" t="s">
        <v>52</v>
      </c>
      <c r="B61" s="43" t="s">
        <v>19</v>
      </c>
      <c r="C61" s="43" t="s">
        <v>45</v>
      </c>
      <c r="D61" s="43" t="s">
        <v>53</v>
      </c>
      <c r="E61" s="43"/>
      <c r="F61" s="45">
        <f>F62+F64</f>
        <v>6571</v>
      </c>
      <c r="G61" s="45">
        <f t="shared" ref="G61:Q61" si="22">G62+G64</f>
        <v>6571</v>
      </c>
      <c r="H61" s="45">
        <f t="shared" si="22"/>
        <v>6571</v>
      </c>
      <c r="I61" s="45">
        <f t="shared" si="22"/>
        <v>6571</v>
      </c>
      <c r="J61" s="46">
        <f t="shared" si="22"/>
        <v>0</v>
      </c>
      <c r="K61" s="46">
        <f t="shared" si="22"/>
        <v>0</v>
      </c>
      <c r="L61" s="47">
        <f t="shared" si="22"/>
        <v>0</v>
      </c>
      <c r="M61" s="47">
        <f t="shared" si="22"/>
        <v>0</v>
      </c>
      <c r="N61" s="45">
        <f t="shared" si="22"/>
        <v>6571</v>
      </c>
      <c r="O61" s="45">
        <f t="shared" si="22"/>
        <v>6571</v>
      </c>
      <c r="P61" s="45">
        <f t="shared" si="22"/>
        <v>6571</v>
      </c>
      <c r="Q61" s="45">
        <f t="shared" si="22"/>
        <v>6571</v>
      </c>
      <c r="R61" s="26"/>
    </row>
    <row r="62" spans="1:18" s="83" customFormat="1" ht="83.25">
      <c r="A62" s="42" t="s">
        <v>27</v>
      </c>
      <c r="B62" s="43" t="s">
        <v>19</v>
      </c>
      <c r="C62" s="43" t="s">
        <v>45</v>
      </c>
      <c r="D62" s="43" t="s">
        <v>53</v>
      </c>
      <c r="E62" s="49">
        <v>100</v>
      </c>
      <c r="F62" s="45">
        <f>F63</f>
        <v>6535</v>
      </c>
      <c r="G62" s="45">
        <f t="shared" ref="G62:M62" si="23">G63</f>
        <v>6535</v>
      </c>
      <c r="H62" s="45">
        <f t="shared" si="23"/>
        <v>6535</v>
      </c>
      <c r="I62" s="45">
        <f t="shared" si="23"/>
        <v>6535</v>
      </c>
      <c r="J62" s="46">
        <f t="shared" si="23"/>
        <v>0</v>
      </c>
      <c r="K62" s="46">
        <f t="shared" si="23"/>
        <v>0</v>
      </c>
      <c r="L62" s="47">
        <f t="shared" si="23"/>
        <v>0</v>
      </c>
      <c r="M62" s="47">
        <f t="shared" si="23"/>
        <v>0</v>
      </c>
      <c r="N62" s="45">
        <f>N63</f>
        <v>6535</v>
      </c>
      <c r="O62" s="45">
        <f>O63</f>
        <v>6535</v>
      </c>
      <c r="P62" s="45">
        <f>P63</f>
        <v>6535</v>
      </c>
      <c r="Q62" s="45">
        <f>Q63</f>
        <v>6535</v>
      </c>
      <c r="R62" s="26"/>
    </row>
    <row r="63" spans="1:18" s="83" customFormat="1" ht="33.75">
      <c r="A63" s="42" t="s">
        <v>28</v>
      </c>
      <c r="B63" s="43" t="s">
        <v>19</v>
      </c>
      <c r="C63" s="43" t="s">
        <v>45</v>
      </c>
      <c r="D63" s="43" t="s">
        <v>53</v>
      </c>
      <c r="E63" s="49">
        <v>120</v>
      </c>
      <c r="F63" s="45">
        <f>G63</f>
        <v>6535</v>
      </c>
      <c r="G63" s="45">
        <v>6535</v>
      </c>
      <c r="H63" s="45">
        <f>I63</f>
        <v>6535</v>
      </c>
      <c r="I63" s="50">
        <v>6535</v>
      </c>
      <c r="J63" s="51"/>
      <c r="K63" s="51"/>
      <c r="L63" s="52"/>
      <c r="M63" s="52"/>
      <c r="N63" s="45">
        <f>F63+J63+K63</f>
        <v>6535</v>
      </c>
      <c r="O63" s="45">
        <f>G63+K63</f>
        <v>6535</v>
      </c>
      <c r="P63" s="45">
        <f>H63+L63+M63</f>
        <v>6535</v>
      </c>
      <c r="Q63" s="50">
        <f>I63+M63</f>
        <v>6535</v>
      </c>
      <c r="R63" s="26"/>
    </row>
    <row r="64" spans="1:18" s="83" customFormat="1" ht="33.75">
      <c r="A64" s="42" t="s">
        <v>37</v>
      </c>
      <c r="B64" s="43" t="s">
        <v>19</v>
      </c>
      <c r="C64" s="43" t="s">
        <v>45</v>
      </c>
      <c r="D64" s="43" t="s">
        <v>53</v>
      </c>
      <c r="E64" s="49">
        <v>200</v>
      </c>
      <c r="F64" s="45">
        <f>F65</f>
        <v>36</v>
      </c>
      <c r="G64" s="45">
        <f t="shared" ref="G64:M64" si="24">G65</f>
        <v>36</v>
      </c>
      <c r="H64" s="45">
        <f t="shared" si="24"/>
        <v>36</v>
      </c>
      <c r="I64" s="45">
        <f t="shared" si="24"/>
        <v>36</v>
      </c>
      <c r="J64" s="46">
        <f t="shared" si="24"/>
        <v>0</v>
      </c>
      <c r="K64" s="46">
        <f t="shared" si="24"/>
        <v>0</v>
      </c>
      <c r="L64" s="47">
        <f t="shared" si="24"/>
        <v>0</v>
      </c>
      <c r="M64" s="47">
        <f t="shared" si="24"/>
        <v>0</v>
      </c>
      <c r="N64" s="45">
        <f>N65</f>
        <v>36</v>
      </c>
      <c r="O64" s="45">
        <f>O65</f>
        <v>36</v>
      </c>
      <c r="P64" s="45">
        <f>P65</f>
        <v>36</v>
      </c>
      <c r="Q64" s="45">
        <f>Q65</f>
        <v>36</v>
      </c>
      <c r="R64" s="26"/>
    </row>
    <row r="65" spans="1:18" s="83" customFormat="1" ht="50.25">
      <c r="A65" s="42" t="s">
        <v>38</v>
      </c>
      <c r="B65" s="43" t="s">
        <v>19</v>
      </c>
      <c r="C65" s="43" t="s">
        <v>45</v>
      </c>
      <c r="D65" s="43" t="s">
        <v>53</v>
      </c>
      <c r="E65" s="49">
        <v>240</v>
      </c>
      <c r="F65" s="45">
        <f>G65</f>
        <v>36</v>
      </c>
      <c r="G65" s="45">
        <v>36</v>
      </c>
      <c r="H65" s="45">
        <f>I65</f>
        <v>36</v>
      </c>
      <c r="I65" s="50">
        <v>36</v>
      </c>
      <c r="J65" s="51"/>
      <c r="K65" s="51"/>
      <c r="L65" s="52"/>
      <c r="M65" s="52"/>
      <c r="N65" s="45">
        <f>F65+J65+K65</f>
        <v>36</v>
      </c>
      <c r="O65" s="45">
        <f>G65+K65</f>
        <v>36</v>
      </c>
      <c r="P65" s="45">
        <f>H65+L65+M65</f>
        <v>36</v>
      </c>
      <c r="Q65" s="50">
        <f>I65+M65</f>
        <v>36</v>
      </c>
      <c r="R65" s="26"/>
    </row>
    <row r="66" spans="1:18" s="83" customFormat="1" ht="50.25">
      <c r="A66" s="42" t="s">
        <v>54</v>
      </c>
      <c r="B66" s="43" t="s">
        <v>19</v>
      </c>
      <c r="C66" s="43" t="s">
        <v>45</v>
      </c>
      <c r="D66" s="43" t="s">
        <v>55</v>
      </c>
      <c r="E66" s="43"/>
      <c r="F66" s="45">
        <f>F67+F69</f>
        <v>39201</v>
      </c>
      <c r="G66" s="45">
        <f t="shared" ref="G66:Q66" si="25">G67+G69</f>
        <v>39201</v>
      </c>
      <c r="H66" s="45">
        <f t="shared" si="25"/>
        <v>39201</v>
      </c>
      <c r="I66" s="45">
        <f t="shared" si="25"/>
        <v>39201</v>
      </c>
      <c r="J66" s="46">
        <f t="shared" si="25"/>
        <v>0</v>
      </c>
      <c r="K66" s="46">
        <f t="shared" si="25"/>
        <v>0</v>
      </c>
      <c r="L66" s="47">
        <f t="shared" si="25"/>
        <v>0</v>
      </c>
      <c r="M66" s="47">
        <f t="shared" si="25"/>
        <v>0</v>
      </c>
      <c r="N66" s="45">
        <f t="shared" si="25"/>
        <v>39201</v>
      </c>
      <c r="O66" s="45">
        <f t="shared" si="25"/>
        <v>39201</v>
      </c>
      <c r="P66" s="45">
        <f t="shared" si="25"/>
        <v>39201</v>
      </c>
      <c r="Q66" s="45">
        <f t="shared" si="25"/>
        <v>39201</v>
      </c>
      <c r="R66" s="26"/>
    </row>
    <row r="67" spans="1:18" s="83" customFormat="1" ht="83.25">
      <c r="A67" s="42" t="s">
        <v>27</v>
      </c>
      <c r="B67" s="43" t="s">
        <v>19</v>
      </c>
      <c r="C67" s="43" t="s">
        <v>45</v>
      </c>
      <c r="D67" s="43" t="s">
        <v>55</v>
      </c>
      <c r="E67" s="49">
        <v>100</v>
      </c>
      <c r="F67" s="45">
        <f>F68</f>
        <v>39081</v>
      </c>
      <c r="G67" s="45">
        <f t="shared" ref="G67:M69" si="26">G68</f>
        <v>39081</v>
      </c>
      <c r="H67" s="45">
        <f t="shared" si="26"/>
        <v>39081</v>
      </c>
      <c r="I67" s="45">
        <f t="shared" si="26"/>
        <v>39081</v>
      </c>
      <c r="J67" s="46">
        <f t="shared" si="26"/>
        <v>0</v>
      </c>
      <c r="K67" s="46">
        <f t="shared" si="26"/>
        <v>0</v>
      </c>
      <c r="L67" s="47">
        <f t="shared" si="26"/>
        <v>0</v>
      </c>
      <c r="M67" s="47">
        <f t="shared" si="26"/>
        <v>0</v>
      </c>
      <c r="N67" s="45">
        <f>N68</f>
        <v>39081</v>
      </c>
      <c r="O67" s="45">
        <f>O68</f>
        <v>39081</v>
      </c>
      <c r="P67" s="45">
        <f>P68</f>
        <v>39081</v>
      </c>
      <c r="Q67" s="45">
        <f>Q68</f>
        <v>39081</v>
      </c>
      <c r="R67" s="26"/>
    </row>
    <row r="68" spans="1:18" s="83" customFormat="1" ht="33.75">
      <c r="A68" s="42" t="s">
        <v>28</v>
      </c>
      <c r="B68" s="43" t="s">
        <v>19</v>
      </c>
      <c r="C68" s="43" t="s">
        <v>45</v>
      </c>
      <c r="D68" s="43" t="s">
        <v>55</v>
      </c>
      <c r="E68" s="49">
        <v>120</v>
      </c>
      <c r="F68" s="45">
        <f>G68</f>
        <v>39081</v>
      </c>
      <c r="G68" s="45">
        <v>39081</v>
      </c>
      <c r="H68" s="45">
        <f>I68</f>
        <v>39081</v>
      </c>
      <c r="I68" s="50">
        <v>39081</v>
      </c>
      <c r="J68" s="51"/>
      <c r="K68" s="51"/>
      <c r="L68" s="52"/>
      <c r="M68" s="52"/>
      <c r="N68" s="45">
        <f>F68+J68+K68</f>
        <v>39081</v>
      </c>
      <c r="O68" s="45">
        <f>G68+K68</f>
        <v>39081</v>
      </c>
      <c r="P68" s="45">
        <f>H68+L68+M68</f>
        <v>39081</v>
      </c>
      <c r="Q68" s="50">
        <f>I68+M68</f>
        <v>39081</v>
      </c>
      <c r="R68" s="26"/>
    </row>
    <row r="69" spans="1:18" s="83" customFormat="1" ht="33.75">
      <c r="A69" s="42" t="s">
        <v>37</v>
      </c>
      <c r="B69" s="43" t="s">
        <v>19</v>
      </c>
      <c r="C69" s="43" t="s">
        <v>45</v>
      </c>
      <c r="D69" s="43" t="s">
        <v>55</v>
      </c>
      <c r="E69" s="49">
        <v>200</v>
      </c>
      <c r="F69" s="45">
        <f>F70</f>
        <v>120</v>
      </c>
      <c r="G69" s="45">
        <f t="shared" si="26"/>
        <v>120</v>
      </c>
      <c r="H69" s="45">
        <f t="shared" si="26"/>
        <v>120</v>
      </c>
      <c r="I69" s="45">
        <f t="shared" si="26"/>
        <v>120</v>
      </c>
      <c r="J69" s="46">
        <f t="shared" si="26"/>
        <v>0</v>
      </c>
      <c r="K69" s="46">
        <f t="shared" si="26"/>
        <v>0</v>
      </c>
      <c r="L69" s="47">
        <f t="shared" si="26"/>
        <v>0</v>
      </c>
      <c r="M69" s="47">
        <f t="shared" si="26"/>
        <v>0</v>
      </c>
      <c r="N69" s="45">
        <f>N70</f>
        <v>120</v>
      </c>
      <c r="O69" s="45">
        <f>O70</f>
        <v>120</v>
      </c>
      <c r="P69" s="45">
        <f>P70</f>
        <v>120</v>
      </c>
      <c r="Q69" s="45">
        <f>Q70</f>
        <v>120</v>
      </c>
      <c r="R69" s="26"/>
    </row>
    <row r="70" spans="1:18" s="83" customFormat="1" ht="50.25">
      <c r="A70" s="42" t="s">
        <v>38</v>
      </c>
      <c r="B70" s="43" t="s">
        <v>19</v>
      </c>
      <c r="C70" s="43" t="s">
        <v>45</v>
      </c>
      <c r="D70" s="43" t="s">
        <v>55</v>
      </c>
      <c r="E70" s="49">
        <v>240</v>
      </c>
      <c r="F70" s="45">
        <f>G70</f>
        <v>120</v>
      </c>
      <c r="G70" s="45">
        <v>120</v>
      </c>
      <c r="H70" s="45">
        <f>I70</f>
        <v>120</v>
      </c>
      <c r="I70" s="50">
        <v>120</v>
      </c>
      <c r="J70" s="51"/>
      <c r="K70" s="51"/>
      <c r="L70" s="52"/>
      <c r="M70" s="52"/>
      <c r="N70" s="45">
        <f>F70+J70+K70</f>
        <v>120</v>
      </c>
      <c r="O70" s="45">
        <f>G70+K70</f>
        <v>120</v>
      </c>
      <c r="P70" s="45">
        <f>H70+L70+M70</f>
        <v>120</v>
      </c>
      <c r="Q70" s="50">
        <f>I70+M70</f>
        <v>120</v>
      </c>
      <c r="R70" s="26"/>
    </row>
    <row r="71" spans="1:18" s="83" customFormat="1" ht="50.25">
      <c r="A71" s="42" t="s">
        <v>56</v>
      </c>
      <c r="B71" s="43" t="s">
        <v>19</v>
      </c>
      <c r="C71" s="43" t="s">
        <v>45</v>
      </c>
      <c r="D71" s="43" t="s">
        <v>57</v>
      </c>
      <c r="E71" s="43"/>
      <c r="F71" s="45">
        <f>F72</f>
        <v>5400</v>
      </c>
      <c r="G71" s="45">
        <f t="shared" ref="G71:Q72" si="27">G72</f>
        <v>5400</v>
      </c>
      <c r="H71" s="45">
        <f t="shared" si="27"/>
        <v>5400</v>
      </c>
      <c r="I71" s="45">
        <f t="shared" si="27"/>
        <v>5400</v>
      </c>
      <c r="J71" s="45">
        <f t="shared" si="27"/>
        <v>0</v>
      </c>
      <c r="K71" s="45">
        <f t="shared" si="27"/>
        <v>0</v>
      </c>
      <c r="L71" s="45">
        <f t="shared" si="27"/>
        <v>0</v>
      </c>
      <c r="M71" s="45">
        <f t="shared" si="27"/>
        <v>0</v>
      </c>
      <c r="N71" s="45">
        <f t="shared" si="27"/>
        <v>5400</v>
      </c>
      <c r="O71" s="45">
        <f t="shared" si="27"/>
        <v>5400</v>
      </c>
      <c r="P71" s="45">
        <f t="shared" si="27"/>
        <v>5400</v>
      </c>
      <c r="Q71" s="45">
        <f t="shared" si="27"/>
        <v>5400</v>
      </c>
      <c r="R71" s="26"/>
    </row>
    <row r="72" spans="1:18" s="83" customFormat="1" ht="83.25">
      <c r="A72" s="42" t="s">
        <v>27</v>
      </c>
      <c r="B72" s="43" t="s">
        <v>19</v>
      </c>
      <c r="C72" s="43" t="s">
        <v>45</v>
      </c>
      <c r="D72" s="43" t="s">
        <v>57</v>
      </c>
      <c r="E72" s="49">
        <v>100</v>
      </c>
      <c r="F72" s="45">
        <f>F73</f>
        <v>5400</v>
      </c>
      <c r="G72" s="45">
        <f t="shared" si="27"/>
        <v>5400</v>
      </c>
      <c r="H72" s="45">
        <f t="shared" si="27"/>
        <v>5400</v>
      </c>
      <c r="I72" s="45">
        <f t="shared" si="27"/>
        <v>5400</v>
      </c>
      <c r="J72" s="46">
        <f t="shared" si="27"/>
        <v>0</v>
      </c>
      <c r="K72" s="46">
        <f t="shared" si="27"/>
        <v>0</v>
      </c>
      <c r="L72" s="47">
        <f t="shared" si="27"/>
        <v>0</v>
      </c>
      <c r="M72" s="47">
        <f t="shared" si="27"/>
        <v>0</v>
      </c>
      <c r="N72" s="45">
        <f>N73</f>
        <v>5400</v>
      </c>
      <c r="O72" s="45">
        <f>O73</f>
        <v>5400</v>
      </c>
      <c r="P72" s="45">
        <f>P73</f>
        <v>5400</v>
      </c>
      <c r="Q72" s="45">
        <f>Q73</f>
        <v>5400</v>
      </c>
      <c r="R72" s="26"/>
    </row>
    <row r="73" spans="1:18" s="83" customFormat="1" ht="33.75">
      <c r="A73" s="42" t="s">
        <v>28</v>
      </c>
      <c r="B73" s="43" t="s">
        <v>19</v>
      </c>
      <c r="C73" s="43" t="s">
        <v>45</v>
      </c>
      <c r="D73" s="43" t="s">
        <v>57</v>
      </c>
      <c r="E73" s="49">
        <v>120</v>
      </c>
      <c r="F73" s="45">
        <f>G73</f>
        <v>5400</v>
      </c>
      <c r="G73" s="45">
        <v>5400</v>
      </c>
      <c r="H73" s="45">
        <f>I73</f>
        <v>5400</v>
      </c>
      <c r="I73" s="50">
        <v>5400</v>
      </c>
      <c r="J73" s="51"/>
      <c r="K73" s="51"/>
      <c r="L73" s="52"/>
      <c r="M73" s="52"/>
      <c r="N73" s="45">
        <f>F73+J73+K73</f>
        <v>5400</v>
      </c>
      <c r="O73" s="45">
        <f>G73+K73</f>
        <v>5400</v>
      </c>
      <c r="P73" s="45">
        <f>H73+L73+M73</f>
        <v>5400</v>
      </c>
      <c r="Q73" s="50">
        <f>I73+M73</f>
        <v>5400</v>
      </c>
      <c r="R73" s="26"/>
    </row>
    <row r="74" spans="1:18" s="83" customFormat="1" ht="20.25">
      <c r="A74" s="42" t="s">
        <v>58</v>
      </c>
      <c r="B74" s="43" t="s">
        <v>19</v>
      </c>
      <c r="C74" s="43" t="s">
        <v>45</v>
      </c>
      <c r="D74" s="43" t="s">
        <v>59</v>
      </c>
      <c r="E74" s="49"/>
      <c r="F74" s="45">
        <f>F75+F77</f>
        <v>1974</v>
      </c>
      <c r="G74" s="45">
        <f t="shared" ref="G74:Q74" si="28">G75+G77</f>
        <v>1974</v>
      </c>
      <c r="H74" s="45">
        <f t="shared" si="28"/>
        <v>1974</v>
      </c>
      <c r="I74" s="45">
        <f t="shared" si="28"/>
        <v>1974</v>
      </c>
      <c r="J74" s="46">
        <f t="shared" si="28"/>
        <v>0</v>
      </c>
      <c r="K74" s="46">
        <f t="shared" si="28"/>
        <v>0</v>
      </c>
      <c r="L74" s="47">
        <f t="shared" si="28"/>
        <v>0</v>
      </c>
      <c r="M74" s="47">
        <f t="shared" si="28"/>
        <v>0</v>
      </c>
      <c r="N74" s="45">
        <f t="shared" si="28"/>
        <v>1974</v>
      </c>
      <c r="O74" s="45">
        <f t="shared" si="28"/>
        <v>1974</v>
      </c>
      <c r="P74" s="45">
        <f t="shared" si="28"/>
        <v>1974</v>
      </c>
      <c r="Q74" s="45">
        <f t="shared" si="28"/>
        <v>1974</v>
      </c>
      <c r="R74" s="26"/>
    </row>
    <row r="75" spans="1:18" s="83" customFormat="1" ht="83.25">
      <c r="A75" s="42" t="s">
        <v>27</v>
      </c>
      <c r="B75" s="43" t="s">
        <v>19</v>
      </c>
      <c r="C75" s="43" t="s">
        <v>45</v>
      </c>
      <c r="D75" s="43" t="s">
        <v>59</v>
      </c>
      <c r="E75" s="49">
        <v>100</v>
      </c>
      <c r="F75" s="45">
        <f>F76</f>
        <v>1964</v>
      </c>
      <c r="G75" s="45">
        <f t="shared" ref="G75:M75" si="29">G76</f>
        <v>1964</v>
      </c>
      <c r="H75" s="45">
        <f t="shared" si="29"/>
        <v>1964</v>
      </c>
      <c r="I75" s="45">
        <f t="shared" si="29"/>
        <v>1964</v>
      </c>
      <c r="J75" s="46">
        <f t="shared" si="29"/>
        <v>0</v>
      </c>
      <c r="K75" s="46">
        <f t="shared" si="29"/>
        <v>0</v>
      </c>
      <c r="L75" s="47">
        <f t="shared" si="29"/>
        <v>0</v>
      </c>
      <c r="M75" s="47">
        <f t="shared" si="29"/>
        <v>0</v>
      </c>
      <c r="N75" s="45">
        <f>N76</f>
        <v>1964</v>
      </c>
      <c r="O75" s="45">
        <f>O76</f>
        <v>1964</v>
      </c>
      <c r="P75" s="45">
        <f>P76</f>
        <v>1964</v>
      </c>
      <c r="Q75" s="45">
        <f>Q76</f>
        <v>1964</v>
      </c>
      <c r="R75" s="26"/>
    </row>
    <row r="76" spans="1:18" s="83" customFormat="1" ht="33.75">
      <c r="A76" s="42" t="s">
        <v>28</v>
      </c>
      <c r="B76" s="43" t="s">
        <v>19</v>
      </c>
      <c r="C76" s="43" t="s">
        <v>45</v>
      </c>
      <c r="D76" s="43" t="s">
        <v>59</v>
      </c>
      <c r="E76" s="49">
        <v>120</v>
      </c>
      <c r="F76" s="45">
        <f>G76</f>
        <v>1964</v>
      </c>
      <c r="G76" s="45">
        <v>1964</v>
      </c>
      <c r="H76" s="45">
        <f>I76</f>
        <v>1964</v>
      </c>
      <c r="I76" s="50">
        <v>1964</v>
      </c>
      <c r="J76" s="51"/>
      <c r="K76" s="51"/>
      <c r="L76" s="52"/>
      <c r="M76" s="52"/>
      <c r="N76" s="45">
        <f>F76+J76+K76</f>
        <v>1964</v>
      </c>
      <c r="O76" s="45">
        <f>G76+K76</f>
        <v>1964</v>
      </c>
      <c r="P76" s="45">
        <f>H76+L76+M76</f>
        <v>1964</v>
      </c>
      <c r="Q76" s="50">
        <f>I76+M76</f>
        <v>1964</v>
      </c>
      <c r="R76" s="26"/>
    </row>
    <row r="77" spans="1:18" s="83" customFormat="1" ht="33.75">
      <c r="A77" s="42" t="s">
        <v>37</v>
      </c>
      <c r="B77" s="43" t="s">
        <v>19</v>
      </c>
      <c r="C77" s="43" t="s">
        <v>45</v>
      </c>
      <c r="D77" s="43" t="s">
        <v>59</v>
      </c>
      <c r="E77" s="49">
        <v>200</v>
      </c>
      <c r="F77" s="45">
        <f>F78</f>
        <v>10</v>
      </c>
      <c r="G77" s="45">
        <f t="shared" ref="G77:Q77" si="30">G78</f>
        <v>10</v>
      </c>
      <c r="H77" s="45">
        <f t="shared" si="30"/>
        <v>10</v>
      </c>
      <c r="I77" s="45">
        <f t="shared" si="30"/>
        <v>10</v>
      </c>
      <c r="J77" s="46">
        <f t="shared" si="30"/>
        <v>0</v>
      </c>
      <c r="K77" s="46">
        <f t="shared" si="30"/>
        <v>0</v>
      </c>
      <c r="L77" s="47">
        <f t="shared" si="30"/>
        <v>0</v>
      </c>
      <c r="M77" s="47">
        <f t="shared" si="30"/>
        <v>0</v>
      </c>
      <c r="N77" s="45">
        <f t="shared" si="30"/>
        <v>10</v>
      </c>
      <c r="O77" s="45">
        <f t="shared" si="30"/>
        <v>10</v>
      </c>
      <c r="P77" s="45">
        <f t="shared" si="30"/>
        <v>10</v>
      </c>
      <c r="Q77" s="45">
        <f t="shared" si="30"/>
        <v>10</v>
      </c>
      <c r="R77" s="26"/>
    </row>
    <row r="78" spans="1:18" s="83" customFormat="1" ht="50.25">
      <c r="A78" s="42" t="s">
        <v>38</v>
      </c>
      <c r="B78" s="43" t="s">
        <v>19</v>
      </c>
      <c r="C78" s="43" t="s">
        <v>45</v>
      </c>
      <c r="D78" s="43" t="s">
        <v>59</v>
      </c>
      <c r="E78" s="49">
        <v>240</v>
      </c>
      <c r="F78" s="45">
        <f>G78</f>
        <v>10</v>
      </c>
      <c r="G78" s="45">
        <v>10</v>
      </c>
      <c r="H78" s="45">
        <f>I78</f>
        <v>10</v>
      </c>
      <c r="I78" s="50">
        <v>10</v>
      </c>
      <c r="J78" s="51"/>
      <c r="K78" s="51"/>
      <c r="L78" s="52"/>
      <c r="M78" s="52"/>
      <c r="N78" s="45">
        <f>F78+J78+K78</f>
        <v>10</v>
      </c>
      <c r="O78" s="45">
        <f>G78+K78</f>
        <v>10</v>
      </c>
      <c r="P78" s="45">
        <f>H78+L78+M78</f>
        <v>10</v>
      </c>
      <c r="Q78" s="50">
        <f>I78+M78</f>
        <v>10</v>
      </c>
      <c r="R78" s="26"/>
    </row>
    <row r="79" spans="1:18" s="48" customFormat="1" ht="20.25">
      <c r="A79" s="42"/>
      <c r="B79" s="43"/>
      <c r="C79" s="43"/>
      <c r="D79" s="44"/>
      <c r="E79" s="43"/>
      <c r="F79" s="88"/>
      <c r="G79" s="88"/>
      <c r="H79" s="88"/>
      <c r="I79" s="88"/>
      <c r="J79" s="51"/>
      <c r="K79" s="51"/>
      <c r="L79" s="52"/>
      <c r="M79" s="52"/>
      <c r="N79" s="88"/>
      <c r="O79" s="88"/>
      <c r="P79" s="88"/>
      <c r="Q79" s="89"/>
      <c r="R79" s="26"/>
    </row>
    <row r="80" spans="1:18" s="48" customFormat="1" ht="75">
      <c r="A80" s="37" t="s">
        <v>60</v>
      </c>
      <c r="B80" s="38" t="s">
        <v>19</v>
      </c>
      <c r="C80" s="38" t="s">
        <v>61</v>
      </c>
      <c r="D80" s="90"/>
      <c r="E80" s="38"/>
      <c r="F80" s="40">
        <f t="shared" ref="F80:Q81" si="31">F81</f>
        <v>19039</v>
      </c>
      <c r="G80" s="40">
        <f t="shared" si="31"/>
        <v>0</v>
      </c>
      <c r="H80" s="40">
        <f t="shared" si="31"/>
        <v>19039</v>
      </c>
      <c r="I80" s="40">
        <f t="shared" si="31"/>
        <v>0</v>
      </c>
      <c r="J80" s="91">
        <f t="shared" si="31"/>
        <v>2771</v>
      </c>
      <c r="K80" s="91">
        <f t="shared" si="31"/>
        <v>0</v>
      </c>
      <c r="L80" s="92">
        <f t="shared" si="31"/>
        <v>2771</v>
      </c>
      <c r="M80" s="92">
        <f t="shared" si="31"/>
        <v>0</v>
      </c>
      <c r="N80" s="40">
        <f t="shared" si="31"/>
        <v>21810</v>
      </c>
      <c r="O80" s="40">
        <f t="shared" si="31"/>
        <v>0</v>
      </c>
      <c r="P80" s="40">
        <f t="shared" si="31"/>
        <v>21810</v>
      </c>
      <c r="Q80" s="93">
        <f t="shared" si="31"/>
        <v>0</v>
      </c>
      <c r="R80" s="26"/>
    </row>
    <row r="81" spans="1:18" s="48" customFormat="1" ht="20.25">
      <c r="A81" s="42" t="s">
        <v>21</v>
      </c>
      <c r="B81" s="43" t="s">
        <v>19</v>
      </c>
      <c r="C81" s="43" t="s">
        <v>61</v>
      </c>
      <c r="D81" s="60" t="s">
        <v>22</v>
      </c>
      <c r="E81" s="61"/>
      <c r="F81" s="45">
        <f t="shared" si="31"/>
        <v>19039</v>
      </c>
      <c r="G81" s="45">
        <f t="shared" si="31"/>
        <v>0</v>
      </c>
      <c r="H81" s="45">
        <f t="shared" si="31"/>
        <v>19039</v>
      </c>
      <c r="I81" s="45">
        <f t="shared" si="31"/>
        <v>0</v>
      </c>
      <c r="J81" s="46">
        <f t="shared" si="31"/>
        <v>2771</v>
      </c>
      <c r="K81" s="46">
        <f t="shared" si="31"/>
        <v>0</v>
      </c>
      <c r="L81" s="47">
        <f t="shared" si="31"/>
        <v>2771</v>
      </c>
      <c r="M81" s="47">
        <f t="shared" si="31"/>
        <v>0</v>
      </c>
      <c r="N81" s="45">
        <f t="shared" si="31"/>
        <v>21810</v>
      </c>
      <c r="O81" s="45">
        <f t="shared" si="31"/>
        <v>0</v>
      </c>
      <c r="P81" s="45">
        <f t="shared" si="31"/>
        <v>21810</v>
      </c>
      <c r="Q81" s="50">
        <f t="shared" si="31"/>
        <v>0</v>
      </c>
      <c r="R81" s="26"/>
    </row>
    <row r="82" spans="1:18" s="48" customFormat="1" ht="33.75">
      <c r="A82" s="42" t="s">
        <v>23</v>
      </c>
      <c r="B82" s="43" t="s">
        <v>19</v>
      </c>
      <c r="C82" s="43" t="s">
        <v>61</v>
      </c>
      <c r="D82" s="44" t="s">
        <v>24</v>
      </c>
      <c r="E82" s="61"/>
      <c r="F82" s="45">
        <f>F83+F90</f>
        <v>19039</v>
      </c>
      <c r="G82" s="45">
        <f t="shared" ref="G82:Q82" si="32">G83+G90</f>
        <v>0</v>
      </c>
      <c r="H82" s="45">
        <f t="shared" si="32"/>
        <v>19039</v>
      </c>
      <c r="I82" s="45">
        <f t="shared" si="32"/>
        <v>0</v>
      </c>
      <c r="J82" s="45">
        <f t="shared" si="32"/>
        <v>2771</v>
      </c>
      <c r="K82" s="45">
        <f t="shared" si="32"/>
        <v>0</v>
      </c>
      <c r="L82" s="45">
        <f t="shared" si="32"/>
        <v>2771</v>
      </c>
      <c r="M82" s="45">
        <f t="shared" si="32"/>
        <v>0</v>
      </c>
      <c r="N82" s="45">
        <f t="shared" si="32"/>
        <v>21810</v>
      </c>
      <c r="O82" s="45">
        <f t="shared" si="32"/>
        <v>0</v>
      </c>
      <c r="P82" s="45">
        <f t="shared" si="32"/>
        <v>21810</v>
      </c>
      <c r="Q82" s="45">
        <f t="shared" si="32"/>
        <v>0</v>
      </c>
      <c r="R82" s="26"/>
    </row>
    <row r="83" spans="1:18" s="48" customFormat="1" ht="20.25">
      <c r="A83" s="42" t="s">
        <v>35</v>
      </c>
      <c r="B83" s="43" t="s">
        <v>19</v>
      </c>
      <c r="C83" s="43" t="s">
        <v>61</v>
      </c>
      <c r="D83" s="60" t="s">
        <v>36</v>
      </c>
      <c r="E83" s="43"/>
      <c r="F83" s="45">
        <f>F84+F86+F88</f>
        <v>19039</v>
      </c>
      <c r="G83" s="45">
        <f t="shared" ref="G83:M83" si="33">G84+G86+G88</f>
        <v>0</v>
      </c>
      <c r="H83" s="45">
        <f t="shared" si="33"/>
        <v>19039</v>
      </c>
      <c r="I83" s="45">
        <f t="shared" si="33"/>
        <v>0</v>
      </c>
      <c r="J83" s="46">
        <f t="shared" si="33"/>
        <v>-3739</v>
      </c>
      <c r="K83" s="46">
        <f t="shared" si="33"/>
        <v>0</v>
      </c>
      <c r="L83" s="47">
        <f t="shared" si="33"/>
        <v>-3739</v>
      </c>
      <c r="M83" s="47">
        <f t="shared" si="33"/>
        <v>0</v>
      </c>
      <c r="N83" s="45">
        <f>N84+N86+N88</f>
        <v>15300</v>
      </c>
      <c r="O83" s="45">
        <f>O84+O86+O88</f>
        <v>0</v>
      </c>
      <c r="P83" s="45">
        <f>P84+P86+P88</f>
        <v>15300</v>
      </c>
      <c r="Q83" s="50">
        <f>Q84+Q86+Q88</f>
        <v>0</v>
      </c>
      <c r="R83" s="26"/>
    </row>
    <row r="84" spans="1:18" s="48" customFormat="1" ht="83.25">
      <c r="A84" s="42" t="s">
        <v>27</v>
      </c>
      <c r="B84" s="43" t="s">
        <v>19</v>
      </c>
      <c r="C84" s="43" t="s">
        <v>61</v>
      </c>
      <c r="D84" s="60" t="s">
        <v>36</v>
      </c>
      <c r="E84" s="49">
        <v>100</v>
      </c>
      <c r="F84" s="45">
        <f t="shared" ref="F84:M84" si="34">F85</f>
        <v>17527</v>
      </c>
      <c r="G84" s="45">
        <f t="shared" si="34"/>
        <v>0</v>
      </c>
      <c r="H84" s="45">
        <f t="shared" si="34"/>
        <v>17527</v>
      </c>
      <c r="I84" s="45">
        <f t="shared" si="34"/>
        <v>0</v>
      </c>
      <c r="J84" s="46">
        <f t="shared" si="34"/>
        <v>-3767</v>
      </c>
      <c r="K84" s="46">
        <f t="shared" si="34"/>
        <v>0</v>
      </c>
      <c r="L84" s="47">
        <f t="shared" si="34"/>
        <v>-3767</v>
      </c>
      <c r="M84" s="47">
        <f t="shared" si="34"/>
        <v>0</v>
      </c>
      <c r="N84" s="45">
        <f>N85</f>
        <v>13760</v>
      </c>
      <c r="O84" s="45">
        <f>O85</f>
        <v>0</v>
      </c>
      <c r="P84" s="45">
        <f>P85</f>
        <v>13760</v>
      </c>
      <c r="Q84" s="50">
        <f>Q85</f>
        <v>0</v>
      </c>
      <c r="R84" s="26"/>
    </row>
    <row r="85" spans="1:18" s="48" customFormat="1" ht="33.75">
      <c r="A85" s="42" t="s">
        <v>28</v>
      </c>
      <c r="B85" s="43" t="s">
        <v>19</v>
      </c>
      <c r="C85" s="43" t="s">
        <v>61</v>
      </c>
      <c r="D85" s="60" t="s">
        <v>36</v>
      </c>
      <c r="E85" s="49">
        <v>120</v>
      </c>
      <c r="F85" s="45">
        <f>17518+9</f>
        <v>17527</v>
      </c>
      <c r="G85" s="45"/>
      <c r="H85" s="45">
        <f>17518+9</f>
        <v>17527</v>
      </c>
      <c r="I85" s="50"/>
      <c r="J85" s="51">
        <f>-17527+13559+201</f>
        <v>-3767</v>
      </c>
      <c r="K85" s="51"/>
      <c r="L85" s="52">
        <f>-17527+13559+201</f>
        <v>-3767</v>
      </c>
      <c r="M85" s="52"/>
      <c r="N85" s="45">
        <f>F85+J85+K85</f>
        <v>13760</v>
      </c>
      <c r="O85" s="45">
        <f>G85+K85</f>
        <v>0</v>
      </c>
      <c r="P85" s="45">
        <f>H85+L85+M85</f>
        <v>13760</v>
      </c>
      <c r="Q85" s="50">
        <f>I85+M85</f>
        <v>0</v>
      </c>
      <c r="R85" s="26"/>
    </row>
    <row r="86" spans="1:18" s="48" customFormat="1" ht="33.75">
      <c r="A86" s="42" t="s">
        <v>37</v>
      </c>
      <c r="B86" s="43" t="s">
        <v>19</v>
      </c>
      <c r="C86" s="43" t="s">
        <v>61</v>
      </c>
      <c r="D86" s="60" t="s">
        <v>36</v>
      </c>
      <c r="E86" s="49">
        <v>200</v>
      </c>
      <c r="F86" s="45">
        <f t="shared" ref="F86:M86" si="35">F87</f>
        <v>1509</v>
      </c>
      <c r="G86" s="45">
        <f t="shared" si="35"/>
        <v>0</v>
      </c>
      <c r="H86" s="45">
        <f t="shared" si="35"/>
        <v>1509</v>
      </c>
      <c r="I86" s="45">
        <f t="shared" si="35"/>
        <v>0</v>
      </c>
      <c r="J86" s="46">
        <f t="shared" si="35"/>
        <v>28</v>
      </c>
      <c r="K86" s="46">
        <f t="shared" si="35"/>
        <v>0</v>
      </c>
      <c r="L86" s="47">
        <f t="shared" si="35"/>
        <v>28</v>
      </c>
      <c r="M86" s="47">
        <f t="shared" si="35"/>
        <v>0</v>
      </c>
      <c r="N86" s="45">
        <f>N87</f>
        <v>1537</v>
      </c>
      <c r="O86" s="45">
        <f>O87</f>
        <v>0</v>
      </c>
      <c r="P86" s="45">
        <f>P87</f>
        <v>1537</v>
      </c>
      <c r="Q86" s="50">
        <f>Q87</f>
        <v>0</v>
      </c>
      <c r="R86" s="26"/>
    </row>
    <row r="87" spans="1:18" s="48" customFormat="1" ht="50.25">
      <c r="A87" s="42" t="s">
        <v>38</v>
      </c>
      <c r="B87" s="43" t="s">
        <v>19</v>
      </c>
      <c r="C87" s="43" t="s">
        <v>61</v>
      </c>
      <c r="D87" s="60" t="s">
        <v>36</v>
      </c>
      <c r="E87" s="49">
        <v>240</v>
      </c>
      <c r="F87" s="45">
        <v>1509</v>
      </c>
      <c r="G87" s="45"/>
      <c r="H87" s="45">
        <v>1509</v>
      </c>
      <c r="I87" s="50"/>
      <c r="J87" s="51">
        <v>28</v>
      </c>
      <c r="K87" s="51"/>
      <c r="L87" s="52">
        <v>28</v>
      </c>
      <c r="M87" s="52"/>
      <c r="N87" s="45">
        <f>F87+J87+K87</f>
        <v>1537</v>
      </c>
      <c r="O87" s="45">
        <f>G87+K87</f>
        <v>0</v>
      </c>
      <c r="P87" s="45">
        <f>H87+L87+M87</f>
        <v>1537</v>
      </c>
      <c r="Q87" s="50">
        <f>I87+M87</f>
        <v>0</v>
      </c>
      <c r="R87" s="26"/>
    </row>
    <row r="88" spans="1:18" s="48" customFormat="1" ht="20.25">
      <c r="A88" s="42" t="s">
        <v>41</v>
      </c>
      <c r="B88" s="43" t="s">
        <v>19</v>
      </c>
      <c r="C88" s="43" t="s">
        <v>61</v>
      </c>
      <c r="D88" s="60" t="s">
        <v>36</v>
      </c>
      <c r="E88" s="49">
        <v>800</v>
      </c>
      <c r="F88" s="45">
        <f t="shared" ref="F88:M88" si="36">F89</f>
        <v>3</v>
      </c>
      <c r="G88" s="45">
        <f t="shared" si="36"/>
        <v>0</v>
      </c>
      <c r="H88" s="45">
        <f t="shared" si="36"/>
        <v>3</v>
      </c>
      <c r="I88" s="45">
        <f t="shared" si="36"/>
        <v>0</v>
      </c>
      <c r="J88" s="46">
        <f t="shared" si="36"/>
        <v>0</v>
      </c>
      <c r="K88" s="46">
        <f t="shared" si="36"/>
        <v>0</v>
      </c>
      <c r="L88" s="47">
        <f t="shared" si="36"/>
        <v>0</v>
      </c>
      <c r="M88" s="47">
        <f t="shared" si="36"/>
        <v>0</v>
      </c>
      <c r="N88" s="45">
        <f>N89</f>
        <v>3</v>
      </c>
      <c r="O88" s="45">
        <f>O89</f>
        <v>0</v>
      </c>
      <c r="P88" s="45">
        <f>P89</f>
        <v>3</v>
      </c>
      <c r="Q88" s="50">
        <f>Q89</f>
        <v>0</v>
      </c>
      <c r="R88" s="26"/>
    </row>
    <row r="89" spans="1:18" s="48" customFormat="1" ht="20.25">
      <c r="A89" s="42" t="s">
        <v>43</v>
      </c>
      <c r="B89" s="43" t="s">
        <v>19</v>
      </c>
      <c r="C89" s="43" t="s">
        <v>61</v>
      </c>
      <c r="D89" s="60" t="s">
        <v>36</v>
      </c>
      <c r="E89" s="49">
        <v>850</v>
      </c>
      <c r="F89" s="45">
        <v>3</v>
      </c>
      <c r="G89" s="45"/>
      <c r="H89" s="45">
        <v>3</v>
      </c>
      <c r="I89" s="50"/>
      <c r="J89" s="51">
        <f>-3+3</f>
        <v>0</v>
      </c>
      <c r="K89" s="51"/>
      <c r="L89" s="52">
        <f>-3+3</f>
        <v>0</v>
      </c>
      <c r="M89" s="52"/>
      <c r="N89" s="45">
        <f>F89+J89+K89</f>
        <v>3</v>
      </c>
      <c r="O89" s="45">
        <f>G89+K89</f>
        <v>0</v>
      </c>
      <c r="P89" s="45">
        <f>H89+L89+M89</f>
        <v>3</v>
      </c>
      <c r="Q89" s="50">
        <f>I89+M89</f>
        <v>0</v>
      </c>
      <c r="R89" s="26"/>
    </row>
    <row r="90" spans="1:18" s="48" customFormat="1" ht="33.75">
      <c r="A90" s="42" t="s">
        <v>62</v>
      </c>
      <c r="B90" s="43" t="s">
        <v>19</v>
      </c>
      <c r="C90" s="43" t="s">
        <v>61</v>
      </c>
      <c r="D90" s="60" t="s">
        <v>63</v>
      </c>
      <c r="E90" s="49"/>
      <c r="F90" s="45">
        <f>F91</f>
        <v>0</v>
      </c>
      <c r="G90" s="45">
        <f t="shared" ref="G90:Q90" si="37">G91</f>
        <v>0</v>
      </c>
      <c r="H90" s="45">
        <f t="shared" si="37"/>
        <v>0</v>
      </c>
      <c r="I90" s="45">
        <f t="shared" si="37"/>
        <v>0</v>
      </c>
      <c r="J90" s="45">
        <f t="shared" si="37"/>
        <v>6510</v>
      </c>
      <c r="K90" s="45">
        <f t="shared" si="37"/>
        <v>0</v>
      </c>
      <c r="L90" s="45">
        <f t="shared" si="37"/>
        <v>6510</v>
      </c>
      <c r="M90" s="45">
        <f t="shared" si="37"/>
        <v>0</v>
      </c>
      <c r="N90" s="45">
        <f t="shared" si="37"/>
        <v>6510</v>
      </c>
      <c r="O90" s="45">
        <f t="shared" si="37"/>
        <v>0</v>
      </c>
      <c r="P90" s="45">
        <f t="shared" si="37"/>
        <v>6510</v>
      </c>
      <c r="Q90" s="45">
        <f t="shared" si="37"/>
        <v>0</v>
      </c>
      <c r="R90" s="26"/>
    </row>
    <row r="91" spans="1:18" s="48" customFormat="1" ht="83.25">
      <c r="A91" s="42" t="s">
        <v>27</v>
      </c>
      <c r="B91" s="43" t="s">
        <v>19</v>
      </c>
      <c r="C91" s="43" t="s">
        <v>61</v>
      </c>
      <c r="D91" s="60" t="s">
        <v>63</v>
      </c>
      <c r="E91" s="49">
        <v>100</v>
      </c>
      <c r="F91" s="45">
        <f t="shared" ref="F91:M91" si="38">F92</f>
        <v>0</v>
      </c>
      <c r="G91" s="45">
        <f t="shared" si="38"/>
        <v>0</v>
      </c>
      <c r="H91" s="45">
        <f t="shared" si="38"/>
        <v>0</v>
      </c>
      <c r="I91" s="45">
        <f t="shared" si="38"/>
        <v>0</v>
      </c>
      <c r="J91" s="46">
        <f t="shared" si="38"/>
        <v>6510</v>
      </c>
      <c r="K91" s="46">
        <f t="shared" si="38"/>
        <v>0</v>
      </c>
      <c r="L91" s="47">
        <f t="shared" si="38"/>
        <v>6510</v>
      </c>
      <c r="M91" s="47">
        <f t="shared" si="38"/>
        <v>0</v>
      </c>
      <c r="N91" s="45">
        <f>N92</f>
        <v>6510</v>
      </c>
      <c r="O91" s="45">
        <f>O92</f>
        <v>0</v>
      </c>
      <c r="P91" s="45">
        <f>P92</f>
        <v>6510</v>
      </c>
      <c r="Q91" s="50">
        <f>Q92</f>
        <v>0</v>
      </c>
      <c r="R91" s="26"/>
    </row>
    <row r="92" spans="1:18" s="48" customFormat="1" ht="33.75">
      <c r="A92" s="42" t="s">
        <v>28</v>
      </c>
      <c r="B92" s="43" t="s">
        <v>19</v>
      </c>
      <c r="C92" s="43" t="s">
        <v>61</v>
      </c>
      <c r="D92" s="60" t="s">
        <v>63</v>
      </c>
      <c r="E92" s="49">
        <v>120</v>
      </c>
      <c r="F92" s="45"/>
      <c r="G92" s="45"/>
      <c r="H92" s="45"/>
      <c r="I92" s="50"/>
      <c r="J92" s="51">
        <f>4406+2104</f>
        <v>6510</v>
      </c>
      <c r="K92" s="51"/>
      <c r="L92" s="52">
        <f>4406+2104</f>
        <v>6510</v>
      </c>
      <c r="M92" s="52"/>
      <c r="N92" s="45">
        <f>F92+J92+K92</f>
        <v>6510</v>
      </c>
      <c r="O92" s="45">
        <f>G92+K92</f>
        <v>0</v>
      </c>
      <c r="P92" s="45">
        <f>H92+L92+M92</f>
        <v>6510</v>
      </c>
      <c r="Q92" s="50">
        <f>I92+M92</f>
        <v>0</v>
      </c>
      <c r="R92" s="26"/>
    </row>
    <row r="93" spans="1:18" s="48" customFormat="1" ht="20.25">
      <c r="A93" s="84"/>
      <c r="B93" s="43"/>
      <c r="C93" s="43"/>
      <c r="D93" s="60"/>
      <c r="E93" s="43"/>
      <c r="F93" s="88"/>
      <c r="G93" s="88"/>
      <c r="H93" s="88"/>
      <c r="I93" s="88"/>
      <c r="J93" s="51"/>
      <c r="K93" s="51"/>
      <c r="L93" s="52"/>
      <c r="M93" s="52"/>
      <c r="N93" s="88"/>
      <c r="O93" s="88"/>
      <c r="P93" s="88"/>
      <c r="Q93" s="89"/>
      <c r="R93" s="26"/>
    </row>
    <row r="94" spans="1:18" s="70" customFormat="1" ht="20.25">
      <c r="A94" s="37" t="s">
        <v>64</v>
      </c>
      <c r="B94" s="38" t="s">
        <v>19</v>
      </c>
      <c r="C94" s="38" t="s">
        <v>65</v>
      </c>
      <c r="D94" s="54"/>
      <c r="E94" s="38"/>
      <c r="F94" s="40">
        <f t="shared" ref="F94:Q98" si="39">F95</f>
        <v>10346</v>
      </c>
      <c r="G94" s="40">
        <f t="shared" si="39"/>
        <v>0</v>
      </c>
      <c r="H94" s="40">
        <f t="shared" si="39"/>
        <v>10346</v>
      </c>
      <c r="I94" s="40">
        <f t="shared" si="39"/>
        <v>0</v>
      </c>
      <c r="J94" s="91">
        <f t="shared" si="39"/>
        <v>0</v>
      </c>
      <c r="K94" s="91">
        <f t="shared" si="39"/>
        <v>0</v>
      </c>
      <c r="L94" s="92">
        <f t="shared" si="39"/>
        <v>0</v>
      </c>
      <c r="M94" s="92">
        <f t="shared" si="39"/>
        <v>0</v>
      </c>
      <c r="N94" s="40">
        <f t="shared" si="39"/>
        <v>10346</v>
      </c>
      <c r="O94" s="40">
        <f t="shared" si="39"/>
        <v>0</v>
      </c>
      <c r="P94" s="40">
        <f t="shared" si="39"/>
        <v>10346</v>
      </c>
      <c r="Q94" s="93">
        <f t="shared" si="39"/>
        <v>0</v>
      </c>
      <c r="R94" s="26"/>
    </row>
    <row r="95" spans="1:18" s="70" customFormat="1" ht="20.25">
      <c r="A95" s="42" t="s">
        <v>21</v>
      </c>
      <c r="B95" s="43" t="s">
        <v>19</v>
      </c>
      <c r="C95" s="43" t="s">
        <v>65</v>
      </c>
      <c r="D95" s="44" t="s">
        <v>22</v>
      </c>
      <c r="E95" s="61"/>
      <c r="F95" s="45">
        <f t="shared" si="39"/>
        <v>10346</v>
      </c>
      <c r="G95" s="45">
        <f t="shared" si="39"/>
        <v>0</v>
      </c>
      <c r="H95" s="45">
        <f t="shared" si="39"/>
        <v>10346</v>
      </c>
      <c r="I95" s="45">
        <f t="shared" si="39"/>
        <v>0</v>
      </c>
      <c r="J95" s="46">
        <f t="shared" si="39"/>
        <v>0</v>
      </c>
      <c r="K95" s="46">
        <f t="shared" si="39"/>
        <v>0</v>
      </c>
      <c r="L95" s="47">
        <f t="shared" si="39"/>
        <v>0</v>
      </c>
      <c r="M95" s="47">
        <f t="shared" si="39"/>
        <v>0</v>
      </c>
      <c r="N95" s="45">
        <f t="shared" si="39"/>
        <v>10346</v>
      </c>
      <c r="O95" s="45">
        <f t="shared" si="39"/>
        <v>0</v>
      </c>
      <c r="P95" s="45">
        <f t="shared" si="39"/>
        <v>10346</v>
      </c>
      <c r="Q95" s="50">
        <f t="shared" si="39"/>
        <v>0</v>
      </c>
      <c r="R95" s="26"/>
    </row>
    <row r="96" spans="1:18" s="70" customFormat="1" ht="20.25">
      <c r="A96" s="42" t="s">
        <v>64</v>
      </c>
      <c r="B96" s="43" t="s">
        <v>19</v>
      </c>
      <c r="C96" s="43" t="s">
        <v>65</v>
      </c>
      <c r="D96" s="60" t="s">
        <v>66</v>
      </c>
      <c r="E96" s="61"/>
      <c r="F96" s="45">
        <f t="shared" si="39"/>
        <v>10346</v>
      </c>
      <c r="G96" s="45">
        <f t="shared" si="39"/>
        <v>0</v>
      </c>
      <c r="H96" s="45">
        <f t="shared" si="39"/>
        <v>10346</v>
      </c>
      <c r="I96" s="45">
        <f t="shared" si="39"/>
        <v>0</v>
      </c>
      <c r="J96" s="46">
        <f t="shared" si="39"/>
        <v>0</v>
      </c>
      <c r="K96" s="46">
        <f t="shared" si="39"/>
        <v>0</v>
      </c>
      <c r="L96" s="47">
        <f t="shared" si="39"/>
        <v>0</v>
      </c>
      <c r="M96" s="47">
        <f t="shared" si="39"/>
        <v>0</v>
      </c>
      <c r="N96" s="45">
        <f t="shared" si="39"/>
        <v>10346</v>
      </c>
      <c r="O96" s="45">
        <f t="shared" si="39"/>
        <v>0</v>
      </c>
      <c r="P96" s="45">
        <f t="shared" si="39"/>
        <v>10346</v>
      </c>
      <c r="Q96" s="50">
        <f t="shared" si="39"/>
        <v>0</v>
      </c>
      <c r="R96" s="26"/>
    </row>
    <row r="97" spans="1:18" s="70" customFormat="1" ht="33.75">
      <c r="A97" s="42" t="s">
        <v>67</v>
      </c>
      <c r="B97" s="43" t="s">
        <v>19</v>
      </c>
      <c r="C97" s="43" t="s">
        <v>65</v>
      </c>
      <c r="D97" s="60" t="s">
        <v>68</v>
      </c>
      <c r="E97" s="43"/>
      <c r="F97" s="45">
        <f t="shared" si="39"/>
        <v>10346</v>
      </c>
      <c r="G97" s="45">
        <f t="shared" si="39"/>
        <v>0</v>
      </c>
      <c r="H97" s="45">
        <f t="shared" si="39"/>
        <v>10346</v>
      </c>
      <c r="I97" s="45">
        <f t="shared" si="39"/>
        <v>0</v>
      </c>
      <c r="J97" s="46">
        <f t="shared" si="39"/>
        <v>0</v>
      </c>
      <c r="K97" s="46">
        <f t="shared" si="39"/>
        <v>0</v>
      </c>
      <c r="L97" s="47">
        <f t="shared" si="39"/>
        <v>0</v>
      </c>
      <c r="M97" s="47">
        <f t="shared" si="39"/>
        <v>0</v>
      </c>
      <c r="N97" s="45">
        <f t="shared" si="39"/>
        <v>10346</v>
      </c>
      <c r="O97" s="45">
        <f t="shared" si="39"/>
        <v>0</v>
      </c>
      <c r="P97" s="45">
        <f t="shared" si="39"/>
        <v>10346</v>
      </c>
      <c r="Q97" s="50">
        <f t="shared" si="39"/>
        <v>0</v>
      </c>
      <c r="R97" s="26"/>
    </row>
    <row r="98" spans="1:18" s="70" customFormat="1" ht="20.25">
      <c r="A98" s="42" t="s">
        <v>41</v>
      </c>
      <c r="B98" s="43" t="s">
        <v>19</v>
      </c>
      <c r="C98" s="43" t="s">
        <v>65</v>
      </c>
      <c r="D98" s="60" t="s">
        <v>68</v>
      </c>
      <c r="E98" s="49">
        <v>800</v>
      </c>
      <c r="F98" s="45">
        <f t="shared" si="39"/>
        <v>10346</v>
      </c>
      <c r="G98" s="45">
        <f t="shared" si="39"/>
        <v>0</v>
      </c>
      <c r="H98" s="45">
        <f t="shared" si="39"/>
        <v>10346</v>
      </c>
      <c r="I98" s="45">
        <f t="shared" si="39"/>
        <v>0</v>
      </c>
      <c r="J98" s="46">
        <f t="shared" si="39"/>
        <v>0</v>
      </c>
      <c r="K98" s="46">
        <f t="shared" si="39"/>
        <v>0</v>
      </c>
      <c r="L98" s="47">
        <f t="shared" si="39"/>
        <v>0</v>
      </c>
      <c r="M98" s="47">
        <f t="shared" si="39"/>
        <v>0</v>
      </c>
      <c r="N98" s="45">
        <f t="shared" si="39"/>
        <v>10346</v>
      </c>
      <c r="O98" s="45">
        <f t="shared" si="39"/>
        <v>0</v>
      </c>
      <c r="P98" s="45">
        <f t="shared" si="39"/>
        <v>10346</v>
      </c>
      <c r="Q98" s="50">
        <f t="shared" si="39"/>
        <v>0</v>
      </c>
      <c r="R98" s="26"/>
    </row>
    <row r="99" spans="1:18" s="70" customFormat="1" ht="20.25">
      <c r="A99" s="42" t="s">
        <v>69</v>
      </c>
      <c r="B99" s="43" t="s">
        <v>19</v>
      </c>
      <c r="C99" s="43" t="s">
        <v>65</v>
      </c>
      <c r="D99" s="60" t="s">
        <v>68</v>
      </c>
      <c r="E99" s="49">
        <v>870</v>
      </c>
      <c r="F99" s="45">
        <v>10346</v>
      </c>
      <c r="G99" s="45"/>
      <c r="H99" s="45">
        <v>10346</v>
      </c>
      <c r="I99" s="50"/>
      <c r="J99" s="71"/>
      <c r="K99" s="71"/>
      <c r="L99" s="72"/>
      <c r="M99" s="72"/>
      <c r="N99" s="45">
        <f>F99+J99+K99</f>
        <v>10346</v>
      </c>
      <c r="O99" s="45">
        <f>G99+K99</f>
        <v>0</v>
      </c>
      <c r="P99" s="45">
        <f>H99+L99+M99</f>
        <v>10346</v>
      </c>
      <c r="Q99" s="50">
        <f>I99+M99</f>
        <v>0</v>
      </c>
      <c r="R99" s="26"/>
    </row>
    <row r="100" spans="1:18" ht="20.25">
      <c r="A100" s="94"/>
      <c r="B100" s="29"/>
      <c r="C100" s="29"/>
      <c r="D100" s="30"/>
      <c r="E100" s="29"/>
      <c r="F100" s="14"/>
      <c r="G100" s="14"/>
      <c r="H100" s="14"/>
      <c r="I100" s="14"/>
      <c r="J100" s="16"/>
      <c r="K100" s="16"/>
      <c r="L100" s="17"/>
      <c r="M100" s="17"/>
      <c r="N100" s="14"/>
      <c r="O100" s="14"/>
      <c r="P100" s="14"/>
      <c r="Q100" s="15"/>
      <c r="R100" s="26"/>
    </row>
    <row r="101" spans="1:18" ht="20.25">
      <c r="A101" s="37" t="s">
        <v>70</v>
      </c>
      <c r="B101" s="38" t="s">
        <v>19</v>
      </c>
      <c r="C101" s="38" t="s">
        <v>71</v>
      </c>
      <c r="D101" s="54"/>
      <c r="E101" s="38"/>
      <c r="F101" s="40">
        <f>F140+F107+F126+F131+F102</f>
        <v>551910</v>
      </c>
      <c r="G101" s="40">
        <f t="shared" ref="G101:Q101" si="40">G140+G107+G126+G131+G102</f>
        <v>3415</v>
      </c>
      <c r="H101" s="40">
        <f t="shared" si="40"/>
        <v>551910</v>
      </c>
      <c r="I101" s="40">
        <f t="shared" si="40"/>
        <v>3415</v>
      </c>
      <c r="J101" s="40">
        <f t="shared" si="40"/>
        <v>0</v>
      </c>
      <c r="K101" s="40">
        <f t="shared" si="40"/>
        <v>0</v>
      </c>
      <c r="L101" s="40">
        <f t="shared" si="40"/>
        <v>0</v>
      </c>
      <c r="M101" s="40">
        <f t="shared" si="40"/>
        <v>0</v>
      </c>
      <c r="N101" s="40">
        <f t="shared" si="40"/>
        <v>551910</v>
      </c>
      <c r="O101" s="40">
        <f t="shared" si="40"/>
        <v>3415</v>
      </c>
      <c r="P101" s="40">
        <f t="shared" si="40"/>
        <v>551910</v>
      </c>
      <c r="Q101" s="40">
        <f t="shared" si="40"/>
        <v>3415</v>
      </c>
      <c r="R101" s="26"/>
    </row>
    <row r="102" spans="1:18" ht="99.75">
      <c r="A102" s="42" t="s">
        <v>72</v>
      </c>
      <c r="B102" s="95" t="s">
        <v>19</v>
      </c>
      <c r="C102" s="95" t="s">
        <v>71</v>
      </c>
      <c r="D102" s="95" t="s">
        <v>73</v>
      </c>
      <c r="E102" s="95"/>
      <c r="F102" s="45">
        <f>F103</f>
        <v>620</v>
      </c>
      <c r="G102" s="45">
        <f t="shared" ref="G102:M105" si="41">G103</f>
        <v>0</v>
      </c>
      <c r="H102" s="45">
        <f t="shared" si="41"/>
        <v>620</v>
      </c>
      <c r="I102" s="45">
        <f t="shared" si="41"/>
        <v>0</v>
      </c>
      <c r="J102" s="46">
        <f t="shared" si="41"/>
        <v>0</v>
      </c>
      <c r="K102" s="46">
        <f t="shared" si="41"/>
        <v>0</v>
      </c>
      <c r="L102" s="47">
        <f t="shared" si="41"/>
        <v>0</v>
      </c>
      <c r="M102" s="47">
        <f t="shared" si="41"/>
        <v>0</v>
      </c>
      <c r="N102" s="45">
        <f>N103</f>
        <v>620</v>
      </c>
      <c r="O102" s="45">
        <f t="shared" ref="O102:Q105" si="42">O103</f>
        <v>0</v>
      </c>
      <c r="P102" s="45">
        <f t="shared" si="42"/>
        <v>620</v>
      </c>
      <c r="Q102" s="50">
        <f t="shared" si="42"/>
        <v>0</v>
      </c>
      <c r="R102" s="26"/>
    </row>
    <row r="103" spans="1:18" ht="20.25">
      <c r="A103" s="42" t="s">
        <v>74</v>
      </c>
      <c r="B103" s="95" t="s">
        <v>19</v>
      </c>
      <c r="C103" s="95" t="s">
        <v>71</v>
      </c>
      <c r="D103" s="95" t="s">
        <v>75</v>
      </c>
      <c r="E103" s="95"/>
      <c r="F103" s="45">
        <f>F104</f>
        <v>620</v>
      </c>
      <c r="G103" s="45">
        <f t="shared" si="41"/>
        <v>0</v>
      </c>
      <c r="H103" s="45">
        <f t="shared" si="41"/>
        <v>620</v>
      </c>
      <c r="I103" s="45">
        <f t="shared" si="41"/>
        <v>0</v>
      </c>
      <c r="J103" s="46">
        <f t="shared" si="41"/>
        <v>0</v>
      </c>
      <c r="K103" s="46">
        <f t="shared" si="41"/>
        <v>0</v>
      </c>
      <c r="L103" s="47">
        <f t="shared" si="41"/>
        <v>0</v>
      </c>
      <c r="M103" s="47">
        <f t="shared" si="41"/>
        <v>0</v>
      </c>
      <c r="N103" s="45">
        <f>N104</f>
        <v>620</v>
      </c>
      <c r="O103" s="45">
        <f t="shared" si="42"/>
        <v>0</v>
      </c>
      <c r="P103" s="45">
        <f t="shared" si="42"/>
        <v>620</v>
      </c>
      <c r="Q103" s="50">
        <f t="shared" si="42"/>
        <v>0</v>
      </c>
      <c r="R103" s="26"/>
    </row>
    <row r="104" spans="1:18" ht="33.75">
      <c r="A104" s="42" t="s">
        <v>76</v>
      </c>
      <c r="B104" s="95" t="s">
        <v>19</v>
      </c>
      <c r="C104" s="95" t="s">
        <v>71</v>
      </c>
      <c r="D104" s="95" t="s">
        <v>77</v>
      </c>
      <c r="E104" s="95"/>
      <c r="F104" s="45">
        <f>F105</f>
        <v>620</v>
      </c>
      <c r="G104" s="45">
        <f t="shared" si="41"/>
        <v>0</v>
      </c>
      <c r="H104" s="45">
        <f t="shared" si="41"/>
        <v>620</v>
      </c>
      <c r="I104" s="45">
        <f t="shared" si="41"/>
        <v>0</v>
      </c>
      <c r="J104" s="46">
        <f t="shared" si="41"/>
        <v>0</v>
      </c>
      <c r="K104" s="46">
        <f t="shared" si="41"/>
        <v>0</v>
      </c>
      <c r="L104" s="47">
        <f t="shared" si="41"/>
        <v>0</v>
      </c>
      <c r="M104" s="47">
        <f t="shared" si="41"/>
        <v>0</v>
      </c>
      <c r="N104" s="45">
        <f>N105</f>
        <v>620</v>
      </c>
      <c r="O104" s="45">
        <f t="shared" si="42"/>
        <v>0</v>
      </c>
      <c r="P104" s="45">
        <f t="shared" si="42"/>
        <v>620</v>
      </c>
      <c r="Q104" s="50">
        <f t="shared" si="42"/>
        <v>0</v>
      </c>
      <c r="R104" s="26"/>
    </row>
    <row r="105" spans="1:18" ht="33.75">
      <c r="A105" s="42" t="s">
        <v>37</v>
      </c>
      <c r="B105" s="95" t="s">
        <v>19</v>
      </c>
      <c r="C105" s="95" t="s">
        <v>71</v>
      </c>
      <c r="D105" s="95" t="s">
        <v>77</v>
      </c>
      <c r="E105" s="96">
        <v>200</v>
      </c>
      <c r="F105" s="45">
        <f>F106</f>
        <v>620</v>
      </c>
      <c r="G105" s="45">
        <f t="shared" si="41"/>
        <v>0</v>
      </c>
      <c r="H105" s="45">
        <f t="shared" si="41"/>
        <v>620</v>
      </c>
      <c r="I105" s="45">
        <f t="shared" si="41"/>
        <v>0</v>
      </c>
      <c r="J105" s="46">
        <f t="shared" si="41"/>
        <v>0</v>
      </c>
      <c r="K105" s="46">
        <f t="shared" si="41"/>
        <v>0</v>
      </c>
      <c r="L105" s="47">
        <f t="shared" si="41"/>
        <v>0</v>
      </c>
      <c r="M105" s="47">
        <f t="shared" si="41"/>
        <v>0</v>
      </c>
      <c r="N105" s="45">
        <f>N106</f>
        <v>620</v>
      </c>
      <c r="O105" s="45">
        <f t="shared" si="42"/>
        <v>0</v>
      </c>
      <c r="P105" s="45">
        <f t="shared" si="42"/>
        <v>620</v>
      </c>
      <c r="Q105" s="50">
        <f t="shared" si="42"/>
        <v>0</v>
      </c>
      <c r="R105" s="26"/>
    </row>
    <row r="106" spans="1:18" ht="50.25">
      <c r="A106" s="42" t="s">
        <v>38</v>
      </c>
      <c r="B106" s="95" t="s">
        <v>19</v>
      </c>
      <c r="C106" s="95" t="s">
        <v>71</v>
      </c>
      <c r="D106" s="95" t="s">
        <v>77</v>
      </c>
      <c r="E106" s="96">
        <v>240</v>
      </c>
      <c r="F106" s="45">
        <v>620</v>
      </c>
      <c r="G106" s="45"/>
      <c r="H106" s="45">
        <v>620</v>
      </c>
      <c r="I106" s="50"/>
      <c r="J106" s="16"/>
      <c r="K106" s="16"/>
      <c r="L106" s="17"/>
      <c r="M106" s="17"/>
      <c r="N106" s="45">
        <f>F106+J106+K106</f>
        <v>620</v>
      </c>
      <c r="O106" s="45">
        <f>G106+K106</f>
        <v>0</v>
      </c>
      <c r="P106" s="45">
        <f>H106+L106+M106</f>
        <v>620</v>
      </c>
      <c r="Q106" s="50">
        <f>I106+M106</f>
        <v>0</v>
      </c>
      <c r="R106" s="26"/>
    </row>
    <row r="107" spans="1:18" ht="66.75">
      <c r="A107" s="42" t="s">
        <v>78</v>
      </c>
      <c r="B107" s="95" t="s">
        <v>19</v>
      </c>
      <c r="C107" s="95" t="s">
        <v>71</v>
      </c>
      <c r="D107" s="95" t="s">
        <v>79</v>
      </c>
      <c r="E107" s="95"/>
      <c r="F107" s="45">
        <f t="shared" ref="F107:Q107" si="43">F108+F112+F119</f>
        <v>225535</v>
      </c>
      <c r="G107" s="45">
        <f t="shared" si="43"/>
        <v>317</v>
      </c>
      <c r="H107" s="45">
        <f t="shared" si="43"/>
        <v>225457</v>
      </c>
      <c r="I107" s="45">
        <f t="shared" si="43"/>
        <v>317</v>
      </c>
      <c r="J107" s="46">
        <f t="shared" si="43"/>
        <v>0</v>
      </c>
      <c r="K107" s="46">
        <f t="shared" si="43"/>
        <v>0</v>
      </c>
      <c r="L107" s="47">
        <f t="shared" si="43"/>
        <v>0</v>
      </c>
      <c r="M107" s="47">
        <f t="shared" si="43"/>
        <v>0</v>
      </c>
      <c r="N107" s="45">
        <f t="shared" si="43"/>
        <v>225535</v>
      </c>
      <c r="O107" s="45">
        <f t="shared" si="43"/>
        <v>317</v>
      </c>
      <c r="P107" s="45">
        <f t="shared" si="43"/>
        <v>225457</v>
      </c>
      <c r="Q107" s="45">
        <f t="shared" si="43"/>
        <v>317</v>
      </c>
      <c r="R107" s="26"/>
    </row>
    <row r="108" spans="1:18" ht="33.75">
      <c r="A108" s="42" t="s">
        <v>80</v>
      </c>
      <c r="B108" s="95" t="s">
        <v>19</v>
      </c>
      <c r="C108" s="95" t="s">
        <v>71</v>
      </c>
      <c r="D108" s="95" t="s">
        <v>81</v>
      </c>
      <c r="E108" s="95"/>
      <c r="F108" s="45">
        <f t="shared" ref="F108:Q110" si="44">F109</f>
        <v>195462</v>
      </c>
      <c r="G108" s="45">
        <f t="shared" si="44"/>
        <v>0</v>
      </c>
      <c r="H108" s="45">
        <f t="shared" si="44"/>
        <v>195462</v>
      </c>
      <c r="I108" s="50">
        <f t="shared" si="44"/>
        <v>0</v>
      </c>
      <c r="J108" s="16"/>
      <c r="K108" s="16"/>
      <c r="L108" s="17"/>
      <c r="M108" s="17"/>
      <c r="N108" s="45">
        <f t="shared" ref="N108:Q109" si="45">N109</f>
        <v>195462</v>
      </c>
      <c r="O108" s="45">
        <f t="shared" si="45"/>
        <v>0</v>
      </c>
      <c r="P108" s="45">
        <f t="shared" si="45"/>
        <v>195462</v>
      </c>
      <c r="Q108" s="50">
        <f t="shared" si="45"/>
        <v>0</v>
      </c>
      <c r="R108" s="26"/>
    </row>
    <row r="109" spans="1:18" ht="33.75">
      <c r="A109" s="42" t="s">
        <v>82</v>
      </c>
      <c r="B109" s="95" t="s">
        <v>19</v>
      </c>
      <c r="C109" s="95" t="s">
        <v>71</v>
      </c>
      <c r="D109" s="95" t="s">
        <v>83</v>
      </c>
      <c r="E109" s="95"/>
      <c r="F109" s="45">
        <f t="shared" si="44"/>
        <v>195462</v>
      </c>
      <c r="G109" s="45">
        <f t="shared" si="44"/>
        <v>0</v>
      </c>
      <c r="H109" s="45">
        <f t="shared" si="44"/>
        <v>195462</v>
      </c>
      <c r="I109" s="50">
        <f t="shared" si="44"/>
        <v>0</v>
      </c>
      <c r="J109" s="16"/>
      <c r="K109" s="16"/>
      <c r="L109" s="17"/>
      <c r="M109" s="17"/>
      <c r="N109" s="45">
        <f t="shared" si="45"/>
        <v>195462</v>
      </c>
      <c r="O109" s="45">
        <f t="shared" si="45"/>
        <v>0</v>
      </c>
      <c r="P109" s="45">
        <f t="shared" si="45"/>
        <v>195462</v>
      </c>
      <c r="Q109" s="50">
        <f t="shared" si="45"/>
        <v>0</v>
      </c>
      <c r="R109" s="26"/>
    </row>
    <row r="110" spans="1:18" ht="50.25">
      <c r="A110" s="42" t="s">
        <v>84</v>
      </c>
      <c r="B110" s="95" t="s">
        <v>19</v>
      </c>
      <c r="C110" s="95" t="s">
        <v>71</v>
      </c>
      <c r="D110" s="95" t="s">
        <v>83</v>
      </c>
      <c r="E110" s="96">
        <v>600</v>
      </c>
      <c r="F110" s="45">
        <f t="shared" si="44"/>
        <v>195462</v>
      </c>
      <c r="G110" s="45">
        <f t="shared" si="44"/>
        <v>0</v>
      </c>
      <c r="H110" s="45">
        <f t="shared" si="44"/>
        <v>195462</v>
      </c>
      <c r="I110" s="45">
        <f t="shared" si="44"/>
        <v>0</v>
      </c>
      <c r="J110" s="46">
        <f t="shared" si="44"/>
        <v>0</v>
      </c>
      <c r="K110" s="46">
        <f t="shared" si="44"/>
        <v>0</v>
      </c>
      <c r="L110" s="47">
        <f t="shared" si="44"/>
        <v>0</v>
      </c>
      <c r="M110" s="47">
        <f t="shared" si="44"/>
        <v>0</v>
      </c>
      <c r="N110" s="45">
        <f t="shared" si="44"/>
        <v>195462</v>
      </c>
      <c r="O110" s="45">
        <f t="shared" si="44"/>
        <v>0</v>
      </c>
      <c r="P110" s="45">
        <f t="shared" si="44"/>
        <v>195462</v>
      </c>
      <c r="Q110" s="45">
        <f t="shared" si="44"/>
        <v>0</v>
      </c>
      <c r="R110" s="26"/>
    </row>
    <row r="111" spans="1:18" ht="20.25">
      <c r="A111" s="42" t="s">
        <v>85</v>
      </c>
      <c r="B111" s="95" t="s">
        <v>19</v>
      </c>
      <c r="C111" s="95" t="s">
        <v>71</v>
      </c>
      <c r="D111" s="95" t="s">
        <v>83</v>
      </c>
      <c r="E111" s="96">
        <v>620</v>
      </c>
      <c r="F111" s="45">
        <f>195424+38</f>
        <v>195462</v>
      </c>
      <c r="G111" s="45"/>
      <c r="H111" s="45">
        <f>195424+38</f>
        <v>195462</v>
      </c>
      <c r="I111" s="50"/>
      <c r="J111" s="16"/>
      <c r="K111" s="16"/>
      <c r="L111" s="17"/>
      <c r="M111" s="17"/>
      <c r="N111" s="45">
        <f>F111+J111+K111</f>
        <v>195462</v>
      </c>
      <c r="O111" s="45">
        <f>G111+K111</f>
        <v>0</v>
      </c>
      <c r="P111" s="45">
        <f>H111+L111+M111</f>
        <v>195462</v>
      </c>
      <c r="Q111" s="50">
        <f>I111+M111</f>
        <v>0</v>
      </c>
      <c r="R111" s="26"/>
    </row>
    <row r="112" spans="1:18" ht="20.25">
      <c r="A112" s="42" t="s">
        <v>74</v>
      </c>
      <c r="B112" s="95" t="s">
        <v>19</v>
      </c>
      <c r="C112" s="95" t="s">
        <v>71</v>
      </c>
      <c r="D112" s="95" t="s">
        <v>86</v>
      </c>
      <c r="E112" s="95"/>
      <c r="F112" s="45">
        <f>F113+F116</f>
        <v>29756</v>
      </c>
      <c r="G112" s="45">
        <f>G113+G116</f>
        <v>0</v>
      </c>
      <c r="H112" s="45">
        <f>H113+H116</f>
        <v>29678</v>
      </c>
      <c r="I112" s="50">
        <f>I113+I116</f>
        <v>0</v>
      </c>
      <c r="J112" s="16"/>
      <c r="K112" s="16"/>
      <c r="L112" s="17"/>
      <c r="M112" s="17"/>
      <c r="N112" s="45">
        <f>N113+N116</f>
        <v>29756</v>
      </c>
      <c r="O112" s="45">
        <f>O113+O116</f>
        <v>0</v>
      </c>
      <c r="P112" s="45">
        <f>P113+P116</f>
        <v>29678</v>
      </c>
      <c r="Q112" s="50">
        <f>Q113+Q116</f>
        <v>0</v>
      </c>
      <c r="R112" s="26"/>
    </row>
    <row r="113" spans="1:18" ht="33.75">
      <c r="A113" s="42" t="s">
        <v>87</v>
      </c>
      <c r="B113" s="95" t="s">
        <v>19</v>
      </c>
      <c r="C113" s="95" t="s">
        <v>71</v>
      </c>
      <c r="D113" s="95" t="s">
        <v>88</v>
      </c>
      <c r="E113" s="95"/>
      <c r="F113" s="45">
        <f>F114</f>
        <v>29519</v>
      </c>
      <c r="G113" s="45">
        <f t="shared" ref="G113:Q113" si="46">G114</f>
        <v>0</v>
      </c>
      <c r="H113" s="45">
        <f t="shared" si="46"/>
        <v>29441</v>
      </c>
      <c r="I113" s="45">
        <f t="shared" si="46"/>
        <v>0</v>
      </c>
      <c r="J113" s="45">
        <f t="shared" si="46"/>
        <v>0</v>
      </c>
      <c r="K113" s="45">
        <f t="shared" si="46"/>
        <v>0</v>
      </c>
      <c r="L113" s="45">
        <f t="shared" si="46"/>
        <v>0</v>
      </c>
      <c r="M113" s="45">
        <f t="shared" si="46"/>
        <v>0</v>
      </c>
      <c r="N113" s="45">
        <f t="shared" si="46"/>
        <v>29519</v>
      </c>
      <c r="O113" s="45">
        <f t="shared" si="46"/>
        <v>0</v>
      </c>
      <c r="P113" s="45">
        <f t="shared" si="46"/>
        <v>29441</v>
      </c>
      <c r="Q113" s="45">
        <f t="shared" si="46"/>
        <v>0</v>
      </c>
      <c r="R113" s="26"/>
    </row>
    <row r="114" spans="1:18" ht="33.75">
      <c r="A114" s="42" t="s">
        <v>37</v>
      </c>
      <c r="B114" s="95" t="s">
        <v>19</v>
      </c>
      <c r="C114" s="95" t="s">
        <v>71</v>
      </c>
      <c r="D114" s="95" t="s">
        <v>88</v>
      </c>
      <c r="E114" s="96">
        <v>200</v>
      </c>
      <c r="F114" s="45">
        <f>F115</f>
        <v>29519</v>
      </c>
      <c r="G114" s="45">
        <f>G115</f>
        <v>0</v>
      </c>
      <c r="H114" s="45">
        <f>H115</f>
        <v>29441</v>
      </c>
      <c r="I114" s="50">
        <f>I115</f>
        <v>0</v>
      </c>
      <c r="J114" s="16"/>
      <c r="K114" s="16"/>
      <c r="L114" s="17"/>
      <c r="M114" s="17"/>
      <c r="N114" s="45">
        <f>N115</f>
        <v>29519</v>
      </c>
      <c r="O114" s="45">
        <f>O115</f>
        <v>0</v>
      </c>
      <c r="P114" s="45">
        <f>P115</f>
        <v>29441</v>
      </c>
      <c r="Q114" s="50">
        <f>Q115</f>
        <v>0</v>
      </c>
      <c r="R114" s="26"/>
    </row>
    <row r="115" spans="1:18" ht="50.25">
      <c r="A115" s="42" t="s">
        <v>38</v>
      </c>
      <c r="B115" s="95" t="s">
        <v>19</v>
      </c>
      <c r="C115" s="95" t="s">
        <v>71</v>
      </c>
      <c r="D115" s="95" t="s">
        <v>88</v>
      </c>
      <c r="E115" s="96">
        <v>240</v>
      </c>
      <c r="F115" s="45">
        <f>2022+27497</f>
        <v>29519</v>
      </c>
      <c r="G115" s="45"/>
      <c r="H115" s="45">
        <f>1944+27497</f>
        <v>29441</v>
      </c>
      <c r="I115" s="50"/>
      <c r="J115" s="16"/>
      <c r="K115" s="16"/>
      <c r="L115" s="17"/>
      <c r="M115" s="17"/>
      <c r="N115" s="45">
        <f>F115+J115+K115</f>
        <v>29519</v>
      </c>
      <c r="O115" s="45">
        <f>G115+K115</f>
        <v>0</v>
      </c>
      <c r="P115" s="45">
        <f>H115+L115+M115</f>
        <v>29441</v>
      </c>
      <c r="Q115" s="50">
        <f>I115+M115</f>
        <v>0</v>
      </c>
      <c r="R115" s="26"/>
    </row>
    <row r="116" spans="1:18" ht="50.25">
      <c r="A116" s="42" t="s">
        <v>89</v>
      </c>
      <c r="B116" s="95" t="s">
        <v>19</v>
      </c>
      <c r="C116" s="95" t="s">
        <v>71</v>
      </c>
      <c r="D116" s="95" t="s">
        <v>90</v>
      </c>
      <c r="E116" s="95"/>
      <c r="F116" s="45">
        <f t="shared" ref="F116:I117" si="47">F117</f>
        <v>237</v>
      </c>
      <c r="G116" s="45">
        <f t="shared" si="47"/>
        <v>0</v>
      </c>
      <c r="H116" s="45">
        <f t="shared" si="47"/>
        <v>237</v>
      </c>
      <c r="I116" s="50">
        <f t="shared" si="47"/>
        <v>0</v>
      </c>
      <c r="J116" s="16"/>
      <c r="K116" s="16"/>
      <c r="L116" s="17"/>
      <c r="M116" s="17"/>
      <c r="N116" s="45">
        <f t="shared" ref="N116:Q117" si="48">N117</f>
        <v>237</v>
      </c>
      <c r="O116" s="45">
        <f t="shared" si="48"/>
        <v>0</v>
      </c>
      <c r="P116" s="45">
        <f t="shared" si="48"/>
        <v>237</v>
      </c>
      <c r="Q116" s="50">
        <f t="shared" si="48"/>
        <v>0</v>
      </c>
      <c r="R116" s="26"/>
    </row>
    <row r="117" spans="1:18" ht="50.25">
      <c r="A117" s="42" t="s">
        <v>84</v>
      </c>
      <c r="B117" s="95" t="s">
        <v>19</v>
      </c>
      <c r="C117" s="95" t="s">
        <v>71</v>
      </c>
      <c r="D117" s="95" t="s">
        <v>90</v>
      </c>
      <c r="E117" s="96">
        <v>600</v>
      </c>
      <c r="F117" s="45">
        <f t="shared" si="47"/>
        <v>237</v>
      </c>
      <c r="G117" s="45">
        <f t="shared" si="47"/>
        <v>0</v>
      </c>
      <c r="H117" s="45">
        <f t="shared" si="47"/>
        <v>237</v>
      </c>
      <c r="I117" s="50">
        <f t="shared" si="47"/>
        <v>0</v>
      </c>
      <c r="J117" s="16"/>
      <c r="K117" s="16"/>
      <c r="L117" s="17"/>
      <c r="M117" s="17"/>
      <c r="N117" s="45">
        <f t="shared" si="48"/>
        <v>237</v>
      </c>
      <c r="O117" s="45">
        <f t="shared" si="48"/>
        <v>0</v>
      </c>
      <c r="P117" s="45">
        <f t="shared" si="48"/>
        <v>237</v>
      </c>
      <c r="Q117" s="50">
        <f t="shared" si="48"/>
        <v>0</v>
      </c>
      <c r="R117" s="26"/>
    </row>
    <row r="118" spans="1:18" ht="20.25">
      <c r="A118" s="42" t="s">
        <v>85</v>
      </c>
      <c r="B118" s="95" t="s">
        <v>19</v>
      </c>
      <c r="C118" s="95" t="s">
        <v>71</v>
      </c>
      <c r="D118" s="95" t="s">
        <v>90</v>
      </c>
      <c r="E118" s="96">
        <v>620</v>
      </c>
      <c r="F118" s="45">
        <v>237</v>
      </c>
      <c r="G118" s="45"/>
      <c r="H118" s="45">
        <v>237</v>
      </c>
      <c r="I118" s="50"/>
      <c r="J118" s="16"/>
      <c r="K118" s="16"/>
      <c r="L118" s="17"/>
      <c r="M118" s="17"/>
      <c r="N118" s="45">
        <f>F118+J118+K118</f>
        <v>237</v>
      </c>
      <c r="O118" s="45">
        <f>G118+K118</f>
        <v>0</v>
      </c>
      <c r="P118" s="45">
        <f>H118+L118+M118</f>
        <v>237</v>
      </c>
      <c r="Q118" s="50">
        <f>I118+M118</f>
        <v>0</v>
      </c>
      <c r="R118" s="26"/>
    </row>
    <row r="119" spans="1:18" ht="20.25">
      <c r="A119" s="42" t="s">
        <v>46</v>
      </c>
      <c r="B119" s="95" t="s">
        <v>19</v>
      </c>
      <c r="C119" s="95" t="s">
        <v>71</v>
      </c>
      <c r="D119" s="95" t="s">
        <v>91</v>
      </c>
      <c r="E119" s="96"/>
      <c r="F119" s="45">
        <f>F120+F123</f>
        <v>317</v>
      </c>
      <c r="G119" s="45">
        <f t="shared" ref="G119:Q119" si="49">G120+G123</f>
        <v>317</v>
      </c>
      <c r="H119" s="45">
        <f t="shared" si="49"/>
        <v>317</v>
      </c>
      <c r="I119" s="45">
        <f t="shared" si="49"/>
        <v>317</v>
      </c>
      <c r="J119" s="46">
        <f t="shared" si="49"/>
        <v>0</v>
      </c>
      <c r="K119" s="46">
        <f t="shared" si="49"/>
        <v>0</v>
      </c>
      <c r="L119" s="47">
        <f t="shared" si="49"/>
        <v>0</v>
      </c>
      <c r="M119" s="47">
        <f t="shared" si="49"/>
        <v>0</v>
      </c>
      <c r="N119" s="45">
        <f t="shared" si="49"/>
        <v>317</v>
      </c>
      <c r="O119" s="45">
        <f t="shared" si="49"/>
        <v>317</v>
      </c>
      <c r="P119" s="45">
        <f t="shared" si="49"/>
        <v>317</v>
      </c>
      <c r="Q119" s="45">
        <f t="shared" si="49"/>
        <v>317</v>
      </c>
      <c r="R119" s="26"/>
    </row>
    <row r="120" spans="1:18" ht="50.25">
      <c r="A120" s="42" t="s">
        <v>54</v>
      </c>
      <c r="B120" s="95" t="s">
        <v>19</v>
      </c>
      <c r="C120" s="95" t="s">
        <v>71</v>
      </c>
      <c r="D120" s="95" t="s">
        <v>92</v>
      </c>
      <c r="E120" s="96"/>
      <c r="F120" s="45">
        <f>F121</f>
        <v>302</v>
      </c>
      <c r="G120" s="45">
        <f t="shared" ref="G120:Q121" si="50">G121</f>
        <v>302</v>
      </c>
      <c r="H120" s="45">
        <f t="shared" si="50"/>
        <v>302</v>
      </c>
      <c r="I120" s="45">
        <f t="shared" si="50"/>
        <v>302</v>
      </c>
      <c r="J120" s="46">
        <f t="shared" si="50"/>
        <v>0</v>
      </c>
      <c r="K120" s="46">
        <f t="shared" si="50"/>
        <v>0</v>
      </c>
      <c r="L120" s="47">
        <f t="shared" si="50"/>
        <v>0</v>
      </c>
      <c r="M120" s="47">
        <f t="shared" si="50"/>
        <v>0</v>
      </c>
      <c r="N120" s="45">
        <f t="shared" si="50"/>
        <v>302</v>
      </c>
      <c r="O120" s="45">
        <f t="shared" si="50"/>
        <v>302</v>
      </c>
      <c r="P120" s="45">
        <f t="shared" si="50"/>
        <v>302</v>
      </c>
      <c r="Q120" s="45">
        <f t="shared" si="50"/>
        <v>302</v>
      </c>
      <c r="R120" s="26"/>
    </row>
    <row r="121" spans="1:18" ht="33.75">
      <c r="A121" s="42" t="s">
        <v>37</v>
      </c>
      <c r="B121" s="95" t="s">
        <v>19</v>
      </c>
      <c r="C121" s="95" t="s">
        <v>71</v>
      </c>
      <c r="D121" s="95" t="s">
        <v>92</v>
      </c>
      <c r="E121" s="96">
        <v>200</v>
      </c>
      <c r="F121" s="45">
        <f>F122</f>
        <v>302</v>
      </c>
      <c r="G121" s="45">
        <f t="shared" si="50"/>
        <v>302</v>
      </c>
      <c r="H121" s="45">
        <f t="shared" si="50"/>
        <v>302</v>
      </c>
      <c r="I121" s="45">
        <f t="shared" si="50"/>
        <v>302</v>
      </c>
      <c r="J121" s="46">
        <f t="shared" si="50"/>
        <v>0</v>
      </c>
      <c r="K121" s="46">
        <f t="shared" si="50"/>
        <v>0</v>
      </c>
      <c r="L121" s="47">
        <f t="shared" si="50"/>
        <v>0</v>
      </c>
      <c r="M121" s="47">
        <f t="shared" si="50"/>
        <v>0</v>
      </c>
      <c r="N121" s="45">
        <f t="shared" si="50"/>
        <v>302</v>
      </c>
      <c r="O121" s="45">
        <f t="shared" si="50"/>
        <v>302</v>
      </c>
      <c r="P121" s="45">
        <f t="shared" si="50"/>
        <v>302</v>
      </c>
      <c r="Q121" s="45">
        <f t="shared" si="50"/>
        <v>302</v>
      </c>
      <c r="R121" s="26"/>
    </row>
    <row r="122" spans="1:18" ht="50.25">
      <c r="A122" s="42" t="s">
        <v>38</v>
      </c>
      <c r="B122" s="95" t="s">
        <v>19</v>
      </c>
      <c r="C122" s="95" t="s">
        <v>71</v>
      </c>
      <c r="D122" s="95" t="s">
        <v>92</v>
      </c>
      <c r="E122" s="96">
        <v>240</v>
      </c>
      <c r="F122" s="45">
        <f>G122</f>
        <v>302</v>
      </c>
      <c r="G122" s="45">
        <v>302</v>
      </c>
      <c r="H122" s="45">
        <f>I122</f>
        <v>302</v>
      </c>
      <c r="I122" s="50">
        <v>302</v>
      </c>
      <c r="J122" s="16"/>
      <c r="K122" s="16"/>
      <c r="L122" s="17"/>
      <c r="M122" s="17"/>
      <c r="N122" s="45">
        <f>F122+J122+K122</f>
        <v>302</v>
      </c>
      <c r="O122" s="45">
        <f>G122+K122</f>
        <v>302</v>
      </c>
      <c r="P122" s="45">
        <f>H122+L122+M122</f>
        <v>302</v>
      </c>
      <c r="Q122" s="50">
        <f>I122+M122</f>
        <v>302</v>
      </c>
      <c r="R122" s="26"/>
    </row>
    <row r="123" spans="1:18" ht="20.25">
      <c r="A123" s="42" t="s">
        <v>58</v>
      </c>
      <c r="B123" s="95" t="s">
        <v>19</v>
      </c>
      <c r="C123" s="95" t="s">
        <v>71</v>
      </c>
      <c r="D123" s="95" t="s">
        <v>93</v>
      </c>
      <c r="E123" s="96"/>
      <c r="F123" s="45">
        <f>F124</f>
        <v>15</v>
      </c>
      <c r="G123" s="45">
        <f t="shared" ref="G123:Q124" si="51">G124</f>
        <v>15</v>
      </c>
      <c r="H123" s="45">
        <f t="shared" si="51"/>
        <v>15</v>
      </c>
      <c r="I123" s="45">
        <f t="shared" si="51"/>
        <v>15</v>
      </c>
      <c r="J123" s="46">
        <f t="shared" si="51"/>
        <v>0</v>
      </c>
      <c r="K123" s="46">
        <f t="shared" si="51"/>
        <v>0</v>
      </c>
      <c r="L123" s="47">
        <f t="shared" si="51"/>
        <v>0</v>
      </c>
      <c r="M123" s="47">
        <f t="shared" si="51"/>
        <v>0</v>
      </c>
      <c r="N123" s="45">
        <f t="shared" si="51"/>
        <v>15</v>
      </c>
      <c r="O123" s="45">
        <f t="shared" si="51"/>
        <v>15</v>
      </c>
      <c r="P123" s="45">
        <f t="shared" si="51"/>
        <v>15</v>
      </c>
      <c r="Q123" s="45">
        <f t="shared" si="51"/>
        <v>15</v>
      </c>
      <c r="R123" s="26"/>
    </row>
    <row r="124" spans="1:18" ht="33.75">
      <c r="A124" s="42" t="s">
        <v>37</v>
      </c>
      <c r="B124" s="95" t="s">
        <v>19</v>
      </c>
      <c r="C124" s="95" t="s">
        <v>71</v>
      </c>
      <c r="D124" s="95" t="s">
        <v>93</v>
      </c>
      <c r="E124" s="96">
        <v>200</v>
      </c>
      <c r="F124" s="45">
        <f>F125</f>
        <v>15</v>
      </c>
      <c r="G124" s="45">
        <f t="shared" si="51"/>
        <v>15</v>
      </c>
      <c r="H124" s="45">
        <f t="shared" si="51"/>
        <v>15</v>
      </c>
      <c r="I124" s="45">
        <f t="shared" si="51"/>
        <v>15</v>
      </c>
      <c r="J124" s="46">
        <f t="shared" si="51"/>
        <v>0</v>
      </c>
      <c r="K124" s="46">
        <f t="shared" si="51"/>
        <v>0</v>
      </c>
      <c r="L124" s="47">
        <f t="shared" si="51"/>
        <v>0</v>
      </c>
      <c r="M124" s="47">
        <f t="shared" si="51"/>
        <v>0</v>
      </c>
      <c r="N124" s="45">
        <f t="shared" si="51"/>
        <v>15</v>
      </c>
      <c r="O124" s="45">
        <f t="shared" si="51"/>
        <v>15</v>
      </c>
      <c r="P124" s="45">
        <f t="shared" si="51"/>
        <v>15</v>
      </c>
      <c r="Q124" s="45">
        <f t="shared" si="51"/>
        <v>15</v>
      </c>
      <c r="R124" s="26"/>
    </row>
    <row r="125" spans="1:18" ht="50.25">
      <c r="A125" s="42" t="s">
        <v>38</v>
      </c>
      <c r="B125" s="95" t="s">
        <v>19</v>
      </c>
      <c r="C125" s="95" t="s">
        <v>71</v>
      </c>
      <c r="D125" s="95" t="s">
        <v>93</v>
      </c>
      <c r="E125" s="96">
        <v>240</v>
      </c>
      <c r="F125" s="45">
        <f>G125</f>
        <v>15</v>
      </c>
      <c r="G125" s="45">
        <v>15</v>
      </c>
      <c r="H125" s="45">
        <f>I125</f>
        <v>15</v>
      </c>
      <c r="I125" s="50">
        <v>15</v>
      </c>
      <c r="J125" s="16"/>
      <c r="K125" s="16"/>
      <c r="L125" s="17"/>
      <c r="M125" s="17"/>
      <c r="N125" s="45">
        <f>F125+J125+K125</f>
        <v>15</v>
      </c>
      <c r="O125" s="45">
        <f>G125+K125</f>
        <v>15</v>
      </c>
      <c r="P125" s="45">
        <f>H125+L125+M125</f>
        <v>15</v>
      </c>
      <c r="Q125" s="50">
        <f>I125+M125</f>
        <v>15</v>
      </c>
      <c r="R125" s="26"/>
    </row>
    <row r="126" spans="1:18" ht="50.25">
      <c r="A126" s="42" t="s">
        <v>94</v>
      </c>
      <c r="B126" s="95" t="s">
        <v>19</v>
      </c>
      <c r="C126" s="95" t="s">
        <v>71</v>
      </c>
      <c r="D126" s="95" t="s">
        <v>95</v>
      </c>
      <c r="E126" s="95"/>
      <c r="F126" s="45">
        <f t="shared" ref="F126:I129" si="52">F127</f>
        <v>91</v>
      </c>
      <c r="G126" s="45">
        <f t="shared" si="52"/>
        <v>0</v>
      </c>
      <c r="H126" s="45">
        <f t="shared" si="52"/>
        <v>91</v>
      </c>
      <c r="I126" s="50">
        <f t="shared" si="52"/>
        <v>0</v>
      </c>
      <c r="J126" s="16"/>
      <c r="K126" s="16"/>
      <c r="L126" s="17"/>
      <c r="M126" s="17"/>
      <c r="N126" s="45">
        <f t="shared" ref="N126:Q129" si="53">N127</f>
        <v>91</v>
      </c>
      <c r="O126" s="45">
        <f t="shared" si="53"/>
        <v>0</v>
      </c>
      <c r="P126" s="45">
        <f t="shared" si="53"/>
        <v>91</v>
      </c>
      <c r="Q126" s="50">
        <f t="shared" si="53"/>
        <v>0</v>
      </c>
      <c r="R126" s="26"/>
    </row>
    <row r="127" spans="1:18" ht="20.25">
      <c r="A127" s="42" t="s">
        <v>74</v>
      </c>
      <c r="B127" s="95" t="s">
        <v>19</v>
      </c>
      <c r="C127" s="95" t="s">
        <v>71</v>
      </c>
      <c r="D127" s="95" t="s">
        <v>96</v>
      </c>
      <c r="E127" s="95"/>
      <c r="F127" s="45">
        <f t="shared" si="52"/>
        <v>91</v>
      </c>
      <c r="G127" s="45">
        <f t="shared" si="52"/>
        <v>0</v>
      </c>
      <c r="H127" s="45">
        <f t="shared" si="52"/>
        <v>91</v>
      </c>
      <c r="I127" s="50">
        <f t="shared" si="52"/>
        <v>0</v>
      </c>
      <c r="J127" s="16"/>
      <c r="K127" s="16"/>
      <c r="L127" s="17"/>
      <c r="M127" s="17"/>
      <c r="N127" s="45">
        <f t="shared" si="53"/>
        <v>91</v>
      </c>
      <c r="O127" s="45">
        <f t="shared" si="53"/>
        <v>0</v>
      </c>
      <c r="P127" s="45">
        <f t="shared" si="53"/>
        <v>91</v>
      </c>
      <c r="Q127" s="50">
        <f t="shared" si="53"/>
        <v>0</v>
      </c>
      <c r="R127" s="26"/>
    </row>
    <row r="128" spans="1:18" ht="33.75">
      <c r="A128" s="42" t="s">
        <v>76</v>
      </c>
      <c r="B128" s="95" t="s">
        <v>19</v>
      </c>
      <c r="C128" s="95" t="s">
        <v>71</v>
      </c>
      <c r="D128" s="95" t="s">
        <v>97</v>
      </c>
      <c r="E128" s="95"/>
      <c r="F128" s="45">
        <f t="shared" si="52"/>
        <v>91</v>
      </c>
      <c r="G128" s="45">
        <f t="shared" si="52"/>
        <v>0</v>
      </c>
      <c r="H128" s="45">
        <f t="shared" si="52"/>
        <v>91</v>
      </c>
      <c r="I128" s="50">
        <f t="shared" si="52"/>
        <v>0</v>
      </c>
      <c r="J128" s="16"/>
      <c r="K128" s="16"/>
      <c r="L128" s="17"/>
      <c r="M128" s="17"/>
      <c r="N128" s="45">
        <f t="shared" si="53"/>
        <v>91</v>
      </c>
      <c r="O128" s="45">
        <f t="shared" si="53"/>
        <v>0</v>
      </c>
      <c r="P128" s="45">
        <f t="shared" si="53"/>
        <v>91</v>
      </c>
      <c r="Q128" s="50">
        <f t="shared" si="53"/>
        <v>0</v>
      </c>
      <c r="R128" s="26"/>
    </row>
    <row r="129" spans="1:18" ht="33.75">
      <c r="A129" s="42" t="s">
        <v>37</v>
      </c>
      <c r="B129" s="95" t="s">
        <v>19</v>
      </c>
      <c r="C129" s="95" t="s">
        <v>71</v>
      </c>
      <c r="D129" s="95" t="s">
        <v>97</v>
      </c>
      <c r="E129" s="96">
        <v>200</v>
      </c>
      <c r="F129" s="45">
        <f t="shared" si="52"/>
        <v>91</v>
      </c>
      <c r="G129" s="45">
        <f t="shared" si="52"/>
        <v>0</v>
      </c>
      <c r="H129" s="45">
        <f t="shared" si="52"/>
        <v>91</v>
      </c>
      <c r="I129" s="50">
        <f t="shared" si="52"/>
        <v>0</v>
      </c>
      <c r="J129" s="16"/>
      <c r="K129" s="16"/>
      <c r="L129" s="17"/>
      <c r="M129" s="17"/>
      <c r="N129" s="45">
        <f t="shared" si="53"/>
        <v>91</v>
      </c>
      <c r="O129" s="45">
        <f t="shared" si="53"/>
        <v>0</v>
      </c>
      <c r="P129" s="45">
        <f t="shared" si="53"/>
        <v>91</v>
      </c>
      <c r="Q129" s="50">
        <f t="shared" si="53"/>
        <v>0</v>
      </c>
      <c r="R129" s="26"/>
    </row>
    <row r="130" spans="1:18" ht="50.25">
      <c r="A130" s="42" t="s">
        <v>38</v>
      </c>
      <c r="B130" s="95" t="s">
        <v>19</v>
      </c>
      <c r="C130" s="95" t="s">
        <v>71</v>
      </c>
      <c r="D130" s="95" t="s">
        <v>97</v>
      </c>
      <c r="E130" s="96">
        <v>240</v>
      </c>
      <c r="F130" s="45">
        <v>91</v>
      </c>
      <c r="G130" s="45"/>
      <c r="H130" s="45">
        <v>91</v>
      </c>
      <c r="I130" s="50"/>
      <c r="J130" s="16"/>
      <c r="K130" s="16"/>
      <c r="L130" s="17"/>
      <c r="M130" s="17"/>
      <c r="N130" s="45">
        <f>F130+J130+K130</f>
        <v>91</v>
      </c>
      <c r="O130" s="45">
        <f>G130+K130</f>
        <v>0</v>
      </c>
      <c r="P130" s="45">
        <f>H130+L130+M130</f>
        <v>91</v>
      </c>
      <c r="Q130" s="50">
        <f>I130+M130</f>
        <v>0</v>
      </c>
      <c r="R130" s="26"/>
    </row>
    <row r="131" spans="1:18" ht="83.25">
      <c r="A131" s="42" t="s">
        <v>98</v>
      </c>
      <c r="B131" s="43" t="s">
        <v>19</v>
      </c>
      <c r="C131" s="43" t="s">
        <v>71</v>
      </c>
      <c r="D131" s="60" t="s">
        <v>99</v>
      </c>
      <c r="E131" s="43"/>
      <c r="F131" s="45">
        <f>F132</f>
        <v>12288</v>
      </c>
      <c r="G131" s="45">
        <f t="shared" ref="G131:M132" si="54">G132</f>
        <v>0</v>
      </c>
      <c r="H131" s="45">
        <f t="shared" si="54"/>
        <v>12288</v>
      </c>
      <c r="I131" s="45">
        <f t="shared" si="54"/>
        <v>0</v>
      </c>
      <c r="J131" s="46">
        <f t="shared" si="54"/>
        <v>0</v>
      </c>
      <c r="K131" s="46">
        <f t="shared" si="54"/>
        <v>0</v>
      </c>
      <c r="L131" s="47">
        <f t="shared" si="54"/>
        <v>0</v>
      </c>
      <c r="M131" s="47">
        <f t="shared" si="54"/>
        <v>0</v>
      </c>
      <c r="N131" s="45">
        <f>N132</f>
        <v>12288</v>
      </c>
      <c r="O131" s="45">
        <f t="shared" ref="O131:Q132" si="55">O132</f>
        <v>0</v>
      </c>
      <c r="P131" s="45">
        <f t="shared" si="55"/>
        <v>12288</v>
      </c>
      <c r="Q131" s="45">
        <f t="shared" si="55"/>
        <v>0</v>
      </c>
      <c r="R131" s="26"/>
    </row>
    <row r="132" spans="1:18" ht="33.75">
      <c r="A132" s="42" t="s">
        <v>100</v>
      </c>
      <c r="B132" s="43" t="s">
        <v>19</v>
      </c>
      <c r="C132" s="43" t="s">
        <v>71</v>
      </c>
      <c r="D132" s="60" t="s">
        <v>101</v>
      </c>
      <c r="E132" s="43"/>
      <c r="F132" s="45">
        <f>F133</f>
        <v>12288</v>
      </c>
      <c r="G132" s="45">
        <f t="shared" si="54"/>
        <v>0</v>
      </c>
      <c r="H132" s="45">
        <f t="shared" si="54"/>
        <v>12288</v>
      </c>
      <c r="I132" s="45">
        <f t="shared" si="54"/>
        <v>0</v>
      </c>
      <c r="J132" s="46">
        <f t="shared" si="54"/>
        <v>0</v>
      </c>
      <c r="K132" s="46">
        <f t="shared" si="54"/>
        <v>0</v>
      </c>
      <c r="L132" s="47">
        <f t="shared" si="54"/>
        <v>0</v>
      </c>
      <c r="M132" s="47">
        <f t="shared" si="54"/>
        <v>0</v>
      </c>
      <c r="N132" s="45">
        <f>N133</f>
        <v>12288</v>
      </c>
      <c r="O132" s="45">
        <f t="shared" si="55"/>
        <v>0</v>
      </c>
      <c r="P132" s="45">
        <f t="shared" si="55"/>
        <v>12288</v>
      </c>
      <c r="Q132" s="45">
        <f t="shared" si="55"/>
        <v>0</v>
      </c>
      <c r="R132" s="26"/>
    </row>
    <row r="133" spans="1:18" ht="33.75">
      <c r="A133" s="42" t="s">
        <v>102</v>
      </c>
      <c r="B133" s="43" t="s">
        <v>19</v>
      </c>
      <c r="C133" s="43" t="s">
        <v>71</v>
      </c>
      <c r="D133" s="60" t="s">
        <v>103</v>
      </c>
      <c r="E133" s="43"/>
      <c r="F133" s="45">
        <f>F134+F136+F138</f>
        <v>12288</v>
      </c>
      <c r="G133" s="45">
        <f t="shared" ref="G133:M133" si="56">G134+G136+G138</f>
        <v>0</v>
      </c>
      <c r="H133" s="45">
        <f t="shared" si="56"/>
        <v>12288</v>
      </c>
      <c r="I133" s="45">
        <f t="shared" si="56"/>
        <v>0</v>
      </c>
      <c r="J133" s="46">
        <f t="shared" si="56"/>
        <v>0</v>
      </c>
      <c r="K133" s="46">
        <f t="shared" si="56"/>
        <v>0</v>
      </c>
      <c r="L133" s="47">
        <f t="shared" si="56"/>
        <v>0</v>
      </c>
      <c r="M133" s="47">
        <f t="shared" si="56"/>
        <v>0</v>
      </c>
      <c r="N133" s="45">
        <f>N134+N136+N138</f>
        <v>12288</v>
      </c>
      <c r="O133" s="45">
        <f>O134+O136+O138</f>
        <v>0</v>
      </c>
      <c r="P133" s="45">
        <f>P134+P136+P138</f>
        <v>12288</v>
      </c>
      <c r="Q133" s="45">
        <f>Q134+Q136+Q138</f>
        <v>0</v>
      </c>
      <c r="R133" s="26"/>
    </row>
    <row r="134" spans="1:18" ht="83.25">
      <c r="A134" s="42" t="s">
        <v>27</v>
      </c>
      <c r="B134" s="43" t="s">
        <v>19</v>
      </c>
      <c r="C134" s="43" t="s">
        <v>71</v>
      </c>
      <c r="D134" s="60" t="s">
        <v>103</v>
      </c>
      <c r="E134" s="49">
        <v>100</v>
      </c>
      <c r="F134" s="45">
        <f>F135</f>
        <v>7086</v>
      </c>
      <c r="G134" s="45">
        <f t="shared" ref="G134:M134" si="57">G135</f>
        <v>0</v>
      </c>
      <c r="H134" s="45">
        <f t="shared" si="57"/>
        <v>7086</v>
      </c>
      <c r="I134" s="45">
        <f t="shared" si="57"/>
        <v>0</v>
      </c>
      <c r="J134" s="46">
        <f t="shared" si="57"/>
        <v>0</v>
      </c>
      <c r="K134" s="46">
        <f t="shared" si="57"/>
        <v>0</v>
      </c>
      <c r="L134" s="47">
        <f t="shared" si="57"/>
        <v>0</v>
      </c>
      <c r="M134" s="47">
        <f t="shared" si="57"/>
        <v>0</v>
      </c>
      <c r="N134" s="45">
        <f>N135</f>
        <v>7086</v>
      </c>
      <c r="O134" s="45">
        <f>O135</f>
        <v>0</v>
      </c>
      <c r="P134" s="45">
        <f>P135</f>
        <v>7086</v>
      </c>
      <c r="Q134" s="45">
        <f>Q135</f>
        <v>0</v>
      </c>
      <c r="R134" s="26"/>
    </row>
    <row r="135" spans="1:18" ht="33.75">
      <c r="A135" s="42" t="s">
        <v>104</v>
      </c>
      <c r="B135" s="43" t="s">
        <v>19</v>
      </c>
      <c r="C135" s="43" t="s">
        <v>71</v>
      </c>
      <c r="D135" s="60" t="s">
        <v>103</v>
      </c>
      <c r="E135" s="49">
        <v>110</v>
      </c>
      <c r="F135" s="45">
        <f>7082+4+G135</f>
        <v>7086</v>
      </c>
      <c r="G135" s="45"/>
      <c r="H135" s="45">
        <f>7082+4+I135</f>
        <v>7086</v>
      </c>
      <c r="I135" s="50"/>
      <c r="J135" s="16"/>
      <c r="K135" s="16"/>
      <c r="L135" s="17"/>
      <c r="M135" s="17"/>
      <c r="N135" s="45">
        <f>F135+J135+K135</f>
        <v>7086</v>
      </c>
      <c r="O135" s="45">
        <f>G135+K135</f>
        <v>0</v>
      </c>
      <c r="P135" s="45">
        <f>H135+L135+M135</f>
        <v>7086</v>
      </c>
      <c r="Q135" s="50">
        <f>I135+M135</f>
        <v>0</v>
      </c>
      <c r="R135" s="26"/>
    </row>
    <row r="136" spans="1:18" ht="33.75">
      <c r="A136" s="42" t="s">
        <v>37</v>
      </c>
      <c r="B136" s="43" t="s">
        <v>19</v>
      </c>
      <c r="C136" s="43" t="s">
        <v>71</v>
      </c>
      <c r="D136" s="60" t="s">
        <v>103</v>
      </c>
      <c r="E136" s="49">
        <v>200</v>
      </c>
      <c r="F136" s="45">
        <f>F137</f>
        <v>4938</v>
      </c>
      <c r="G136" s="45">
        <f t="shared" ref="G136:M136" si="58">G137</f>
        <v>0</v>
      </c>
      <c r="H136" s="45">
        <f t="shared" si="58"/>
        <v>4938</v>
      </c>
      <c r="I136" s="45">
        <f t="shared" si="58"/>
        <v>0</v>
      </c>
      <c r="J136" s="46">
        <f t="shared" si="58"/>
        <v>0</v>
      </c>
      <c r="K136" s="46">
        <f t="shared" si="58"/>
        <v>0</v>
      </c>
      <c r="L136" s="47">
        <f t="shared" si="58"/>
        <v>0</v>
      </c>
      <c r="M136" s="47">
        <f t="shared" si="58"/>
        <v>0</v>
      </c>
      <c r="N136" s="45">
        <f>N137</f>
        <v>4938</v>
      </c>
      <c r="O136" s="45">
        <f>O137</f>
        <v>0</v>
      </c>
      <c r="P136" s="45">
        <f>P137</f>
        <v>4938</v>
      </c>
      <c r="Q136" s="45">
        <f>Q137</f>
        <v>0</v>
      </c>
      <c r="R136" s="26"/>
    </row>
    <row r="137" spans="1:18" ht="50.25">
      <c r="A137" s="42" t="s">
        <v>38</v>
      </c>
      <c r="B137" s="43" t="s">
        <v>19</v>
      </c>
      <c r="C137" s="43" t="s">
        <v>71</v>
      </c>
      <c r="D137" s="60" t="s">
        <v>103</v>
      </c>
      <c r="E137" s="49">
        <v>240</v>
      </c>
      <c r="F137" s="45">
        <v>4938</v>
      </c>
      <c r="G137" s="45"/>
      <c r="H137" s="45">
        <v>4938</v>
      </c>
      <c r="I137" s="50"/>
      <c r="J137" s="16"/>
      <c r="K137" s="16"/>
      <c r="L137" s="17"/>
      <c r="M137" s="17"/>
      <c r="N137" s="45">
        <f>F137+J137+K137</f>
        <v>4938</v>
      </c>
      <c r="O137" s="45">
        <f>G137+K137</f>
        <v>0</v>
      </c>
      <c r="P137" s="45">
        <f>H137+L137+M137</f>
        <v>4938</v>
      </c>
      <c r="Q137" s="50">
        <f>I137+M137</f>
        <v>0</v>
      </c>
      <c r="R137" s="26"/>
    </row>
    <row r="138" spans="1:18" ht="20.25">
      <c r="A138" s="42" t="s">
        <v>41</v>
      </c>
      <c r="B138" s="43" t="s">
        <v>19</v>
      </c>
      <c r="C138" s="43" t="s">
        <v>71</v>
      </c>
      <c r="D138" s="60" t="s">
        <v>103</v>
      </c>
      <c r="E138" s="49">
        <v>800</v>
      </c>
      <c r="F138" s="45">
        <f>F139</f>
        <v>264</v>
      </c>
      <c r="G138" s="45">
        <f t="shared" ref="G138:Q138" si="59">G139</f>
        <v>0</v>
      </c>
      <c r="H138" s="45">
        <f t="shared" si="59"/>
        <v>264</v>
      </c>
      <c r="I138" s="45">
        <f t="shared" si="59"/>
        <v>0</v>
      </c>
      <c r="J138" s="45">
        <f t="shared" si="59"/>
        <v>0</v>
      </c>
      <c r="K138" s="45">
        <f t="shared" si="59"/>
        <v>0</v>
      </c>
      <c r="L138" s="45">
        <f t="shared" si="59"/>
        <v>0</v>
      </c>
      <c r="M138" s="45">
        <f t="shared" si="59"/>
        <v>0</v>
      </c>
      <c r="N138" s="45">
        <f t="shared" si="59"/>
        <v>264</v>
      </c>
      <c r="O138" s="45">
        <f t="shared" si="59"/>
        <v>0</v>
      </c>
      <c r="P138" s="45">
        <f t="shared" si="59"/>
        <v>264</v>
      </c>
      <c r="Q138" s="45">
        <f t="shared" si="59"/>
        <v>0</v>
      </c>
      <c r="R138" s="26"/>
    </row>
    <row r="139" spans="1:18" ht="20.25">
      <c r="A139" s="42" t="s">
        <v>43</v>
      </c>
      <c r="B139" s="43" t="s">
        <v>19</v>
      </c>
      <c r="C139" s="43" t="s">
        <v>71</v>
      </c>
      <c r="D139" s="60" t="s">
        <v>103</v>
      </c>
      <c r="E139" s="49">
        <v>850</v>
      </c>
      <c r="F139" s="45">
        <v>264</v>
      </c>
      <c r="G139" s="45"/>
      <c r="H139" s="45">
        <v>264</v>
      </c>
      <c r="I139" s="50"/>
      <c r="J139" s="16"/>
      <c r="K139" s="16"/>
      <c r="L139" s="17"/>
      <c r="M139" s="17"/>
      <c r="N139" s="45">
        <f>F139+J139+K139</f>
        <v>264</v>
      </c>
      <c r="O139" s="45">
        <f>G139+K139</f>
        <v>0</v>
      </c>
      <c r="P139" s="45">
        <f>H139+L139+M139</f>
        <v>264</v>
      </c>
      <c r="Q139" s="50">
        <f>I139+M139</f>
        <v>0</v>
      </c>
      <c r="R139" s="26"/>
    </row>
    <row r="140" spans="1:18" ht="20.25">
      <c r="A140" s="42" t="s">
        <v>21</v>
      </c>
      <c r="B140" s="95" t="s">
        <v>19</v>
      </c>
      <c r="C140" s="95" t="s">
        <v>71</v>
      </c>
      <c r="D140" s="43" t="s">
        <v>22</v>
      </c>
      <c r="E140" s="95"/>
      <c r="F140" s="45">
        <f t="shared" ref="F140:Q140" si="60">F141+F161+F176</f>
        <v>313376</v>
      </c>
      <c r="G140" s="45">
        <f t="shared" si="60"/>
        <v>3098</v>
      </c>
      <c r="H140" s="45">
        <f t="shared" si="60"/>
        <v>313454</v>
      </c>
      <c r="I140" s="45">
        <f t="shared" si="60"/>
        <v>3098</v>
      </c>
      <c r="J140" s="45">
        <f t="shared" si="60"/>
        <v>0</v>
      </c>
      <c r="K140" s="45">
        <f t="shared" si="60"/>
        <v>0</v>
      </c>
      <c r="L140" s="45">
        <f t="shared" si="60"/>
        <v>0</v>
      </c>
      <c r="M140" s="45">
        <f t="shared" si="60"/>
        <v>0</v>
      </c>
      <c r="N140" s="45">
        <f t="shared" si="60"/>
        <v>313376</v>
      </c>
      <c r="O140" s="45">
        <f t="shared" si="60"/>
        <v>3098</v>
      </c>
      <c r="P140" s="45">
        <f t="shared" si="60"/>
        <v>313454</v>
      </c>
      <c r="Q140" s="45">
        <f t="shared" si="60"/>
        <v>3098</v>
      </c>
      <c r="R140" s="26"/>
    </row>
    <row r="141" spans="1:18" ht="20.25">
      <c r="A141" s="42" t="s">
        <v>74</v>
      </c>
      <c r="B141" s="95" t="s">
        <v>19</v>
      </c>
      <c r="C141" s="95" t="s">
        <v>71</v>
      </c>
      <c r="D141" s="95" t="s">
        <v>105</v>
      </c>
      <c r="E141" s="95"/>
      <c r="F141" s="45">
        <f>F142+F152+F155+F158</f>
        <v>120166</v>
      </c>
      <c r="G141" s="45">
        <f t="shared" ref="G141:Q141" si="61">G142+G152+G155+G158</f>
        <v>0</v>
      </c>
      <c r="H141" s="45">
        <f t="shared" si="61"/>
        <v>120244</v>
      </c>
      <c r="I141" s="45">
        <f t="shared" si="61"/>
        <v>0</v>
      </c>
      <c r="J141" s="45">
        <f t="shared" si="61"/>
        <v>0</v>
      </c>
      <c r="K141" s="45">
        <f t="shared" si="61"/>
        <v>0</v>
      </c>
      <c r="L141" s="45">
        <f t="shared" si="61"/>
        <v>0</v>
      </c>
      <c r="M141" s="45">
        <f t="shared" si="61"/>
        <v>0</v>
      </c>
      <c r="N141" s="45">
        <f t="shared" si="61"/>
        <v>120166</v>
      </c>
      <c r="O141" s="45">
        <f t="shared" si="61"/>
        <v>0</v>
      </c>
      <c r="P141" s="45">
        <f t="shared" si="61"/>
        <v>120244</v>
      </c>
      <c r="Q141" s="45">
        <f t="shared" si="61"/>
        <v>0</v>
      </c>
      <c r="R141" s="26"/>
    </row>
    <row r="142" spans="1:18" ht="33.75">
      <c r="A142" s="42" t="s">
        <v>76</v>
      </c>
      <c r="B142" s="95" t="s">
        <v>19</v>
      </c>
      <c r="C142" s="95" t="s">
        <v>71</v>
      </c>
      <c r="D142" s="95" t="s">
        <v>106</v>
      </c>
      <c r="E142" s="43"/>
      <c r="F142" s="45">
        <f>F145+F149+F143+F147</f>
        <v>64542</v>
      </c>
      <c r="G142" s="45">
        <f t="shared" ref="G142:Q142" si="62">G145+G149+G143+G147</f>
        <v>0</v>
      </c>
      <c r="H142" s="45">
        <f t="shared" si="62"/>
        <v>64620</v>
      </c>
      <c r="I142" s="45">
        <f t="shared" si="62"/>
        <v>0</v>
      </c>
      <c r="J142" s="45">
        <f t="shared" si="62"/>
        <v>0</v>
      </c>
      <c r="K142" s="45">
        <f t="shared" si="62"/>
        <v>0</v>
      </c>
      <c r="L142" s="45">
        <f t="shared" si="62"/>
        <v>0</v>
      </c>
      <c r="M142" s="45">
        <f t="shared" si="62"/>
        <v>0</v>
      </c>
      <c r="N142" s="45">
        <f t="shared" si="62"/>
        <v>64542</v>
      </c>
      <c r="O142" s="45">
        <f t="shared" si="62"/>
        <v>0</v>
      </c>
      <c r="P142" s="45">
        <f t="shared" si="62"/>
        <v>64620</v>
      </c>
      <c r="Q142" s="45">
        <f t="shared" si="62"/>
        <v>0</v>
      </c>
      <c r="R142" s="26"/>
    </row>
    <row r="143" spans="1:18" ht="83.25">
      <c r="A143" s="42" t="s">
        <v>27</v>
      </c>
      <c r="B143" s="95" t="s">
        <v>19</v>
      </c>
      <c r="C143" s="95" t="s">
        <v>71</v>
      </c>
      <c r="D143" s="95" t="s">
        <v>106</v>
      </c>
      <c r="E143" s="49">
        <v>100</v>
      </c>
      <c r="F143" s="45">
        <f t="shared" ref="F143:M143" si="63">F144</f>
        <v>27053</v>
      </c>
      <c r="G143" s="45">
        <f t="shared" si="63"/>
        <v>0</v>
      </c>
      <c r="H143" s="45">
        <f t="shared" si="63"/>
        <v>27053</v>
      </c>
      <c r="I143" s="45">
        <f t="shared" si="63"/>
        <v>0</v>
      </c>
      <c r="J143" s="46">
        <f t="shared" si="63"/>
        <v>0</v>
      </c>
      <c r="K143" s="46">
        <f t="shared" si="63"/>
        <v>0</v>
      </c>
      <c r="L143" s="47">
        <f t="shared" si="63"/>
        <v>0</v>
      </c>
      <c r="M143" s="47">
        <f t="shared" si="63"/>
        <v>0</v>
      </c>
      <c r="N143" s="45">
        <f>N144</f>
        <v>27053</v>
      </c>
      <c r="O143" s="45">
        <f>O144</f>
        <v>0</v>
      </c>
      <c r="P143" s="45">
        <f>P144</f>
        <v>27053</v>
      </c>
      <c r="Q143" s="50">
        <f>Q144</f>
        <v>0</v>
      </c>
      <c r="R143" s="26"/>
    </row>
    <row r="144" spans="1:18" ht="33.75">
      <c r="A144" s="42" t="s">
        <v>28</v>
      </c>
      <c r="B144" s="95" t="s">
        <v>19</v>
      </c>
      <c r="C144" s="95" t="s">
        <v>71</v>
      </c>
      <c r="D144" s="95" t="s">
        <v>106</v>
      </c>
      <c r="E144" s="49">
        <v>120</v>
      </c>
      <c r="F144" s="45">
        <v>27053</v>
      </c>
      <c r="G144" s="45"/>
      <c r="H144" s="45">
        <v>27053</v>
      </c>
      <c r="I144" s="50"/>
      <c r="J144" s="16"/>
      <c r="K144" s="16"/>
      <c r="L144" s="17"/>
      <c r="M144" s="17"/>
      <c r="N144" s="45">
        <f>F144+J144+K144</f>
        <v>27053</v>
      </c>
      <c r="O144" s="45">
        <f>G144+K144</f>
        <v>0</v>
      </c>
      <c r="P144" s="45">
        <f>H144+L144+M144</f>
        <v>27053</v>
      </c>
      <c r="Q144" s="50">
        <f>I144+M144</f>
        <v>0</v>
      </c>
      <c r="R144" s="26"/>
    </row>
    <row r="145" spans="1:18" ht="33.75">
      <c r="A145" s="42" t="s">
        <v>37</v>
      </c>
      <c r="B145" s="95" t="s">
        <v>19</v>
      </c>
      <c r="C145" s="95" t="s">
        <v>71</v>
      </c>
      <c r="D145" s="95" t="s">
        <v>106</v>
      </c>
      <c r="E145" s="49">
        <v>200</v>
      </c>
      <c r="F145" s="45">
        <f t="shared" ref="F145:N145" si="64">F146</f>
        <v>18373</v>
      </c>
      <c r="G145" s="45">
        <f t="shared" si="64"/>
        <v>0</v>
      </c>
      <c r="H145" s="45">
        <f t="shared" si="64"/>
        <v>18451</v>
      </c>
      <c r="I145" s="45">
        <f t="shared" si="64"/>
        <v>0</v>
      </c>
      <c r="J145" s="46">
        <f t="shared" si="64"/>
        <v>0</v>
      </c>
      <c r="K145" s="46">
        <f t="shared" si="64"/>
        <v>0</v>
      </c>
      <c r="L145" s="47">
        <f t="shared" si="64"/>
        <v>0</v>
      </c>
      <c r="M145" s="47">
        <f t="shared" si="64"/>
        <v>0</v>
      </c>
      <c r="N145" s="45">
        <f t="shared" si="64"/>
        <v>18373</v>
      </c>
      <c r="O145" s="45">
        <f>O146</f>
        <v>0</v>
      </c>
      <c r="P145" s="45">
        <f>P146</f>
        <v>18451</v>
      </c>
      <c r="Q145" s="50">
        <f>Q146</f>
        <v>0</v>
      </c>
      <c r="R145" s="26"/>
    </row>
    <row r="146" spans="1:18" ht="50.25">
      <c r="A146" s="42" t="s">
        <v>38</v>
      </c>
      <c r="B146" s="95" t="s">
        <v>19</v>
      </c>
      <c r="C146" s="95" t="s">
        <v>71</v>
      </c>
      <c r="D146" s="95" t="s">
        <v>106</v>
      </c>
      <c r="E146" s="49">
        <v>240</v>
      </c>
      <c r="F146" s="45">
        <f>1017+264+1062+202+4242+1219+10367</f>
        <v>18373</v>
      </c>
      <c r="G146" s="45"/>
      <c r="H146" s="45">
        <f>1017+264+1062+202+4242+1297+10367</f>
        <v>18451</v>
      </c>
      <c r="I146" s="50"/>
      <c r="J146" s="16"/>
      <c r="K146" s="16"/>
      <c r="L146" s="17"/>
      <c r="M146" s="17"/>
      <c r="N146" s="45">
        <f>F146+J146+K146</f>
        <v>18373</v>
      </c>
      <c r="O146" s="45">
        <f>G146+K146</f>
        <v>0</v>
      </c>
      <c r="P146" s="45">
        <f>H146+L146+M146</f>
        <v>18451</v>
      </c>
      <c r="Q146" s="50">
        <f>I146+M146</f>
        <v>0</v>
      </c>
      <c r="R146" s="26"/>
    </row>
    <row r="147" spans="1:18" ht="20.25">
      <c r="A147" s="42" t="s">
        <v>39</v>
      </c>
      <c r="B147" s="95" t="s">
        <v>19</v>
      </c>
      <c r="C147" s="95" t="s">
        <v>71</v>
      </c>
      <c r="D147" s="95" t="s">
        <v>106</v>
      </c>
      <c r="E147" s="49">
        <v>300</v>
      </c>
      <c r="F147" s="45">
        <f>F148</f>
        <v>95</v>
      </c>
      <c r="G147" s="45">
        <f t="shared" ref="G147:Q147" si="65">G148</f>
        <v>0</v>
      </c>
      <c r="H147" s="45">
        <f t="shared" si="65"/>
        <v>95</v>
      </c>
      <c r="I147" s="45">
        <f t="shared" si="65"/>
        <v>0</v>
      </c>
      <c r="J147" s="46">
        <f t="shared" si="65"/>
        <v>0</v>
      </c>
      <c r="K147" s="46">
        <f t="shared" si="65"/>
        <v>0</v>
      </c>
      <c r="L147" s="47">
        <f t="shared" si="65"/>
        <v>0</v>
      </c>
      <c r="M147" s="47">
        <f t="shared" si="65"/>
        <v>0</v>
      </c>
      <c r="N147" s="45">
        <f t="shared" si="65"/>
        <v>95</v>
      </c>
      <c r="O147" s="45">
        <f t="shared" si="65"/>
        <v>0</v>
      </c>
      <c r="P147" s="45">
        <f t="shared" si="65"/>
        <v>95</v>
      </c>
      <c r="Q147" s="45">
        <f t="shared" si="65"/>
        <v>0</v>
      </c>
      <c r="R147" s="26"/>
    </row>
    <row r="148" spans="1:18" ht="20.25">
      <c r="A148" s="42" t="s">
        <v>40</v>
      </c>
      <c r="B148" s="95" t="s">
        <v>19</v>
      </c>
      <c r="C148" s="95" t="s">
        <v>71</v>
      </c>
      <c r="D148" s="95" t="s">
        <v>106</v>
      </c>
      <c r="E148" s="49">
        <v>360</v>
      </c>
      <c r="F148" s="45">
        <v>95</v>
      </c>
      <c r="G148" s="45"/>
      <c r="H148" s="45">
        <v>95</v>
      </c>
      <c r="I148" s="50"/>
      <c r="J148" s="16"/>
      <c r="K148" s="16"/>
      <c r="L148" s="17"/>
      <c r="M148" s="17"/>
      <c r="N148" s="45">
        <f>F148+J148+K148</f>
        <v>95</v>
      </c>
      <c r="O148" s="45">
        <f>G148+K148</f>
        <v>0</v>
      </c>
      <c r="P148" s="45">
        <f>H148+L148+M148</f>
        <v>95</v>
      </c>
      <c r="Q148" s="50">
        <f>I148+M148</f>
        <v>0</v>
      </c>
      <c r="R148" s="26"/>
    </row>
    <row r="149" spans="1:18" ht="20.25">
      <c r="A149" s="42" t="s">
        <v>41</v>
      </c>
      <c r="B149" s="95" t="s">
        <v>19</v>
      </c>
      <c r="C149" s="95" t="s">
        <v>71</v>
      </c>
      <c r="D149" s="95" t="s">
        <v>106</v>
      </c>
      <c r="E149" s="49">
        <v>800</v>
      </c>
      <c r="F149" s="45">
        <f>F150+F151</f>
        <v>19021</v>
      </c>
      <c r="G149" s="45">
        <f t="shared" ref="G149:Q149" si="66">G150+G151</f>
        <v>0</v>
      </c>
      <c r="H149" s="45">
        <f t="shared" si="66"/>
        <v>19021</v>
      </c>
      <c r="I149" s="45">
        <f t="shared" si="66"/>
        <v>0</v>
      </c>
      <c r="J149" s="45">
        <f t="shared" si="66"/>
        <v>0</v>
      </c>
      <c r="K149" s="45">
        <f t="shared" si="66"/>
        <v>0</v>
      </c>
      <c r="L149" s="45">
        <f t="shared" si="66"/>
        <v>0</v>
      </c>
      <c r="M149" s="45">
        <f t="shared" si="66"/>
        <v>0</v>
      </c>
      <c r="N149" s="45">
        <f t="shared" si="66"/>
        <v>19021</v>
      </c>
      <c r="O149" s="45">
        <f t="shared" si="66"/>
        <v>0</v>
      </c>
      <c r="P149" s="45">
        <f t="shared" si="66"/>
        <v>19021</v>
      </c>
      <c r="Q149" s="45">
        <f t="shared" si="66"/>
        <v>0</v>
      </c>
      <c r="R149" s="26"/>
    </row>
    <row r="150" spans="1:18" ht="20.25">
      <c r="A150" s="42" t="s">
        <v>42</v>
      </c>
      <c r="B150" s="95" t="s">
        <v>19</v>
      </c>
      <c r="C150" s="95" t="s">
        <v>71</v>
      </c>
      <c r="D150" s="95" t="s">
        <v>106</v>
      </c>
      <c r="E150" s="49">
        <v>830</v>
      </c>
      <c r="F150" s="45">
        <f>1300+5650</f>
        <v>6950</v>
      </c>
      <c r="G150" s="45"/>
      <c r="H150" s="45">
        <f>1300+5650</f>
        <v>6950</v>
      </c>
      <c r="I150" s="50"/>
      <c r="J150" s="16"/>
      <c r="K150" s="16"/>
      <c r="L150" s="17"/>
      <c r="M150" s="17"/>
      <c r="N150" s="45">
        <f>F150+J150+K150</f>
        <v>6950</v>
      </c>
      <c r="O150" s="45">
        <f>G150+K150</f>
        <v>0</v>
      </c>
      <c r="P150" s="45">
        <f>H150+L150+M150</f>
        <v>6950</v>
      </c>
      <c r="Q150" s="50">
        <f>I150+M150</f>
        <v>0</v>
      </c>
      <c r="R150" s="26"/>
    </row>
    <row r="151" spans="1:18" s="97" customFormat="1" ht="20.25">
      <c r="A151" s="42" t="s">
        <v>43</v>
      </c>
      <c r="B151" s="95" t="s">
        <v>19</v>
      </c>
      <c r="C151" s="95" t="s">
        <v>71</v>
      </c>
      <c r="D151" s="95" t="s">
        <v>106</v>
      </c>
      <c r="E151" s="49">
        <v>850</v>
      </c>
      <c r="F151" s="45">
        <f>1199+5530+4842+500</f>
        <v>12071</v>
      </c>
      <c r="G151" s="45"/>
      <c r="H151" s="45">
        <f>1199+5530+4842+500</f>
        <v>12071</v>
      </c>
      <c r="I151" s="50"/>
      <c r="J151" s="16"/>
      <c r="K151" s="16"/>
      <c r="L151" s="17"/>
      <c r="M151" s="17"/>
      <c r="N151" s="45">
        <f>F151+J151+K151</f>
        <v>12071</v>
      </c>
      <c r="O151" s="45">
        <f>G151+K151</f>
        <v>0</v>
      </c>
      <c r="P151" s="45">
        <f>H151+L151+M151</f>
        <v>12071</v>
      </c>
      <c r="Q151" s="50">
        <f>I151+M151</f>
        <v>0</v>
      </c>
      <c r="R151" s="26"/>
    </row>
    <row r="152" spans="1:18" ht="33.75">
      <c r="A152" s="42" t="s">
        <v>107</v>
      </c>
      <c r="B152" s="95" t="s">
        <v>19</v>
      </c>
      <c r="C152" s="95" t="s">
        <v>71</v>
      </c>
      <c r="D152" s="95" t="s">
        <v>108</v>
      </c>
      <c r="E152" s="43"/>
      <c r="F152" s="45">
        <f t="shared" ref="F152:Q153" si="67">F153</f>
        <v>94</v>
      </c>
      <c r="G152" s="45">
        <f t="shared" si="67"/>
        <v>0</v>
      </c>
      <c r="H152" s="45">
        <f t="shared" si="67"/>
        <v>94</v>
      </c>
      <c r="I152" s="45">
        <f t="shared" si="67"/>
        <v>0</v>
      </c>
      <c r="J152" s="46">
        <f t="shared" si="67"/>
        <v>0</v>
      </c>
      <c r="K152" s="46">
        <f t="shared" si="67"/>
        <v>0</v>
      </c>
      <c r="L152" s="47">
        <f t="shared" si="67"/>
        <v>0</v>
      </c>
      <c r="M152" s="47">
        <f t="shared" si="67"/>
        <v>0</v>
      </c>
      <c r="N152" s="45">
        <f t="shared" si="67"/>
        <v>94</v>
      </c>
      <c r="O152" s="45">
        <f t="shared" si="67"/>
        <v>0</v>
      </c>
      <c r="P152" s="45">
        <f t="shared" si="67"/>
        <v>94</v>
      </c>
      <c r="Q152" s="45">
        <f t="shared" si="67"/>
        <v>0</v>
      </c>
      <c r="R152" s="26"/>
    </row>
    <row r="153" spans="1:18" ht="33.75">
      <c r="A153" s="42" t="s">
        <v>37</v>
      </c>
      <c r="B153" s="95" t="s">
        <v>19</v>
      </c>
      <c r="C153" s="95" t="s">
        <v>71</v>
      </c>
      <c r="D153" s="95" t="s">
        <v>108</v>
      </c>
      <c r="E153" s="49">
        <v>200</v>
      </c>
      <c r="F153" s="45">
        <f t="shared" si="67"/>
        <v>94</v>
      </c>
      <c r="G153" s="45">
        <f t="shared" si="67"/>
        <v>0</v>
      </c>
      <c r="H153" s="45">
        <f t="shared" si="67"/>
        <v>94</v>
      </c>
      <c r="I153" s="45">
        <f t="shared" si="67"/>
        <v>0</v>
      </c>
      <c r="J153" s="46">
        <f t="shared" si="67"/>
        <v>0</v>
      </c>
      <c r="K153" s="46">
        <f t="shared" si="67"/>
        <v>0</v>
      </c>
      <c r="L153" s="47">
        <f t="shared" si="67"/>
        <v>0</v>
      </c>
      <c r="M153" s="47">
        <f t="shared" si="67"/>
        <v>0</v>
      </c>
      <c r="N153" s="45">
        <f t="shared" si="67"/>
        <v>94</v>
      </c>
      <c r="O153" s="45">
        <f t="shared" si="67"/>
        <v>0</v>
      </c>
      <c r="P153" s="45">
        <f t="shared" si="67"/>
        <v>94</v>
      </c>
      <c r="Q153" s="45">
        <f t="shared" si="67"/>
        <v>0</v>
      </c>
      <c r="R153" s="26"/>
    </row>
    <row r="154" spans="1:18" ht="50.25">
      <c r="A154" s="42" t="s">
        <v>38</v>
      </c>
      <c r="B154" s="95" t="s">
        <v>19</v>
      </c>
      <c r="C154" s="95" t="s">
        <v>71</v>
      </c>
      <c r="D154" s="95" t="s">
        <v>108</v>
      </c>
      <c r="E154" s="49">
        <v>240</v>
      </c>
      <c r="F154" s="45">
        <v>94</v>
      </c>
      <c r="G154" s="45"/>
      <c r="H154" s="45">
        <v>94</v>
      </c>
      <c r="I154" s="50"/>
      <c r="J154" s="16"/>
      <c r="K154" s="16"/>
      <c r="L154" s="17"/>
      <c r="M154" s="17"/>
      <c r="N154" s="45">
        <f>F154+J154+K154</f>
        <v>94</v>
      </c>
      <c r="O154" s="45">
        <f>G154+K154</f>
        <v>0</v>
      </c>
      <c r="P154" s="45">
        <f>H154+L154+M154</f>
        <v>94</v>
      </c>
      <c r="Q154" s="50">
        <f>I154+M154</f>
        <v>0</v>
      </c>
      <c r="R154" s="26"/>
    </row>
    <row r="155" spans="1:18" ht="50.25">
      <c r="A155" s="42" t="s">
        <v>109</v>
      </c>
      <c r="B155" s="95" t="s">
        <v>19</v>
      </c>
      <c r="C155" s="95" t="s">
        <v>71</v>
      </c>
      <c r="D155" s="95" t="s">
        <v>110</v>
      </c>
      <c r="E155" s="43"/>
      <c r="F155" s="45">
        <f>F156</f>
        <v>4530</v>
      </c>
      <c r="G155" s="45">
        <f t="shared" ref="G155:Q156" si="68">G156</f>
        <v>0</v>
      </c>
      <c r="H155" s="45">
        <f t="shared" si="68"/>
        <v>4530</v>
      </c>
      <c r="I155" s="45">
        <f t="shared" si="68"/>
        <v>0</v>
      </c>
      <c r="J155" s="46">
        <f t="shared" si="68"/>
        <v>0</v>
      </c>
      <c r="K155" s="46">
        <f t="shared" si="68"/>
        <v>0</v>
      </c>
      <c r="L155" s="47">
        <f t="shared" si="68"/>
        <v>0</v>
      </c>
      <c r="M155" s="47">
        <f t="shared" si="68"/>
        <v>0</v>
      </c>
      <c r="N155" s="45">
        <f t="shared" si="68"/>
        <v>4530</v>
      </c>
      <c r="O155" s="45">
        <f t="shared" si="68"/>
        <v>0</v>
      </c>
      <c r="P155" s="45">
        <f t="shared" si="68"/>
        <v>4530</v>
      </c>
      <c r="Q155" s="45">
        <f t="shared" si="68"/>
        <v>0</v>
      </c>
      <c r="R155" s="26"/>
    </row>
    <row r="156" spans="1:18" ht="33.75">
      <c r="A156" s="42" t="s">
        <v>37</v>
      </c>
      <c r="B156" s="95" t="s">
        <v>19</v>
      </c>
      <c r="C156" s="95" t="s">
        <v>71</v>
      </c>
      <c r="D156" s="95" t="s">
        <v>111</v>
      </c>
      <c r="E156" s="49">
        <v>200</v>
      </c>
      <c r="F156" s="45">
        <f>F157</f>
        <v>4530</v>
      </c>
      <c r="G156" s="45">
        <f t="shared" si="68"/>
        <v>0</v>
      </c>
      <c r="H156" s="45">
        <f t="shared" si="68"/>
        <v>4530</v>
      </c>
      <c r="I156" s="45">
        <f t="shared" si="68"/>
        <v>0</v>
      </c>
      <c r="J156" s="46">
        <f t="shared" si="68"/>
        <v>0</v>
      </c>
      <c r="K156" s="46">
        <f t="shared" si="68"/>
        <v>0</v>
      </c>
      <c r="L156" s="47">
        <f t="shared" si="68"/>
        <v>0</v>
      </c>
      <c r="M156" s="47">
        <f t="shared" si="68"/>
        <v>0</v>
      </c>
      <c r="N156" s="45">
        <f t="shared" si="68"/>
        <v>4530</v>
      </c>
      <c r="O156" s="45">
        <f t="shared" si="68"/>
        <v>0</v>
      </c>
      <c r="P156" s="45">
        <f t="shared" si="68"/>
        <v>4530</v>
      </c>
      <c r="Q156" s="45">
        <f t="shared" si="68"/>
        <v>0</v>
      </c>
      <c r="R156" s="26"/>
    </row>
    <row r="157" spans="1:18" ht="50.25">
      <c r="A157" s="42" t="s">
        <v>38</v>
      </c>
      <c r="B157" s="95" t="s">
        <v>19</v>
      </c>
      <c r="C157" s="95" t="s">
        <v>71</v>
      </c>
      <c r="D157" s="95" t="s">
        <v>111</v>
      </c>
      <c r="E157" s="49">
        <v>240</v>
      </c>
      <c r="F157" s="45">
        <v>4530</v>
      </c>
      <c r="G157" s="45"/>
      <c r="H157" s="45">
        <v>4530</v>
      </c>
      <c r="I157" s="50"/>
      <c r="J157" s="16"/>
      <c r="K157" s="16"/>
      <c r="L157" s="17"/>
      <c r="M157" s="17"/>
      <c r="N157" s="45">
        <f>F157+J157+K157</f>
        <v>4530</v>
      </c>
      <c r="O157" s="45">
        <f>G157+K157</f>
        <v>0</v>
      </c>
      <c r="P157" s="45">
        <f>H157+L157+M157</f>
        <v>4530</v>
      </c>
      <c r="Q157" s="50">
        <f>I157+M157</f>
        <v>0</v>
      </c>
      <c r="R157" s="26"/>
    </row>
    <row r="158" spans="1:18" ht="33.75">
      <c r="A158" s="42" t="s">
        <v>112</v>
      </c>
      <c r="B158" s="95" t="s">
        <v>19</v>
      </c>
      <c r="C158" s="95" t="s">
        <v>71</v>
      </c>
      <c r="D158" s="98" t="s">
        <v>113</v>
      </c>
      <c r="E158" s="98"/>
      <c r="F158" s="45">
        <f>F159</f>
        <v>51000</v>
      </c>
      <c r="G158" s="45">
        <f t="shared" ref="G158:Q159" si="69">G159</f>
        <v>0</v>
      </c>
      <c r="H158" s="45">
        <f t="shared" si="69"/>
        <v>51000</v>
      </c>
      <c r="I158" s="45">
        <f t="shared" si="69"/>
        <v>0</v>
      </c>
      <c r="J158" s="46">
        <f t="shared" si="69"/>
        <v>0</v>
      </c>
      <c r="K158" s="46">
        <f t="shared" si="69"/>
        <v>0</v>
      </c>
      <c r="L158" s="47">
        <f t="shared" si="69"/>
        <v>0</v>
      </c>
      <c r="M158" s="47">
        <f t="shared" si="69"/>
        <v>0</v>
      </c>
      <c r="N158" s="45">
        <f t="shared" si="69"/>
        <v>51000</v>
      </c>
      <c r="O158" s="45">
        <f t="shared" si="69"/>
        <v>0</v>
      </c>
      <c r="P158" s="45">
        <f t="shared" si="69"/>
        <v>51000</v>
      </c>
      <c r="Q158" s="45">
        <f t="shared" si="69"/>
        <v>0</v>
      </c>
      <c r="R158" s="26"/>
    </row>
    <row r="159" spans="1:18" ht="20.25">
      <c r="A159" s="42" t="s">
        <v>41</v>
      </c>
      <c r="B159" s="95" t="s">
        <v>19</v>
      </c>
      <c r="C159" s="95" t="s">
        <v>71</v>
      </c>
      <c r="D159" s="98" t="s">
        <v>113</v>
      </c>
      <c r="E159" s="49">
        <v>800</v>
      </c>
      <c r="F159" s="45">
        <f>F160</f>
        <v>51000</v>
      </c>
      <c r="G159" s="45">
        <f t="shared" si="69"/>
        <v>0</v>
      </c>
      <c r="H159" s="45">
        <f t="shared" si="69"/>
        <v>51000</v>
      </c>
      <c r="I159" s="45">
        <f t="shared" si="69"/>
        <v>0</v>
      </c>
      <c r="J159" s="46">
        <f t="shared" si="69"/>
        <v>0</v>
      </c>
      <c r="K159" s="46">
        <f t="shared" si="69"/>
        <v>0</v>
      </c>
      <c r="L159" s="47">
        <f t="shared" si="69"/>
        <v>0</v>
      </c>
      <c r="M159" s="47">
        <f t="shared" si="69"/>
        <v>0</v>
      </c>
      <c r="N159" s="45">
        <f t="shared" si="69"/>
        <v>51000</v>
      </c>
      <c r="O159" s="45">
        <f t="shared" si="69"/>
        <v>0</v>
      </c>
      <c r="P159" s="45">
        <f t="shared" si="69"/>
        <v>51000</v>
      </c>
      <c r="Q159" s="45">
        <f t="shared" si="69"/>
        <v>0</v>
      </c>
      <c r="R159" s="26"/>
    </row>
    <row r="160" spans="1:18" ht="20.25">
      <c r="A160" s="42" t="s">
        <v>69</v>
      </c>
      <c r="B160" s="95" t="s">
        <v>19</v>
      </c>
      <c r="C160" s="95" t="s">
        <v>71</v>
      </c>
      <c r="D160" s="98" t="s">
        <v>113</v>
      </c>
      <c r="E160" s="49">
        <v>870</v>
      </c>
      <c r="F160" s="45">
        <v>51000</v>
      </c>
      <c r="G160" s="45"/>
      <c r="H160" s="45">
        <v>51000</v>
      </c>
      <c r="I160" s="50"/>
      <c r="J160" s="16"/>
      <c r="K160" s="16"/>
      <c r="L160" s="17"/>
      <c r="M160" s="17"/>
      <c r="N160" s="45">
        <f>F160+J160+K160</f>
        <v>51000</v>
      </c>
      <c r="O160" s="45">
        <f>G160+K160</f>
        <v>0</v>
      </c>
      <c r="P160" s="45">
        <f>H160+L160+M160</f>
        <v>51000</v>
      </c>
      <c r="Q160" s="50">
        <f>I160+M160</f>
        <v>0</v>
      </c>
      <c r="R160" s="26"/>
    </row>
    <row r="161" spans="1:18" ht="33.75">
      <c r="A161" s="42" t="s">
        <v>100</v>
      </c>
      <c r="B161" s="43" t="s">
        <v>19</v>
      </c>
      <c r="C161" s="43" t="s">
        <v>71</v>
      </c>
      <c r="D161" s="60" t="s">
        <v>114</v>
      </c>
      <c r="E161" s="43"/>
      <c r="F161" s="45">
        <f>F162+F169</f>
        <v>190112</v>
      </c>
      <c r="G161" s="45">
        <f t="shared" ref="G161:Q161" si="70">G162+G169</f>
        <v>0</v>
      </c>
      <c r="H161" s="45">
        <f t="shared" si="70"/>
        <v>190112</v>
      </c>
      <c r="I161" s="45">
        <f t="shared" si="70"/>
        <v>0</v>
      </c>
      <c r="J161" s="46">
        <f t="shared" si="70"/>
        <v>0</v>
      </c>
      <c r="K161" s="46">
        <f t="shared" si="70"/>
        <v>0</v>
      </c>
      <c r="L161" s="47">
        <f t="shared" si="70"/>
        <v>0</v>
      </c>
      <c r="M161" s="47">
        <f t="shared" si="70"/>
        <v>0</v>
      </c>
      <c r="N161" s="45">
        <f t="shared" si="70"/>
        <v>190112</v>
      </c>
      <c r="O161" s="45">
        <f t="shared" si="70"/>
        <v>0</v>
      </c>
      <c r="P161" s="45">
        <f t="shared" si="70"/>
        <v>190112</v>
      </c>
      <c r="Q161" s="45">
        <f t="shared" si="70"/>
        <v>0</v>
      </c>
      <c r="R161" s="26"/>
    </row>
    <row r="162" spans="1:18" ht="33.75">
      <c r="A162" s="42" t="s">
        <v>115</v>
      </c>
      <c r="B162" s="43" t="s">
        <v>19</v>
      </c>
      <c r="C162" s="43" t="s">
        <v>71</v>
      </c>
      <c r="D162" s="60" t="s">
        <v>116</v>
      </c>
      <c r="E162" s="43"/>
      <c r="F162" s="45">
        <f>F163+F165+F167</f>
        <v>23846</v>
      </c>
      <c r="G162" s="45">
        <f t="shared" ref="G162:Q162" si="71">G163+G165+G167</f>
        <v>0</v>
      </c>
      <c r="H162" s="45">
        <f t="shared" si="71"/>
        <v>23846</v>
      </c>
      <c r="I162" s="45">
        <f t="shared" si="71"/>
        <v>0</v>
      </c>
      <c r="J162" s="46">
        <f t="shared" si="71"/>
        <v>0</v>
      </c>
      <c r="K162" s="46">
        <f t="shared" si="71"/>
        <v>0</v>
      </c>
      <c r="L162" s="47">
        <f t="shared" si="71"/>
        <v>0</v>
      </c>
      <c r="M162" s="47">
        <f t="shared" si="71"/>
        <v>0</v>
      </c>
      <c r="N162" s="45">
        <f t="shared" si="71"/>
        <v>23846</v>
      </c>
      <c r="O162" s="45">
        <f t="shared" si="71"/>
        <v>0</v>
      </c>
      <c r="P162" s="45">
        <f t="shared" si="71"/>
        <v>23846</v>
      </c>
      <c r="Q162" s="45">
        <f t="shared" si="71"/>
        <v>0</v>
      </c>
      <c r="R162" s="26"/>
    </row>
    <row r="163" spans="1:18" ht="83.25">
      <c r="A163" s="42" t="s">
        <v>27</v>
      </c>
      <c r="B163" s="43" t="s">
        <v>19</v>
      </c>
      <c r="C163" s="43" t="s">
        <v>71</v>
      </c>
      <c r="D163" s="60" t="s">
        <v>116</v>
      </c>
      <c r="E163" s="49">
        <v>100</v>
      </c>
      <c r="F163" s="45">
        <f>F164</f>
        <v>20597</v>
      </c>
      <c r="G163" s="45">
        <f t="shared" ref="G163:Q163" si="72">G164</f>
        <v>0</v>
      </c>
      <c r="H163" s="45">
        <f t="shared" si="72"/>
        <v>20597</v>
      </c>
      <c r="I163" s="45">
        <f t="shared" si="72"/>
        <v>0</v>
      </c>
      <c r="J163" s="46">
        <f t="shared" si="72"/>
        <v>0</v>
      </c>
      <c r="K163" s="46">
        <f t="shared" si="72"/>
        <v>0</v>
      </c>
      <c r="L163" s="47">
        <f t="shared" si="72"/>
        <v>0</v>
      </c>
      <c r="M163" s="47">
        <f t="shared" si="72"/>
        <v>0</v>
      </c>
      <c r="N163" s="45">
        <f t="shared" si="72"/>
        <v>20597</v>
      </c>
      <c r="O163" s="45">
        <f t="shared" si="72"/>
        <v>0</v>
      </c>
      <c r="P163" s="45">
        <f t="shared" si="72"/>
        <v>20597</v>
      </c>
      <c r="Q163" s="45">
        <f t="shared" si="72"/>
        <v>0</v>
      </c>
      <c r="R163" s="26"/>
    </row>
    <row r="164" spans="1:18" ht="33.75">
      <c r="A164" s="42" t="s">
        <v>104</v>
      </c>
      <c r="B164" s="43" t="s">
        <v>19</v>
      </c>
      <c r="C164" s="43" t="s">
        <v>71</v>
      </c>
      <c r="D164" s="60" t="s">
        <v>116</v>
      </c>
      <c r="E164" s="49">
        <v>110</v>
      </c>
      <c r="F164" s="45">
        <v>20597</v>
      </c>
      <c r="G164" s="45"/>
      <c r="H164" s="45">
        <v>20597</v>
      </c>
      <c r="I164" s="50"/>
      <c r="J164" s="16"/>
      <c r="K164" s="16"/>
      <c r="L164" s="17"/>
      <c r="M164" s="17"/>
      <c r="N164" s="45">
        <f>F164+J164+K164</f>
        <v>20597</v>
      </c>
      <c r="O164" s="45">
        <f>G164+K164</f>
        <v>0</v>
      </c>
      <c r="P164" s="45">
        <f>H164+L164+M164</f>
        <v>20597</v>
      </c>
      <c r="Q164" s="50">
        <f>I164+M164</f>
        <v>0</v>
      </c>
      <c r="R164" s="26"/>
    </row>
    <row r="165" spans="1:18" ht="33.75">
      <c r="A165" s="42" t="s">
        <v>37</v>
      </c>
      <c r="B165" s="43" t="s">
        <v>19</v>
      </c>
      <c r="C165" s="43" t="s">
        <v>71</v>
      </c>
      <c r="D165" s="60" t="s">
        <v>116</v>
      </c>
      <c r="E165" s="49">
        <v>200</v>
      </c>
      <c r="F165" s="45">
        <f>F166</f>
        <v>3248</v>
      </c>
      <c r="G165" s="45">
        <f t="shared" ref="G165:Q165" si="73">G166</f>
        <v>0</v>
      </c>
      <c r="H165" s="45">
        <f t="shared" si="73"/>
        <v>3248</v>
      </c>
      <c r="I165" s="45">
        <f t="shared" si="73"/>
        <v>0</v>
      </c>
      <c r="J165" s="46">
        <f t="shared" si="73"/>
        <v>0</v>
      </c>
      <c r="K165" s="46">
        <f t="shared" si="73"/>
        <v>0</v>
      </c>
      <c r="L165" s="47">
        <f t="shared" si="73"/>
        <v>0</v>
      </c>
      <c r="M165" s="47">
        <f t="shared" si="73"/>
        <v>0</v>
      </c>
      <c r="N165" s="45">
        <f t="shared" si="73"/>
        <v>3248</v>
      </c>
      <c r="O165" s="45">
        <f t="shared" si="73"/>
        <v>0</v>
      </c>
      <c r="P165" s="45">
        <f t="shared" si="73"/>
        <v>3248</v>
      </c>
      <c r="Q165" s="45">
        <f t="shared" si="73"/>
        <v>0</v>
      </c>
      <c r="R165" s="26"/>
    </row>
    <row r="166" spans="1:18" ht="50.25">
      <c r="A166" s="42" t="s">
        <v>38</v>
      </c>
      <c r="B166" s="43" t="s">
        <v>19</v>
      </c>
      <c r="C166" s="43" t="s">
        <v>71</v>
      </c>
      <c r="D166" s="60" t="s">
        <v>116</v>
      </c>
      <c r="E166" s="49">
        <v>240</v>
      </c>
      <c r="F166" s="45">
        <v>3248</v>
      </c>
      <c r="G166" s="45"/>
      <c r="H166" s="45">
        <v>3248</v>
      </c>
      <c r="I166" s="50"/>
      <c r="J166" s="16"/>
      <c r="K166" s="16"/>
      <c r="L166" s="17"/>
      <c r="M166" s="17"/>
      <c r="N166" s="45">
        <f>F166+J166+K166</f>
        <v>3248</v>
      </c>
      <c r="O166" s="45">
        <f>G166+K166</f>
        <v>0</v>
      </c>
      <c r="P166" s="45">
        <f>H166+L166+M166</f>
        <v>3248</v>
      </c>
      <c r="Q166" s="50">
        <f>I166+M166</f>
        <v>0</v>
      </c>
      <c r="R166" s="26"/>
    </row>
    <row r="167" spans="1:18" ht="20.25">
      <c r="A167" s="42" t="s">
        <v>41</v>
      </c>
      <c r="B167" s="43" t="s">
        <v>19</v>
      </c>
      <c r="C167" s="43" t="s">
        <v>71</v>
      </c>
      <c r="D167" s="60" t="s">
        <v>116</v>
      </c>
      <c r="E167" s="49">
        <v>800</v>
      </c>
      <c r="F167" s="45">
        <f>F168</f>
        <v>1</v>
      </c>
      <c r="G167" s="45">
        <f t="shared" ref="G167:Q167" si="74">G168</f>
        <v>0</v>
      </c>
      <c r="H167" s="45">
        <f t="shared" si="74"/>
        <v>1</v>
      </c>
      <c r="I167" s="45">
        <f t="shared" si="74"/>
        <v>0</v>
      </c>
      <c r="J167" s="46">
        <f t="shared" si="74"/>
        <v>0</v>
      </c>
      <c r="K167" s="46">
        <f t="shared" si="74"/>
        <v>0</v>
      </c>
      <c r="L167" s="47">
        <f t="shared" si="74"/>
        <v>0</v>
      </c>
      <c r="M167" s="47">
        <f t="shared" si="74"/>
        <v>0</v>
      </c>
      <c r="N167" s="45">
        <f t="shared" si="74"/>
        <v>1</v>
      </c>
      <c r="O167" s="45">
        <f t="shared" si="74"/>
        <v>0</v>
      </c>
      <c r="P167" s="45">
        <f t="shared" si="74"/>
        <v>1</v>
      </c>
      <c r="Q167" s="45">
        <f t="shared" si="74"/>
        <v>0</v>
      </c>
      <c r="R167" s="26"/>
    </row>
    <row r="168" spans="1:18" ht="20.25">
      <c r="A168" s="42" t="s">
        <v>43</v>
      </c>
      <c r="B168" s="43" t="s">
        <v>19</v>
      </c>
      <c r="C168" s="43" t="s">
        <v>71</v>
      </c>
      <c r="D168" s="60" t="s">
        <v>116</v>
      </c>
      <c r="E168" s="49">
        <v>850</v>
      </c>
      <c r="F168" s="45">
        <v>1</v>
      </c>
      <c r="G168" s="45"/>
      <c r="H168" s="45">
        <v>1</v>
      </c>
      <c r="I168" s="50"/>
      <c r="J168" s="16"/>
      <c r="K168" s="16"/>
      <c r="L168" s="17"/>
      <c r="M168" s="17"/>
      <c r="N168" s="45">
        <f>F168+J168+K168</f>
        <v>1</v>
      </c>
      <c r="O168" s="45">
        <f>G168+K168</f>
        <v>0</v>
      </c>
      <c r="P168" s="45">
        <f>H168+L168+M168</f>
        <v>1</v>
      </c>
      <c r="Q168" s="50">
        <f>I168+M168</f>
        <v>0</v>
      </c>
      <c r="R168" s="26"/>
    </row>
    <row r="169" spans="1:18" ht="33.75">
      <c r="A169" s="42" t="s">
        <v>117</v>
      </c>
      <c r="B169" s="43" t="s">
        <v>19</v>
      </c>
      <c r="C169" s="43" t="s">
        <v>71</v>
      </c>
      <c r="D169" s="60" t="s">
        <v>118</v>
      </c>
      <c r="E169" s="43"/>
      <c r="F169" s="45">
        <f>F170+F172+F174</f>
        <v>166266</v>
      </c>
      <c r="G169" s="45">
        <f t="shared" ref="G169:Q169" si="75">G170+G172+G174</f>
        <v>0</v>
      </c>
      <c r="H169" s="45">
        <f t="shared" si="75"/>
        <v>166266</v>
      </c>
      <c r="I169" s="45">
        <f t="shared" si="75"/>
        <v>0</v>
      </c>
      <c r="J169" s="46">
        <f t="shared" si="75"/>
        <v>0</v>
      </c>
      <c r="K169" s="46">
        <f t="shared" si="75"/>
        <v>0</v>
      </c>
      <c r="L169" s="47">
        <f t="shared" si="75"/>
        <v>0</v>
      </c>
      <c r="M169" s="47">
        <f t="shared" si="75"/>
        <v>0</v>
      </c>
      <c r="N169" s="45">
        <f t="shared" si="75"/>
        <v>166266</v>
      </c>
      <c r="O169" s="45">
        <f t="shared" si="75"/>
        <v>0</v>
      </c>
      <c r="P169" s="45">
        <f t="shared" si="75"/>
        <v>166266</v>
      </c>
      <c r="Q169" s="45">
        <f t="shared" si="75"/>
        <v>0</v>
      </c>
      <c r="R169" s="26"/>
    </row>
    <row r="170" spans="1:18" ht="83.25">
      <c r="A170" s="42" t="s">
        <v>27</v>
      </c>
      <c r="B170" s="43" t="s">
        <v>19</v>
      </c>
      <c r="C170" s="43" t="s">
        <v>71</v>
      </c>
      <c r="D170" s="60" t="s">
        <v>118</v>
      </c>
      <c r="E170" s="49">
        <v>100</v>
      </c>
      <c r="F170" s="45">
        <f>F171</f>
        <v>118802</v>
      </c>
      <c r="G170" s="45">
        <f t="shared" ref="G170:Q170" si="76">G171</f>
        <v>0</v>
      </c>
      <c r="H170" s="45">
        <f t="shared" si="76"/>
        <v>118802</v>
      </c>
      <c r="I170" s="45">
        <f t="shared" si="76"/>
        <v>0</v>
      </c>
      <c r="J170" s="46">
        <f t="shared" si="76"/>
        <v>0</v>
      </c>
      <c r="K170" s="46">
        <f t="shared" si="76"/>
        <v>0</v>
      </c>
      <c r="L170" s="47">
        <f t="shared" si="76"/>
        <v>0</v>
      </c>
      <c r="M170" s="47">
        <f t="shared" si="76"/>
        <v>0</v>
      </c>
      <c r="N170" s="45">
        <f t="shared" si="76"/>
        <v>118802</v>
      </c>
      <c r="O170" s="45">
        <f t="shared" si="76"/>
        <v>0</v>
      </c>
      <c r="P170" s="45">
        <f t="shared" si="76"/>
        <v>118802</v>
      </c>
      <c r="Q170" s="45">
        <f t="shared" si="76"/>
        <v>0</v>
      </c>
      <c r="R170" s="26"/>
    </row>
    <row r="171" spans="1:18" ht="33.75">
      <c r="A171" s="42" t="s">
        <v>104</v>
      </c>
      <c r="B171" s="43" t="s">
        <v>19</v>
      </c>
      <c r="C171" s="43" t="s">
        <v>71</v>
      </c>
      <c r="D171" s="60" t="s">
        <v>118</v>
      </c>
      <c r="E171" s="49">
        <v>110</v>
      </c>
      <c r="F171" s="45">
        <v>118802</v>
      </c>
      <c r="G171" s="45"/>
      <c r="H171" s="45">
        <v>118802</v>
      </c>
      <c r="I171" s="50"/>
      <c r="J171" s="16"/>
      <c r="K171" s="16"/>
      <c r="L171" s="17"/>
      <c r="M171" s="17"/>
      <c r="N171" s="45">
        <f>F171+J171+K171</f>
        <v>118802</v>
      </c>
      <c r="O171" s="45">
        <f>G171+K171</f>
        <v>0</v>
      </c>
      <c r="P171" s="45">
        <f>H171+L171+M171</f>
        <v>118802</v>
      </c>
      <c r="Q171" s="50">
        <f>I171+M171</f>
        <v>0</v>
      </c>
      <c r="R171" s="26"/>
    </row>
    <row r="172" spans="1:18" ht="33.75">
      <c r="A172" s="42" t="s">
        <v>37</v>
      </c>
      <c r="B172" s="43" t="s">
        <v>19</v>
      </c>
      <c r="C172" s="43" t="s">
        <v>71</v>
      </c>
      <c r="D172" s="60" t="s">
        <v>118</v>
      </c>
      <c r="E172" s="49">
        <v>200</v>
      </c>
      <c r="F172" s="45">
        <f>F173</f>
        <v>46962</v>
      </c>
      <c r="G172" s="45">
        <f t="shared" ref="G172:Q172" si="77">G173</f>
        <v>0</v>
      </c>
      <c r="H172" s="45">
        <f t="shared" si="77"/>
        <v>46962</v>
      </c>
      <c r="I172" s="45">
        <f t="shared" si="77"/>
        <v>0</v>
      </c>
      <c r="J172" s="46">
        <f t="shared" si="77"/>
        <v>0</v>
      </c>
      <c r="K172" s="46">
        <f t="shared" si="77"/>
        <v>0</v>
      </c>
      <c r="L172" s="47">
        <f t="shared" si="77"/>
        <v>0</v>
      </c>
      <c r="M172" s="47">
        <f t="shared" si="77"/>
        <v>0</v>
      </c>
      <c r="N172" s="45">
        <f t="shared" si="77"/>
        <v>46962</v>
      </c>
      <c r="O172" s="45">
        <f t="shared" si="77"/>
        <v>0</v>
      </c>
      <c r="P172" s="45">
        <f t="shared" si="77"/>
        <v>46962</v>
      </c>
      <c r="Q172" s="45">
        <f t="shared" si="77"/>
        <v>0</v>
      </c>
      <c r="R172" s="26"/>
    </row>
    <row r="173" spans="1:18" ht="50.25">
      <c r="A173" s="42" t="s">
        <v>38</v>
      </c>
      <c r="B173" s="43" t="s">
        <v>19</v>
      </c>
      <c r="C173" s="43" t="s">
        <v>71</v>
      </c>
      <c r="D173" s="60" t="s">
        <v>118</v>
      </c>
      <c r="E173" s="49">
        <v>240</v>
      </c>
      <c r="F173" s="45">
        <v>46962</v>
      </c>
      <c r="G173" s="45"/>
      <c r="H173" s="45">
        <v>46962</v>
      </c>
      <c r="I173" s="50"/>
      <c r="J173" s="16"/>
      <c r="K173" s="16"/>
      <c r="L173" s="17"/>
      <c r="M173" s="17"/>
      <c r="N173" s="45">
        <f>F173+J173+K173</f>
        <v>46962</v>
      </c>
      <c r="O173" s="45">
        <f>G173+K173</f>
        <v>0</v>
      </c>
      <c r="P173" s="45">
        <f>H173+L173+M173</f>
        <v>46962</v>
      </c>
      <c r="Q173" s="50">
        <f>I173+M173</f>
        <v>0</v>
      </c>
      <c r="R173" s="26"/>
    </row>
    <row r="174" spans="1:18" ht="20.25">
      <c r="A174" s="42" t="s">
        <v>41</v>
      </c>
      <c r="B174" s="43" t="s">
        <v>19</v>
      </c>
      <c r="C174" s="43" t="s">
        <v>71</v>
      </c>
      <c r="D174" s="60" t="s">
        <v>118</v>
      </c>
      <c r="E174" s="49">
        <v>800</v>
      </c>
      <c r="F174" s="45">
        <f>F175</f>
        <v>502</v>
      </c>
      <c r="G174" s="45">
        <f t="shared" ref="G174:Q174" si="78">G175</f>
        <v>0</v>
      </c>
      <c r="H174" s="45">
        <f t="shared" si="78"/>
        <v>502</v>
      </c>
      <c r="I174" s="45">
        <f t="shared" si="78"/>
        <v>0</v>
      </c>
      <c r="J174" s="46">
        <f t="shared" si="78"/>
        <v>0</v>
      </c>
      <c r="K174" s="46">
        <f t="shared" si="78"/>
        <v>0</v>
      </c>
      <c r="L174" s="47">
        <f t="shared" si="78"/>
        <v>0</v>
      </c>
      <c r="M174" s="47">
        <f t="shared" si="78"/>
        <v>0</v>
      </c>
      <c r="N174" s="45">
        <f t="shared" si="78"/>
        <v>502</v>
      </c>
      <c r="O174" s="45">
        <f t="shared" si="78"/>
        <v>0</v>
      </c>
      <c r="P174" s="45">
        <f t="shared" si="78"/>
        <v>502</v>
      </c>
      <c r="Q174" s="45">
        <f t="shared" si="78"/>
        <v>0</v>
      </c>
      <c r="R174" s="26"/>
    </row>
    <row r="175" spans="1:18" ht="20.25">
      <c r="A175" s="42" t="s">
        <v>43</v>
      </c>
      <c r="B175" s="43" t="s">
        <v>19</v>
      </c>
      <c r="C175" s="43" t="s">
        <v>71</v>
      </c>
      <c r="D175" s="60" t="s">
        <v>118</v>
      </c>
      <c r="E175" s="49">
        <v>850</v>
      </c>
      <c r="F175" s="45">
        <v>502</v>
      </c>
      <c r="G175" s="45"/>
      <c r="H175" s="45">
        <v>502</v>
      </c>
      <c r="I175" s="50"/>
      <c r="J175" s="16"/>
      <c r="K175" s="16"/>
      <c r="L175" s="17"/>
      <c r="M175" s="17"/>
      <c r="N175" s="45">
        <f>F175+J175+K175</f>
        <v>502</v>
      </c>
      <c r="O175" s="45">
        <f>G175+K175</f>
        <v>0</v>
      </c>
      <c r="P175" s="45">
        <f>H175+L175+M175</f>
        <v>502</v>
      </c>
      <c r="Q175" s="50">
        <f>I175+M175</f>
        <v>0</v>
      </c>
      <c r="R175" s="26"/>
    </row>
    <row r="176" spans="1:18" ht="20.25">
      <c r="A176" s="42" t="s">
        <v>46</v>
      </c>
      <c r="B176" s="95" t="s">
        <v>19</v>
      </c>
      <c r="C176" s="95" t="s">
        <v>71</v>
      </c>
      <c r="D176" s="95" t="s">
        <v>47</v>
      </c>
      <c r="E176" s="43"/>
      <c r="F176" s="45">
        <f t="shared" ref="F176:Q176" si="79">F177+F182+F185+F188+F195</f>
        <v>3098</v>
      </c>
      <c r="G176" s="45">
        <f t="shared" si="79"/>
        <v>3098</v>
      </c>
      <c r="H176" s="45">
        <f t="shared" si="79"/>
        <v>3098</v>
      </c>
      <c r="I176" s="45">
        <f t="shared" si="79"/>
        <v>3098</v>
      </c>
      <c r="J176" s="46">
        <f t="shared" si="79"/>
        <v>0</v>
      </c>
      <c r="K176" s="46">
        <f t="shared" si="79"/>
        <v>0</v>
      </c>
      <c r="L176" s="47">
        <f t="shared" si="79"/>
        <v>0</v>
      </c>
      <c r="M176" s="47">
        <f t="shared" si="79"/>
        <v>0</v>
      </c>
      <c r="N176" s="45">
        <f t="shared" si="79"/>
        <v>3098</v>
      </c>
      <c r="O176" s="45">
        <f t="shared" si="79"/>
        <v>3098</v>
      </c>
      <c r="P176" s="45">
        <f t="shared" si="79"/>
        <v>3098</v>
      </c>
      <c r="Q176" s="45">
        <f t="shared" si="79"/>
        <v>3098</v>
      </c>
      <c r="R176" s="26"/>
    </row>
    <row r="177" spans="1:18" s="99" customFormat="1" ht="66.75">
      <c r="A177" s="42" t="s">
        <v>50</v>
      </c>
      <c r="B177" s="43" t="s">
        <v>19</v>
      </c>
      <c r="C177" s="43" t="s">
        <v>71</v>
      </c>
      <c r="D177" s="43" t="s">
        <v>51</v>
      </c>
      <c r="E177" s="43"/>
      <c r="F177" s="45">
        <f>F178+F180</f>
        <v>269</v>
      </c>
      <c r="G177" s="45">
        <f t="shared" ref="G177:Q177" si="80">G178+G180</f>
        <v>269</v>
      </c>
      <c r="H177" s="45">
        <f t="shared" si="80"/>
        <v>269</v>
      </c>
      <c r="I177" s="45">
        <f t="shared" si="80"/>
        <v>269</v>
      </c>
      <c r="J177" s="46">
        <f t="shared" si="80"/>
        <v>0</v>
      </c>
      <c r="K177" s="46">
        <f t="shared" si="80"/>
        <v>0</v>
      </c>
      <c r="L177" s="47">
        <f t="shared" si="80"/>
        <v>0</v>
      </c>
      <c r="M177" s="47">
        <f t="shared" si="80"/>
        <v>0</v>
      </c>
      <c r="N177" s="45">
        <f t="shared" si="80"/>
        <v>269</v>
      </c>
      <c r="O177" s="45">
        <f t="shared" si="80"/>
        <v>269</v>
      </c>
      <c r="P177" s="45">
        <f t="shared" si="80"/>
        <v>269</v>
      </c>
      <c r="Q177" s="45">
        <f t="shared" si="80"/>
        <v>269</v>
      </c>
      <c r="R177" s="26"/>
    </row>
    <row r="178" spans="1:18" s="99" customFormat="1" ht="83.25">
      <c r="A178" s="42" t="s">
        <v>27</v>
      </c>
      <c r="B178" s="43" t="s">
        <v>19</v>
      </c>
      <c r="C178" s="43" t="s">
        <v>71</v>
      </c>
      <c r="D178" s="43" t="s">
        <v>51</v>
      </c>
      <c r="E178" s="49">
        <v>100</v>
      </c>
      <c r="F178" s="45">
        <f>F179</f>
        <v>127</v>
      </c>
      <c r="G178" s="45">
        <f t="shared" ref="G178:Q178" si="81">G179</f>
        <v>127</v>
      </c>
      <c r="H178" s="45">
        <f t="shared" si="81"/>
        <v>127</v>
      </c>
      <c r="I178" s="45">
        <f t="shared" si="81"/>
        <v>127</v>
      </c>
      <c r="J178" s="46">
        <f t="shared" si="81"/>
        <v>0</v>
      </c>
      <c r="K178" s="46">
        <f t="shared" si="81"/>
        <v>0</v>
      </c>
      <c r="L178" s="47">
        <f t="shared" si="81"/>
        <v>0</v>
      </c>
      <c r="M178" s="47">
        <f t="shared" si="81"/>
        <v>0</v>
      </c>
      <c r="N178" s="45">
        <f t="shared" si="81"/>
        <v>127</v>
      </c>
      <c r="O178" s="45">
        <f t="shared" si="81"/>
        <v>127</v>
      </c>
      <c r="P178" s="45">
        <f t="shared" si="81"/>
        <v>127</v>
      </c>
      <c r="Q178" s="45">
        <f t="shared" si="81"/>
        <v>127</v>
      </c>
      <c r="R178" s="26"/>
    </row>
    <row r="179" spans="1:18" s="99" customFormat="1" ht="33.75">
      <c r="A179" s="42" t="s">
        <v>104</v>
      </c>
      <c r="B179" s="43" t="s">
        <v>19</v>
      </c>
      <c r="C179" s="43" t="s">
        <v>71</v>
      </c>
      <c r="D179" s="43" t="s">
        <v>51</v>
      </c>
      <c r="E179" s="49">
        <v>110</v>
      </c>
      <c r="F179" s="45">
        <f>G179</f>
        <v>127</v>
      </c>
      <c r="G179" s="45">
        <v>127</v>
      </c>
      <c r="H179" s="45">
        <f>I179</f>
        <v>127</v>
      </c>
      <c r="I179" s="50">
        <v>127</v>
      </c>
      <c r="J179" s="51"/>
      <c r="K179" s="51"/>
      <c r="L179" s="52"/>
      <c r="M179" s="52"/>
      <c r="N179" s="45">
        <f>F179+J179+K179</f>
        <v>127</v>
      </c>
      <c r="O179" s="45">
        <f>G179+K179</f>
        <v>127</v>
      </c>
      <c r="P179" s="45">
        <f>H179+L179+M179</f>
        <v>127</v>
      </c>
      <c r="Q179" s="50">
        <f>I179+M179</f>
        <v>127</v>
      </c>
      <c r="R179" s="26"/>
    </row>
    <row r="180" spans="1:18" s="99" customFormat="1" ht="33.75">
      <c r="A180" s="42" t="s">
        <v>37</v>
      </c>
      <c r="B180" s="43" t="s">
        <v>19</v>
      </c>
      <c r="C180" s="43" t="s">
        <v>71</v>
      </c>
      <c r="D180" s="43" t="s">
        <v>51</v>
      </c>
      <c r="E180" s="49">
        <v>200</v>
      </c>
      <c r="F180" s="45">
        <f>F181</f>
        <v>142</v>
      </c>
      <c r="G180" s="45">
        <f t="shared" ref="G180:Q180" si="82">G181</f>
        <v>142</v>
      </c>
      <c r="H180" s="45">
        <f t="shared" si="82"/>
        <v>142</v>
      </c>
      <c r="I180" s="45">
        <f t="shared" si="82"/>
        <v>142</v>
      </c>
      <c r="J180" s="46">
        <f t="shared" si="82"/>
        <v>0</v>
      </c>
      <c r="K180" s="46">
        <f t="shared" si="82"/>
        <v>0</v>
      </c>
      <c r="L180" s="47">
        <f t="shared" si="82"/>
        <v>0</v>
      </c>
      <c r="M180" s="47">
        <f t="shared" si="82"/>
        <v>0</v>
      </c>
      <c r="N180" s="45">
        <f t="shared" si="82"/>
        <v>142</v>
      </c>
      <c r="O180" s="45">
        <f t="shared" si="82"/>
        <v>142</v>
      </c>
      <c r="P180" s="45">
        <f t="shared" si="82"/>
        <v>142</v>
      </c>
      <c r="Q180" s="45">
        <f t="shared" si="82"/>
        <v>142</v>
      </c>
      <c r="R180" s="26"/>
    </row>
    <row r="181" spans="1:18" s="99" customFormat="1" ht="50.25">
      <c r="A181" s="42" t="s">
        <v>38</v>
      </c>
      <c r="B181" s="43" t="s">
        <v>19</v>
      </c>
      <c r="C181" s="43" t="s">
        <v>71</v>
      </c>
      <c r="D181" s="43" t="s">
        <v>51</v>
      </c>
      <c r="E181" s="49">
        <v>240</v>
      </c>
      <c r="F181" s="45">
        <f>G181</f>
        <v>142</v>
      </c>
      <c r="G181" s="45">
        <v>142</v>
      </c>
      <c r="H181" s="45">
        <f>I181</f>
        <v>142</v>
      </c>
      <c r="I181" s="50">
        <v>142</v>
      </c>
      <c r="J181" s="51"/>
      <c r="K181" s="51"/>
      <c r="L181" s="52"/>
      <c r="M181" s="52"/>
      <c r="N181" s="45">
        <f>F181+J181+K181</f>
        <v>142</v>
      </c>
      <c r="O181" s="45">
        <f>G181+K181</f>
        <v>142</v>
      </c>
      <c r="P181" s="45">
        <f>H181+L181+M181</f>
        <v>142</v>
      </c>
      <c r="Q181" s="50">
        <f>I181+M181</f>
        <v>142</v>
      </c>
      <c r="R181" s="26"/>
    </row>
    <row r="182" spans="1:18" s="99" customFormat="1" ht="20.25">
      <c r="A182" s="42" t="s">
        <v>119</v>
      </c>
      <c r="B182" s="43" t="s">
        <v>19</v>
      </c>
      <c r="C182" s="43" t="s">
        <v>71</v>
      </c>
      <c r="D182" s="43" t="s">
        <v>120</v>
      </c>
      <c r="E182" s="43"/>
      <c r="F182" s="45">
        <f>F183</f>
        <v>14</v>
      </c>
      <c r="G182" s="45">
        <f t="shared" ref="G182:Q183" si="83">G183</f>
        <v>14</v>
      </c>
      <c r="H182" s="45">
        <f t="shared" si="83"/>
        <v>14</v>
      </c>
      <c r="I182" s="45">
        <f t="shared" si="83"/>
        <v>14</v>
      </c>
      <c r="J182" s="46">
        <f t="shared" si="83"/>
        <v>0</v>
      </c>
      <c r="K182" s="46">
        <f t="shared" si="83"/>
        <v>0</v>
      </c>
      <c r="L182" s="47">
        <f t="shared" si="83"/>
        <v>0</v>
      </c>
      <c r="M182" s="47">
        <f t="shared" si="83"/>
        <v>0</v>
      </c>
      <c r="N182" s="45">
        <f t="shared" si="83"/>
        <v>14</v>
      </c>
      <c r="O182" s="45">
        <f t="shared" si="83"/>
        <v>14</v>
      </c>
      <c r="P182" s="45">
        <f t="shared" si="83"/>
        <v>14</v>
      </c>
      <c r="Q182" s="45">
        <f t="shared" si="83"/>
        <v>14</v>
      </c>
      <c r="R182" s="26"/>
    </row>
    <row r="183" spans="1:18" s="99" customFormat="1" ht="33.75">
      <c r="A183" s="42" t="s">
        <v>37</v>
      </c>
      <c r="B183" s="43" t="s">
        <v>19</v>
      </c>
      <c r="C183" s="43" t="s">
        <v>71</v>
      </c>
      <c r="D183" s="43" t="s">
        <v>120</v>
      </c>
      <c r="E183" s="49">
        <v>200</v>
      </c>
      <c r="F183" s="45">
        <f>F184</f>
        <v>14</v>
      </c>
      <c r="G183" s="45">
        <f t="shared" si="83"/>
        <v>14</v>
      </c>
      <c r="H183" s="45">
        <f t="shared" si="83"/>
        <v>14</v>
      </c>
      <c r="I183" s="45">
        <f t="shared" si="83"/>
        <v>14</v>
      </c>
      <c r="J183" s="46">
        <f t="shared" si="83"/>
        <v>0</v>
      </c>
      <c r="K183" s="46">
        <f t="shared" si="83"/>
        <v>0</v>
      </c>
      <c r="L183" s="47">
        <f t="shared" si="83"/>
        <v>0</v>
      </c>
      <c r="M183" s="47">
        <f t="shared" si="83"/>
        <v>0</v>
      </c>
      <c r="N183" s="45">
        <f>N184</f>
        <v>14</v>
      </c>
      <c r="O183" s="45">
        <f>O184</f>
        <v>14</v>
      </c>
      <c r="P183" s="45">
        <f>P184</f>
        <v>14</v>
      </c>
      <c r="Q183" s="45">
        <f>Q184</f>
        <v>14</v>
      </c>
      <c r="R183" s="26"/>
    </row>
    <row r="184" spans="1:18" s="99" customFormat="1" ht="50.25">
      <c r="A184" s="42" t="s">
        <v>38</v>
      </c>
      <c r="B184" s="43" t="s">
        <v>19</v>
      </c>
      <c r="C184" s="43" t="s">
        <v>71</v>
      </c>
      <c r="D184" s="43" t="s">
        <v>120</v>
      </c>
      <c r="E184" s="49">
        <v>240</v>
      </c>
      <c r="F184" s="45">
        <f>G184</f>
        <v>14</v>
      </c>
      <c r="G184" s="45">
        <v>14</v>
      </c>
      <c r="H184" s="45">
        <f>I184</f>
        <v>14</v>
      </c>
      <c r="I184" s="50">
        <v>14</v>
      </c>
      <c r="J184" s="51"/>
      <c r="K184" s="51"/>
      <c r="L184" s="52"/>
      <c r="M184" s="52"/>
      <c r="N184" s="45">
        <f>F184+J184+K184</f>
        <v>14</v>
      </c>
      <c r="O184" s="45">
        <f>G184+K184</f>
        <v>14</v>
      </c>
      <c r="P184" s="45">
        <f>H184+L184+M184</f>
        <v>14</v>
      </c>
      <c r="Q184" s="50">
        <f>I184+M184</f>
        <v>14</v>
      </c>
      <c r="R184" s="26"/>
    </row>
    <row r="185" spans="1:18" s="99" customFormat="1" ht="33.75">
      <c r="A185" s="42" t="s">
        <v>52</v>
      </c>
      <c r="B185" s="43" t="s">
        <v>19</v>
      </c>
      <c r="C185" s="43" t="s">
        <v>71</v>
      </c>
      <c r="D185" s="43" t="s">
        <v>53</v>
      </c>
      <c r="E185" s="43"/>
      <c r="F185" s="45">
        <f>F186</f>
        <v>404</v>
      </c>
      <c r="G185" s="45">
        <f t="shared" ref="G185:Q186" si="84">G186</f>
        <v>404</v>
      </c>
      <c r="H185" s="45">
        <f t="shared" si="84"/>
        <v>404</v>
      </c>
      <c r="I185" s="45">
        <f t="shared" si="84"/>
        <v>404</v>
      </c>
      <c r="J185" s="46">
        <f t="shared" si="84"/>
        <v>0</v>
      </c>
      <c r="K185" s="46">
        <f t="shared" si="84"/>
        <v>0</v>
      </c>
      <c r="L185" s="47">
        <f t="shared" si="84"/>
        <v>0</v>
      </c>
      <c r="M185" s="47">
        <f t="shared" si="84"/>
        <v>0</v>
      </c>
      <c r="N185" s="45">
        <f t="shared" si="84"/>
        <v>404</v>
      </c>
      <c r="O185" s="45">
        <f t="shared" si="84"/>
        <v>404</v>
      </c>
      <c r="P185" s="45">
        <f t="shared" si="84"/>
        <v>404</v>
      </c>
      <c r="Q185" s="45">
        <f t="shared" si="84"/>
        <v>404</v>
      </c>
      <c r="R185" s="26"/>
    </row>
    <row r="186" spans="1:18" s="99" customFormat="1" ht="33.75">
      <c r="A186" s="42" t="s">
        <v>37</v>
      </c>
      <c r="B186" s="43" t="s">
        <v>19</v>
      </c>
      <c r="C186" s="43" t="s">
        <v>71</v>
      </c>
      <c r="D186" s="43" t="s">
        <v>53</v>
      </c>
      <c r="E186" s="49">
        <v>200</v>
      </c>
      <c r="F186" s="45">
        <f>F187</f>
        <v>404</v>
      </c>
      <c r="G186" s="45">
        <f t="shared" si="84"/>
        <v>404</v>
      </c>
      <c r="H186" s="45">
        <f t="shared" si="84"/>
        <v>404</v>
      </c>
      <c r="I186" s="45">
        <f t="shared" si="84"/>
        <v>404</v>
      </c>
      <c r="J186" s="46">
        <f t="shared" si="84"/>
        <v>0</v>
      </c>
      <c r="K186" s="46">
        <f t="shared" si="84"/>
        <v>0</v>
      </c>
      <c r="L186" s="47">
        <f t="shared" si="84"/>
        <v>0</v>
      </c>
      <c r="M186" s="47">
        <f t="shared" si="84"/>
        <v>0</v>
      </c>
      <c r="N186" s="45">
        <f t="shared" si="84"/>
        <v>404</v>
      </c>
      <c r="O186" s="45">
        <f t="shared" si="84"/>
        <v>404</v>
      </c>
      <c r="P186" s="45">
        <f t="shared" si="84"/>
        <v>404</v>
      </c>
      <c r="Q186" s="45">
        <f t="shared" si="84"/>
        <v>404</v>
      </c>
      <c r="R186" s="26"/>
    </row>
    <row r="187" spans="1:18" s="99" customFormat="1" ht="50.25">
      <c r="A187" s="42" t="s">
        <v>38</v>
      </c>
      <c r="B187" s="43" t="s">
        <v>19</v>
      </c>
      <c r="C187" s="43" t="s">
        <v>71</v>
      </c>
      <c r="D187" s="43" t="s">
        <v>53</v>
      </c>
      <c r="E187" s="49">
        <v>240</v>
      </c>
      <c r="F187" s="45">
        <f>G187</f>
        <v>404</v>
      </c>
      <c r="G187" s="45">
        <v>404</v>
      </c>
      <c r="H187" s="45">
        <f>I187</f>
        <v>404</v>
      </c>
      <c r="I187" s="50">
        <v>404</v>
      </c>
      <c r="J187" s="51"/>
      <c r="K187" s="51"/>
      <c r="L187" s="52"/>
      <c r="M187" s="52"/>
      <c r="N187" s="45">
        <f>F187+J187+K187</f>
        <v>404</v>
      </c>
      <c r="O187" s="45">
        <f>G187+K187</f>
        <v>404</v>
      </c>
      <c r="P187" s="45">
        <f>H187+L187+M187</f>
        <v>404</v>
      </c>
      <c r="Q187" s="50">
        <f>I187+M187</f>
        <v>404</v>
      </c>
      <c r="R187" s="26"/>
    </row>
    <row r="188" spans="1:18" s="99" customFormat="1" ht="70.5" customHeight="1">
      <c r="A188" s="42" t="s">
        <v>54</v>
      </c>
      <c r="B188" s="43" t="s">
        <v>19</v>
      </c>
      <c r="C188" s="43" t="s">
        <v>71</v>
      </c>
      <c r="D188" s="43" t="s">
        <v>55</v>
      </c>
      <c r="E188" s="43"/>
      <c r="F188" s="45">
        <f>F189+F191+F193</f>
        <v>2390</v>
      </c>
      <c r="G188" s="45">
        <f t="shared" ref="G188:Q188" si="85">G189+G191+G193</f>
        <v>2390</v>
      </c>
      <c r="H188" s="45">
        <f t="shared" si="85"/>
        <v>2390</v>
      </c>
      <c r="I188" s="45">
        <f t="shared" si="85"/>
        <v>2390</v>
      </c>
      <c r="J188" s="46">
        <f t="shared" si="85"/>
        <v>0</v>
      </c>
      <c r="K188" s="46">
        <f t="shared" si="85"/>
        <v>0</v>
      </c>
      <c r="L188" s="47">
        <f t="shared" si="85"/>
        <v>0</v>
      </c>
      <c r="M188" s="47">
        <f t="shared" si="85"/>
        <v>0</v>
      </c>
      <c r="N188" s="45">
        <f t="shared" si="85"/>
        <v>2390</v>
      </c>
      <c r="O188" s="45">
        <f t="shared" si="85"/>
        <v>2390</v>
      </c>
      <c r="P188" s="45">
        <f t="shared" si="85"/>
        <v>2390</v>
      </c>
      <c r="Q188" s="45">
        <f t="shared" si="85"/>
        <v>2390</v>
      </c>
      <c r="R188" s="26"/>
    </row>
    <row r="189" spans="1:18" s="99" customFormat="1" ht="83.25">
      <c r="A189" s="42" t="s">
        <v>27</v>
      </c>
      <c r="B189" s="43" t="s">
        <v>19</v>
      </c>
      <c r="C189" s="43" t="s">
        <v>71</v>
      </c>
      <c r="D189" s="43" t="s">
        <v>55</v>
      </c>
      <c r="E189" s="49">
        <v>100</v>
      </c>
      <c r="F189" s="45">
        <f>F190</f>
        <v>1335</v>
      </c>
      <c r="G189" s="45">
        <f t="shared" ref="G189:Q189" si="86">G190</f>
        <v>1335</v>
      </c>
      <c r="H189" s="45">
        <f t="shared" si="86"/>
        <v>1335</v>
      </c>
      <c r="I189" s="45">
        <f t="shared" si="86"/>
        <v>1335</v>
      </c>
      <c r="J189" s="46">
        <f t="shared" si="86"/>
        <v>0</v>
      </c>
      <c r="K189" s="46">
        <f t="shared" si="86"/>
        <v>0</v>
      </c>
      <c r="L189" s="47">
        <f t="shared" si="86"/>
        <v>0</v>
      </c>
      <c r="M189" s="47">
        <f t="shared" si="86"/>
        <v>0</v>
      </c>
      <c r="N189" s="45">
        <f t="shared" si="86"/>
        <v>1335</v>
      </c>
      <c r="O189" s="45">
        <f t="shared" si="86"/>
        <v>1335</v>
      </c>
      <c r="P189" s="45">
        <f t="shared" si="86"/>
        <v>1335</v>
      </c>
      <c r="Q189" s="45">
        <f t="shared" si="86"/>
        <v>1335</v>
      </c>
      <c r="R189" s="26"/>
    </row>
    <row r="190" spans="1:18" s="99" customFormat="1" ht="33.75">
      <c r="A190" s="42" t="s">
        <v>104</v>
      </c>
      <c r="B190" s="43" t="s">
        <v>19</v>
      </c>
      <c r="C190" s="43" t="s">
        <v>71</v>
      </c>
      <c r="D190" s="43" t="s">
        <v>55</v>
      </c>
      <c r="E190" s="49">
        <v>110</v>
      </c>
      <c r="F190" s="45">
        <f>G190</f>
        <v>1335</v>
      </c>
      <c r="G190" s="45">
        <v>1335</v>
      </c>
      <c r="H190" s="45">
        <f>I190</f>
        <v>1335</v>
      </c>
      <c r="I190" s="50">
        <v>1335</v>
      </c>
      <c r="J190" s="51"/>
      <c r="K190" s="51"/>
      <c r="L190" s="52"/>
      <c r="M190" s="52"/>
      <c r="N190" s="45">
        <f>F190+J190+K190</f>
        <v>1335</v>
      </c>
      <c r="O190" s="45">
        <f>G190+K190</f>
        <v>1335</v>
      </c>
      <c r="P190" s="45">
        <f>H190+L190+M190</f>
        <v>1335</v>
      </c>
      <c r="Q190" s="50">
        <f>I190+M190</f>
        <v>1335</v>
      </c>
      <c r="R190" s="26"/>
    </row>
    <row r="191" spans="1:18" s="99" customFormat="1" ht="33.75">
      <c r="A191" s="42" t="s">
        <v>37</v>
      </c>
      <c r="B191" s="43" t="s">
        <v>19</v>
      </c>
      <c r="C191" s="43" t="s">
        <v>71</v>
      </c>
      <c r="D191" s="43" t="s">
        <v>55</v>
      </c>
      <c r="E191" s="49">
        <v>200</v>
      </c>
      <c r="F191" s="45">
        <f>F192</f>
        <v>1041</v>
      </c>
      <c r="G191" s="45">
        <f t="shared" ref="G191:Q191" si="87">G192</f>
        <v>1041</v>
      </c>
      <c r="H191" s="45">
        <f t="shared" si="87"/>
        <v>1041</v>
      </c>
      <c r="I191" s="45">
        <f t="shared" si="87"/>
        <v>1041</v>
      </c>
      <c r="J191" s="46">
        <f t="shared" si="87"/>
        <v>0</v>
      </c>
      <c r="K191" s="46">
        <f t="shared" si="87"/>
        <v>0</v>
      </c>
      <c r="L191" s="47">
        <f t="shared" si="87"/>
        <v>0</v>
      </c>
      <c r="M191" s="47">
        <f t="shared" si="87"/>
        <v>0</v>
      </c>
      <c r="N191" s="45">
        <f t="shared" si="87"/>
        <v>1041</v>
      </c>
      <c r="O191" s="45">
        <f t="shared" si="87"/>
        <v>1041</v>
      </c>
      <c r="P191" s="45">
        <f t="shared" si="87"/>
        <v>1041</v>
      </c>
      <c r="Q191" s="45">
        <f t="shared" si="87"/>
        <v>1041</v>
      </c>
      <c r="R191" s="26"/>
    </row>
    <row r="192" spans="1:18" s="99" customFormat="1" ht="50.25">
      <c r="A192" s="42" t="s">
        <v>38</v>
      </c>
      <c r="B192" s="43" t="s">
        <v>19</v>
      </c>
      <c r="C192" s="43" t="s">
        <v>71</v>
      </c>
      <c r="D192" s="43" t="s">
        <v>55</v>
      </c>
      <c r="E192" s="49">
        <v>240</v>
      </c>
      <c r="F192" s="45">
        <f>G192</f>
        <v>1041</v>
      </c>
      <c r="G192" s="45">
        <v>1041</v>
      </c>
      <c r="H192" s="45">
        <f>I192</f>
        <v>1041</v>
      </c>
      <c r="I192" s="50">
        <v>1041</v>
      </c>
      <c r="J192" s="51"/>
      <c r="K192" s="51"/>
      <c r="L192" s="52"/>
      <c r="M192" s="52"/>
      <c r="N192" s="45">
        <f>F192+J192+K192</f>
        <v>1041</v>
      </c>
      <c r="O192" s="45">
        <f>G192+K192</f>
        <v>1041</v>
      </c>
      <c r="P192" s="45">
        <f>H192+L192+M192</f>
        <v>1041</v>
      </c>
      <c r="Q192" s="50">
        <f>I192+M192</f>
        <v>1041</v>
      </c>
      <c r="R192" s="26"/>
    </row>
    <row r="193" spans="1:18" s="99" customFormat="1" ht="20.25">
      <c r="A193" s="42" t="s">
        <v>41</v>
      </c>
      <c r="B193" s="43" t="s">
        <v>19</v>
      </c>
      <c r="C193" s="43" t="s">
        <v>71</v>
      </c>
      <c r="D193" s="43" t="s">
        <v>55</v>
      </c>
      <c r="E193" s="49">
        <v>800</v>
      </c>
      <c r="F193" s="45">
        <f>F194</f>
        <v>14</v>
      </c>
      <c r="G193" s="45">
        <f t="shared" ref="G193:Q193" si="88">G194</f>
        <v>14</v>
      </c>
      <c r="H193" s="45">
        <f t="shared" si="88"/>
        <v>14</v>
      </c>
      <c r="I193" s="45">
        <f t="shared" si="88"/>
        <v>14</v>
      </c>
      <c r="J193" s="46">
        <f t="shared" si="88"/>
        <v>0</v>
      </c>
      <c r="K193" s="46">
        <f t="shared" si="88"/>
        <v>0</v>
      </c>
      <c r="L193" s="47">
        <f t="shared" si="88"/>
        <v>0</v>
      </c>
      <c r="M193" s="47">
        <f t="shared" si="88"/>
        <v>0</v>
      </c>
      <c r="N193" s="45">
        <f t="shared" si="88"/>
        <v>14</v>
      </c>
      <c r="O193" s="45">
        <f t="shared" si="88"/>
        <v>14</v>
      </c>
      <c r="P193" s="45">
        <f t="shared" si="88"/>
        <v>14</v>
      </c>
      <c r="Q193" s="45">
        <f t="shared" si="88"/>
        <v>14</v>
      </c>
      <c r="R193" s="26"/>
    </row>
    <row r="194" spans="1:18" s="99" customFormat="1" ht="20.25">
      <c r="A194" s="42" t="s">
        <v>43</v>
      </c>
      <c r="B194" s="43" t="s">
        <v>19</v>
      </c>
      <c r="C194" s="43" t="s">
        <v>71</v>
      </c>
      <c r="D194" s="43" t="s">
        <v>55</v>
      </c>
      <c r="E194" s="49">
        <v>850</v>
      </c>
      <c r="F194" s="45">
        <f>G194</f>
        <v>14</v>
      </c>
      <c r="G194" s="45">
        <v>14</v>
      </c>
      <c r="H194" s="45">
        <f>I194</f>
        <v>14</v>
      </c>
      <c r="I194" s="50">
        <v>14</v>
      </c>
      <c r="J194" s="51"/>
      <c r="K194" s="51"/>
      <c r="L194" s="52"/>
      <c r="M194" s="52"/>
      <c r="N194" s="45">
        <f>F194+J194+K194</f>
        <v>14</v>
      </c>
      <c r="O194" s="45">
        <f>G194+K194</f>
        <v>14</v>
      </c>
      <c r="P194" s="45">
        <f>H194+L194+M194</f>
        <v>14</v>
      </c>
      <c r="Q194" s="50">
        <f>I194+M194</f>
        <v>14</v>
      </c>
      <c r="R194" s="26"/>
    </row>
    <row r="195" spans="1:18" s="99" customFormat="1" ht="20.25">
      <c r="A195" s="42" t="s">
        <v>58</v>
      </c>
      <c r="B195" s="43" t="s">
        <v>19</v>
      </c>
      <c r="C195" s="43" t="s">
        <v>71</v>
      </c>
      <c r="D195" s="43" t="s">
        <v>59</v>
      </c>
      <c r="E195" s="49"/>
      <c r="F195" s="45">
        <f>F196+F198</f>
        <v>21</v>
      </c>
      <c r="G195" s="45">
        <f t="shared" ref="G195:Q195" si="89">G196+G198</f>
        <v>21</v>
      </c>
      <c r="H195" s="45">
        <f t="shared" si="89"/>
        <v>21</v>
      </c>
      <c r="I195" s="45">
        <f t="shared" si="89"/>
        <v>21</v>
      </c>
      <c r="J195" s="46">
        <f t="shared" si="89"/>
        <v>0</v>
      </c>
      <c r="K195" s="46">
        <f t="shared" si="89"/>
        <v>0</v>
      </c>
      <c r="L195" s="47">
        <f t="shared" si="89"/>
        <v>0</v>
      </c>
      <c r="M195" s="47">
        <f t="shared" si="89"/>
        <v>0</v>
      </c>
      <c r="N195" s="45">
        <f t="shared" si="89"/>
        <v>21</v>
      </c>
      <c r="O195" s="45">
        <f t="shared" si="89"/>
        <v>21</v>
      </c>
      <c r="P195" s="45">
        <f t="shared" si="89"/>
        <v>21</v>
      </c>
      <c r="Q195" s="45">
        <f t="shared" si="89"/>
        <v>21</v>
      </c>
      <c r="R195" s="26"/>
    </row>
    <row r="196" spans="1:18" s="99" customFormat="1" ht="33.75">
      <c r="A196" s="42" t="s">
        <v>37</v>
      </c>
      <c r="B196" s="43" t="s">
        <v>19</v>
      </c>
      <c r="C196" s="43" t="s">
        <v>71</v>
      </c>
      <c r="D196" s="43" t="s">
        <v>59</v>
      </c>
      <c r="E196" s="49">
        <v>200</v>
      </c>
      <c r="F196" s="45">
        <f>F197</f>
        <v>19</v>
      </c>
      <c r="G196" s="45">
        <f t="shared" ref="G196:Q196" si="90">G197</f>
        <v>19</v>
      </c>
      <c r="H196" s="45">
        <f t="shared" si="90"/>
        <v>19</v>
      </c>
      <c r="I196" s="45">
        <f t="shared" si="90"/>
        <v>19</v>
      </c>
      <c r="J196" s="46">
        <f t="shared" si="90"/>
        <v>0</v>
      </c>
      <c r="K196" s="46">
        <f t="shared" si="90"/>
        <v>0</v>
      </c>
      <c r="L196" s="47">
        <f t="shared" si="90"/>
        <v>0</v>
      </c>
      <c r="M196" s="47">
        <f t="shared" si="90"/>
        <v>0</v>
      </c>
      <c r="N196" s="45">
        <f t="shared" si="90"/>
        <v>19</v>
      </c>
      <c r="O196" s="45">
        <f t="shared" si="90"/>
        <v>19</v>
      </c>
      <c r="P196" s="45">
        <f t="shared" si="90"/>
        <v>19</v>
      </c>
      <c r="Q196" s="45">
        <f t="shared" si="90"/>
        <v>19</v>
      </c>
      <c r="R196" s="26"/>
    </row>
    <row r="197" spans="1:18" s="99" customFormat="1" ht="50.25">
      <c r="A197" s="42" t="s">
        <v>38</v>
      </c>
      <c r="B197" s="43" t="s">
        <v>19</v>
      </c>
      <c r="C197" s="43" t="s">
        <v>71</v>
      </c>
      <c r="D197" s="43" t="s">
        <v>59</v>
      </c>
      <c r="E197" s="49">
        <v>240</v>
      </c>
      <c r="F197" s="45">
        <f>G197</f>
        <v>19</v>
      </c>
      <c r="G197" s="45">
        <v>19</v>
      </c>
      <c r="H197" s="45">
        <f>I197</f>
        <v>19</v>
      </c>
      <c r="I197" s="50">
        <v>19</v>
      </c>
      <c r="J197" s="51"/>
      <c r="K197" s="51"/>
      <c r="L197" s="52"/>
      <c r="M197" s="52"/>
      <c r="N197" s="45">
        <f>F197+J197+K197</f>
        <v>19</v>
      </c>
      <c r="O197" s="45">
        <f>G197+K197</f>
        <v>19</v>
      </c>
      <c r="P197" s="45">
        <f>H197+L197+M197</f>
        <v>19</v>
      </c>
      <c r="Q197" s="50">
        <f>I197+M197</f>
        <v>19</v>
      </c>
      <c r="R197" s="26"/>
    </row>
    <row r="198" spans="1:18" s="99" customFormat="1" ht="20.25">
      <c r="A198" s="42" t="s">
        <v>41</v>
      </c>
      <c r="B198" s="43" t="s">
        <v>19</v>
      </c>
      <c r="C198" s="43" t="s">
        <v>71</v>
      </c>
      <c r="D198" s="43" t="s">
        <v>59</v>
      </c>
      <c r="E198" s="49">
        <v>800</v>
      </c>
      <c r="F198" s="45">
        <f>F199</f>
        <v>2</v>
      </c>
      <c r="G198" s="45">
        <f t="shared" ref="G198:Q198" si="91">G199</f>
        <v>2</v>
      </c>
      <c r="H198" s="45">
        <f t="shared" si="91"/>
        <v>2</v>
      </c>
      <c r="I198" s="45">
        <f t="shared" si="91"/>
        <v>2</v>
      </c>
      <c r="J198" s="46">
        <f t="shared" si="91"/>
        <v>0</v>
      </c>
      <c r="K198" s="46">
        <f t="shared" si="91"/>
        <v>0</v>
      </c>
      <c r="L198" s="47">
        <f t="shared" si="91"/>
        <v>0</v>
      </c>
      <c r="M198" s="47">
        <f t="shared" si="91"/>
        <v>0</v>
      </c>
      <c r="N198" s="45">
        <f t="shared" si="91"/>
        <v>2</v>
      </c>
      <c r="O198" s="45">
        <f t="shared" si="91"/>
        <v>2</v>
      </c>
      <c r="P198" s="45">
        <f t="shared" si="91"/>
        <v>2</v>
      </c>
      <c r="Q198" s="45">
        <f t="shared" si="91"/>
        <v>2</v>
      </c>
      <c r="R198" s="26"/>
    </row>
    <row r="199" spans="1:18" s="99" customFormat="1" ht="20.25">
      <c r="A199" s="42" t="s">
        <v>43</v>
      </c>
      <c r="B199" s="43" t="s">
        <v>19</v>
      </c>
      <c r="C199" s="43" t="s">
        <v>71</v>
      </c>
      <c r="D199" s="43" t="s">
        <v>59</v>
      </c>
      <c r="E199" s="49">
        <v>850</v>
      </c>
      <c r="F199" s="45">
        <f>G199</f>
        <v>2</v>
      </c>
      <c r="G199" s="45">
        <v>2</v>
      </c>
      <c r="H199" s="45">
        <f>I199</f>
        <v>2</v>
      </c>
      <c r="I199" s="50">
        <v>2</v>
      </c>
      <c r="J199" s="51"/>
      <c r="K199" s="51"/>
      <c r="L199" s="52"/>
      <c r="M199" s="52"/>
      <c r="N199" s="45">
        <f>F199+J199+K199</f>
        <v>2</v>
      </c>
      <c r="O199" s="45">
        <f>G199+K199</f>
        <v>2</v>
      </c>
      <c r="P199" s="45">
        <f>H199+L199+M199</f>
        <v>2</v>
      </c>
      <c r="Q199" s="50">
        <f>I199+M199</f>
        <v>2</v>
      </c>
      <c r="R199" s="26"/>
    </row>
    <row r="200" spans="1:18" ht="20.25">
      <c r="A200" s="42"/>
      <c r="B200" s="95"/>
      <c r="C200" s="95"/>
      <c r="D200" s="95"/>
      <c r="E200" s="95"/>
      <c r="F200" s="14"/>
      <c r="G200" s="14"/>
      <c r="H200" s="14"/>
      <c r="I200" s="14"/>
      <c r="J200" s="16"/>
      <c r="K200" s="16"/>
      <c r="L200" s="17"/>
      <c r="M200" s="17"/>
      <c r="N200" s="14"/>
      <c r="O200" s="14"/>
      <c r="P200" s="14"/>
      <c r="Q200" s="14"/>
      <c r="R200" s="26"/>
    </row>
    <row r="201" spans="1:18" ht="60.75">
      <c r="A201" s="18" t="s">
        <v>121</v>
      </c>
      <c r="B201" s="19" t="s">
        <v>122</v>
      </c>
      <c r="C201" s="19"/>
      <c r="D201" s="20"/>
      <c r="E201" s="19"/>
      <c r="F201" s="100">
        <f>F219+F203</f>
        <v>142269</v>
      </c>
      <c r="G201" s="100">
        <f t="shared" ref="G201:Q201" si="92">G219+G203</f>
        <v>0</v>
      </c>
      <c r="H201" s="100">
        <f t="shared" si="92"/>
        <v>142269</v>
      </c>
      <c r="I201" s="100">
        <f t="shared" si="92"/>
        <v>0</v>
      </c>
      <c r="J201" s="100">
        <f t="shared" si="92"/>
        <v>0</v>
      </c>
      <c r="K201" s="100">
        <f t="shared" si="92"/>
        <v>0</v>
      </c>
      <c r="L201" s="100">
        <f t="shared" si="92"/>
        <v>0</v>
      </c>
      <c r="M201" s="100">
        <f t="shared" si="92"/>
        <v>0</v>
      </c>
      <c r="N201" s="100">
        <f t="shared" si="92"/>
        <v>142269</v>
      </c>
      <c r="O201" s="100">
        <f t="shared" si="92"/>
        <v>0</v>
      </c>
      <c r="P201" s="100">
        <f t="shared" si="92"/>
        <v>142269</v>
      </c>
      <c r="Q201" s="100">
        <f t="shared" si="92"/>
        <v>0</v>
      </c>
      <c r="R201" s="26"/>
    </row>
    <row r="202" spans="1:18" ht="20.25">
      <c r="A202" s="18"/>
      <c r="B202" s="19"/>
      <c r="C202" s="19"/>
      <c r="D202" s="20"/>
      <c r="E202" s="19"/>
      <c r="F202" s="101"/>
      <c r="G202" s="101"/>
      <c r="H202" s="101"/>
      <c r="I202" s="101"/>
      <c r="J202" s="102"/>
      <c r="K202" s="102"/>
      <c r="L202" s="103"/>
      <c r="M202" s="103"/>
      <c r="N202" s="101"/>
      <c r="O202" s="101"/>
      <c r="P202" s="101"/>
      <c r="Q202" s="101"/>
      <c r="R202" s="26"/>
    </row>
    <row r="203" spans="1:18" s="97" customFormat="1" ht="75">
      <c r="A203" s="37" t="s">
        <v>123</v>
      </c>
      <c r="B203" s="38" t="s">
        <v>30</v>
      </c>
      <c r="C203" s="38" t="s">
        <v>124</v>
      </c>
      <c r="D203" s="54"/>
      <c r="E203" s="38"/>
      <c r="F203" s="40">
        <f>F213+F204</f>
        <v>87028</v>
      </c>
      <c r="G203" s="40">
        <f t="shared" ref="G203:Q203" si="93">G213+G204</f>
        <v>0</v>
      </c>
      <c r="H203" s="40">
        <f t="shared" si="93"/>
        <v>87028</v>
      </c>
      <c r="I203" s="40">
        <f t="shared" si="93"/>
        <v>0</v>
      </c>
      <c r="J203" s="91">
        <f t="shared" si="93"/>
        <v>0</v>
      </c>
      <c r="K203" s="91">
        <f t="shared" si="93"/>
        <v>0</v>
      </c>
      <c r="L203" s="92">
        <f t="shared" si="93"/>
        <v>0</v>
      </c>
      <c r="M203" s="92">
        <f t="shared" si="93"/>
        <v>0</v>
      </c>
      <c r="N203" s="40">
        <f t="shared" si="93"/>
        <v>87028</v>
      </c>
      <c r="O203" s="40">
        <f t="shared" si="93"/>
        <v>0</v>
      </c>
      <c r="P203" s="40">
        <f t="shared" si="93"/>
        <v>87028</v>
      </c>
      <c r="Q203" s="40">
        <f t="shared" si="93"/>
        <v>0</v>
      </c>
      <c r="R203" s="26"/>
    </row>
    <row r="204" spans="1:18" s="97" customFormat="1" ht="99.75">
      <c r="A204" s="42" t="s">
        <v>72</v>
      </c>
      <c r="B204" s="43" t="s">
        <v>30</v>
      </c>
      <c r="C204" s="43" t="s">
        <v>124</v>
      </c>
      <c r="D204" s="85" t="s">
        <v>73</v>
      </c>
      <c r="E204" s="43"/>
      <c r="F204" s="45">
        <f>F205</f>
        <v>85028</v>
      </c>
      <c r="G204" s="45">
        <f t="shared" ref="G204:Q205" si="94">G205</f>
        <v>0</v>
      </c>
      <c r="H204" s="45">
        <f t="shared" si="94"/>
        <v>85028</v>
      </c>
      <c r="I204" s="45">
        <f t="shared" si="94"/>
        <v>0</v>
      </c>
      <c r="J204" s="46">
        <f t="shared" si="94"/>
        <v>0</v>
      </c>
      <c r="K204" s="46">
        <f t="shared" si="94"/>
        <v>0</v>
      </c>
      <c r="L204" s="47">
        <f t="shared" si="94"/>
        <v>0</v>
      </c>
      <c r="M204" s="47">
        <f t="shared" si="94"/>
        <v>0</v>
      </c>
      <c r="N204" s="45">
        <f t="shared" si="94"/>
        <v>85028</v>
      </c>
      <c r="O204" s="45">
        <f t="shared" si="94"/>
        <v>0</v>
      </c>
      <c r="P204" s="45">
        <f t="shared" si="94"/>
        <v>85028</v>
      </c>
      <c r="Q204" s="45">
        <f t="shared" si="94"/>
        <v>0</v>
      </c>
      <c r="R204" s="26"/>
    </row>
    <row r="205" spans="1:18" s="97" customFormat="1" ht="33.75">
      <c r="A205" s="42" t="s">
        <v>100</v>
      </c>
      <c r="B205" s="43" t="s">
        <v>30</v>
      </c>
      <c r="C205" s="43" t="s">
        <v>124</v>
      </c>
      <c r="D205" s="85" t="s">
        <v>125</v>
      </c>
      <c r="E205" s="43"/>
      <c r="F205" s="45">
        <f>F206</f>
        <v>85028</v>
      </c>
      <c r="G205" s="45">
        <f t="shared" si="94"/>
        <v>0</v>
      </c>
      <c r="H205" s="45">
        <f t="shared" si="94"/>
        <v>85028</v>
      </c>
      <c r="I205" s="45">
        <f t="shared" si="94"/>
        <v>0</v>
      </c>
      <c r="J205" s="46">
        <f t="shared" si="94"/>
        <v>0</v>
      </c>
      <c r="K205" s="46">
        <f t="shared" si="94"/>
        <v>0</v>
      </c>
      <c r="L205" s="47">
        <f t="shared" si="94"/>
        <v>0</v>
      </c>
      <c r="M205" s="47">
        <f t="shared" si="94"/>
        <v>0</v>
      </c>
      <c r="N205" s="45">
        <f t="shared" si="94"/>
        <v>85028</v>
      </c>
      <c r="O205" s="45">
        <f t="shared" si="94"/>
        <v>0</v>
      </c>
      <c r="P205" s="45">
        <f t="shared" si="94"/>
        <v>85028</v>
      </c>
      <c r="Q205" s="45">
        <f t="shared" si="94"/>
        <v>0</v>
      </c>
      <c r="R205" s="26"/>
    </row>
    <row r="206" spans="1:18" s="97" customFormat="1" ht="66.75">
      <c r="A206" s="42" t="s">
        <v>126</v>
      </c>
      <c r="B206" s="43" t="s">
        <v>30</v>
      </c>
      <c r="C206" s="43" t="s">
        <v>124</v>
      </c>
      <c r="D206" s="85" t="s">
        <v>127</v>
      </c>
      <c r="E206" s="43"/>
      <c r="F206" s="45">
        <f>F207+F209+F211</f>
        <v>85028</v>
      </c>
      <c r="G206" s="45">
        <f t="shared" ref="G206:Q206" si="95">G207+G209+G211</f>
        <v>0</v>
      </c>
      <c r="H206" s="45">
        <f t="shared" si="95"/>
        <v>85028</v>
      </c>
      <c r="I206" s="45">
        <f t="shared" si="95"/>
        <v>0</v>
      </c>
      <c r="J206" s="46">
        <f t="shared" si="95"/>
        <v>0</v>
      </c>
      <c r="K206" s="46">
        <f t="shared" si="95"/>
        <v>0</v>
      </c>
      <c r="L206" s="47">
        <f t="shared" si="95"/>
        <v>0</v>
      </c>
      <c r="M206" s="47">
        <f t="shared" si="95"/>
        <v>0</v>
      </c>
      <c r="N206" s="45">
        <f t="shared" si="95"/>
        <v>85028</v>
      </c>
      <c r="O206" s="45">
        <f t="shared" si="95"/>
        <v>0</v>
      </c>
      <c r="P206" s="45">
        <f t="shared" si="95"/>
        <v>85028</v>
      </c>
      <c r="Q206" s="45">
        <f t="shared" si="95"/>
        <v>0</v>
      </c>
      <c r="R206" s="26"/>
    </row>
    <row r="207" spans="1:18" s="97" customFormat="1" ht="83.25">
      <c r="A207" s="42" t="s">
        <v>27</v>
      </c>
      <c r="B207" s="43" t="s">
        <v>30</v>
      </c>
      <c r="C207" s="43" t="s">
        <v>124</v>
      </c>
      <c r="D207" s="85" t="s">
        <v>127</v>
      </c>
      <c r="E207" s="49">
        <v>100</v>
      </c>
      <c r="F207" s="45">
        <f>F208</f>
        <v>72692</v>
      </c>
      <c r="G207" s="45">
        <f t="shared" ref="G207:Q207" si="96">G208</f>
        <v>0</v>
      </c>
      <c r="H207" s="45">
        <f t="shared" si="96"/>
        <v>72692</v>
      </c>
      <c r="I207" s="45">
        <f t="shared" si="96"/>
        <v>0</v>
      </c>
      <c r="J207" s="46">
        <f t="shared" si="96"/>
        <v>0</v>
      </c>
      <c r="K207" s="46">
        <f t="shared" si="96"/>
        <v>0</v>
      </c>
      <c r="L207" s="47">
        <f t="shared" si="96"/>
        <v>0</v>
      </c>
      <c r="M207" s="47">
        <f t="shared" si="96"/>
        <v>0</v>
      </c>
      <c r="N207" s="45">
        <f t="shared" si="96"/>
        <v>72692</v>
      </c>
      <c r="O207" s="45">
        <f t="shared" si="96"/>
        <v>0</v>
      </c>
      <c r="P207" s="45">
        <f t="shared" si="96"/>
        <v>72692</v>
      </c>
      <c r="Q207" s="45">
        <f t="shared" si="96"/>
        <v>0</v>
      </c>
      <c r="R207" s="26"/>
    </row>
    <row r="208" spans="1:18" s="97" customFormat="1" ht="33.75">
      <c r="A208" s="42" t="s">
        <v>104</v>
      </c>
      <c r="B208" s="43" t="s">
        <v>30</v>
      </c>
      <c r="C208" s="43" t="s">
        <v>124</v>
      </c>
      <c r="D208" s="85" t="s">
        <v>127</v>
      </c>
      <c r="E208" s="49">
        <v>110</v>
      </c>
      <c r="F208" s="45">
        <f>72615+77</f>
        <v>72692</v>
      </c>
      <c r="G208" s="45"/>
      <c r="H208" s="45">
        <f>72615+77</f>
        <v>72692</v>
      </c>
      <c r="I208" s="50"/>
      <c r="J208" s="16"/>
      <c r="K208" s="16"/>
      <c r="L208" s="17"/>
      <c r="M208" s="17"/>
      <c r="N208" s="45">
        <f>F208+J208+K208</f>
        <v>72692</v>
      </c>
      <c r="O208" s="45">
        <f>G208+K208</f>
        <v>0</v>
      </c>
      <c r="P208" s="45">
        <f>H208+L208+M208</f>
        <v>72692</v>
      </c>
      <c r="Q208" s="50">
        <f>I208+M208</f>
        <v>0</v>
      </c>
      <c r="R208" s="26"/>
    </row>
    <row r="209" spans="1:18" s="97" customFormat="1" ht="33.75">
      <c r="A209" s="42" t="s">
        <v>37</v>
      </c>
      <c r="B209" s="43" t="s">
        <v>30</v>
      </c>
      <c r="C209" s="43" t="s">
        <v>124</v>
      </c>
      <c r="D209" s="85" t="s">
        <v>127</v>
      </c>
      <c r="E209" s="49">
        <v>200</v>
      </c>
      <c r="F209" s="45">
        <f>F210</f>
        <v>11956</v>
      </c>
      <c r="G209" s="45">
        <f t="shared" ref="G209:Q209" si="97">G210</f>
        <v>0</v>
      </c>
      <c r="H209" s="45">
        <f t="shared" si="97"/>
        <v>11956</v>
      </c>
      <c r="I209" s="45">
        <f t="shared" si="97"/>
        <v>0</v>
      </c>
      <c r="J209" s="46">
        <f t="shared" si="97"/>
        <v>0</v>
      </c>
      <c r="K209" s="46">
        <f t="shared" si="97"/>
        <v>0</v>
      </c>
      <c r="L209" s="47">
        <f t="shared" si="97"/>
        <v>0</v>
      </c>
      <c r="M209" s="47">
        <f t="shared" si="97"/>
        <v>0</v>
      </c>
      <c r="N209" s="45">
        <f t="shared" si="97"/>
        <v>11956</v>
      </c>
      <c r="O209" s="45">
        <f t="shared" si="97"/>
        <v>0</v>
      </c>
      <c r="P209" s="45">
        <f t="shared" si="97"/>
        <v>11956</v>
      </c>
      <c r="Q209" s="45">
        <f t="shared" si="97"/>
        <v>0</v>
      </c>
      <c r="R209" s="26"/>
    </row>
    <row r="210" spans="1:18" s="97" customFormat="1" ht="50.25">
      <c r="A210" s="42" t="s">
        <v>38</v>
      </c>
      <c r="B210" s="43" t="s">
        <v>30</v>
      </c>
      <c r="C210" s="43" t="s">
        <v>124</v>
      </c>
      <c r="D210" s="85" t="s">
        <v>127</v>
      </c>
      <c r="E210" s="49">
        <v>240</v>
      </c>
      <c r="F210" s="45">
        <v>11956</v>
      </c>
      <c r="G210" s="45"/>
      <c r="H210" s="45">
        <v>11956</v>
      </c>
      <c r="I210" s="50"/>
      <c r="J210" s="16"/>
      <c r="K210" s="16"/>
      <c r="L210" s="17"/>
      <c r="M210" s="17"/>
      <c r="N210" s="45">
        <f>F210+J210+K210</f>
        <v>11956</v>
      </c>
      <c r="O210" s="45">
        <f>G210+K210</f>
        <v>0</v>
      </c>
      <c r="P210" s="45">
        <f>H210+L210+M210</f>
        <v>11956</v>
      </c>
      <c r="Q210" s="50">
        <f>I210+M210</f>
        <v>0</v>
      </c>
      <c r="R210" s="26"/>
    </row>
    <row r="211" spans="1:18" s="97" customFormat="1" ht="20.25">
      <c r="A211" s="42" t="s">
        <v>41</v>
      </c>
      <c r="B211" s="43" t="s">
        <v>30</v>
      </c>
      <c r="C211" s="43" t="s">
        <v>124</v>
      </c>
      <c r="D211" s="85" t="s">
        <v>127</v>
      </c>
      <c r="E211" s="49">
        <v>800</v>
      </c>
      <c r="F211" s="45">
        <f>F212</f>
        <v>380</v>
      </c>
      <c r="G211" s="45">
        <f t="shared" ref="G211:Q211" si="98">G212</f>
        <v>0</v>
      </c>
      <c r="H211" s="45">
        <f t="shared" si="98"/>
        <v>380</v>
      </c>
      <c r="I211" s="45">
        <f t="shared" si="98"/>
        <v>0</v>
      </c>
      <c r="J211" s="46">
        <f t="shared" si="98"/>
        <v>0</v>
      </c>
      <c r="K211" s="46">
        <f t="shared" si="98"/>
        <v>0</v>
      </c>
      <c r="L211" s="47">
        <f t="shared" si="98"/>
        <v>0</v>
      </c>
      <c r="M211" s="47">
        <f t="shared" si="98"/>
        <v>0</v>
      </c>
      <c r="N211" s="45">
        <f t="shared" si="98"/>
        <v>380</v>
      </c>
      <c r="O211" s="45">
        <f t="shared" si="98"/>
        <v>0</v>
      </c>
      <c r="P211" s="45">
        <f t="shared" si="98"/>
        <v>380</v>
      </c>
      <c r="Q211" s="45">
        <f t="shared" si="98"/>
        <v>0</v>
      </c>
      <c r="R211" s="26"/>
    </row>
    <row r="212" spans="1:18" s="97" customFormat="1" ht="20.25">
      <c r="A212" s="42" t="s">
        <v>43</v>
      </c>
      <c r="B212" s="43" t="s">
        <v>30</v>
      </c>
      <c r="C212" s="43" t="s">
        <v>124</v>
      </c>
      <c r="D212" s="85" t="s">
        <v>127</v>
      </c>
      <c r="E212" s="49">
        <v>850</v>
      </c>
      <c r="F212" s="45">
        <v>380</v>
      </c>
      <c r="G212" s="45"/>
      <c r="H212" s="45">
        <v>380</v>
      </c>
      <c r="I212" s="50"/>
      <c r="J212" s="16"/>
      <c r="K212" s="16"/>
      <c r="L212" s="17"/>
      <c r="M212" s="17"/>
      <c r="N212" s="45">
        <f>F212+J212+K212</f>
        <v>380</v>
      </c>
      <c r="O212" s="45">
        <f>G212+K212</f>
        <v>0</v>
      </c>
      <c r="P212" s="45">
        <f>H212+L212+M212</f>
        <v>380</v>
      </c>
      <c r="Q212" s="50">
        <f>I212+M212</f>
        <v>0</v>
      </c>
      <c r="R212" s="26"/>
    </row>
    <row r="213" spans="1:18" ht="83.25">
      <c r="A213" s="42" t="s">
        <v>98</v>
      </c>
      <c r="B213" s="43" t="s">
        <v>30</v>
      </c>
      <c r="C213" s="43" t="s">
        <v>124</v>
      </c>
      <c r="D213" s="85" t="s">
        <v>99</v>
      </c>
      <c r="E213" s="43"/>
      <c r="F213" s="45">
        <f>F214</f>
        <v>2000</v>
      </c>
      <c r="G213" s="45">
        <f t="shared" ref="G213:I216" si="99">G214</f>
        <v>0</v>
      </c>
      <c r="H213" s="45">
        <f t="shared" si="99"/>
        <v>2000</v>
      </c>
      <c r="I213" s="45">
        <f t="shared" si="99"/>
        <v>0</v>
      </c>
      <c r="J213" s="16"/>
      <c r="K213" s="16"/>
      <c r="L213" s="17"/>
      <c r="M213" s="17"/>
      <c r="N213" s="45">
        <f>N214</f>
        <v>2000</v>
      </c>
      <c r="O213" s="45">
        <f t="shared" ref="O213:Q216" si="100">O214</f>
        <v>0</v>
      </c>
      <c r="P213" s="45">
        <f t="shared" si="100"/>
        <v>2000</v>
      </c>
      <c r="Q213" s="45">
        <f t="shared" si="100"/>
        <v>0</v>
      </c>
      <c r="R213" s="26"/>
    </row>
    <row r="214" spans="1:18" ht="20.25">
      <c r="A214" s="42" t="s">
        <v>128</v>
      </c>
      <c r="B214" s="43" t="s">
        <v>30</v>
      </c>
      <c r="C214" s="43" t="s">
        <v>124</v>
      </c>
      <c r="D214" s="85" t="s">
        <v>129</v>
      </c>
      <c r="E214" s="43"/>
      <c r="F214" s="45">
        <f>F215</f>
        <v>2000</v>
      </c>
      <c r="G214" s="45">
        <f t="shared" si="99"/>
        <v>0</v>
      </c>
      <c r="H214" s="45">
        <f t="shared" si="99"/>
        <v>2000</v>
      </c>
      <c r="I214" s="45">
        <f t="shared" si="99"/>
        <v>0</v>
      </c>
      <c r="J214" s="16"/>
      <c r="K214" s="16"/>
      <c r="L214" s="17"/>
      <c r="M214" s="17"/>
      <c r="N214" s="45">
        <f>N215</f>
        <v>2000</v>
      </c>
      <c r="O214" s="45">
        <f t="shared" si="100"/>
        <v>0</v>
      </c>
      <c r="P214" s="45">
        <f t="shared" si="100"/>
        <v>2000</v>
      </c>
      <c r="Q214" s="45">
        <f t="shared" si="100"/>
        <v>0</v>
      </c>
      <c r="R214" s="26"/>
    </row>
    <row r="215" spans="1:18" ht="132.75">
      <c r="A215" s="42" t="s">
        <v>130</v>
      </c>
      <c r="B215" s="43" t="s">
        <v>30</v>
      </c>
      <c r="C215" s="43" t="s">
        <v>124</v>
      </c>
      <c r="D215" s="85" t="s">
        <v>131</v>
      </c>
      <c r="E215" s="43"/>
      <c r="F215" s="45">
        <f>F216</f>
        <v>2000</v>
      </c>
      <c r="G215" s="45">
        <f t="shared" si="99"/>
        <v>0</v>
      </c>
      <c r="H215" s="45">
        <f t="shared" si="99"/>
        <v>2000</v>
      </c>
      <c r="I215" s="45">
        <f t="shared" si="99"/>
        <v>0</v>
      </c>
      <c r="J215" s="16"/>
      <c r="K215" s="16"/>
      <c r="L215" s="17"/>
      <c r="M215" s="17"/>
      <c r="N215" s="45">
        <f>N216</f>
        <v>2000</v>
      </c>
      <c r="O215" s="45">
        <f t="shared" si="100"/>
        <v>0</v>
      </c>
      <c r="P215" s="45">
        <f t="shared" si="100"/>
        <v>2000</v>
      </c>
      <c r="Q215" s="45">
        <f t="shared" si="100"/>
        <v>0</v>
      </c>
      <c r="R215" s="26"/>
    </row>
    <row r="216" spans="1:18" ht="50.25">
      <c r="A216" s="42" t="s">
        <v>84</v>
      </c>
      <c r="B216" s="43" t="s">
        <v>30</v>
      </c>
      <c r="C216" s="43" t="s">
        <v>124</v>
      </c>
      <c r="D216" s="85" t="s">
        <v>131</v>
      </c>
      <c r="E216" s="49">
        <v>600</v>
      </c>
      <c r="F216" s="45">
        <f>F217</f>
        <v>2000</v>
      </c>
      <c r="G216" s="45">
        <f t="shared" si="99"/>
        <v>0</v>
      </c>
      <c r="H216" s="45">
        <f t="shared" si="99"/>
        <v>2000</v>
      </c>
      <c r="I216" s="45">
        <f t="shared" si="99"/>
        <v>0</v>
      </c>
      <c r="J216" s="16"/>
      <c r="K216" s="16"/>
      <c r="L216" s="17"/>
      <c r="M216" s="17"/>
      <c r="N216" s="45">
        <f>N217</f>
        <v>2000</v>
      </c>
      <c r="O216" s="45">
        <f t="shared" si="100"/>
        <v>0</v>
      </c>
      <c r="P216" s="45">
        <f t="shared" si="100"/>
        <v>2000</v>
      </c>
      <c r="Q216" s="45">
        <f t="shared" si="100"/>
        <v>0</v>
      </c>
      <c r="R216" s="26"/>
    </row>
    <row r="217" spans="1:18" ht="66.75">
      <c r="A217" s="42" t="s">
        <v>132</v>
      </c>
      <c r="B217" s="43" t="s">
        <v>30</v>
      </c>
      <c r="C217" s="43" t="s">
        <v>124</v>
      </c>
      <c r="D217" s="85" t="s">
        <v>131</v>
      </c>
      <c r="E217" s="49">
        <v>630</v>
      </c>
      <c r="F217" s="45">
        <v>2000</v>
      </c>
      <c r="G217" s="45"/>
      <c r="H217" s="45">
        <v>2000</v>
      </c>
      <c r="I217" s="50"/>
      <c r="J217" s="16"/>
      <c r="K217" s="16"/>
      <c r="L217" s="17"/>
      <c r="M217" s="17"/>
      <c r="N217" s="45">
        <f>F217+J217+K217</f>
        <v>2000</v>
      </c>
      <c r="O217" s="45">
        <f>G217+K217</f>
        <v>0</v>
      </c>
      <c r="P217" s="45">
        <f>H217+L217+M217</f>
        <v>2000</v>
      </c>
      <c r="Q217" s="50">
        <f>I217+M217</f>
        <v>0</v>
      </c>
      <c r="R217" s="26"/>
    </row>
    <row r="218" spans="1:18" s="97" customFormat="1" ht="20.25">
      <c r="A218" s="42"/>
      <c r="B218" s="43"/>
      <c r="C218" s="43"/>
      <c r="D218" s="85"/>
      <c r="E218" s="43"/>
      <c r="F218" s="14"/>
      <c r="G218" s="14"/>
      <c r="H218" s="14"/>
      <c r="I218" s="14"/>
      <c r="J218" s="16"/>
      <c r="K218" s="16"/>
      <c r="L218" s="17"/>
      <c r="M218" s="17"/>
      <c r="N218" s="14"/>
      <c r="O218" s="14"/>
      <c r="P218" s="14"/>
      <c r="Q218" s="14"/>
      <c r="R218" s="26"/>
    </row>
    <row r="219" spans="1:18" ht="56.25">
      <c r="A219" s="37" t="s">
        <v>133</v>
      </c>
      <c r="B219" s="38" t="s">
        <v>30</v>
      </c>
      <c r="C219" s="38" t="s">
        <v>134</v>
      </c>
      <c r="D219" s="85"/>
      <c r="E219" s="43"/>
      <c r="F219" s="40">
        <f t="shared" ref="F219:Q219" si="101">F220+F225+F238</f>
        <v>55241</v>
      </c>
      <c r="G219" s="40">
        <f t="shared" si="101"/>
        <v>0</v>
      </c>
      <c r="H219" s="40">
        <f t="shared" si="101"/>
        <v>55241</v>
      </c>
      <c r="I219" s="40">
        <f t="shared" si="101"/>
        <v>0</v>
      </c>
      <c r="J219" s="91">
        <f t="shared" si="101"/>
        <v>0</v>
      </c>
      <c r="K219" s="91">
        <f t="shared" si="101"/>
        <v>0</v>
      </c>
      <c r="L219" s="92">
        <f t="shared" si="101"/>
        <v>0</v>
      </c>
      <c r="M219" s="92">
        <f t="shared" si="101"/>
        <v>0</v>
      </c>
      <c r="N219" s="40">
        <f t="shared" si="101"/>
        <v>55241</v>
      </c>
      <c r="O219" s="40">
        <f t="shared" si="101"/>
        <v>0</v>
      </c>
      <c r="P219" s="40">
        <f t="shared" si="101"/>
        <v>55241</v>
      </c>
      <c r="Q219" s="40">
        <f t="shared" si="101"/>
        <v>0</v>
      </c>
      <c r="R219" s="26"/>
    </row>
    <row r="220" spans="1:18" ht="50.25">
      <c r="A220" s="42" t="s">
        <v>135</v>
      </c>
      <c r="B220" s="43" t="s">
        <v>30</v>
      </c>
      <c r="C220" s="43" t="s">
        <v>134</v>
      </c>
      <c r="D220" s="85" t="s">
        <v>136</v>
      </c>
      <c r="E220" s="43"/>
      <c r="F220" s="45">
        <f t="shared" ref="F220:Q223" si="102">F221</f>
        <v>242</v>
      </c>
      <c r="G220" s="45">
        <f t="shared" si="102"/>
        <v>0</v>
      </c>
      <c r="H220" s="45">
        <f t="shared" si="102"/>
        <v>0</v>
      </c>
      <c r="I220" s="45">
        <f t="shared" si="102"/>
        <v>0</v>
      </c>
      <c r="J220" s="46">
        <f t="shared" si="102"/>
        <v>0</v>
      </c>
      <c r="K220" s="46">
        <f t="shared" si="102"/>
        <v>0</v>
      </c>
      <c r="L220" s="47">
        <f t="shared" si="102"/>
        <v>0</v>
      </c>
      <c r="M220" s="47">
        <f t="shared" si="102"/>
        <v>0</v>
      </c>
      <c r="N220" s="45">
        <f t="shared" si="102"/>
        <v>242</v>
      </c>
      <c r="O220" s="45">
        <f t="shared" si="102"/>
        <v>0</v>
      </c>
      <c r="P220" s="45">
        <f t="shared" si="102"/>
        <v>0</v>
      </c>
      <c r="Q220" s="45">
        <f t="shared" si="102"/>
        <v>0</v>
      </c>
      <c r="R220" s="26"/>
    </row>
    <row r="221" spans="1:18" ht="20.25">
      <c r="A221" s="42" t="s">
        <v>74</v>
      </c>
      <c r="B221" s="43" t="s">
        <v>30</v>
      </c>
      <c r="C221" s="43" t="s">
        <v>134</v>
      </c>
      <c r="D221" s="85" t="s">
        <v>137</v>
      </c>
      <c r="E221" s="43"/>
      <c r="F221" s="45">
        <f t="shared" si="102"/>
        <v>242</v>
      </c>
      <c r="G221" s="45">
        <f t="shared" si="102"/>
        <v>0</v>
      </c>
      <c r="H221" s="45">
        <f t="shared" si="102"/>
        <v>0</v>
      </c>
      <c r="I221" s="45">
        <f t="shared" si="102"/>
        <v>0</v>
      </c>
      <c r="J221" s="46">
        <f t="shared" si="102"/>
        <v>0</v>
      </c>
      <c r="K221" s="46">
        <f t="shared" si="102"/>
        <v>0</v>
      </c>
      <c r="L221" s="47">
        <f t="shared" si="102"/>
        <v>0</v>
      </c>
      <c r="M221" s="47">
        <f t="shared" si="102"/>
        <v>0</v>
      </c>
      <c r="N221" s="45">
        <f t="shared" si="102"/>
        <v>242</v>
      </c>
      <c r="O221" s="45">
        <f t="shared" si="102"/>
        <v>0</v>
      </c>
      <c r="P221" s="45">
        <f t="shared" si="102"/>
        <v>0</v>
      </c>
      <c r="Q221" s="45">
        <f t="shared" si="102"/>
        <v>0</v>
      </c>
      <c r="R221" s="26"/>
    </row>
    <row r="222" spans="1:18" ht="50.25">
      <c r="A222" s="42" t="s">
        <v>138</v>
      </c>
      <c r="B222" s="43" t="s">
        <v>30</v>
      </c>
      <c r="C222" s="43" t="s">
        <v>134</v>
      </c>
      <c r="D222" s="85" t="s">
        <v>139</v>
      </c>
      <c r="E222" s="43"/>
      <c r="F222" s="45">
        <f t="shared" si="102"/>
        <v>242</v>
      </c>
      <c r="G222" s="45">
        <f t="shared" si="102"/>
        <v>0</v>
      </c>
      <c r="H222" s="45">
        <f t="shared" si="102"/>
        <v>0</v>
      </c>
      <c r="I222" s="45">
        <f t="shared" si="102"/>
        <v>0</v>
      </c>
      <c r="J222" s="46">
        <f t="shared" si="102"/>
        <v>0</v>
      </c>
      <c r="K222" s="46">
        <f t="shared" si="102"/>
        <v>0</v>
      </c>
      <c r="L222" s="47">
        <f t="shared" si="102"/>
        <v>0</v>
      </c>
      <c r="M222" s="47">
        <f t="shared" si="102"/>
        <v>0</v>
      </c>
      <c r="N222" s="45">
        <f t="shared" si="102"/>
        <v>242</v>
      </c>
      <c r="O222" s="45">
        <f t="shared" si="102"/>
        <v>0</v>
      </c>
      <c r="P222" s="45">
        <f t="shared" si="102"/>
        <v>0</v>
      </c>
      <c r="Q222" s="45">
        <f t="shared" si="102"/>
        <v>0</v>
      </c>
      <c r="R222" s="26"/>
    </row>
    <row r="223" spans="1:18" ht="33.75">
      <c r="A223" s="42" t="s">
        <v>37</v>
      </c>
      <c r="B223" s="43" t="s">
        <v>30</v>
      </c>
      <c r="C223" s="43" t="s">
        <v>134</v>
      </c>
      <c r="D223" s="85" t="s">
        <v>139</v>
      </c>
      <c r="E223" s="49">
        <v>200</v>
      </c>
      <c r="F223" s="45">
        <f t="shared" si="102"/>
        <v>242</v>
      </c>
      <c r="G223" s="45">
        <f t="shared" si="102"/>
        <v>0</v>
      </c>
      <c r="H223" s="45">
        <f t="shared" si="102"/>
        <v>0</v>
      </c>
      <c r="I223" s="45">
        <f t="shared" si="102"/>
        <v>0</v>
      </c>
      <c r="J223" s="46">
        <f t="shared" si="102"/>
        <v>0</v>
      </c>
      <c r="K223" s="46">
        <f t="shared" si="102"/>
        <v>0</v>
      </c>
      <c r="L223" s="47">
        <f t="shared" si="102"/>
        <v>0</v>
      </c>
      <c r="M223" s="47">
        <f t="shared" si="102"/>
        <v>0</v>
      </c>
      <c r="N223" s="45">
        <f t="shared" si="102"/>
        <v>242</v>
      </c>
      <c r="O223" s="45">
        <f t="shared" si="102"/>
        <v>0</v>
      </c>
      <c r="P223" s="45">
        <f t="shared" si="102"/>
        <v>0</v>
      </c>
      <c r="Q223" s="45">
        <f t="shared" si="102"/>
        <v>0</v>
      </c>
      <c r="R223" s="26"/>
    </row>
    <row r="224" spans="1:18" ht="50.25">
      <c r="A224" s="42" t="s">
        <v>38</v>
      </c>
      <c r="B224" s="43" t="s">
        <v>30</v>
      </c>
      <c r="C224" s="43" t="s">
        <v>134</v>
      </c>
      <c r="D224" s="85" t="s">
        <v>139</v>
      </c>
      <c r="E224" s="49">
        <v>240</v>
      </c>
      <c r="F224" s="45">
        <v>242</v>
      </c>
      <c r="G224" s="45"/>
      <c r="H224" s="45"/>
      <c r="I224" s="50"/>
      <c r="J224" s="16"/>
      <c r="K224" s="16"/>
      <c r="L224" s="17"/>
      <c r="M224" s="17"/>
      <c r="N224" s="45">
        <f>F224+J224+K224</f>
        <v>242</v>
      </c>
      <c r="O224" s="45">
        <f>G224+K224</f>
        <v>0</v>
      </c>
      <c r="P224" s="45">
        <f>H224+L224+M224</f>
        <v>0</v>
      </c>
      <c r="Q224" s="50">
        <f>I224+M224</f>
        <v>0</v>
      </c>
      <c r="R224" s="26"/>
    </row>
    <row r="225" spans="1:18" s="97" customFormat="1" ht="66.75">
      <c r="A225" s="42" t="s">
        <v>140</v>
      </c>
      <c r="B225" s="43" t="s">
        <v>30</v>
      </c>
      <c r="C225" s="43" t="s">
        <v>134</v>
      </c>
      <c r="D225" s="85" t="s">
        <v>141</v>
      </c>
      <c r="E225" s="43"/>
      <c r="F225" s="45">
        <f>F226+F230</f>
        <v>54999</v>
      </c>
      <c r="G225" s="45">
        <f t="shared" ref="G225:Q225" si="103">G226+G230</f>
        <v>0</v>
      </c>
      <c r="H225" s="45">
        <f t="shared" si="103"/>
        <v>54999</v>
      </c>
      <c r="I225" s="45">
        <f t="shared" si="103"/>
        <v>0</v>
      </c>
      <c r="J225" s="45">
        <f t="shared" si="103"/>
        <v>0</v>
      </c>
      <c r="K225" s="45">
        <f t="shared" si="103"/>
        <v>0</v>
      </c>
      <c r="L225" s="45">
        <f t="shared" si="103"/>
        <v>0</v>
      </c>
      <c r="M225" s="45">
        <f t="shared" si="103"/>
        <v>0</v>
      </c>
      <c r="N225" s="45">
        <f t="shared" si="103"/>
        <v>54999</v>
      </c>
      <c r="O225" s="45">
        <f t="shared" si="103"/>
        <v>0</v>
      </c>
      <c r="P225" s="45">
        <f t="shared" si="103"/>
        <v>54999</v>
      </c>
      <c r="Q225" s="45">
        <f t="shared" si="103"/>
        <v>0</v>
      </c>
      <c r="R225" s="26"/>
    </row>
    <row r="226" spans="1:18" ht="20.25">
      <c r="A226" s="42" t="s">
        <v>142</v>
      </c>
      <c r="B226" s="43" t="s">
        <v>30</v>
      </c>
      <c r="C226" s="43" t="s">
        <v>134</v>
      </c>
      <c r="D226" s="85" t="s">
        <v>143</v>
      </c>
      <c r="E226" s="43"/>
      <c r="F226" s="45">
        <f t="shared" ref="F226:Q228" si="104">F227</f>
        <v>1000</v>
      </c>
      <c r="G226" s="45">
        <f t="shared" si="104"/>
        <v>0</v>
      </c>
      <c r="H226" s="45">
        <f t="shared" si="104"/>
        <v>1000</v>
      </c>
      <c r="I226" s="45">
        <f t="shared" si="104"/>
        <v>0</v>
      </c>
      <c r="J226" s="46">
        <f t="shared" si="104"/>
        <v>0</v>
      </c>
      <c r="K226" s="46">
        <f t="shared" si="104"/>
        <v>0</v>
      </c>
      <c r="L226" s="47">
        <f t="shared" si="104"/>
        <v>0</v>
      </c>
      <c r="M226" s="47">
        <f t="shared" si="104"/>
        <v>0</v>
      </c>
      <c r="N226" s="45">
        <f t="shared" si="104"/>
        <v>1000</v>
      </c>
      <c r="O226" s="45">
        <f t="shared" si="104"/>
        <v>0</v>
      </c>
      <c r="P226" s="45">
        <f t="shared" si="104"/>
        <v>1000</v>
      </c>
      <c r="Q226" s="45">
        <f t="shared" si="104"/>
        <v>0</v>
      </c>
      <c r="R226" s="26"/>
    </row>
    <row r="227" spans="1:18" ht="83.25">
      <c r="A227" s="42" t="s">
        <v>144</v>
      </c>
      <c r="B227" s="43" t="s">
        <v>30</v>
      </c>
      <c r="C227" s="43" t="s">
        <v>134</v>
      </c>
      <c r="D227" s="85" t="s">
        <v>145</v>
      </c>
      <c r="E227" s="43"/>
      <c r="F227" s="45">
        <f t="shared" si="104"/>
        <v>1000</v>
      </c>
      <c r="G227" s="45">
        <f t="shared" si="104"/>
        <v>0</v>
      </c>
      <c r="H227" s="45">
        <f t="shared" si="104"/>
        <v>1000</v>
      </c>
      <c r="I227" s="45">
        <f t="shared" si="104"/>
        <v>0</v>
      </c>
      <c r="J227" s="46">
        <f t="shared" si="104"/>
        <v>0</v>
      </c>
      <c r="K227" s="46">
        <f t="shared" si="104"/>
        <v>0</v>
      </c>
      <c r="L227" s="47">
        <f t="shared" si="104"/>
        <v>0</v>
      </c>
      <c r="M227" s="47">
        <f t="shared" si="104"/>
        <v>0</v>
      </c>
      <c r="N227" s="45">
        <f t="shared" si="104"/>
        <v>1000</v>
      </c>
      <c r="O227" s="45">
        <f t="shared" si="104"/>
        <v>0</v>
      </c>
      <c r="P227" s="45">
        <f t="shared" si="104"/>
        <v>1000</v>
      </c>
      <c r="Q227" s="45">
        <f t="shared" si="104"/>
        <v>0</v>
      </c>
      <c r="R227" s="26"/>
    </row>
    <row r="228" spans="1:18" ht="50.25">
      <c r="A228" s="42" t="s">
        <v>84</v>
      </c>
      <c r="B228" s="43" t="s">
        <v>30</v>
      </c>
      <c r="C228" s="43" t="s">
        <v>134</v>
      </c>
      <c r="D228" s="85" t="s">
        <v>145</v>
      </c>
      <c r="E228" s="49">
        <v>600</v>
      </c>
      <c r="F228" s="45">
        <f t="shared" si="104"/>
        <v>1000</v>
      </c>
      <c r="G228" s="45">
        <f t="shared" si="104"/>
        <v>0</v>
      </c>
      <c r="H228" s="45">
        <f t="shared" si="104"/>
        <v>1000</v>
      </c>
      <c r="I228" s="45">
        <f t="shared" si="104"/>
        <v>0</v>
      </c>
      <c r="J228" s="46">
        <f t="shared" si="104"/>
        <v>0</v>
      </c>
      <c r="K228" s="46">
        <f t="shared" si="104"/>
        <v>0</v>
      </c>
      <c r="L228" s="47">
        <f t="shared" si="104"/>
        <v>0</v>
      </c>
      <c r="M228" s="47">
        <f t="shared" si="104"/>
        <v>0</v>
      </c>
      <c r="N228" s="45">
        <f t="shared" si="104"/>
        <v>1000</v>
      </c>
      <c r="O228" s="45">
        <f t="shared" si="104"/>
        <v>0</v>
      </c>
      <c r="P228" s="45">
        <f t="shared" si="104"/>
        <v>1000</v>
      </c>
      <c r="Q228" s="45">
        <f t="shared" si="104"/>
        <v>0</v>
      </c>
      <c r="R228" s="26"/>
    </row>
    <row r="229" spans="1:18" ht="66.75">
      <c r="A229" s="42" t="s">
        <v>132</v>
      </c>
      <c r="B229" s="43" t="s">
        <v>30</v>
      </c>
      <c r="C229" s="43" t="s">
        <v>134</v>
      </c>
      <c r="D229" s="85" t="s">
        <v>145</v>
      </c>
      <c r="E229" s="49">
        <v>630</v>
      </c>
      <c r="F229" s="45">
        <v>1000</v>
      </c>
      <c r="G229" s="45"/>
      <c r="H229" s="45">
        <v>1000</v>
      </c>
      <c r="I229" s="45"/>
      <c r="J229" s="51"/>
      <c r="K229" s="51"/>
      <c r="L229" s="52"/>
      <c r="M229" s="52"/>
      <c r="N229" s="45">
        <f>F229+J229+K229</f>
        <v>1000</v>
      </c>
      <c r="O229" s="45">
        <f>G229+K229</f>
        <v>0</v>
      </c>
      <c r="P229" s="45">
        <f>H229+L229+M229</f>
        <v>1000</v>
      </c>
      <c r="Q229" s="50">
        <f>I229+M229</f>
        <v>0</v>
      </c>
      <c r="R229" s="26"/>
    </row>
    <row r="230" spans="1:18" s="97" customFormat="1" ht="33.75">
      <c r="A230" s="42" t="s">
        <v>100</v>
      </c>
      <c r="B230" s="43" t="s">
        <v>30</v>
      </c>
      <c r="C230" s="43" t="s">
        <v>134</v>
      </c>
      <c r="D230" s="85" t="s">
        <v>146</v>
      </c>
      <c r="E230" s="43"/>
      <c r="F230" s="45">
        <f t="shared" ref="F230:Q230" si="105">F231</f>
        <v>53999</v>
      </c>
      <c r="G230" s="45">
        <f t="shared" si="105"/>
        <v>0</v>
      </c>
      <c r="H230" s="45">
        <f t="shared" si="105"/>
        <v>53999</v>
      </c>
      <c r="I230" s="45">
        <f t="shared" si="105"/>
        <v>0</v>
      </c>
      <c r="J230" s="46">
        <f t="shared" si="105"/>
        <v>0</v>
      </c>
      <c r="K230" s="46">
        <f t="shared" si="105"/>
        <v>0</v>
      </c>
      <c r="L230" s="47">
        <f t="shared" si="105"/>
        <v>0</v>
      </c>
      <c r="M230" s="47">
        <f t="shared" si="105"/>
        <v>0</v>
      </c>
      <c r="N230" s="45">
        <f t="shared" si="105"/>
        <v>53999</v>
      </c>
      <c r="O230" s="45">
        <f t="shared" si="105"/>
        <v>0</v>
      </c>
      <c r="P230" s="45">
        <f t="shared" si="105"/>
        <v>53999</v>
      </c>
      <c r="Q230" s="45">
        <f t="shared" si="105"/>
        <v>0</v>
      </c>
      <c r="R230" s="26"/>
    </row>
    <row r="231" spans="1:18" s="97" customFormat="1" ht="50.25">
      <c r="A231" s="42" t="s">
        <v>147</v>
      </c>
      <c r="B231" s="43" t="s">
        <v>30</v>
      </c>
      <c r="C231" s="43" t="s">
        <v>134</v>
      </c>
      <c r="D231" s="85" t="s">
        <v>148</v>
      </c>
      <c r="E231" s="43"/>
      <c r="F231" s="45">
        <f>F232+F234+F236</f>
        <v>53999</v>
      </c>
      <c r="G231" s="45">
        <f t="shared" ref="G231:Q231" si="106">G232+G234+G236</f>
        <v>0</v>
      </c>
      <c r="H231" s="45">
        <f t="shared" si="106"/>
        <v>53999</v>
      </c>
      <c r="I231" s="45">
        <f t="shared" si="106"/>
        <v>0</v>
      </c>
      <c r="J231" s="46">
        <f t="shared" si="106"/>
        <v>0</v>
      </c>
      <c r="K231" s="46">
        <f t="shared" si="106"/>
        <v>0</v>
      </c>
      <c r="L231" s="47">
        <f t="shared" si="106"/>
        <v>0</v>
      </c>
      <c r="M231" s="47">
        <f t="shared" si="106"/>
        <v>0</v>
      </c>
      <c r="N231" s="45">
        <f t="shared" si="106"/>
        <v>53999</v>
      </c>
      <c r="O231" s="45">
        <f t="shared" si="106"/>
        <v>0</v>
      </c>
      <c r="P231" s="45">
        <f t="shared" si="106"/>
        <v>53999</v>
      </c>
      <c r="Q231" s="45">
        <f t="shared" si="106"/>
        <v>0</v>
      </c>
      <c r="R231" s="26"/>
    </row>
    <row r="232" spans="1:18" s="97" customFormat="1" ht="83.25">
      <c r="A232" s="42" t="s">
        <v>27</v>
      </c>
      <c r="B232" s="43" t="s">
        <v>30</v>
      </c>
      <c r="C232" s="43" t="s">
        <v>134</v>
      </c>
      <c r="D232" s="85" t="s">
        <v>148</v>
      </c>
      <c r="E232" s="49">
        <v>100</v>
      </c>
      <c r="F232" s="45">
        <f t="shared" ref="F232:Q232" si="107">F233</f>
        <v>51524</v>
      </c>
      <c r="G232" s="45">
        <f t="shared" si="107"/>
        <v>0</v>
      </c>
      <c r="H232" s="45">
        <f t="shared" si="107"/>
        <v>51524</v>
      </c>
      <c r="I232" s="45">
        <f t="shared" si="107"/>
        <v>0</v>
      </c>
      <c r="J232" s="46">
        <f t="shared" si="107"/>
        <v>0</v>
      </c>
      <c r="K232" s="46">
        <f t="shared" si="107"/>
        <v>0</v>
      </c>
      <c r="L232" s="47">
        <f t="shared" si="107"/>
        <v>0</v>
      </c>
      <c r="M232" s="47">
        <f t="shared" si="107"/>
        <v>0</v>
      </c>
      <c r="N232" s="45">
        <f t="shared" si="107"/>
        <v>51524</v>
      </c>
      <c r="O232" s="45">
        <f t="shared" si="107"/>
        <v>0</v>
      </c>
      <c r="P232" s="45">
        <f t="shared" si="107"/>
        <v>51524</v>
      </c>
      <c r="Q232" s="45">
        <f t="shared" si="107"/>
        <v>0</v>
      </c>
      <c r="R232" s="26"/>
    </row>
    <row r="233" spans="1:18" s="97" customFormat="1" ht="33.75">
      <c r="A233" s="42" t="s">
        <v>104</v>
      </c>
      <c r="B233" s="43" t="s">
        <v>30</v>
      </c>
      <c r="C233" s="43" t="s">
        <v>134</v>
      </c>
      <c r="D233" s="85" t="s">
        <v>148</v>
      </c>
      <c r="E233" s="49">
        <v>110</v>
      </c>
      <c r="F233" s="45">
        <f>51059+465</f>
        <v>51524</v>
      </c>
      <c r="G233" s="45"/>
      <c r="H233" s="45">
        <f>51059+465</f>
        <v>51524</v>
      </c>
      <c r="I233" s="50"/>
      <c r="J233" s="16"/>
      <c r="K233" s="16"/>
      <c r="L233" s="17"/>
      <c r="M233" s="17"/>
      <c r="N233" s="45">
        <f>F233+J233+K233</f>
        <v>51524</v>
      </c>
      <c r="O233" s="45">
        <f>G233+K233</f>
        <v>0</v>
      </c>
      <c r="P233" s="45">
        <f>H233+L233+M233</f>
        <v>51524</v>
      </c>
      <c r="Q233" s="50">
        <f>I233+M233</f>
        <v>0</v>
      </c>
      <c r="R233" s="26"/>
    </row>
    <row r="234" spans="1:18" s="104" customFormat="1" ht="33.75">
      <c r="A234" s="42" t="s">
        <v>37</v>
      </c>
      <c r="B234" s="43" t="s">
        <v>30</v>
      </c>
      <c r="C234" s="43" t="s">
        <v>134</v>
      </c>
      <c r="D234" s="85" t="s">
        <v>148</v>
      </c>
      <c r="E234" s="49">
        <v>200</v>
      </c>
      <c r="F234" s="45">
        <f t="shared" ref="F234:Q234" si="108">F235</f>
        <v>2445</v>
      </c>
      <c r="G234" s="45">
        <f t="shared" si="108"/>
        <v>0</v>
      </c>
      <c r="H234" s="45">
        <f t="shared" si="108"/>
        <v>2445</v>
      </c>
      <c r="I234" s="45">
        <f t="shared" si="108"/>
        <v>0</v>
      </c>
      <c r="J234" s="46">
        <f t="shared" si="108"/>
        <v>0</v>
      </c>
      <c r="K234" s="46">
        <f t="shared" si="108"/>
        <v>0</v>
      </c>
      <c r="L234" s="47">
        <f t="shared" si="108"/>
        <v>0</v>
      </c>
      <c r="M234" s="47">
        <f t="shared" si="108"/>
        <v>0</v>
      </c>
      <c r="N234" s="45">
        <f t="shared" si="108"/>
        <v>2445</v>
      </c>
      <c r="O234" s="45">
        <f t="shared" si="108"/>
        <v>0</v>
      </c>
      <c r="P234" s="45">
        <f t="shared" si="108"/>
        <v>2445</v>
      </c>
      <c r="Q234" s="45">
        <f t="shared" si="108"/>
        <v>0</v>
      </c>
      <c r="R234" s="26"/>
    </row>
    <row r="235" spans="1:18" s="104" customFormat="1" ht="50.25">
      <c r="A235" s="42" t="s">
        <v>38</v>
      </c>
      <c r="B235" s="43" t="s">
        <v>30</v>
      </c>
      <c r="C235" s="43" t="s">
        <v>134</v>
      </c>
      <c r="D235" s="85" t="s">
        <v>148</v>
      </c>
      <c r="E235" s="49">
        <v>240</v>
      </c>
      <c r="F235" s="45">
        <v>2445</v>
      </c>
      <c r="G235" s="45"/>
      <c r="H235" s="45">
        <v>2445</v>
      </c>
      <c r="I235" s="50"/>
      <c r="J235" s="102"/>
      <c r="K235" s="102"/>
      <c r="L235" s="103"/>
      <c r="M235" s="103"/>
      <c r="N235" s="45">
        <f>F235+J235+K235</f>
        <v>2445</v>
      </c>
      <c r="O235" s="45">
        <f>G235+K235</f>
        <v>0</v>
      </c>
      <c r="P235" s="45">
        <f>H235+L235+M235</f>
        <v>2445</v>
      </c>
      <c r="Q235" s="50">
        <f>I235+M235</f>
        <v>0</v>
      </c>
      <c r="R235" s="26"/>
    </row>
    <row r="236" spans="1:18" s="105" customFormat="1" ht="20.25">
      <c r="A236" s="42" t="s">
        <v>41</v>
      </c>
      <c r="B236" s="43" t="s">
        <v>30</v>
      </c>
      <c r="C236" s="43" t="s">
        <v>134</v>
      </c>
      <c r="D236" s="85" t="s">
        <v>148</v>
      </c>
      <c r="E236" s="49">
        <v>800</v>
      </c>
      <c r="F236" s="45">
        <f t="shared" ref="F236:Q236" si="109">F237</f>
        <v>30</v>
      </c>
      <c r="G236" s="45">
        <f t="shared" si="109"/>
        <v>0</v>
      </c>
      <c r="H236" s="45">
        <f t="shared" si="109"/>
        <v>30</v>
      </c>
      <c r="I236" s="45">
        <f t="shared" si="109"/>
        <v>0</v>
      </c>
      <c r="J236" s="46">
        <f t="shared" si="109"/>
        <v>0</v>
      </c>
      <c r="K236" s="46">
        <f t="shared" si="109"/>
        <v>0</v>
      </c>
      <c r="L236" s="47">
        <f t="shared" si="109"/>
        <v>0</v>
      </c>
      <c r="M236" s="47">
        <f t="shared" si="109"/>
        <v>0</v>
      </c>
      <c r="N236" s="45">
        <f t="shared" si="109"/>
        <v>30</v>
      </c>
      <c r="O236" s="45">
        <f t="shared" si="109"/>
        <v>0</v>
      </c>
      <c r="P236" s="45">
        <f t="shared" si="109"/>
        <v>30</v>
      </c>
      <c r="Q236" s="45">
        <f t="shared" si="109"/>
        <v>0</v>
      </c>
      <c r="R236" s="26"/>
    </row>
    <row r="237" spans="1:18" s="106" customFormat="1" ht="20.25">
      <c r="A237" s="42" t="s">
        <v>43</v>
      </c>
      <c r="B237" s="43" t="s">
        <v>30</v>
      </c>
      <c r="C237" s="43" t="s">
        <v>134</v>
      </c>
      <c r="D237" s="85" t="s">
        <v>148</v>
      </c>
      <c r="E237" s="49">
        <v>850</v>
      </c>
      <c r="F237" s="45">
        <v>30</v>
      </c>
      <c r="G237" s="45"/>
      <c r="H237" s="45">
        <v>30</v>
      </c>
      <c r="I237" s="50"/>
      <c r="J237" s="71"/>
      <c r="K237" s="71"/>
      <c r="L237" s="72"/>
      <c r="M237" s="72"/>
      <c r="N237" s="45">
        <f>F237+J237+K237</f>
        <v>30</v>
      </c>
      <c r="O237" s="45">
        <f>G237+K237</f>
        <v>0</v>
      </c>
      <c r="P237" s="45">
        <f>H237+L237+M237</f>
        <v>30</v>
      </c>
      <c r="Q237" s="50">
        <f>I237+M237</f>
        <v>0</v>
      </c>
      <c r="R237" s="26"/>
    </row>
    <row r="238" spans="1:18" s="106" customFormat="1" ht="20.25">
      <c r="A238" s="42" t="s">
        <v>21</v>
      </c>
      <c r="B238" s="43" t="s">
        <v>30</v>
      </c>
      <c r="C238" s="43" t="s">
        <v>134</v>
      </c>
      <c r="D238" s="43" t="s">
        <v>22</v>
      </c>
      <c r="E238" s="43"/>
      <c r="F238" s="45">
        <f t="shared" ref="F238:Q240" si="110">F239</f>
        <v>0</v>
      </c>
      <c r="G238" s="45">
        <f t="shared" si="110"/>
        <v>0</v>
      </c>
      <c r="H238" s="45">
        <f t="shared" si="110"/>
        <v>242</v>
      </c>
      <c r="I238" s="45">
        <f t="shared" si="110"/>
        <v>0</v>
      </c>
      <c r="J238" s="46">
        <f t="shared" si="110"/>
        <v>0</v>
      </c>
      <c r="K238" s="46">
        <f t="shared" si="110"/>
        <v>0</v>
      </c>
      <c r="L238" s="47">
        <f t="shared" si="110"/>
        <v>0</v>
      </c>
      <c r="M238" s="47">
        <f t="shared" si="110"/>
        <v>0</v>
      </c>
      <c r="N238" s="45">
        <f t="shared" si="110"/>
        <v>0</v>
      </c>
      <c r="O238" s="45">
        <f t="shared" si="110"/>
        <v>0</v>
      </c>
      <c r="P238" s="45">
        <f t="shared" si="110"/>
        <v>242</v>
      </c>
      <c r="Q238" s="45">
        <f t="shared" si="110"/>
        <v>0</v>
      </c>
      <c r="R238" s="26"/>
    </row>
    <row r="239" spans="1:18" s="106" customFormat="1" ht="20.25">
      <c r="A239" s="42" t="s">
        <v>74</v>
      </c>
      <c r="B239" s="107" t="s">
        <v>30</v>
      </c>
      <c r="C239" s="107" t="s">
        <v>134</v>
      </c>
      <c r="D239" s="107" t="s">
        <v>105</v>
      </c>
      <c r="E239" s="107"/>
      <c r="F239" s="45">
        <f t="shared" si="110"/>
        <v>0</v>
      </c>
      <c r="G239" s="45">
        <f t="shared" si="110"/>
        <v>0</v>
      </c>
      <c r="H239" s="45">
        <f t="shared" si="110"/>
        <v>242</v>
      </c>
      <c r="I239" s="45">
        <f t="shared" si="110"/>
        <v>0</v>
      </c>
      <c r="J239" s="46">
        <f t="shared" si="110"/>
        <v>0</v>
      </c>
      <c r="K239" s="46">
        <f t="shared" si="110"/>
        <v>0</v>
      </c>
      <c r="L239" s="47">
        <f t="shared" si="110"/>
        <v>0</v>
      </c>
      <c r="M239" s="47">
        <f t="shared" si="110"/>
        <v>0</v>
      </c>
      <c r="N239" s="45">
        <f t="shared" si="110"/>
        <v>0</v>
      </c>
      <c r="O239" s="45">
        <f t="shared" si="110"/>
        <v>0</v>
      </c>
      <c r="P239" s="45">
        <f t="shared" si="110"/>
        <v>242</v>
      </c>
      <c r="Q239" s="45">
        <f t="shared" si="110"/>
        <v>0</v>
      </c>
      <c r="R239" s="26"/>
    </row>
    <row r="240" spans="1:18" s="106" customFormat="1" ht="50.25">
      <c r="A240" s="42" t="s">
        <v>138</v>
      </c>
      <c r="B240" s="107" t="s">
        <v>30</v>
      </c>
      <c r="C240" s="107" t="s">
        <v>134</v>
      </c>
      <c r="D240" s="107" t="s">
        <v>149</v>
      </c>
      <c r="E240" s="107"/>
      <c r="F240" s="45">
        <f>F241</f>
        <v>0</v>
      </c>
      <c r="G240" s="45">
        <f>G241</f>
        <v>0</v>
      </c>
      <c r="H240" s="45">
        <f t="shared" si="110"/>
        <v>242</v>
      </c>
      <c r="I240" s="45">
        <f t="shared" si="110"/>
        <v>0</v>
      </c>
      <c r="J240" s="46">
        <f t="shared" si="110"/>
        <v>0</v>
      </c>
      <c r="K240" s="46">
        <f t="shared" si="110"/>
        <v>0</v>
      </c>
      <c r="L240" s="47">
        <f t="shared" si="110"/>
        <v>0</v>
      </c>
      <c r="M240" s="47">
        <f t="shared" si="110"/>
        <v>0</v>
      </c>
      <c r="N240" s="45">
        <f t="shared" si="110"/>
        <v>0</v>
      </c>
      <c r="O240" s="45">
        <f t="shared" si="110"/>
        <v>0</v>
      </c>
      <c r="P240" s="45">
        <f t="shared" si="110"/>
        <v>242</v>
      </c>
      <c r="Q240" s="45">
        <f t="shared" si="110"/>
        <v>0</v>
      </c>
      <c r="R240" s="26"/>
    </row>
    <row r="241" spans="1:18" s="106" customFormat="1" ht="33.75">
      <c r="A241" s="42" t="s">
        <v>37</v>
      </c>
      <c r="B241" s="107" t="s">
        <v>30</v>
      </c>
      <c r="C241" s="107" t="s">
        <v>134</v>
      </c>
      <c r="D241" s="107" t="s">
        <v>149</v>
      </c>
      <c r="E241" s="108">
        <v>200</v>
      </c>
      <c r="F241" s="45">
        <f t="shared" ref="F241:Q241" si="111">F242</f>
        <v>0</v>
      </c>
      <c r="G241" s="45">
        <f t="shared" si="111"/>
        <v>0</v>
      </c>
      <c r="H241" s="45">
        <f t="shared" si="111"/>
        <v>242</v>
      </c>
      <c r="I241" s="45">
        <f t="shared" si="111"/>
        <v>0</v>
      </c>
      <c r="J241" s="46">
        <f t="shared" si="111"/>
        <v>0</v>
      </c>
      <c r="K241" s="46">
        <f t="shared" si="111"/>
        <v>0</v>
      </c>
      <c r="L241" s="47">
        <f t="shared" si="111"/>
        <v>0</v>
      </c>
      <c r="M241" s="47">
        <f t="shared" si="111"/>
        <v>0</v>
      </c>
      <c r="N241" s="45">
        <f t="shared" si="111"/>
        <v>0</v>
      </c>
      <c r="O241" s="45">
        <f t="shared" si="111"/>
        <v>0</v>
      </c>
      <c r="P241" s="45">
        <f t="shared" si="111"/>
        <v>242</v>
      </c>
      <c r="Q241" s="45">
        <f t="shared" si="111"/>
        <v>0</v>
      </c>
      <c r="R241" s="26"/>
    </row>
    <row r="242" spans="1:18" s="106" customFormat="1" ht="50.25">
      <c r="A242" s="42" t="s">
        <v>38</v>
      </c>
      <c r="B242" s="107" t="s">
        <v>30</v>
      </c>
      <c r="C242" s="107" t="s">
        <v>134</v>
      </c>
      <c r="D242" s="107" t="s">
        <v>149</v>
      </c>
      <c r="E242" s="108">
        <v>240</v>
      </c>
      <c r="F242" s="45"/>
      <c r="G242" s="45"/>
      <c r="H242" s="45">
        <v>242</v>
      </c>
      <c r="I242" s="50"/>
      <c r="J242" s="74"/>
      <c r="K242" s="74"/>
      <c r="L242" s="75"/>
      <c r="M242" s="75"/>
      <c r="N242" s="45">
        <f>F242+J242+K242</f>
        <v>0</v>
      </c>
      <c r="O242" s="45">
        <f>G242+K242</f>
        <v>0</v>
      </c>
      <c r="P242" s="45">
        <f>H242+L242+M242</f>
        <v>242</v>
      </c>
      <c r="Q242" s="50">
        <f>I242+M242</f>
        <v>0</v>
      </c>
      <c r="R242" s="26"/>
    </row>
    <row r="243" spans="1:18" s="48" customFormat="1" ht="20.25">
      <c r="A243" s="42"/>
      <c r="B243" s="43"/>
      <c r="C243" s="43"/>
      <c r="D243" s="85"/>
      <c r="E243" s="43"/>
      <c r="F243" s="14"/>
      <c r="G243" s="14"/>
      <c r="H243" s="14"/>
      <c r="I243" s="14"/>
      <c r="J243" s="16"/>
      <c r="K243" s="16"/>
      <c r="L243" s="17"/>
      <c r="M243" s="17"/>
      <c r="N243" s="14"/>
      <c r="O243" s="14"/>
      <c r="P243" s="14"/>
      <c r="Q243" s="14"/>
      <c r="R243" s="26"/>
    </row>
    <row r="244" spans="1:18" s="48" customFormat="1" ht="20.25">
      <c r="A244" s="18" t="s">
        <v>150</v>
      </c>
      <c r="B244" s="19" t="s">
        <v>151</v>
      </c>
      <c r="C244" s="19"/>
      <c r="D244" s="20"/>
      <c r="E244" s="19"/>
      <c r="F244" s="100">
        <f>F246+F308+F327+F367</f>
        <v>1830033</v>
      </c>
      <c r="G244" s="100">
        <f t="shared" ref="G244:Q244" si="112">G246+G308+G327+G367</f>
        <v>824757</v>
      </c>
      <c r="H244" s="100">
        <f t="shared" si="112"/>
        <v>1821998</v>
      </c>
      <c r="I244" s="100">
        <f t="shared" si="112"/>
        <v>824364</v>
      </c>
      <c r="J244" s="100">
        <f t="shared" si="112"/>
        <v>0</v>
      </c>
      <c r="K244" s="100">
        <f t="shared" si="112"/>
        <v>0</v>
      </c>
      <c r="L244" s="100">
        <f t="shared" si="112"/>
        <v>0</v>
      </c>
      <c r="M244" s="100">
        <f t="shared" si="112"/>
        <v>0</v>
      </c>
      <c r="N244" s="100">
        <f t="shared" si="112"/>
        <v>1830033</v>
      </c>
      <c r="O244" s="100">
        <f t="shared" si="112"/>
        <v>824757</v>
      </c>
      <c r="P244" s="100">
        <f t="shared" si="112"/>
        <v>1821998</v>
      </c>
      <c r="Q244" s="100">
        <f t="shared" si="112"/>
        <v>824364</v>
      </c>
      <c r="R244" s="26"/>
    </row>
    <row r="245" spans="1:18" s="48" customFormat="1" ht="20.25">
      <c r="A245" s="18"/>
      <c r="B245" s="19"/>
      <c r="C245" s="19"/>
      <c r="D245" s="20"/>
      <c r="E245" s="19"/>
      <c r="F245" s="100"/>
      <c r="G245" s="100"/>
      <c r="H245" s="100"/>
      <c r="I245" s="100"/>
      <c r="J245" s="109"/>
      <c r="K245" s="109"/>
      <c r="L245" s="110"/>
      <c r="M245" s="110"/>
      <c r="N245" s="100"/>
      <c r="O245" s="100"/>
      <c r="P245" s="100"/>
      <c r="Q245" s="100"/>
      <c r="R245" s="26"/>
    </row>
    <row r="246" spans="1:18" s="48" customFormat="1" ht="20.25">
      <c r="A246" s="37" t="s">
        <v>152</v>
      </c>
      <c r="B246" s="38" t="s">
        <v>45</v>
      </c>
      <c r="C246" s="38" t="s">
        <v>153</v>
      </c>
      <c r="D246" s="54"/>
      <c r="E246" s="38"/>
      <c r="F246" s="40">
        <f t="shared" ref="F246:Q246" si="113">F247+F277</f>
        <v>20405</v>
      </c>
      <c r="G246" s="40">
        <f t="shared" si="113"/>
        <v>5951</v>
      </c>
      <c r="H246" s="40">
        <f t="shared" si="113"/>
        <v>19963</v>
      </c>
      <c r="I246" s="40">
        <f t="shared" si="113"/>
        <v>5558</v>
      </c>
      <c r="J246" s="91">
        <f t="shared" si="113"/>
        <v>0</v>
      </c>
      <c r="K246" s="91">
        <f t="shared" si="113"/>
        <v>0</v>
      </c>
      <c r="L246" s="92">
        <f t="shared" si="113"/>
        <v>0</v>
      </c>
      <c r="M246" s="92">
        <f t="shared" si="113"/>
        <v>0</v>
      </c>
      <c r="N246" s="40">
        <f t="shared" si="113"/>
        <v>20405</v>
      </c>
      <c r="O246" s="40">
        <f t="shared" si="113"/>
        <v>5951</v>
      </c>
      <c r="P246" s="40">
        <f t="shared" si="113"/>
        <v>19963</v>
      </c>
      <c r="Q246" s="40">
        <f t="shared" si="113"/>
        <v>5558</v>
      </c>
      <c r="R246" s="26"/>
    </row>
    <row r="247" spans="1:18" s="48" customFormat="1" ht="50.25">
      <c r="A247" s="42" t="s">
        <v>154</v>
      </c>
      <c r="B247" s="43" t="s">
        <v>45</v>
      </c>
      <c r="C247" s="43" t="s">
        <v>153</v>
      </c>
      <c r="D247" s="85" t="s">
        <v>155</v>
      </c>
      <c r="E247" s="43"/>
      <c r="F247" s="45">
        <f t="shared" ref="F247:Q247" si="114">F248+F252+F260+F263+F266+F269+F272</f>
        <v>20405</v>
      </c>
      <c r="G247" s="45">
        <f t="shared" si="114"/>
        <v>5951</v>
      </c>
      <c r="H247" s="45">
        <f t="shared" si="114"/>
        <v>0</v>
      </c>
      <c r="I247" s="45">
        <f t="shared" si="114"/>
        <v>0</v>
      </c>
      <c r="J247" s="45">
        <f t="shared" si="114"/>
        <v>0</v>
      </c>
      <c r="K247" s="45">
        <f t="shared" si="114"/>
        <v>0</v>
      </c>
      <c r="L247" s="45">
        <f t="shared" si="114"/>
        <v>0</v>
      </c>
      <c r="M247" s="45">
        <f t="shared" si="114"/>
        <v>0</v>
      </c>
      <c r="N247" s="45">
        <f t="shared" si="114"/>
        <v>20405</v>
      </c>
      <c r="O247" s="45">
        <f t="shared" si="114"/>
        <v>5951</v>
      </c>
      <c r="P247" s="45">
        <f t="shared" si="114"/>
        <v>0</v>
      </c>
      <c r="Q247" s="45">
        <f t="shared" si="114"/>
        <v>0</v>
      </c>
      <c r="R247" s="26"/>
    </row>
    <row r="248" spans="1:18" s="48" customFormat="1" ht="33.75">
      <c r="A248" s="42" t="s">
        <v>80</v>
      </c>
      <c r="B248" s="43" t="s">
        <v>45</v>
      </c>
      <c r="C248" s="43" t="s">
        <v>153</v>
      </c>
      <c r="D248" s="85" t="s">
        <v>156</v>
      </c>
      <c r="E248" s="43"/>
      <c r="F248" s="45">
        <f>F249</f>
        <v>3044</v>
      </c>
      <c r="G248" s="45">
        <f t="shared" ref="G248:Q250" si="115">G249</f>
        <v>0</v>
      </c>
      <c r="H248" s="45">
        <f t="shared" si="115"/>
        <v>0</v>
      </c>
      <c r="I248" s="45">
        <f t="shared" si="115"/>
        <v>0</v>
      </c>
      <c r="J248" s="46">
        <f t="shared" si="115"/>
        <v>0</v>
      </c>
      <c r="K248" s="46">
        <f t="shared" si="115"/>
        <v>0</v>
      </c>
      <c r="L248" s="47">
        <f t="shared" si="115"/>
        <v>0</v>
      </c>
      <c r="M248" s="47">
        <f t="shared" si="115"/>
        <v>0</v>
      </c>
      <c r="N248" s="45">
        <f t="shared" si="115"/>
        <v>3044</v>
      </c>
      <c r="O248" s="45">
        <f t="shared" si="115"/>
        <v>0</v>
      </c>
      <c r="P248" s="45">
        <f t="shared" si="115"/>
        <v>0</v>
      </c>
      <c r="Q248" s="45">
        <f t="shared" si="115"/>
        <v>0</v>
      </c>
      <c r="R248" s="26"/>
    </row>
    <row r="249" spans="1:18" s="48" customFormat="1" ht="33.75">
      <c r="A249" s="42" t="s">
        <v>157</v>
      </c>
      <c r="B249" s="43" t="s">
        <v>45</v>
      </c>
      <c r="C249" s="43" t="s">
        <v>153</v>
      </c>
      <c r="D249" s="85" t="s">
        <v>158</v>
      </c>
      <c r="E249" s="43"/>
      <c r="F249" s="45">
        <f>F250</f>
        <v>3044</v>
      </c>
      <c r="G249" s="45">
        <f t="shared" si="115"/>
        <v>0</v>
      </c>
      <c r="H249" s="45">
        <f t="shared" si="115"/>
        <v>0</v>
      </c>
      <c r="I249" s="45">
        <f t="shared" si="115"/>
        <v>0</v>
      </c>
      <c r="J249" s="46">
        <f t="shared" si="115"/>
        <v>0</v>
      </c>
      <c r="K249" s="46">
        <f t="shared" si="115"/>
        <v>0</v>
      </c>
      <c r="L249" s="47">
        <f t="shared" si="115"/>
        <v>0</v>
      </c>
      <c r="M249" s="47">
        <f t="shared" si="115"/>
        <v>0</v>
      </c>
      <c r="N249" s="45">
        <f t="shared" si="115"/>
        <v>3044</v>
      </c>
      <c r="O249" s="45">
        <f t="shared" si="115"/>
        <v>0</v>
      </c>
      <c r="P249" s="45">
        <f t="shared" si="115"/>
        <v>0</v>
      </c>
      <c r="Q249" s="45">
        <f t="shared" si="115"/>
        <v>0</v>
      </c>
      <c r="R249" s="26"/>
    </row>
    <row r="250" spans="1:18" s="48" customFormat="1" ht="50.25">
      <c r="A250" s="42" t="s">
        <v>84</v>
      </c>
      <c r="B250" s="43" t="s">
        <v>45</v>
      </c>
      <c r="C250" s="43" t="s">
        <v>153</v>
      </c>
      <c r="D250" s="85" t="s">
        <v>158</v>
      </c>
      <c r="E250" s="49">
        <v>600</v>
      </c>
      <c r="F250" s="45">
        <f>F251</f>
        <v>3044</v>
      </c>
      <c r="G250" s="45">
        <f t="shared" si="115"/>
        <v>0</v>
      </c>
      <c r="H250" s="45">
        <f t="shared" si="115"/>
        <v>0</v>
      </c>
      <c r="I250" s="45">
        <f t="shared" si="115"/>
        <v>0</v>
      </c>
      <c r="J250" s="46">
        <f t="shared" si="115"/>
        <v>0</v>
      </c>
      <c r="K250" s="46">
        <f t="shared" si="115"/>
        <v>0</v>
      </c>
      <c r="L250" s="47">
        <f t="shared" si="115"/>
        <v>0</v>
      </c>
      <c r="M250" s="47">
        <f t="shared" si="115"/>
        <v>0</v>
      </c>
      <c r="N250" s="45">
        <f t="shared" si="115"/>
        <v>3044</v>
      </c>
      <c r="O250" s="45">
        <f t="shared" si="115"/>
        <v>0</v>
      </c>
      <c r="P250" s="45">
        <f t="shared" si="115"/>
        <v>0</v>
      </c>
      <c r="Q250" s="45">
        <f t="shared" si="115"/>
        <v>0</v>
      </c>
      <c r="R250" s="26"/>
    </row>
    <row r="251" spans="1:18" s="48" customFormat="1" ht="20.25">
      <c r="A251" s="42" t="s">
        <v>159</v>
      </c>
      <c r="B251" s="43" t="s">
        <v>45</v>
      </c>
      <c r="C251" s="43" t="s">
        <v>153</v>
      </c>
      <c r="D251" s="85" t="s">
        <v>158</v>
      </c>
      <c r="E251" s="49">
        <v>610</v>
      </c>
      <c r="F251" s="45">
        <v>3044</v>
      </c>
      <c r="G251" s="45"/>
      <c r="H251" s="45"/>
      <c r="I251" s="50"/>
      <c r="J251" s="51"/>
      <c r="K251" s="51"/>
      <c r="L251" s="52"/>
      <c r="M251" s="52"/>
      <c r="N251" s="45">
        <f>F251+J251+K251</f>
        <v>3044</v>
      </c>
      <c r="O251" s="45">
        <f>G251+K251</f>
        <v>0</v>
      </c>
      <c r="P251" s="45">
        <f>H251+L251+M251</f>
        <v>0</v>
      </c>
      <c r="Q251" s="50">
        <f>I251+M251</f>
        <v>0</v>
      </c>
      <c r="R251" s="26"/>
    </row>
    <row r="252" spans="1:18" s="111" customFormat="1" ht="33.75">
      <c r="A252" s="42" t="s">
        <v>100</v>
      </c>
      <c r="B252" s="43" t="s">
        <v>45</v>
      </c>
      <c r="C252" s="43" t="s">
        <v>153</v>
      </c>
      <c r="D252" s="60" t="s">
        <v>160</v>
      </c>
      <c r="E252" s="43"/>
      <c r="F252" s="45">
        <f>F253</f>
        <v>10674</v>
      </c>
      <c r="G252" s="45">
        <f t="shared" ref="G252:Q252" si="116">G253</f>
        <v>0</v>
      </c>
      <c r="H252" s="45">
        <f t="shared" si="116"/>
        <v>0</v>
      </c>
      <c r="I252" s="45">
        <f t="shared" si="116"/>
        <v>0</v>
      </c>
      <c r="J252" s="46">
        <f t="shared" si="116"/>
        <v>0</v>
      </c>
      <c r="K252" s="46">
        <f t="shared" si="116"/>
        <v>0</v>
      </c>
      <c r="L252" s="47">
        <f t="shared" si="116"/>
        <v>0</v>
      </c>
      <c r="M252" s="47">
        <f t="shared" si="116"/>
        <v>0</v>
      </c>
      <c r="N252" s="45">
        <f t="shared" si="116"/>
        <v>10674</v>
      </c>
      <c r="O252" s="45">
        <f t="shared" si="116"/>
        <v>0</v>
      </c>
      <c r="P252" s="45">
        <f t="shared" si="116"/>
        <v>0</v>
      </c>
      <c r="Q252" s="45">
        <f t="shared" si="116"/>
        <v>0</v>
      </c>
      <c r="R252" s="26"/>
    </row>
    <row r="253" spans="1:18" s="111" customFormat="1" ht="33.75">
      <c r="A253" s="42" t="s">
        <v>157</v>
      </c>
      <c r="B253" s="43" t="s">
        <v>45</v>
      </c>
      <c r="C253" s="43" t="s">
        <v>153</v>
      </c>
      <c r="D253" s="60" t="s">
        <v>161</v>
      </c>
      <c r="E253" s="43"/>
      <c r="F253" s="45">
        <f>F254+F256+F258</f>
        <v>10674</v>
      </c>
      <c r="G253" s="45">
        <f t="shared" ref="G253:Q253" si="117">G254+G256+G258</f>
        <v>0</v>
      </c>
      <c r="H253" s="45">
        <f t="shared" si="117"/>
        <v>0</v>
      </c>
      <c r="I253" s="45">
        <f t="shared" si="117"/>
        <v>0</v>
      </c>
      <c r="J253" s="46">
        <f t="shared" si="117"/>
        <v>0</v>
      </c>
      <c r="K253" s="46">
        <f t="shared" si="117"/>
        <v>0</v>
      </c>
      <c r="L253" s="47">
        <f t="shared" si="117"/>
        <v>0</v>
      </c>
      <c r="M253" s="47">
        <f t="shared" si="117"/>
        <v>0</v>
      </c>
      <c r="N253" s="45">
        <f t="shared" si="117"/>
        <v>10674</v>
      </c>
      <c r="O253" s="45">
        <f t="shared" si="117"/>
        <v>0</v>
      </c>
      <c r="P253" s="45">
        <f t="shared" si="117"/>
        <v>0</v>
      </c>
      <c r="Q253" s="45">
        <f t="shared" si="117"/>
        <v>0</v>
      </c>
      <c r="R253" s="26"/>
    </row>
    <row r="254" spans="1:18" s="111" customFormat="1" ht="83.25">
      <c r="A254" s="42" t="s">
        <v>27</v>
      </c>
      <c r="B254" s="43" t="s">
        <v>45</v>
      </c>
      <c r="C254" s="43" t="s">
        <v>153</v>
      </c>
      <c r="D254" s="60" t="s">
        <v>161</v>
      </c>
      <c r="E254" s="49">
        <v>100</v>
      </c>
      <c r="F254" s="45">
        <f t="shared" ref="F254:Q254" si="118">F255</f>
        <v>6961</v>
      </c>
      <c r="G254" s="45">
        <f t="shared" si="118"/>
        <v>0</v>
      </c>
      <c r="H254" s="45">
        <f t="shared" si="118"/>
        <v>0</v>
      </c>
      <c r="I254" s="45">
        <f t="shared" si="118"/>
        <v>0</v>
      </c>
      <c r="J254" s="46">
        <f t="shared" si="118"/>
        <v>0</v>
      </c>
      <c r="K254" s="46">
        <f t="shared" si="118"/>
        <v>0</v>
      </c>
      <c r="L254" s="47">
        <f t="shared" si="118"/>
        <v>0</v>
      </c>
      <c r="M254" s="47">
        <f t="shared" si="118"/>
        <v>0</v>
      </c>
      <c r="N254" s="45">
        <f t="shared" si="118"/>
        <v>6961</v>
      </c>
      <c r="O254" s="45">
        <f t="shared" si="118"/>
        <v>0</v>
      </c>
      <c r="P254" s="45">
        <f t="shared" si="118"/>
        <v>0</v>
      </c>
      <c r="Q254" s="45">
        <f t="shared" si="118"/>
        <v>0</v>
      </c>
      <c r="R254" s="26"/>
    </row>
    <row r="255" spans="1:18" s="111" customFormat="1" ht="33.75">
      <c r="A255" s="42" t="s">
        <v>104</v>
      </c>
      <c r="B255" s="43" t="s">
        <v>45</v>
      </c>
      <c r="C255" s="43" t="s">
        <v>153</v>
      </c>
      <c r="D255" s="60" t="s">
        <v>161</v>
      </c>
      <c r="E255" s="49">
        <v>110</v>
      </c>
      <c r="F255" s="45">
        <v>6961</v>
      </c>
      <c r="G255" s="45"/>
      <c r="H255" s="45"/>
      <c r="I255" s="50"/>
      <c r="J255" s="51"/>
      <c r="K255" s="51"/>
      <c r="L255" s="52"/>
      <c r="M255" s="52"/>
      <c r="N255" s="45">
        <f>F255+J255+K255</f>
        <v>6961</v>
      </c>
      <c r="O255" s="45">
        <f>G255+K255</f>
        <v>0</v>
      </c>
      <c r="P255" s="45">
        <f>H255+L255+M255</f>
        <v>0</v>
      </c>
      <c r="Q255" s="50">
        <f>I255+M255</f>
        <v>0</v>
      </c>
      <c r="R255" s="26"/>
    </row>
    <row r="256" spans="1:18" s="111" customFormat="1" ht="33.75">
      <c r="A256" s="42" t="s">
        <v>37</v>
      </c>
      <c r="B256" s="43" t="s">
        <v>45</v>
      </c>
      <c r="C256" s="43" t="s">
        <v>153</v>
      </c>
      <c r="D256" s="60" t="s">
        <v>161</v>
      </c>
      <c r="E256" s="49">
        <v>200</v>
      </c>
      <c r="F256" s="45">
        <f>F257</f>
        <v>3698</v>
      </c>
      <c r="G256" s="45">
        <f t="shared" ref="G256:Q256" si="119">G257</f>
        <v>0</v>
      </c>
      <c r="H256" s="45">
        <f t="shared" si="119"/>
        <v>0</v>
      </c>
      <c r="I256" s="45">
        <f t="shared" si="119"/>
        <v>0</v>
      </c>
      <c r="J256" s="46">
        <f t="shared" si="119"/>
        <v>0</v>
      </c>
      <c r="K256" s="46">
        <f t="shared" si="119"/>
        <v>0</v>
      </c>
      <c r="L256" s="47">
        <f t="shared" si="119"/>
        <v>0</v>
      </c>
      <c r="M256" s="47">
        <f t="shared" si="119"/>
        <v>0</v>
      </c>
      <c r="N256" s="45">
        <f t="shared" si="119"/>
        <v>3698</v>
      </c>
      <c r="O256" s="45">
        <f t="shared" si="119"/>
        <v>0</v>
      </c>
      <c r="P256" s="45">
        <f t="shared" si="119"/>
        <v>0</v>
      </c>
      <c r="Q256" s="45">
        <f t="shared" si="119"/>
        <v>0</v>
      </c>
      <c r="R256" s="26"/>
    </row>
    <row r="257" spans="1:18" s="111" customFormat="1" ht="50.25">
      <c r="A257" s="42" t="s">
        <v>38</v>
      </c>
      <c r="B257" s="43" t="s">
        <v>45</v>
      </c>
      <c r="C257" s="43" t="s">
        <v>153</v>
      </c>
      <c r="D257" s="60" t="s">
        <v>161</v>
      </c>
      <c r="E257" s="49">
        <v>240</v>
      </c>
      <c r="F257" s="45">
        <v>3698</v>
      </c>
      <c r="G257" s="45"/>
      <c r="H257" s="45"/>
      <c r="I257" s="50"/>
      <c r="J257" s="51"/>
      <c r="K257" s="51"/>
      <c r="L257" s="52"/>
      <c r="M257" s="52"/>
      <c r="N257" s="45">
        <f>F257+J257+K257</f>
        <v>3698</v>
      </c>
      <c r="O257" s="45">
        <f>G257+K257</f>
        <v>0</v>
      </c>
      <c r="P257" s="45">
        <f>H257+L257+M257</f>
        <v>0</v>
      </c>
      <c r="Q257" s="50">
        <f>I257+M257</f>
        <v>0</v>
      </c>
      <c r="R257" s="26"/>
    </row>
    <row r="258" spans="1:18" s="111" customFormat="1" ht="20.25">
      <c r="A258" s="42" t="s">
        <v>41</v>
      </c>
      <c r="B258" s="43" t="s">
        <v>45</v>
      </c>
      <c r="C258" s="43" t="s">
        <v>153</v>
      </c>
      <c r="D258" s="60" t="s">
        <v>161</v>
      </c>
      <c r="E258" s="49">
        <v>800</v>
      </c>
      <c r="F258" s="45">
        <f>F259</f>
        <v>15</v>
      </c>
      <c r="G258" s="45">
        <f t="shared" ref="G258:Q258" si="120">G259</f>
        <v>0</v>
      </c>
      <c r="H258" s="45">
        <f t="shared" si="120"/>
        <v>0</v>
      </c>
      <c r="I258" s="45">
        <f t="shared" si="120"/>
        <v>0</v>
      </c>
      <c r="J258" s="46">
        <f t="shared" si="120"/>
        <v>0</v>
      </c>
      <c r="K258" s="46">
        <f t="shared" si="120"/>
        <v>0</v>
      </c>
      <c r="L258" s="47">
        <f t="shared" si="120"/>
        <v>0</v>
      </c>
      <c r="M258" s="47">
        <f t="shared" si="120"/>
        <v>0</v>
      </c>
      <c r="N258" s="45">
        <f t="shared" si="120"/>
        <v>15</v>
      </c>
      <c r="O258" s="45">
        <f t="shared" si="120"/>
        <v>0</v>
      </c>
      <c r="P258" s="45">
        <f t="shared" si="120"/>
        <v>0</v>
      </c>
      <c r="Q258" s="45">
        <f t="shared" si="120"/>
        <v>0</v>
      </c>
      <c r="R258" s="26"/>
    </row>
    <row r="259" spans="1:18" s="111" customFormat="1" ht="20.25">
      <c r="A259" s="42" t="s">
        <v>43</v>
      </c>
      <c r="B259" s="43" t="s">
        <v>45</v>
      </c>
      <c r="C259" s="43" t="s">
        <v>153</v>
      </c>
      <c r="D259" s="60" t="s">
        <v>161</v>
      </c>
      <c r="E259" s="49">
        <v>850</v>
      </c>
      <c r="F259" s="45">
        <v>15</v>
      </c>
      <c r="G259" s="45"/>
      <c r="H259" s="45"/>
      <c r="I259" s="50"/>
      <c r="J259" s="51"/>
      <c r="K259" s="51"/>
      <c r="L259" s="52"/>
      <c r="M259" s="52"/>
      <c r="N259" s="45">
        <f>F259+J259+K259</f>
        <v>15</v>
      </c>
      <c r="O259" s="45">
        <f>G259+K259</f>
        <v>0</v>
      </c>
      <c r="P259" s="45">
        <f>H259+L259+M259</f>
        <v>0</v>
      </c>
      <c r="Q259" s="50">
        <f>I259+M259</f>
        <v>0</v>
      </c>
      <c r="R259" s="26"/>
    </row>
    <row r="260" spans="1:18" s="48" customFormat="1" ht="66.75">
      <c r="A260" s="42" t="s">
        <v>162</v>
      </c>
      <c r="B260" s="43" t="s">
        <v>45</v>
      </c>
      <c r="C260" s="43" t="s">
        <v>153</v>
      </c>
      <c r="D260" s="60" t="s">
        <v>163</v>
      </c>
      <c r="E260" s="43"/>
      <c r="F260" s="45">
        <f>F261</f>
        <v>1843</v>
      </c>
      <c r="G260" s="45">
        <f t="shared" ref="G260:Q261" si="121">G261</f>
        <v>1640</v>
      </c>
      <c r="H260" s="45">
        <f t="shared" si="121"/>
        <v>0</v>
      </c>
      <c r="I260" s="45">
        <f t="shared" si="121"/>
        <v>0</v>
      </c>
      <c r="J260" s="46">
        <f t="shared" si="121"/>
        <v>0</v>
      </c>
      <c r="K260" s="46">
        <f t="shared" si="121"/>
        <v>0</v>
      </c>
      <c r="L260" s="47">
        <f t="shared" si="121"/>
        <v>0</v>
      </c>
      <c r="M260" s="47">
        <f t="shared" si="121"/>
        <v>0</v>
      </c>
      <c r="N260" s="45">
        <f t="shared" si="121"/>
        <v>1843</v>
      </c>
      <c r="O260" s="45">
        <f t="shared" si="121"/>
        <v>1640</v>
      </c>
      <c r="P260" s="45">
        <f t="shared" si="121"/>
        <v>0</v>
      </c>
      <c r="Q260" s="45">
        <f t="shared" si="121"/>
        <v>0</v>
      </c>
      <c r="R260" s="26"/>
    </row>
    <row r="261" spans="1:18" s="48" customFormat="1" ht="50.25">
      <c r="A261" s="42" t="s">
        <v>84</v>
      </c>
      <c r="B261" s="43" t="s">
        <v>45</v>
      </c>
      <c r="C261" s="43" t="s">
        <v>153</v>
      </c>
      <c r="D261" s="60" t="s">
        <v>163</v>
      </c>
      <c r="E261" s="49">
        <v>600</v>
      </c>
      <c r="F261" s="45">
        <f>F262</f>
        <v>1843</v>
      </c>
      <c r="G261" s="45">
        <f t="shared" si="121"/>
        <v>1640</v>
      </c>
      <c r="H261" s="45">
        <f t="shared" si="121"/>
        <v>0</v>
      </c>
      <c r="I261" s="45">
        <f t="shared" si="121"/>
        <v>0</v>
      </c>
      <c r="J261" s="46">
        <f t="shared" si="121"/>
        <v>0</v>
      </c>
      <c r="K261" s="46">
        <f t="shared" si="121"/>
        <v>0</v>
      </c>
      <c r="L261" s="47">
        <f t="shared" si="121"/>
        <v>0</v>
      </c>
      <c r="M261" s="47">
        <f t="shared" si="121"/>
        <v>0</v>
      </c>
      <c r="N261" s="45">
        <f t="shared" si="121"/>
        <v>1843</v>
      </c>
      <c r="O261" s="45">
        <f t="shared" si="121"/>
        <v>1640</v>
      </c>
      <c r="P261" s="45">
        <f t="shared" si="121"/>
        <v>0</v>
      </c>
      <c r="Q261" s="45">
        <f t="shared" si="121"/>
        <v>0</v>
      </c>
      <c r="R261" s="26"/>
    </row>
    <row r="262" spans="1:18" s="48" customFormat="1" ht="20.25">
      <c r="A262" s="42" t="s">
        <v>159</v>
      </c>
      <c r="B262" s="43" t="s">
        <v>45</v>
      </c>
      <c r="C262" s="43" t="s">
        <v>153</v>
      </c>
      <c r="D262" s="60" t="s">
        <v>163</v>
      </c>
      <c r="E262" s="49">
        <v>610</v>
      </c>
      <c r="F262" s="45">
        <f>203+G262</f>
        <v>1843</v>
      </c>
      <c r="G262" s="45">
        <v>1640</v>
      </c>
      <c r="H262" s="45"/>
      <c r="I262" s="50"/>
      <c r="J262" s="51"/>
      <c r="K262" s="51"/>
      <c r="L262" s="52"/>
      <c r="M262" s="52"/>
      <c r="N262" s="45">
        <f>F262+J262+K262</f>
        <v>1843</v>
      </c>
      <c r="O262" s="45">
        <f>G262+K262</f>
        <v>1640</v>
      </c>
      <c r="P262" s="45">
        <f>H262+L262+M262</f>
        <v>0</v>
      </c>
      <c r="Q262" s="50">
        <f>I262+M262</f>
        <v>0</v>
      </c>
      <c r="R262" s="26"/>
    </row>
    <row r="263" spans="1:18" s="48" customFormat="1" ht="66.75">
      <c r="A263" s="42" t="s">
        <v>164</v>
      </c>
      <c r="B263" s="43" t="s">
        <v>45</v>
      </c>
      <c r="C263" s="43" t="s">
        <v>153</v>
      </c>
      <c r="D263" s="60" t="s">
        <v>165</v>
      </c>
      <c r="E263" s="43"/>
      <c r="F263" s="45">
        <f>F264</f>
        <v>1896</v>
      </c>
      <c r="G263" s="45">
        <f t="shared" ref="G263:Q263" si="122">G264</f>
        <v>1687</v>
      </c>
      <c r="H263" s="45">
        <f t="shared" si="122"/>
        <v>0</v>
      </c>
      <c r="I263" s="45">
        <f t="shared" si="122"/>
        <v>0</v>
      </c>
      <c r="J263" s="45">
        <f t="shared" si="122"/>
        <v>0</v>
      </c>
      <c r="K263" s="45">
        <f t="shared" si="122"/>
        <v>0</v>
      </c>
      <c r="L263" s="45">
        <f t="shared" si="122"/>
        <v>0</v>
      </c>
      <c r="M263" s="45">
        <f t="shared" si="122"/>
        <v>0</v>
      </c>
      <c r="N263" s="45">
        <f t="shared" si="122"/>
        <v>1896</v>
      </c>
      <c r="O263" s="45">
        <f t="shared" si="122"/>
        <v>1687</v>
      </c>
      <c r="P263" s="45">
        <f t="shared" si="122"/>
        <v>0</v>
      </c>
      <c r="Q263" s="45">
        <f t="shared" si="122"/>
        <v>0</v>
      </c>
      <c r="R263" s="26"/>
    </row>
    <row r="264" spans="1:18" s="48" customFormat="1" ht="50.25">
      <c r="A264" s="42" t="s">
        <v>84</v>
      </c>
      <c r="B264" s="43" t="s">
        <v>45</v>
      </c>
      <c r="C264" s="43" t="s">
        <v>153</v>
      </c>
      <c r="D264" s="60" t="s">
        <v>165</v>
      </c>
      <c r="E264" s="49">
        <v>600</v>
      </c>
      <c r="F264" s="45">
        <f>F265</f>
        <v>1896</v>
      </c>
      <c r="G264" s="45">
        <f>G265</f>
        <v>1687</v>
      </c>
      <c r="H264" s="45">
        <f>H265</f>
        <v>0</v>
      </c>
      <c r="I264" s="45">
        <f>I265</f>
        <v>0</v>
      </c>
      <c r="J264" s="51"/>
      <c r="K264" s="51"/>
      <c r="L264" s="52"/>
      <c r="M264" s="52"/>
      <c r="N264" s="45">
        <f>N265</f>
        <v>1896</v>
      </c>
      <c r="O264" s="45">
        <f>O265</f>
        <v>1687</v>
      </c>
      <c r="P264" s="45">
        <f>P265</f>
        <v>0</v>
      </c>
      <c r="Q264" s="45">
        <f>Q265</f>
        <v>0</v>
      </c>
      <c r="R264" s="26"/>
    </row>
    <row r="265" spans="1:18" s="48" customFormat="1" ht="20.25">
      <c r="A265" s="42" t="s">
        <v>159</v>
      </c>
      <c r="B265" s="43" t="s">
        <v>45</v>
      </c>
      <c r="C265" s="43" t="s">
        <v>153</v>
      </c>
      <c r="D265" s="60" t="s">
        <v>165</v>
      </c>
      <c r="E265" s="49">
        <v>610</v>
      </c>
      <c r="F265" s="45">
        <f>209+G265</f>
        <v>1896</v>
      </c>
      <c r="G265" s="45">
        <v>1687</v>
      </c>
      <c r="H265" s="45"/>
      <c r="I265" s="50"/>
      <c r="J265" s="51"/>
      <c r="K265" s="51"/>
      <c r="L265" s="52"/>
      <c r="M265" s="52"/>
      <c r="N265" s="45">
        <f>F265+J265+K265</f>
        <v>1896</v>
      </c>
      <c r="O265" s="45">
        <f>G265+K265</f>
        <v>1687</v>
      </c>
      <c r="P265" s="45">
        <f>H265+L265+M265</f>
        <v>0</v>
      </c>
      <c r="Q265" s="50">
        <f>I265+M265</f>
        <v>0</v>
      </c>
      <c r="R265" s="26"/>
    </row>
    <row r="266" spans="1:18" s="48" customFormat="1" ht="66.75">
      <c r="A266" s="42" t="s">
        <v>166</v>
      </c>
      <c r="B266" s="43" t="s">
        <v>45</v>
      </c>
      <c r="C266" s="43" t="s">
        <v>153</v>
      </c>
      <c r="D266" s="60" t="s">
        <v>167</v>
      </c>
      <c r="E266" s="43"/>
      <c r="F266" s="45">
        <f>F267</f>
        <v>321</v>
      </c>
      <c r="G266" s="45">
        <f t="shared" ref="G266:Q266" si="123">G267</f>
        <v>286</v>
      </c>
      <c r="H266" s="45">
        <f t="shared" si="123"/>
        <v>0</v>
      </c>
      <c r="I266" s="45">
        <f t="shared" si="123"/>
        <v>0</v>
      </c>
      <c r="J266" s="45">
        <f t="shared" si="123"/>
        <v>0</v>
      </c>
      <c r="K266" s="45">
        <f t="shared" si="123"/>
        <v>0</v>
      </c>
      <c r="L266" s="45">
        <f t="shared" si="123"/>
        <v>0</v>
      </c>
      <c r="M266" s="45">
        <f t="shared" si="123"/>
        <v>0</v>
      </c>
      <c r="N266" s="45">
        <f t="shared" si="123"/>
        <v>321</v>
      </c>
      <c r="O266" s="45">
        <f t="shared" si="123"/>
        <v>286</v>
      </c>
      <c r="P266" s="45">
        <f t="shared" si="123"/>
        <v>0</v>
      </c>
      <c r="Q266" s="45">
        <f t="shared" si="123"/>
        <v>0</v>
      </c>
      <c r="R266" s="26"/>
    </row>
    <row r="267" spans="1:18" s="48" customFormat="1" ht="50.25">
      <c r="A267" s="42" t="s">
        <v>84</v>
      </c>
      <c r="B267" s="43" t="s">
        <v>45</v>
      </c>
      <c r="C267" s="43" t="s">
        <v>153</v>
      </c>
      <c r="D267" s="60" t="s">
        <v>167</v>
      </c>
      <c r="E267" s="49">
        <v>600</v>
      </c>
      <c r="F267" s="45">
        <f>F268</f>
        <v>321</v>
      </c>
      <c r="G267" s="45">
        <f>G268</f>
        <v>286</v>
      </c>
      <c r="H267" s="45">
        <f>H268</f>
        <v>0</v>
      </c>
      <c r="I267" s="45">
        <f>I268</f>
        <v>0</v>
      </c>
      <c r="J267" s="51"/>
      <c r="K267" s="51"/>
      <c r="L267" s="52"/>
      <c r="M267" s="52"/>
      <c r="N267" s="45">
        <f>N268</f>
        <v>321</v>
      </c>
      <c r="O267" s="45">
        <f>O268</f>
        <v>286</v>
      </c>
      <c r="P267" s="45">
        <f>P268</f>
        <v>0</v>
      </c>
      <c r="Q267" s="45">
        <f>Q268</f>
        <v>0</v>
      </c>
      <c r="R267" s="26"/>
    </row>
    <row r="268" spans="1:18" s="48" customFormat="1" ht="20.25">
      <c r="A268" s="42" t="s">
        <v>159</v>
      </c>
      <c r="B268" s="43" t="s">
        <v>45</v>
      </c>
      <c r="C268" s="43" t="s">
        <v>153</v>
      </c>
      <c r="D268" s="60" t="s">
        <v>167</v>
      </c>
      <c r="E268" s="49">
        <v>610</v>
      </c>
      <c r="F268" s="45">
        <f>35+G268</f>
        <v>321</v>
      </c>
      <c r="G268" s="45">
        <v>286</v>
      </c>
      <c r="H268" s="45"/>
      <c r="I268" s="50"/>
      <c r="J268" s="51"/>
      <c r="K268" s="51"/>
      <c r="L268" s="52"/>
      <c r="M268" s="52"/>
      <c r="N268" s="45">
        <f>F268+J268+K268</f>
        <v>321</v>
      </c>
      <c r="O268" s="45">
        <f>G268+K268</f>
        <v>286</v>
      </c>
      <c r="P268" s="45">
        <f>H268+L268+M268</f>
        <v>0</v>
      </c>
      <c r="Q268" s="50">
        <f>I268+M268</f>
        <v>0</v>
      </c>
      <c r="R268" s="26"/>
    </row>
    <row r="269" spans="1:18" s="48" customFormat="1" ht="66.75">
      <c r="A269" s="42" t="s">
        <v>168</v>
      </c>
      <c r="B269" s="43" t="s">
        <v>45</v>
      </c>
      <c r="C269" s="43" t="s">
        <v>153</v>
      </c>
      <c r="D269" s="60" t="s">
        <v>169</v>
      </c>
      <c r="E269" s="43"/>
      <c r="F269" s="45">
        <f>F270</f>
        <v>1999</v>
      </c>
      <c r="G269" s="45">
        <f t="shared" ref="G269:Q270" si="124">G270</f>
        <v>1779</v>
      </c>
      <c r="H269" s="45">
        <f t="shared" si="124"/>
        <v>0</v>
      </c>
      <c r="I269" s="45">
        <f t="shared" si="124"/>
        <v>0</v>
      </c>
      <c r="J269" s="46">
        <f t="shared" si="124"/>
        <v>0</v>
      </c>
      <c r="K269" s="46">
        <f t="shared" si="124"/>
        <v>0</v>
      </c>
      <c r="L269" s="47">
        <f t="shared" si="124"/>
        <v>0</v>
      </c>
      <c r="M269" s="47">
        <f t="shared" si="124"/>
        <v>0</v>
      </c>
      <c r="N269" s="45">
        <f t="shared" si="124"/>
        <v>1999</v>
      </c>
      <c r="O269" s="45">
        <f t="shared" si="124"/>
        <v>1779</v>
      </c>
      <c r="P269" s="45">
        <f t="shared" si="124"/>
        <v>0</v>
      </c>
      <c r="Q269" s="45">
        <f t="shared" si="124"/>
        <v>0</v>
      </c>
      <c r="R269" s="26"/>
    </row>
    <row r="270" spans="1:18" s="48" customFormat="1" ht="50.25">
      <c r="A270" s="42" t="s">
        <v>84</v>
      </c>
      <c r="B270" s="43" t="s">
        <v>45</v>
      </c>
      <c r="C270" s="43" t="s">
        <v>153</v>
      </c>
      <c r="D270" s="60" t="s">
        <v>169</v>
      </c>
      <c r="E270" s="49">
        <v>600</v>
      </c>
      <c r="F270" s="45">
        <f>F271</f>
        <v>1999</v>
      </c>
      <c r="G270" s="45">
        <f t="shared" si="124"/>
        <v>1779</v>
      </c>
      <c r="H270" s="45">
        <f t="shared" si="124"/>
        <v>0</v>
      </c>
      <c r="I270" s="45">
        <f t="shared" si="124"/>
        <v>0</v>
      </c>
      <c r="J270" s="46">
        <f t="shared" si="124"/>
        <v>0</v>
      </c>
      <c r="K270" s="46">
        <f t="shared" si="124"/>
        <v>0</v>
      </c>
      <c r="L270" s="47">
        <f t="shared" si="124"/>
        <v>0</v>
      </c>
      <c r="M270" s="47">
        <f t="shared" si="124"/>
        <v>0</v>
      </c>
      <c r="N270" s="45">
        <f t="shared" si="124"/>
        <v>1999</v>
      </c>
      <c r="O270" s="45">
        <f t="shared" si="124"/>
        <v>1779</v>
      </c>
      <c r="P270" s="45">
        <f t="shared" si="124"/>
        <v>0</v>
      </c>
      <c r="Q270" s="45">
        <f t="shared" si="124"/>
        <v>0</v>
      </c>
      <c r="R270" s="26"/>
    </row>
    <row r="271" spans="1:18" s="48" customFormat="1" ht="20.25">
      <c r="A271" s="42" t="s">
        <v>159</v>
      </c>
      <c r="B271" s="43" t="s">
        <v>45</v>
      </c>
      <c r="C271" s="43" t="s">
        <v>153</v>
      </c>
      <c r="D271" s="60" t="s">
        <v>169</v>
      </c>
      <c r="E271" s="49">
        <v>610</v>
      </c>
      <c r="F271" s="45">
        <f>220+G271</f>
        <v>1999</v>
      </c>
      <c r="G271" s="45">
        <v>1779</v>
      </c>
      <c r="H271" s="45"/>
      <c r="I271" s="50"/>
      <c r="J271" s="51"/>
      <c r="K271" s="51"/>
      <c r="L271" s="52"/>
      <c r="M271" s="52"/>
      <c r="N271" s="45">
        <f>F271+J271+K271</f>
        <v>1999</v>
      </c>
      <c r="O271" s="45">
        <f>G271+K271</f>
        <v>1779</v>
      </c>
      <c r="P271" s="45">
        <f>H271+L271+M271</f>
        <v>0</v>
      </c>
      <c r="Q271" s="50">
        <f>I271+M271</f>
        <v>0</v>
      </c>
      <c r="R271" s="26"/>
    </row>
    <row r="272" spans="1:18" s="48" customFormat="1" ht="66.75">
      <c r="A272" s="42" t="s">
        <v>170</v>
      </c>
      <c r="B272" s="43" t="s">
        <v>45</v>
      </c>
      <c r="C272" s="43" t="s">
        <v>153</v>
      </c>
      <c r="D272" s="60" t="s">
        <v>171</v>
      </c>
      <c r="E272" s="43"/>
      <c r="F272" s="45">
        <f>F273+F275</f>
        <v>628</v>
      </c>
      <c r="G272" s="45">
        <f>G273+G275</f>
        <v>559</v>
      </c>
      <c r="H272" s="45">
        <f>H273+H275</f>
        <v>0</v>
      </c>
      <c r="I272" s="45">
        <f>I273+I275</f>
        <v>0</v>
      </c>
      <c r="J272" s="51"/>
      <c r="K272" s="51"/>
      <c r="L272" s="52"/>
      <c r="M272" s="52"/>
      <c r="N272" s="45">
        <f>N273+N275</f>
        <v>628</v>
      </c>
      <c r="O272" s="45">
        <f>O273+O275</f>
        <v>559</v>
      </c>
      <c r="P272" s="45">
        <f>P273+P275</f>
        <v>0</v>
      </c>
      <c r="Q272" s="45">
        <f>Q273+Q275</f>
        <v>0</v>
      </c>
      <c r="R272" s="26"/>
    </row>
    <row r="273" spans="1:18" s="48" customFormat="1" ht="33.75">
      <c r="A273" s="42" t="s">
        <v>37</v>
      </c>
      <c r="B273" s="43" t="s">
        <v>45</v>
      </c>
      <c r="C273" s="43" t="s">
        <v>153</v>
      </c>
      <c r="D273" s="60" t="s">
        <v>171</v>
      </c>
      <c r="E273" s="49">
        <v>200</v>
      </c>
      <c r="F273" s="45">
        <f>F274</f>
        <v>563</v>
      </c>
      <c r="G273" s="45">
        <f>G274</f>
        <v>501</v>
      </c>
      <c r="H273" s="45">
        <f>H274</f>
        <v>0</v>
      </c>
      <c r="I273" s="50">
        <f>I274</f>
        <v>0</v>
      </c>
      <c r="J273" s="51"/>
      <c r="K273" s="51"/>
      <c r="L273" s="52"/>
      <c r="M273" s="52"/>
      <c r="N273" s="45">
        <f>N274</f>
        <v>563</v>
      </c>
      <c r="O273" s="45">
        <f>O274</f>
        <v>501</v>
      </c>
      <c r="P273" s="45">
        <f>P274</f>
        <v>0</v>
      </c>
      <c r="Q273" s="50">
        <f>Q274</f>
        <v>0</v>
      </c>
      <c r="R273" s="26"/>
    </row>
    <row r="274" spans="1:18" s="48" customFormat="1" ht="50.25">
      <c r="A274" s="42" t="s">
        <v>38</v>
      </c>
      <c r="B274" s="43" t="s">
        <v>45</v>
      </c>
      <c r="C274" s="43" t="s">
        <v>153</v>
      </c>
      <c r="D274" s="60" t="s">
        <v>171</v>
      </c>
      <c r="E274" s="49">
        <v>240</v>
      </c>
      <c r="F274" s="45">
        <f>62+G274</f>
        <v>563</v>
      </c>
      <c r="G274" s="45">
        <v>501</v>
      </c>
      <c r="H274" s="45"/>
      <c r="I274" s="50"/>
      <c r="J274" s="51"/>
      <c r="K274" s="51"/>
      <c r="L274" s="52"/>
      <c r="M274" s="52"/>
      <c r="N274" s="45">
        <f>F274+J274+K274</f>
        <v>563</v>
      </c>
      <c r="O274" s="45">
        <f>G274+K274</f>
        <v>501</v>
      </c>
      <c r="P274" s="45">
        <f>H274+L274+M274</f>
        <v>0</v>
      </c>
      <c r="Q274" s="50">
        <f>I274+M274</f>
        <v>0</v>
      </c>
      <c r="R274" s="26"/>
    </row>
    <row r="275" spans="1:18" s="48" customFormat="1" ht="50.25">
      <c r="A275" s="42" t="s">
        <v>84</v>
      </c>
      <c r="B275" s="43" t="s">
        <v>45</v>
      </c>
      <c r="C275" s="43" t="s">
        <v>153</v>
      </c>
      <c r="D275" s="60" t="s">
        <v>171</v>
      </c>
      <c r="E275" s="49">
        <v>600</v>
      </c>
      <c r="F275" s="45">
        <f>F276</f>
        <v>65</v>
      </c>
      <c r="G275" s="45">
        <f>G276</f>
        <v>58</v>
      </c>
      <c r="H275" s="45">
        <f>H276</f>
        <v>0</v>
      </c>
      <c r="I275" s="45">
        <f>I276</f>
        <v>0</v>
      </c>
      <c r="J275" s="51"/>
      <c r="K275" s="51"/>
      <c r="L275" s="52"/>
      <c r="M275" s="52"/>
      <c r="N275" s="45">
        <f>N276</f>
        <v>65</v>
      </c>
      <c r="O275" s="45">
        <f>O276</f>
        <v>58</v>
      </c>
      <c r="P275" s="45">
        <f>P276</f>
        <v>0</v>
      </c>
      <c r="Q275" s="45">
        <f>Q276</f>
        <v>0</v>
      </c>
      <c r="R275" s="26"/>
    </row>
    <row r="276" spans="1:18" s="48" customFormat="1" ht="20.25">
      <c r="A276" s="42" t="s">
        <v>159</v>
      </c>
      <c r="B276" s="43" t="s">
        <v>45</v>
      </c>
      <c r="C276" s="43" t="s">
        <v>153</v>
      </c>
      <c r="D276" s="60" t="s">
        <v>171</v>
      </c>
      <c r="E276" s="49">
        <v>610</v>
      </c>
      <c r="F276" s="45">
        <f>7+G276</f>
        <v>65</v>
      </c>
      <c r="G276" s="45">
        <v>58</v>
      </c>
      <c r="H276" s="45"/>
      <c r="I276" s="50"/>
      <c r="J276" s="51"/>
      <c r="K276" s="51"/>
      <c r="L276" s="52"/>
      <c r="M276" s="52"/>
      <c r="N276" s="45">
        <f>F276+J276+K276</f>
        <v>65</v>
      </c>
      <c r="O276" s="45">
        <f>G276+K276</f>
        <v>58</v>
      </c>
      <c r="P276" s="45">
        <f>H276+L276+M276</f>
        <v>0</v>
      </c>
      <c r="Q276" s="50">
        <f>I276+M276</f>
        <v>0</v>
      </c>
      <c r="R276" s="26"/>
    </row>
    <row r="277" spans="1:18" s="106" customFormat="1" ht="20.25">
      <c r="A277" s="42" t="s">
        <v>21</v>
      </c>
      <c r="B277" s="43" t="s">
        <v>45</v>
      </c>
      <c r="C277" s="43" t="s">
        <v>153</v>
      </c>
      <c r="D277" s="43" t="s">
        <v>22</v>
      </c>
      <c r="E277" s="43"/>
      <c r="F277" s="45">
        <f t="shared" ref="F277:Q277" si="125">F278+F282+F290+F293+F296+F299+F302</f>
        <v>0</v>
      </c>
      <c r="G277" s="45">
        <f t="shared" si="125"/>
        <v>0</v>
      </c>
      <c r="H277" s="45">
        <f t="shared" si="125"/>
        <v>19963</v>
      </c>
      <c r="I277" s="45">
        <f t="shared" si="125"/>
        <v>5558</v>
      </c>
      <c r="J277" s="46">
        <f t="shared" si="125"/>
        <v>0</v>
      </c>
      <c r="K277" s="46">
        <f t="shared" si="125"/>
        <v>0</v>
      </c>
      <c r="L277" s="47">
        <f t="shared" si="125"/>
        <v>0</v>
      </c>
      <c r="M277" s="47">
        <f t="shared" si="125"/>
        <v>0</v>
      </c>
      <c r="N277" s="45">
        <f t="shared" si="125"/>
        <v>0</v>
      </c>
      <c r="O277" s="45">
        <f t="shared" si="125"/>
        <v>0</v>
      </c>
      <c r="P277" s="45">
        <f t="shared" si="125"/>
        <v>19963</v>
      </c>
      <c r="Q277" s="45">
        <f t="shared" si="125"/>
        <v>5558</v>
      </c>
      <c r="R277" s="26"/>
    </row>
    <row r="278" spans="1:18" ht="33.75">
      <c r="A278" s="42" t="s">
        <v>80</v>
      </c>
      <c r="B278" s="43" t="s">
        <v>45</v>
      </c>
      <c r="C278" s="43" t="s">
        <v>153</v>
      </c>
      <c r="D278" s="95" t="s">
        <v>172</v>
      </c>
      <c r="E278" s="95"/>
      <c r="F278" s="45">
        <f>F279</f>
        <v>0</v>
      </c>
      <c r="G278" s="45">
        <f t="shared" ref="G278:Q280" si="126">G279</f>
        <v>0</v>
      </c>
      <c r="H278" s="45">
        <f t="shared" si="126"/>
        <v>3044</v>
      </c>
      <c r="I278" s="45">
        <f t="shared" si="126"/>
        <v>0</v>
      </c>
      <c r="J278" s="46">
        <f t="shared" si="126"/>
        <v>0</v>
      </c>
      <c r="K278" s="46">
        <f t="shared" si="126"/>
        <v>0</v>
      </c>
      <c r="L278" s="47">
        <f t="shared" si="126"/>
        <v>0</v>
      </c>
      <c r="M278" s="47">
        <f t="shared" si="126"/>
        <v>0</v>
      </c>
      <c r="N278" s="45">
        <f>N279</f>
        <v>0</v>
      </c>
      <c r="O278" s="45">
        <f t="shared" si="126"/>
        <v>0</v>
      </c>
      <c r="P278" s="45">
        <f t="shared" si="126"/>
        <v>3044</v>
      </c>
      <c r="Q278" s="45">
        <f t="shared" si="126"/>
        <v>0</v>
      </c>
      <c r="R278" s="26"/>
    </row>
    <row r="279" spans="1:18" s="48" customFormat="1" ht="33.75">
      <c r="A279" s="42" t="s">
        <v>157</v>
      </c>
      <c r="B279" s="43" t="s">
        <v>45</v>
      </c>
      <c r="C279" s="43" t="s">
        <v>153</v>
      </c>
      <c r="D279" s="85" t="s">
        <v>173</v>
      </c>
      <c r="E279" s="43"/>
      <c r="F279" s="45">
        <f>F280</f>
        <v>0</v>
      </c>
      <c r="G279" s="45">
        <f t="shared" si="126"/>
        <v>0</v>
      </c>
      <c r="H279" s="45">
        <f t="shared" si="126"/>
        <v>3044</v>
      </c>
      <c r="I279" s="45">
        <f t="shared" si="126"/>
        <v>0</v>
      </c>
      <c r="J279" s="46">
        <f t="shared" si="126"/>
        <v>0</v>
      </c>
      <c r="K279" s="46">
        <f t="shared" si="126"/>
        <v>0</v>
      </c>
      <c r="L279" s="47">
        <f t="shared" si="126"/>
        <v>0</v>
      </c>
      <c r="M279" s="47">
        <f t="shared" si="126"/>
        <v>0</v>
      </c>
      <c r="N279" s="45">
        <f t="shared" si="126"/>
        <v>0</v>
      </c>
      <c r="O279" s="45">
        <f t="shared" si="126"/>
        <v>0</v>
      </c>
      <c r="P279" s="45">
        <f t="shared" si="126"/>
        <v>3044</v>
      </c>
      <c r="Q279" s="45">
        <f t="shared" si="126"/>
        <v>0</v>
      </c>
      <c r="R279" s="26"/>
    </row>
    <row r="280" spans="1:18" s="48" customFormat="1" ht="50.25">
      <c r="A280" s="42" t="s">
        <v>84</v>
      </c>
      <c r="B280" s="43" t="s">
        <v>45</v>
      </c>
      <c r="C280" s="43" t="s">
        <v>153</v>
      </c>
      <c r="D280" s="85" t="s">
        <v>173</v>
      </c>
      <c r="E280" s="49">
        <v>600</v>
      </c>
      <c r="F280" s="45">
        <f>F281</f>
        <v>0</v>
      </c>
      <c r="G280" s="45">
        <f t="shared" si="126"/>
        <v>0</v>
      </c>
      <c r="H280" s="45">
        <f t="shared" si="126"/>
        <v>3044</v>
      </c>
      <c r="I280" s="45">
        <f t="shared" si="126"/>
        <v>0</v>
      </c>
      <c r="J280" s="46">
        <f t="shared" si="126"/>
        <v>0</v>
      </c>
      <c r="K280" s="46">
        <f t="shared" si="126"/>
        <v>0</v>
      </c>
      <c r="L280" s="47">
        <f t="shared" si="126"/>
        <v>0</v>
      </c>
      <c r="M280" s="47">
        <f t="shared" si="126"/>
        <v>0</v>
      </c>
      <c r="N280" s="45">
        <f t="shared" si="126"/>
        <v>0</v>
      </c>
      <c r="O280" s="45">
        <f t="shared" si="126"/>
        <v>0</v>
      </c>
      <c r="P280" s="45">
        <f t="shared" si="126"/>
        <v>3044</v>
      </c>
      <c r="Q280" s="45">
        <f t="shared" si="126"/>
        <v>0</v>
      </c>
      <c r="R280" s="26"/>
    </row>
    <row r="281" spans="1:18" s="48" customFormat="1" ht="20.25">
      <c r="A281" s="42" t="s">
        <v>159</v>
      </c>
      <c r="B281" s="43" t="s">
        <v>45</v>
      </c>
      <c r="C281" s="43" t="s">
        <v>153</v>
      </c>
      <c r="D281" s="85" t="s">
        <v>173</v>
      </c>
      <c r="E281" s="49">
        <v>610</v>
      </c>
      <c r="F281" s="45"/>
      <c r="G281" s="45"/>
      <c r="H281" s="45">
        <v>3044</v>
      </c>
      <c r="I281" s="50"/>
      <c r="J281" s="51"/>
      <c r="K281" s="51"/>
      <c r="L281" s="52"/>
      <c r="M281" s="52"/>
      <c r="N281" s="45">
        <f>F281+J281+K281</f>
        <v>0</v>
      </c>
      <c r="O281" s="45">
        <f>G281+K281</f>
        <v>0</v>
      </c>
      <c r="P281" s="45">
        <f>H281+L281+M281</f>
        <v>3044</v>
      </c>
      <c r="Q281" s="50">
        <f>I281+M281</f>
        <v>0</v>
      </c>
      <c r="R281" s="26"/>
    </row>
    <row r="282" spans="1:18" s="111" customFormat="1" ht="33.75">
      <c r="A282" s="42" t="s">
        <v>100</v>
      </c>
      <c r="B282" s="43" t="s">
        <v>45</v>
      </c>
      <c r="C282" s="43" t="s">
        <v>153</v>
      </c>
      <c r="D282" s="60" t="s">
        <v>114</v>
      </c>
      <c r="E282" s="43"/>
      <c r="F282" s="45">
        <f>F283</f>
        <v>0</v>
      </c>
      <c r="G282" s="45">
        <f t="shared" ref="G282:Q282" si="127">G283</f>
        <v>0</v>
      </c>
      <c r="H282" s="45">
        <f t="shared" si="127"/>
        <v>10674</v>
      </c>
      <c r="I282" s="45">
        <f t="shared" si="127"/>
        <v>0</v>
      </c>
      <c r="J282" s="46">
        <f t="shared" si="127"/>
        <v>0</v>
      </c>
      <c r="K282" s="46">
        <f t="shared" si="127"/>
        <v>0</v>
      </c>
      <c r="L282" s="47">
        <f t="shared" si="127"/>
        <v>0</v>
      </c>
      <c r="M282" s="47">
        <f t="shared" si="127"/>
        <v>0</v>
      </c>
      <c r="N282" s="45">
        <f t="shared" si="127"/>
        <v>0</v>
      </c>
      <c r="O282" s="45">
        <f t="shared" si="127"/>
        <v>0</v>
      </c>
      <c r="P282" s="45">
        <f t="shared" si="127"/>
        <v>10674</v>
      </c>
      <c r="Q282" s="45">
        <f t="shared" si="127"/>
        <v>0</v>
      </c>
      <c r="R282" s="26"/>
    </row>
    <row r="283" spans="1:18" s="111" customFormat="1" ht="33.75">
      <c r="A283" s="42" t="s">
        <v>157</v>
      </c>
      <c r="B283" s="43" t="s">
        <v>45</v>
      </c>
      <c r="C283" s="43" t="s">
        <v>153</v>
      </c>
      <c r="D283" s="60" t="s">
        <v>174</v>
      </c>
      <c r="E283" s="43"/>
      <c r="F283" s="45">
        <f>F284+F286+F288</f>
        <v>0</v>
      </c>
      <c r="G283" s="45">
        <f t="shared" ref="G283:Q283" si="128">G284+G286+G288</f>
        <v>0</v>
      </c>
      <c r="H283" s="45">
        <f t="shared" si="128"/>
        <v>10674</v>
      </c>
      <c r="I283" s="45">
        <f t="shared" si="128"/>
        <v>0</v>
      </c>
      <c r="J283" s="46">
        <f t="shared" si="128"/>
        <v>0</v>
      </c>
      <c r="K283" s="46">
        <f t="shared" si="128"/>
        <v>0</v>
      </c>
      <c r="L283" s="47">
        <f t="shared" si="128"/>
        <v>0</v>
      </c>
      <c r="M283" s="47">
        <f t="shared" si="128"/>
        <v>0</v>
      </c>
      <c r="N283" s="45">
        <f t="shared" si="128"/>
        <v>0</v>
      </c>
      <c r="O283" s="45">
        <f t="shared" si="128"/>
        <v>0</v>
      </c>
      <c r="P283" s="45">
        <f t="shared" si="128"/>
        <v>10674</v>
      </c>
      <c r="Q283" s="45">
        <f t="shared" si="128"/>
        <v>0</v>
      </c>
      <c r="R283" s="26"/>
    </row>
    <row r="284" spans="1:18" s="111" customFormat="1" ht="83.25">
      <c r="A284" s="42" t="s">
        <v>27</v>
      </c>
      <c r="B284" s="43" t="s">
        <v>45</v>
      </c>
      <c r="C284" s="43" t="s">
        <v>153</v>
      </c>
      <c r="D284" s="60" t="s">
        <v>174</v>
      </c>
      <c r="E284" s="49">
        <v>100</v>
      </c>
      <c r="F284" s="45">
        <f t="shared" ref="F284:Q284" si="129">F285</f>
        <v>0</v>
      </c>
      <c r="G284" s="45">
        <f t="shared" si="129"/>
        <v>0</v>
      </c>
      <c r="H284" s="45">
        <f t="shared" si="129"/>
        <v>6961</v>
      </c>
      <c r="I284" s="45">
        <f t="shared" si="129"/>
        <v>0</v>
      </c>
      <c r="J284" s="46">
        <f t="shared" si="129"/>
        <v>0</v>
      </c>
      <c r="K284" s="46">
        <f t="shared" si="129"/>
        <v>0</v>
      </c>
      <c r="L284" s="47">
        <f t="shared" si="129"/>
        <v>0</v>
      </c>
      <c r="M284" s="47">
        <f t="shared" si="129"/>
        <v>0</v>
      </c>
      <c r="N284" s="45">
        <f t="shared" si="129"/>
        <v>0</v>
      </c>
      <c r="O284" s="45">
        <f t="shared" si="129"/>
        <v>0</v>
      </c>
      <c r="P284" s="45">
        <f t="shared" si="129"/>
        <v>6961</v>
      </c>
      <c r="Q284" s="45">
        <f t="shared" si="129"/>
        <v>0</v>
      </c>
      <c r="R284" s="26"/>
    </row>
    <row r="285" spans="1:18" s="111" customFormat="1" ht="33.75">
      <c r="A285" s="42" t="s">
        <v>104</v>
      </c>
      <c r="B285" s="43" t="s">
        <v>45</v>
      </c>
      <c r="C285" s="43" t="s">
        <v>153</v>
      </c>
      <c r="D285" s="60" t="s">
        <v>174</v>
      </c>
      <c r="E285" s="49">
        <v>110</v>
      </c>
      <c r="F285" s="45"/>
      <c r="G285" s="45"/>
      <c r="H285" s="45">
        <v>6961</v>
      </c>
      <c r="I285" s="50"/>
      <c r="J285" s="51"/>
      <c r="K285" s="51"/>
      <c r="L285" s="52"/>
      <c r="M285" s="52"/>
      <c r="N285" s="45">
        <f>F285+J285+K285</f>
        <v>0</v>
      </c>
      <c r="O285" s="45">
        <f>G285+K285</f>
        <v>0</v>
      </c>
      <c r="P285" s="45">
        <f>H285+L285+M285</f>
        <v>6961</v>
      </c>
      <c r="Q285" s="50">
        <f>I285+M285</f>
        <v>0</v>
      </c>
      <c r="R285" s="26"/>
    </row>
    <row r="286" spans="1:18" s="111" customFormat="1" ht="33.75">
      <c r="A286" s="42" t="s">
        <v>37</v>
      </c>
      <c r="B286" s="43" t="s">
        <v>45</v>
      </c>
      <c r="C286" s="43" t="s">
        <v>153</v>
      </c>
      <c r="D286" s="60" t="s">
        <v>174</v>
      </c>
      <c r="E286" s="49">
        <v>200</v>
      </c>
      <c r="F286" s="45">
        <f>F287</f>
        <v>0</v>
      </c>
      <c r="G286" s="45">
        <f t="shared" ref="G286:Q286" si="130">G287</f>
        <v>0</v>
      </c>
      <c r="H286" s="45">
        <f t="shared" si="130"/>
        <v>3698</v>
      </c>
      <c r="I286" s="45">
        <f t="shared" si="130"/>
        <v>0</v>
      </c>
      <c r="J286" s="46">
        <f t="shared" si="130"/>
        <v>0</v>
      </c>
      <c r="K286" s="46">
        <f t="shared" si="130"/>
        <v>0</v>
      </c>
      <c r="L286" s="47">
        <f t="shared" si="130"/>
        <v>0</v>
      </c>
      <c r="M286" s="47">
        <f t="shared" si="130"/>
        <v>0</v>
      </c>
      <c r="N286" s="45">
        <f t="shared" si="130"/>
        <v>0</v>
      </c>
      <c r="O286" s="45">
        <f t="shared" si="130"/>
        <v>0</v>
      </c>
      <c r="P286" s="45">
        <f t="shared" si="130"/>
        <v>3698</v>
      </c>
      <c r="Q286" s="45">
        <f t="shared" si="130"/>
        <v>0</v>
      </c>
      <c r="R286" s="26"/>
    </row>
    <row r="287" spans="1:18" s="111" customFormat="1" ht="50.25">
      <c r="A287" s="42" t="s">
        <v>38</v>
      </c>
      <c r="B287" s="43" t="s">
        <v>45</v>
      </c>
      <c r="C287" s="43" t="s">
        <v>153</v>
      </c>
      <c r="D287" s="60" t="s">
        <v>174</v>
      </c>
      <c r="E287" s="49">
        <v>240</v>
      </c>
      <c r="F287" s="45"/>
      <c r="G287" s="45"/>
      <c r="H287" s="45">
        <v>3698</v>
      </c>
      <c r="I287" s="50"/>
      <c r="J287" s="51"/>
      <c r="K287" s="51"/>
      <c r="L287" s="52"/>
      <c r="M287" s="52"/>
      <c r="N287" s="45">
        <f>F287+J287+K287</f>
        <v>0</v>
      </c>
      <c r="O287" s="45">
        <f>G287+K287</f>
        <v>0</v>
      </c>
      <c r="P287" s="45">
        <f>H287+L287+M287</f>
        <v>3698</v>
      </c>
      <c r="Q287" s="50">
        <f>I287+M287</f>
        <v>0</v>
      </c>
      <c r="R287" s="26"/>
    </row>
    <row r="288" spans="1:18" s="111" customFormat="1" ht="20.25">
      <c r="A288" s="42" t="s">
        <v>41</v>
      </c>
      <c r="B288" s="43" t="s">
        <v>45</v>
      </c>
      <c r="C288" s="43" t="s">
        <v>153</v>
      </c>
      <c r="D288" s="60" t="s">
        <v>174</v>
      </c>
      <c r="E288" s="49">
        <v>800</v>
      </c>
      <c r="F288" s="45">
        <f>F289</f>
        <v>0</v>
      </c>
      <c r="G288" s="45">
        <f t="shared" ref="G288:Q288" si="131">G289</f>
        <v>0</v>
      </c>
      <c r="H288" s="45">
        <f t="shared" si="131"/>
        <v>15</v>
      </c>
      <c r="I288" s="45">
        <f t="shared" si="131"/>
        <v>0</v>
      </c>
      <c r="J288" s="46">
        <f t="shared" si="131"/>
        <v>0</v>
      </c>
      <c r="K288" s="46">
        <f t="shared" si="131"/>
        <v>0</v>
      </c>
      <c r="L288" s="47">
        <f t="shared" si="131"/>
        <v>0</v>
      </c>
      <c r="M288" s="47">
        <f t="shared" si="131"/>
        <v>0</v>
      </c>
      <c r="N288" s="45">
        <f t="shared" si="131"/>
        <v>0</v>
      </c>
      <c r="O288" s="45">
        <f t="shared" si="131"/>
        <v>0</v>
      </c>
      <c r="P288" s="45">
        <f t="shared" si="131"/>
        <v>15</v>
      </c>
      <c r="Q288" s="45">
        <f t="shared" si="131"/>
        <v>0</v>
      </c>
      <c r="R288" s="26"/>
    </row>
    <row r="289" spans="1:18" s="111" customFormat="1" ht="20.25">
      <c r="A289" s="42" t="s">
        <v>43</v>
      </c>
      <c r="B289" s="43" t="s">
        <v>45</v>
      </c>
      <c r="C289" s="43" t="s">
        <v>153</v>
      </c>
      <c r="D289" s="60" t="s">
        <v>174</v>
      </c>
      <c r="E289" s="49">
        <v>850</v>
      </c>
      <c r="F289" s="45"/>
      <c r="G289" s="45"/>
      <c r="H289" s="45">
        <v>15</v>
      </c>
      <c r="I289" s="50"/>
      <c r="J289" s="51"/>
      <c r="K289" s="51"/>
      <c r="L289" s="52"/>
      <c r="M289" s="52"/>
      <c r="N289" s="45">
        <f>F289+J289+K289</f>
        <v>0</v>
      </c>
      <c r="O289" s="45">
        <f>G289+K289</f>
        <v>0</v>
      </c>
      <c r="P289" s="45">
        <f>H289+L289+M289</f>
        <v>15</v>
      </c>
      <c r="Q289" s="50">
        <f>I289+M289</f>
        <v>0</v>
      </c>
      <c r="R289" s="26"/>
    </row>
    <row r="290" spans="1:18" s="48" customFormat="1" ht="66.75">
      <c r="A290" s="42" t="s">
        <v>162</v>
      </c>
      <c r="B290" s="43" t="s">
        <v>45</v>
      </c>
      <c r="C290" s="43" t="s">
        <v>153</v>
      </c>
      <c r="D290" s="60" t="s">
        <v>175</v>
      </c>
      <c r="E290" s="43"/>
      <c r="F290" s="45">
        <f t="shared" ref="F290:Q290" si="132">F291+F307</f>
        <v>0</v>
      </c>
      <c r="G290" s="45">
        <f t="shared" si="132"/>
        <v>0</v>
      </c>
      <c r="H290" s="45">
        <f t="shared" si="132"/>
        <v>1420</v>
      </c>
      <c r="I290" s="45">
        <f t="shared" si="132"/>
        <v>1264</v>
      </c>
      <c r="J290" s="46">
        <f t="shared" si="132"/>
        <v>0</v>
      </c>
      <c r="K290" s="46">
        <f t="shared" si="132"/>
        <v>0</v>
      </c>
      <c r="L290" s="47">
        <f t="shared" si="132"/>
        <v>0</v>
      </c>
      <c r="M290" s="47">
        <f t="shared" si="132"/>
        <v>0</v>
      </c>
      <c r="N290" s="45">
        <f t="shared" si="132"/>
        <v>0</v>
      </c>
      <c r="O290" s="45">
        <f t="shared" si="132"/>
        <v>0</v>
      </c>
      <c r="P290" s="45">
        <f t="shared" si="132"/>
        <v>1420</v>
      </c>
      <c r="Q290" s="45">
        <f t="shared" si="132"/>
        <v>1264</v>
      </c>
      <c r="R290" s="26"/>
    </row>
    <row r="291" spans="1:18" s="48" customFormat="1" ht="50.25">
      <c r="A291" s="42" t="s">
        <v>84</v>
      </c>
      <c r="B291" s="43" t="s">
        <v>45</v>
      </c>
      <c r="C291" s="43" t="s">
        <v>153</v>
      </c>
      <c r="D291" s="60" t="s">
        <v>175</v>
      </c>
      <c r="E291" s="49">
        <v>600</v>
      </c>
      <c r="F291" s="45">
        <f>F292</f>
        <v>0</v>
      </c>
      <c r="G291" s="45">
        <f t="shared" ref="G291:Q291" si="133">G292</f>
        <v>0</v>
      </c>
      <c r="H291" s="45">
        <f t="shared" si="133"/>
        <v>1420</v>
      </c>
      <c r="I291" s="45">
        <f t="shared" si="133"/>
        <v>1264</v>
      </c>
      <c r="J291" s="46">
        <f t="shared" si="133"/>
        <v>0</v>
      </c>
      <c r="K291" s="46">
        <f t="shared" si="133"/>
        <v>0</v>
      </c>
      <c r="L291" s="47">
        <f t="shared" si="133"/>
        <v>0</v>
      </c>
      <c r="M291" s="47">
        <f t="shared" si="133"/>
        <v>0</v>
      </c>
      <c r="N291" s="45">
        <f t="shared" si="133"/>
        <v>0</v>
      </c>
      <c r="O291" s="45">
        <f t="shared" si="133"/>
        <v>0</v>
      </c>
      <c r="P291" s="45">
        <f t="shared" si="133"/>
        <v>1420</v>
      </c>
      <c r="Q291" s="45">
        <f t="shared" si="133"/>
        <v>1264</v>
      </c>
      <c r="R291" s="26"/>
    </row>
    <row r="292" spans="1:18" s="48" customFormat="1" ht="20.25">
      <c r="A292" s="42" t="s">
        <v>159</v>
      </c>
      <c r="B292" s="43" t="s">
        <v>45</v>
      </c>
      <c r="C292" s="43" t="s">
        <v>153</v>
      </c>
      <c r="D292" s="60" t="s">
        <v>175</v>
      </c>
      <c r="E292" s="49">
        <v>610</v>
      </c>
      <c r="F292" s="45"/>
      <c r="G292" s="45"/>
      <c r="H292" s="45">
        <f>156+I292</f>
        <v>1420</v>
      </c>
      <c r="I292" s="50">
        <v>1264</v>
      </c>
      <c r="J292" s="51"/>
      <c r="K292" s="51"/>
      <c r="L292" s="52"/>
      <c r="M292" s="52"/>
      <c r="N292" s="45">
        <f>F292+J292+K292</f>
        <v>0</v>
      </c>
      <c r="O292" s="45">
        <f>G292+K292</f>
        <v>0</v>
      </c>
      <c r="P292" s="45">
        <f>H292+L292+M292</f>
        <v>1420</v>
      </c>
      <c r="Q292" s="50">
        <f>I292+M292</f>
        <v>1264</v>
      </c>
      <c r="R292" s="26"/>
    </row>
    <row r="293" spans="1:18" s="48" customFormat="1" ht="66.75">
      <c r="A293" s="42" t="s">
        <v>164</v>
      </c>
      <c r="B293" s="43" t="s">
        <v>45</v>
      </c>
      <c r="C293" s="43" t="s">
        <v>153</v>
      </c>
      <c r="D293" s="60" t="s">
        <v>176</v>
      </c>
      <c r="E293" s="43"/>
      <c r="F293" s="45">
        <f>F294</f>
        <v>0</v>
      </c>
      <c r="G293" s="45">
        <f t="shared" ref="G293:Q293" si="134">G294</f>
        <v>0</v>
      </c>
      <c r="H293" s="45">
        <f t="shared" si="134"/>
        <v>1875</v>
      </c>
      <c r="I293" s="45">
        <f t="shared" si="134"/>
        <v>1669</v>
      </c>
      <c r="J293" s="45">
        <f t="shared" si="134"/>
        <v>0</v>
      </c>
      <c r="K293" s="45">
        <f t="shared" si="134"/>
        <v>0</v>
      </c>
      <c r="L293" s="45">
        <f t="shared" si="134"/>
        <v>0</v>
      </c>
      <c r="M293" s="45">
        <f t="shared" si="134"/>
        <v>0</v>
      </c>
      <c r="N293" s="45">
        <f t="shared" si="134"/>
        <v>0</v>
      </c>
      <c r="O293" s="45">
        <f t="shared" si="134"/>
        <v>0</v>
      </c>
      <c r="P293" s="45">
        <f t="shared" si="134"/>
        <v>1875</v>
      </c>
      <c r="Q293" s="45">
        <f t="shared" si="134"/>
        <v>1669</v>
      </c>
      <c r="R293" s="26"/>
    </row>
    <row r="294" spans="1:18" s="48" customFormat="1" ht="50.25">
      <c r="A294" s="42" t="s">
        <v>84</v>
      </c>
      <c r="B294" s="43" t="s">
        <v>45</v>
      </c>
      <c r="C294" s="43" t="s">
        <v>153</v>
      </c>
      <c r="D294" s="60" t="s">
        <v>176</v>
      </c>
      <c r="E294" s="49">
        <v>600</v>
      </c>
      <c r="F294" s="45">
        <f>F295</f>
        <v>0</v>
      </c>
      <c r="G294" s="45">
        <f>G295</f>
        <v>0</v>
      </c>
      <c r="H294" s="45">
        <f>H295</f>
        <v>1875</v>
      </c>
      <c r="I294" s="45">
        <f>I295</f>
        <v>1669</v>
      </c>
      <c r="J294" s="51"/>
      <c r="K294" s="51"/>
      <c r="L294" s="52"/>
      <c r="M294" s="52"/>
      <c r="N294" s="45">
        <f>N295</f>
        <v>0</v>
      </c>
      <c r="O294" s="45">
        <f>O295</f>
        <v>0</v>
      </c>
      <c r="P294" s="45">
        <f>P295</f>
        <v>1875</v>
      </c>
      <c r="Q294" s="45">
        <f>Q295</f>
        <v>1669</v>
      </c>
      <c r="R294" s="26"/>
    </row>
    <row r="295" spans="1:18" s="48" customFormat="1" ht="20.25">
      <c r="A295" s="42" t="s">
        <v>159</v>
      </c>
      <c r="B295" s="43" t="s">
        <v>45</v>
      </c>
      <c r="C295" s="43" t="s">
        <v>153</v>
      </c>
      <c r="D295" s="60" t="s">
        <v>176</v>
      </c>
      <c r="E295" s="49">
        <v>610</v>
      </c>
      <c r="F295" s="45"/>
      <c r="G295" s="45"/>
      <c r="H295" s="45">
        <f>206+I295</f>
        <v>1875</v>
      </c>
      <c r="I295" s="50">
        <v>1669</v>
      </c>
      <c r="J295" s="51"/>
      <c r="K295" s="51"/>
      <c r="L295" s="52"/>
      <c r="M295" s="52"/>
      <c r="N295" s="45">
        <f>F295+J295+K295</f>
        <v>0</v>
      </c>
      <c r="O295" s="45">
        <f>G295+K295</f>
        <v>0</v>
      </c>
      <c r="P295" s="45">
        <f>H295+L295+M295</f>
        <v>1875</v>
      </c>
      <c r="Q295" s="50">
        <f>I295+M295</f>
        <v>1669</v>
      </c>
      <c r="R295" s="26"/>
    </row>
    <row r="296" spans="1:18" s="48" customFormat="1" ht="66.75">
      <c r="A296" s="42" t="s">
        <v>166</v>
      </c>
      <c r="B296" s="43" t="s">
        <v>45</v>
      </c>
      <c r="C296" s="43" t="s">
        <v>153</v>
      </c>
      <c r="D296" s="60" t="s">
        <v>177</v>
      </c>
      <c r="E296" s="43"/>
      <c r="F296" s="45">
        <f>F297</f>
        <v>0</v>
      </c>
      <c r="G296" s="45">
        <f t="shared" ref="G296:Q296" si="135">G297</f>
        <v>0</v>
      </c>
      <c r="H296" s="45">
        <f t="shared" si="135"/>
        <v>322</v>
      </c>
      <c r="I296" s="45">
        <f t="shared" si="135"/>
        <v>286</v>
      </c>
      <c r="J296" s="45">
        <f t="shared" si="135"/>
        <v>0</v>
      </c>
      <c r="K296" s="45">
        <f t="shared" si="135"/>
        <v>0</v>
      </c>
      <c r="L296" s="45">
        <f t="shared" si="135"/>
        <v>0</v>
      </c>
      <c r="M296" s="45">
        <f t="shared" si="135"/>
        <v>0</v>
      </c>
      <c r="N296" s="45">
        <f t="shared" si="135"/>
        <v>0</v>
      </c>
      <c r="O296" s="45">
        <f t="shared" si="135"/>
        <v>0</v>
      </c>
      <c r="P296" s="45">
        <f t="shared" si="135"/>
        <v>322</v>
      </c>
      <c r="Q296" s="45">
        <f t="shared" si="135"/>
        <v>286</v>
      </c>
      <c r="R296" s="26"/>
    </row>
    <row r="297" spans="1:18" s="48" customFormat="1" ht="50.25">
      <c r="A297" s="42" t="s">
        <v>84</v>
      </c>
      <c r="B297" s="43" t="s">
        <v>45</v>
      </c>
      <c r="C297" s="43" t="s">
        <v>153</v>
      </c>
      <c r="D297" s="60" t="s">
        <v>177</v>
      </c>
      <c r="E297" s="49">
        <v>600</v>
      </c>
      <c r="F297" s="45">
        <f>F298</f>
        <v>0</v>
      </c>
      <c r="G297" s="45">
        <f>G298</f>
        <v>0</v>
      </c>
      <c r="H297" s="45">
        <f>H298</f>
        <v>322</v>
      </c>
      <c r="I297" s="45">
        <f>I298</f>
        <v>286</v>
      </c>
      <c r="J297" s="51"/>
      <c r="K297" s="51"/>
      <c r="L297" s="52"/>
      <c r="M297" s="52"/>
      <c r="N297" s="45">
        <f>N298</f>
        <v>0</v>
      </c>
      <c r="O297" s="45">
        <f>O298</f>
        <v>0</v>
      </c>
      <c r="P297" s="45">
        <f>P298</f>
        <v>322</v>
      </c>
      <c r="Q297" s="45">
        <f>Q298</f>
        <v>286</v>
      </c>
      <c r="R297" s="26"/>
    </row>
    <row r="298" spans="1:18" s="48" customFormat="1" ht="20.25">
      <c r="A298" s="42" t="s">
        <v>159</v>
      </c>
      <c r="B298" s="43" t="s">
        <v>45</v>
      </c>
      <c r="C298" s="43" t="s">
        <v>153</v>
      </c>
      <c r="D298" s="60" t="s">
        <v>177</v>
      </c>
      <c r="E298" s="49">
        <v>610</v>
      </c>
      <c r="F298" s="45"/>
      <c r="G298" s="45"/>
      <c r="H298" s="45">
        <f>36+I298</f>
        <v>322</v>
      </c>
      <c r="I298" s="50">
        <v>286</v>
      </c>
      <c r="J298" s="51"/>
      <c r="K298" s="51"/>
      <c r="L298" s="52"/>
      <c r="M298" s="52"/>
      <c r="N298" s="45">
        <f>F298+J298+K298</f>
        <v>0</v>
      </c>
      <c r="O298" s="45">
        <f>G298+K298</f>
        <v>0</v>
      </c>
      <c r="P298" s="45">
        <f>H298+L298+M298</f>
        <v>322</v>
      </c>
      <c r="Q298" s="50">
        <f>I298+M298</f>
        <v>286</v>
      </c>
      <c r="R298" s="26"/>
    </row>
    <row r="299" spans="1:18" s="48" customFormat="1" ht="66.75">
      <c r="A299" s="42" t="s">
        <v>168</v>
      </c>
      <c r="B299" s="43" t="s">
        <v>45</v>
      </c>
      <c r="C299" s="43" t="s">
        <v>153</v>
      </c>
      <c r="D299" s="60" t="s">
        <v>178</v>
      </c>
      <c r="E299" s="43"/>
      <c r="F299" s="45">
        <f t="shared" ref="F299:Q300" si="136">F300</f>
        <v>0</v>
      </c>
      <c r="G299" s="45">
        <f t="shared" si="136"/>
        <v>0</v>
      </c>
      <c r="H299" s="45">
        <f t="shared" si="136"/>
        <v>2000</v>
      </c>
      <c r="I299" s="45">
        <f t="shared" si="136"/>
        <v>1780</v>
      </c>
      <c r="J299" s="46">
        <f t="shared" si="136"/>
        <v>0</v>
      </c>
      <c r="K299" s="46">
        <f t="shared" si="136"/>
        <v>0</v>
      </c>
      <c r="L299" s="47">
        <f t="shared" si="136"/>
        <v>0</v>
      </c>
      <c r="M299" s="47">
        <f t="shared" si="136"/>
        <v>0</v>
      </c>
      <c r="N299" s="45">
        <f t="shared" si="136"/>
        <v>0</v>
      </c>
      <c r="O299" s="45">
        <f t="shared" si="136"/>
        <v>0</v>
      </c>
      <c r="P299" s="45">
        <f t="shared" si="136"/>
        <v>2000</v>
      </c>
      <c r="Q299" s="45">
        <f t="shared" si="136"/>
        <v>1780</v>
      </c>
      <c r="R299" s="26"/>
    </row>
    <row r="300" spans="1:18" s="48" customFormat="1" ht="50.25">
      <c r="A300" s="42" t="s">
        <v>84</v>
      </c>
      <c r="B300" s="43" t="s">
        <v>45</v>
      </c>
      <c r="C300" s="43" t="s">
        <v>153</v>
      </c>
      <c r="D300" s="60" t="s">
        <v>178</v>
      </c>
      <c r="E300" s="49">
        <v>600</v>
      </c>
      <c r="F300" s="45">
        <f t="shared" si="136"/>
        <v>0</v>
      </c>
      <c r="G300" s="45">
        <f t="shared" si="136"/>
        <v>0</v>
      </c>
      <c r="H300" s="45">
        <f t="shared" si="136"/>
        <v>2000</v>
      </c>
      <c r="I300" s="45">
        <f t="shared" si="136"/>
        <v>1780</v>
      </c>
      <c r="J300" s="46">
        <f t="shared" si="136"/>
        <v>0</v>
      </c>
      <c r="K300" s="46">
        <f t="shared" si="136"/>
        <v>0</v>
      </c>
      <c r="L300" s="47">
        <f t="shared" si="136"/>
        <v>0</v>
      </c>
      <c r="M300" s="47">
        <f t="shared" si="136"/>
        <v>0</v>
      </c>
      <c r="N300" s="45">
        <f t="shared" si="136"/>
        <v>0</v>
      </c>
      <c r="O300" s="45">
        <f t="shared" si="136"/>
        <v>0</v>
      </c>
      <c r="P300" s="45">
        <f t="shared" si="136"/>
        <v>2000</v>
      </c>
      <c r="Q300" s="45">
        <f t="shared" si="136"/>
        <v>1780</v>
      </c>
      <c r="R300" s="26"/>
    </row>
    <row r="301" spans="1:18" s="48" customFormat="1" ht="20.25">
      <c r="A301" s="42" t="s">
        <v>159</v>
      </c>
      <c r="B301" s="43" t="s">
        <v>45</v>
      </c>
      <c r="C301" s="43" t="s">
        <v>153</v>
      </c>
      <c r="D301" s="60" t="s">
        <v>178</v>
      </c>
      <c r="E301" s="49">
        <v>610</v>
      </c>
      <c r="F301" s="45"/>
      <c r="G301" s="45"/>
      <c r="H301" s="45">
        <f>220+I301</f>
        <v>2000</v>
      </c>
      <c r="I301" s="50">
        <v>1780</v>
      </c>
      <c r="J301" s="51"/>
      <c r="K301" s="51"/>
      <c r="L301" s="52"/>
      <c r="M301" s="52"/>
      <c r="N301" s="45">
        <f>F301+J301+K301</f>
        <v>0</v>
      </c>
      <c r="O301" s="45">
        <f>G301+K301</f>
        <v>0</v>
      </c>
      <c r="P301" s="45">
        <f>H301+L301+M301</f>
        <v>2000</v>
      </c>
      <c r="Q301" s="50">
        <f>I301+M301</f>
        <v>1780</v>
      </c>
      <c r="R301" s="26"/>
    </row>
    <row r="302" spans="1:18" s="48" customFormat="1" ht="66.75">
      <c r="A302" s="42" t="s">
        <v>170</v>
      </c>
      <c r="B302" s="43" t="s">
        <v>45</v>
      </c>
      <c r="C302" s="43" t="s">
        <v>153</v>
      </c>
      <c r="D302" s="60" t="s">
        <v>179</v>
      </c>
      <c r="E302" s="43"/>
      <c r="F302" s="45">
        <f>F303+F305</f>
        <v>0</v>
      </c>
      <c r="G302" s="45">
        <f>G303+G305</f>
        <v>0</v>
      </c>
      <c r="H302" s="45">
        <f>H303+H305</f>
        <v>628</v>
      </c>
      <c r="I302" s="45">
        <f>I303+I305</f>
        <v>559</v>
      </c>
      <c r="J302" s="51"/>
      <c r="K302" s="51"/>
      <c r="L302" s="52"/>
      <c r="M302" s="52"/>
      <c r="N302" s="45">
        <f>N303+N305</f>
        <v>0</v>
      </c>
      <c r="O302" s="45">
        <f>O303+O305</f>
        <v>0</v>
      </c>
      <c r="P302" s="45">
        <f>P303+P305</f>
        <v>628</v>
      </c>
      <c r="Q302" s="45">
        <f>Q303+Q305</f>
        <v>559</v>
      </c>
      <c r="R302" s="26"/>
    </row>
    <row r="303" spans="1:18" s="48" customFormat="1" ht="33.75">
      <c r="A303" s="42" t="s">
        <v>37</v>
      </c>
      <c r="B303" s="43" t="s">
        <v>45</v>
      </c>
      <c r="C303" s="43" t="s">
        <v>153</v>
      </c>
      <c r="D303" s="60" t="s">
        <v>179</v>
      </c>
      <c r="E303" s="49">
        <v>200</v>
      </c>
      <c r="F303" s="45">
        <f>F304</f>
        <v>0</v>
      </c>
      <c r="G303" s="45">
        <f>G304</f>
        <v>0</v>
      </c>
      <c r="H303" s="45">
        <f>H304</f>
        <v>563</v>
      </c>
      <c r="I303" s="50">
        <f>I304</f>
        <v>501</v>
      </c>
      <c r="J303" s="51"/>
      <c r="K303" s="51"/>
      <c r="L303" s="52"/>
      <c r="M303" s="52"/>
      <c r="N303" s="45">
        <f>N304</f>
        <v>0</v>
      </c>
      <c r="O303" s="45">
        <f>O304</f>
        <v>0</v>
      </c>
      <c r="P303" s="45">
        <f>P304</f>
        <v>563</v>
      </c>
      <c r="Q303" s="50">
        <f>Q304</f>
        <v>501</v>
      </c>
      <c r="R303" s="26"/>
    </row>
    <row r="304" spans="1:18" s="48" customFormat="1" ht="50.25">
      <c r="A304" s="42" t="s">
        <v>38</v>
      </c>
      <c r="B304" s="43" t="s">
        <v>45</v>
      </c>
      <c r="C304" s="43" t="s">
        <v>153</v>
      </c>
      <c r="D304" s="60" t="s">
        <v>179</v>
      </c>
      <c r="E304" s="49">
        <v>240</v>
      </c>
      <c r="F304" s="45"/>
      <c r="G304" s="45"/>
      <c r="H304" s="45">
        <f>62+501</f>
        <v>563</v>
      </c>
      <c r="I304" s="50">
        <v>501</v>
      </c>
      <c r="J304" s="51"/>
      <c r="K304" s="51"/>
      <c r="L304" s="52"/>
      <c r="M304" s="52"/>
      <c r="N304" s="45">
        <f>F304+J304+K304</f>
        <v>0</v>
      </c>
      <c r="O304" s="45">
        <f>G304+K304</f>
        <v>0</v>
      </c>
      <c r="P304" s="45">
        <f>H304+L304+M304</f>
        <v>563</v>
      </c>
      <c r="Q304" s="50">
        <f>I304+M304</f>
        <v>501</v>
      </c>
      <c r="R304" s="26"/>
    </row>
    <row r="305" spans="1:18" s="48" customFormat="1" ht="50.25">
      <c r="A305" s="42" t="s">
        <v>84</v>
      </c>
      <c r="B305" s="43" t="s">
        <v>45</v>
      </c>
      <c r="C305" s="43" t="s">
        <v>153</v>
      </c>
      <c r="D305" s="60" t="s">
        <v>179</v>
      </c>
      <c r="E305" s="49">
        <v>600</v>
      </c>
      <c r="F305" s="45">
        <f>F306</f>
        <v>0</v>
      </c>
      <c r="G305" s="45">
        <f>G306</f>
        <v>0</v>
      </c>
      <c r="H305" s="45">
        <f>H306</f>
        <v>65</v>
      </c>
      <c r="I305" s="45">
        <f>I306</f>
        <v>58</v>
      </c>
      <c r="J305" s="51"/>
      <c r="K305" s="51"/>
      <c r="L305" s="52"/>
      <c r="M305" s="52"/>
      <c r="N305" s="45">
        <f>N306</f>
        <v>0</v>
      </c>
      <c r="O305" s="45">
        <f>O306</f>
        <v>0</v>
      </c>
      <c r="P305" s="45">
        <f>P306</f>
        <v>65</v>
      </c>
      <c r="Q305" s="45">
        <f>Q306</f>
        <v>58</v>
      </c>
      <c r="R305" s="26"/>
    </row>
    <row r="306" spans="1:18" s="48" customFormat="1" ht="20.25">
      <c r="A306" s="42" t="s">
        <v>159</v>
      </c>
      <c r="B306" s="43" t="s">
        <v>45</v>
      </c>
      <c r="C306" s="43" t="s">
        <v>153</v>
      </c>
      <c r="D306" s="60" t="s">
        <v>179</v>
      </c>
      <c r="E306" s="49">
        <v>610</v>
      </c>
      <c r="F306" s="45"/>
      <c r="G306" s="45"/>
      <c r="H306" s="45">
        <f>7+I306</f>
        <v>65</v>
      </c>
      <c r="I306" s="50">
        <v>58</v>
      </c>
      <c r="J306" s="51"/>
      <c r="K306" s="51"/>
      <c r="L306" s="52"/>
      <c r="M306" s="52"/>
      <c r="N306" s="45">
        <f>F306+J306+K306</f>
        <v>0</v>
      </c>
      <c r="O306" s="45">
        <f>G306+K306</f>
        <v>0</v>
      </c>
      <c r="P306" s="45">
        <f>H306+L306+M306</f>
        <v>65</v>
      </c>
      <c r="Q306" s="50">
        <f>I306+M306</f>
        <v>58</v>
      </c>
      <c r="R306" s="26"/>
    </row>
    <row r="307" spans="1:18" s="48" customFormat="1" ht="20.25">
      <c r="A307" s="84"/>
      <c r="B307" s="43"/>
      <c r="C307" s="43"/>
      <c r="D307" s="85"/>
      <c r="E307" s="43"/>
      <c r="F307" s="45"/>
      <c r="G307" s="45"/>
      <c r="H307" s="45"/>
      <c r="I307" s="45"/>
      <c r="J307" s="46"/>
      <c r="K307" s="46"/>
      <c r="L307" s="47"/>
      <c r="M307" s="47"/>
      <c r="N307" s="45"/>
      <c r="O307" s="45"/>
      <c r="P307" s="45"/>
      <c r="Q307" s="45"/>
      <c r="R307" s="26"/>
    </row>
    <row r="308" spans="1:18" s="48" customFormat="1" ht="20.25">
      <c r="A308" s="37" t="s">
        <v>180</v>
      </c>
      <c r="B308" s="38" t="s">
        <v>45</v>
      </c>
      <c r="C308" s="38" t="s">
        <v>181</v>
      </c>
      <c r="D308" s="54"/>
      <c r="E308" s="38"/>
      <c r="F308" s="55">
        <f>F309</f>
        <v>345966</v>
      </c>
      <c r="G308" s="55">
        <f t="shared" ref="G308:Q309" si="137">G309</f>
        <v>118806</v>
      </c>
      <c r="H308" s="55">
        <f t="shared" si="137"/>
        <v>345966</v>
      </c>
      <c r="I308" s="55">
        <f t="shared" si="137"/>
        <v>118806</v>
      </c>
      <c r="J308" s="55">
        <f t="shared" si="137"/>
        <v>0</v>
      </c>
      <c r="K308" s="55">
        <f t="shared" si="137"/>
        <v>0</v>
      </c>
      <c r="L308" s="55">
        <f t="shared" si="137"/>
        <v>0</v>
      </c>
      <c r="M308" s="55">
        <f t="shared" si="137"/>
        <v>0</v>
      </c>
      <c r="N308" s="55">
        <f t="shared" si="137"/>
        <v>345966</v>
      </c>
      <c r="O308" s="55">
        <f t="shared" si="137"/>
        <v>118806</v>
      </c>
      <c r="P308" s="55">
        <f t="shared" si="137"/>
        <v>345966</v>
      </c>
      <c r="Q308" s="55">
        <f t="shared" si="137"/>
        <v>118806</v>
      </c>
      <c r="R308" s="26"/>
    </row>
    <row r="309" spans="1:18" s="48" customFormat="1" ht="50.25">
      <c r="A309" s="42" t="s">
        <v>182</v>
      </c>
      <c r="B309" s="43" t="s">
        <v>45</v>
      </c>
      <c r="C309" s="43" t="s">
        <v>181</v>
      </c>
      <c r="D309" s="85" t="s">
        <v>183</v>
      </c>
      <c r="E309" s="43"/>
      <c r="F309" s="45">
        <f>F310</f>
        <v>345966</v>
      </c>
      <c r="G309" s="45">
        <f t="shared" si="137"/>
        <v>118806</v>
      </c>
      <c r="H309" s="45">
        <f t="shared" si="137"/>
        <v>345966</v>
      </c>
      <c r="I309" s="45">
        <f t="shared" si="137"/>
        <v>118806</v>
      </c>
      <c r="J309" s="46">
        <f t="shared" si="137"/>
        <v>0</v>
      </c>
      <c r="K309" s="46">
        <f t="shared" si="137"/>
        <v>0</v>
      </c>
      <c r="L309" s="47">
        <f t="shared" si="137"/>
        <v>0</v>
      </c>
      <c r="M309" s="47">
        <f t="shared" si="137"/>
        <v>0</v>
      </c>
      <c r="N309" s="45">
        <f t="shared" si="137"/>
        <v>345966</v>
      </c>
      <c r="O309" s="45">
        <f t="shared" si="137"/>
        <v>118806</v>
      </c>
      <c r="P309" s="45">
        <f t="shared" si="137"/>
        <v>345966</v>
      </c>
      <c r="Q309" s="45">
        <f t="shared" si="137"/>
        <v>118806</v>
      </c>
      <c r="R309" s="26"/>
    </row>
    <row r="310" spans="1:18" s="48" customFormat="1" ht="50.25">
      <c r="A310" s="42" t="s">
        <v>184</v>
      </c>
      <c r="B310" s="43" t="s">
        <v>45</v>
      </c>
      <c r="C310" s="43" t="s">
        <v>181</v>
      </c>
      <c r="D310" s="112" t="s">
        <v>185</v>
      </c>
      <c r="E310" s="43"/>
      <c r="F310" s="45">
        <f t="shared" ref="F310:Q310" si="138">F311+F323+F315+F319</f>
        <v>345966</v>
      </c>
      <c r="G310" s="45">
        <f t="shared" si="138"/>
        <v>118806</v>
      </c>
      <c r="H310" s="45">
        <f t="shared" si="138"/>
        <v>345966</v>
      </c>
      <c r="I310" s="45">
        <f t="shared" si="138"/>
        <v>118806</v>
      </c>
      <c r="J310" s="46">
        <f t="shared" si="138"/>
        <v>0</v>
      </c>
      <c r="K310" s="46">
        <f t="shared" si="138"/>
        <v>0</v>
      </c>
      <c r="L310" s="47">
        <f t="shared" si="138"/>
        <v>0</v>
      </c>
      <c r="M310" s="47">
        <f t="shared" si="138"/>
        <v>0</v>
      </c>
      <c r="N310" s="45">
        <f t="shared" si="138"/>
        <v>345966</v>
      </c>
      <c r="O310" s="45">
        <f t="shared" si="138"/>
        <v>118806</v>
      </c>
      <c r="P310" s="45">
        <f t="shared" si="138"/>
        <v>345966</v>
      </c>
      <c r="Q310" s="45">
        <f t="shared" si="138"/>
        <v>118806</v>
      </c>
      <c r="R310" s="26"/>
    </row>
    <row r="311" spans="1:18" s="48" customFormat="1" ht="20.25">
      <c r="A311" s="42" t="s">
        <v>74</v>
      </c>
      <c r="B311" s="43" t="s">
        <v>45</v>
      </c>
      <c r="C311" s="43" t="s">
        <v>181</v>
      </c>
      <c r="D311" s="85" t="s">
        <v>186</v>
      </c>
      <c r="E311" s="43"/>
      <c r="F311" s="45">
        <f>F312</f>
        <v>214752</v>
      </c>
      <c r="G311" s="45">
        <f t="shared" ref="G311:Q313" si="139">G312</f>
        <v>0</v>
      </c>
      <c r="H311" s="45">
        <f t="shared" si="139"/>
        <v>214752</v>
      </c>
      <c r="I311" s="45">
        <f t="shared" si="139"/>
        <v>0</v>
      </c>
      <c r="J311" s="45">
        <f t="shared" si="139"/>
        <v>0</v>
      </c>
      <c r="K311" s="45">
        <f t="shared" si="139"/>
        <v>0</v>
      </c>
      <c r="L311" s="45">
        <f t="shared" si="139"/>
        <v>0</v>
      </c>
      <c r="M311" s="45">
        <f t="shared" si="139"/>
        <v>0</v>
      </c>
      <c r="N311" s="45">
        <f t="shared" si="139"/>
        <v>214752</v>
      </c>
      <c r="O311" s="45">
        <f t="shared" si="139"/>
        <v>0</v>
      </c>
      <c r="P311" s="45">
        <f t="shared" si="139"/>
        <v>214752</v>
      </c>
      <c r="Q311" s="45">
        <f t="shared" si="139"/>
        <v>0</v>
      </c>
      <c r="R311" s="26"/>
    </row>
    <row r="312" spans="1:18" s="48" customFormat="1" ht="20.25">
      <c r="A312" s="42" t="s">
        <v>187</v>
      </c>
      <c r="B312" s="43" t="s">
        <v>45</v>
      </c>
      <c r="C312" s="43" t="s">
        <v>181</v>
      </c>
      <c r="D312" s="85" t="s">
        <v>188</v>
      </c>
      <c r="E312" s="43"/>
      <c r="F312" s="45">
        <f>F313</f>
        <v>214752</v>
      </c>
      <c r="G312" s="45">
        <f t="shared" si="139"/>
        <v>0</v>
      </c>
      <c r="H312" s="45">
        <f t="shared" si="139"/>
        <v>214752</v>
      </c>
      <c r="I312" s="45">
        <f t="shared" si="139"/>
        <v>0</v>
      </c>
      <c r="J312" s="46">
        <f t="shared" si="139"/>
        <v>0</v>
      </c>
      <c r="K312" s="46">
        <f t="shared" si="139"/>
        <v>0</v>
      </c>
      <c r="L312" s="47">
        <f t="shared" si="139"/>
        <v>0</v>
      </c>
      <c r="M312" s="47">
        <f t="shared" si="139"/>
        <v>0</v>
      </c>
      <c r="N312" s="45">
        <f t="shared" si="139"/>
        <v>214752</v>
      </c>
      <c r="O312" s="45">
        <f t="shared" si="139"/>
        <v>0</v>
      </c>
      <c r="P312" s="45">
        <f t="shared" si="139"/>
        <v>214752</v>
      </c>
      <c r="Q312" s="45">
        <f t="shared" si="139"/>
        <v>0</v>
      </c>
      <c r="R312" s="26"/>
    </row>
    <row r="313" spans="1:18" s="48" customFormat="1" ht="33.75">
      <c r="A313" s="42" t="s">
        <v>37</v>
      </c>
      <c r="B313" s="43" t="s">
        <v>45</v>
      </c>
      <c r="C313" s="43" t="s">
        <v>181</v>
      </c>
      <c r="D313" s="85" t="s">
        <v>188</v>
      </c>
      <c r="E313" s="49">
        <v>200</v>
      </c>
      <c r="F313" s="45">
        <f>F314</f>
        <v>214752</v>
      </c>
      <c r="G313" s="45">
        <f t="shared" si="139"/>
        <v>0</v>
      </c>
      <c r="H313" s="45">
        <f t="shared" si="139"/>
        <v>214752</v>
      </c>
      <c r="I313" s="45">
        <f t="shared" si="139"/>
        <v>0</v>
      </c>
      <c r="J313" s="46">
        <f t="shared" si="139"/>
        <v>0</v>
      </c>
      <c r="K313" s="46">
        <f t="shared" si="139"/>
        <v>0</v>
      </c>
      <c r="L313" s="47">
        <f t="shared" si="139"/>
        <v>0</v>
      </c>
      <c r="M313" s="47">
        <f t="shared" si="139"/>
        <v>0</v>
      </c>
      <c r="N313" s="45">
        <f t="shared" si="139"/>
        <v>214752</v>
      </c>
      <c r="O313" s="45">
        <f t="shared" si="139"/>
        <v>0</v>
      </c>
      <c r="P313" s="45">
        <f t="shared" si="139"/>
        <v>214752</v>
      </c>
      <c r="Q313" s="45">
        <f t="shared" si="139"/>
        <v>0</v>
      </c>
      <c r="R313" s="26"/>
    </row>
    <row r="314" spans="1:18" s="48" customFormat="1" ht="50.25">
      <c r="A314" s="42" t="s">
        <v>38</v>
      </c>
      <c r="B314" s="43" t="s">
        <v>45</v>
      </c>
      <c r="C314" s="43" t="s">
        <v>181</v>
      </c>
      <c r="D314" s="85" t="s">
        <v>188</v>
      </c>
      <c r="E314" s="49">
        <v>240</v>
      </c>
      <c r="F314" s="45">
        <v>214752</v>
      </c>
      <c r="G314" s="45"/>
      <c r="H314" s="45">
        <v>214752</v>
      </c>
      <c r="I314" s="45"/>
      <c r="J314" s="51"/>
      <c r="K314" s="51"/>
      <c r="L314" s="52"/>
      <c r="M314" s="52"/>
      <c r="N314" s="45">
        <f>F314+J314+K314</f>
        <v>214752</v>
      </c>
      <c r="O314" s="45">
        <f>G314+K314</f>
        <v>0</v>
      </c>
      <c r="P314" s="45">
        <f>H314+L314+M314</f>
        <v>214752</v>
      </c>
      <c r="Q314" s="50">
        <f>I314+M314</f>
        <v>0</v>
      </c>
      <c r="R314" s="26"/>
    </row>
    <row r="315" spans="1:18" s="48" customFormat="1" ht="66.75">
      <c r="A315" s="42" t="s">
        <v>189</v>
      </c>
      <c r="B315" s="43" t="s">
        <v>45</v>
      </c>
      <c r="C315" s="43" t="s">
        <v>181</v>
      </c>
      <c r="D315" s="43" t="s">
        <v>190</v>
      </c>
      <c r="E315" s="43"/>
      <c r="F315" s="45">
        <f>F316</f>
        <v>11647</v>
      </c>
      <c r="G315" s="45">
        <f t="shared" ref="G315:Q317" si="140">G316</f>
        <v>0</v>
      </c>
      <c r="H315" s="45">
        <f t="shared" si="140"/>
        <v>11647</v>
      </c>
      <c r="I315" s="45">
        <f t="shared" si="140"/>
        <v>0</v>
      </c>
      <c r="J315" s="46">
        <f t="shared" si="140"/>
        <v>0</v>
      </c>
      <c r="K315" s="46">
        <f t="shared" si="140"/>
        <v>0</v>
      </c>
      <c r="L315" s="47">
        <f t="shared" si="140"/>
        <v>0</v>
      </c>
      <c r="M315" s="47">
        <f t="shared" si="140"/>
        <v>0</v>
      </c>
      <c r="N315" s="45">
        <f t="shared" si="140"/>
        <v>11647</v>
      </c>
      <c r="O315" s="45">
        <f t="shared" si="140"/>
        <v>0</v>
      </c>
      <c r="P315" s="45">
        <f t="shared" si="140"/>
        <v>11647</v>
      </c>
      <c r="Q315" s="45">
        <f t="shared" si="140"/>
        <v>0</v>
      </c>
      <c r="R315" s="26"/>
    </row>
    <row r="316" spans="1:18" s="48" customFormat="1" ht="66.75">
      <c r="A316" s="42" t="s">
        <v>191</v>
      </c>
      <c r="B316" s="43" t="s">
        <v>45</v>
      </c>
      <c r="C316" s="43" t="s">
        <v>181</v>
      </c>
      <c r="D316" s="43" t="s">
        <v>192</v>
      </c>
      <c r="E316" s="43"/>
      <c r="F316" s="45">
        <f>F317</f>
        <v>11647</v>
      </c>
      <c r="G316" s="45">
        <f t="shared" si="140"/>
        <v>0</v>
      </c>
      <c r="H316" s="45">
        <f t="shared" si="140"/>
        <v>11647</v>
      </c>
      <c r="I316" s="45">
        <f t="shared" si="140"/>
        <v>0</v>
      </c>
      <c r="J316" s="46">
        <f t="shared" si="140"/>
        <v>0</v>
      </c>
      <c r="K316" s="46">
        <f t="shared" si="140"/>
        <v>0</v>
      </c>
      <c r="L316" s="47">
        <f t="shared" si="140"/>
        <v>0</v>
      </c>
      <c r="M316" s="47">
        <f t="shared" si="140"/>
        <v>0</v>
      </c>
      <c r="N316" s="45">
        <f t="shared" si="140"/>
        <v>11647</v>
      </c>
      <c r="O316" s="45">
        <f t="shared" si="140"/>
        <v>0</v>
      </c>
      <c r="P316" s="45">
        <f t="shared" si="140"/>
        <v>11647</v>
      </c>
      <c r="Q316" s="45">
        <f t="shared" si="140"/>
        <v>0</v>
      </c>
      <c r="R316" s="26"/>
    </row>
    <row r="317" spans="1:18" s="48" customFormat="1" ht="20.25">
      <c r="A317" s="42" t="s">
        <v>41</v>
      </c>
      <c r="B317" s="43" t="s">
        <v>45</v>
      </c>
      <c r="C317" s="43" t="s">
        <v>181</v>
      </c>
      <c r="D317" s="43" t="s">
        <v>192</v>
      </c>
      <c r="E317" s="49">
        <v>800</v>
      </c>
      <c r="F317" s="45">
        <f>F318</f>
        <v>11647</v>
      </c>
      <c r="G317" s="45">
        <f t="shared" si="140"/>
        <v>0</v>
      </c>
      <c r="H317" s="45">
        <f t="shared" si="140"/>
        <v>11647</v>
      </c>
      <c r="I317" s="45">
        <f t="shared" si="140"/>
        <v>0</v>
      </c>
      <c r="J317" s="46">
        <f t="shared" si="140"/>
        <v>0</v>
      </c>
      <c r="K317" s="46">
        <f t="shared" si="140"/>
        <v>0</v>
      </c>
      <c r="L317" s="47">
        <f t="shared" si="140"/>
        <v>0</v>
      </c>
      <c r="M317" s="47">
        <f t="shared" si="140"/>
        <v>0</v>
      </c>
      <c r="N317" s="45">
        <f t="shared" si="140"/>
        <v>11647</v>
      </c>
      <c r="O317" s="45">
        <f t="shared" si="140"/>
        <v>0</v>
      </c>
      <c r="P317" s="45">
        <f t="shared" si="140"/>
        <v>11647</v>
      </c>
      <c r="Q317" s="45">
        <f t="shared" si="140"/>
        <v>0</v>
      </c>
      <c r="R317" s="26"/>
    </row>
    <row r="318" spans="1:18" s="48" customFormat="1" ht="66.75">
      <c r="A318" s="42" t="s">
        <v>193</v>
      </c>
      <c r="B318" s="43" t="s">
        <v>45</v>
      </c>
      <c r="C318" s="43" t="s">
        <v>181</v>
      </c>
      <c r="D318" s="43" t="s">
        <v>192</v>
      </c>
      <c r="E318" s="49">
        <v>810</v>
      </c>
      <c r="F318" s="45">
        <v>11647</v>
      </c>
      <c r="G318" s="45"/>
      <c r="H318" s="45">
        <v>11647</v>
      </c>
      <c r="I318" s="45"/>
      <c r="J318" s="51"/>
      <c r="K318" s="113"/>
      <c r="L318" s="114"/>
      <c r="M318" s="114"/>
      <c r="N318" s="45">
        <f>F318+J318+K318</f>
        <v>11647</v>
      </c>
      <c r="O318" s="45">
        <f>G318+K318</f>
        <v>0</v>
      </c>
      <c r="P318" s="45">
        <f>H318+L318+M318</f>
        <v>11647</v>
      </c>
      <c r="Q318" s="50">
        <f>I318+M318</f>
        <v>0</v>
      </c>
      <c r="R318" s="26"/>
    </row>
    <row r="319" spans="1:18" s="48" customFormat="1" ht="20.25">
      <c r="A319" s="42" t="s">
        <v>46</v>
      </c>
      <c r="B319" s="43" t="s">
        <v>45</v>
      </c>
      <c r="C319" s="43" t="s">
        <v>181</v>
      </c>
      <c r="D319" s="43" t="s">
        <v>194</v>
      </c>
      <c r="E319" s="49"/>
      <c r="F319" s="45">
        <f>F320</f>
        <v>43500</v>
      </c>
      <c r="G319" s="45">
        <f t="shared" ref="G319:Q321" si="141">G320</f>
        <v>43500</v>
      </c>
      <c r="H319" s="45">
        <f t="shared" si="141"/>
        <v>43500</v>
      </c>
      <c r="I319" s="45">
        <f t="shared" si="141"/>
        <v>43500</v>
      </c>
      <c r="J319" s="46">
        <f t="shared" si="141"/>
        <v>0</v>
      </c>
      <c r="K319" s="46">
        <f t="shared" si="141"/>
        <v>0</v>
      </c>
      <c r="L319" s="47">
        <f t="shared" si="141"/>
        <v>0</v>
      </c>
      <c r="M319" s="47">
        <f t="shared" si="141"/>
        <v>0</v>
      </c>
      <c r="N319" s="45">
        <f t="shared" si="141"/>
        <v>43500</v>
      </c>
      <c r="O319" s="45">
        <f t="shared" si="141"/>
        <v>43500</v>
      </c>
      <c r="P319" s="45">
        <f t="shared" si="141"/>
        <v>43500</v>
      </c>
      <c r="Q319" s="45">
        <f t="shared" si="141"/>
        <v>43500</v>
      </c>
      <c r="R319" s="26"/>
    </row>
    <row r="320" spans="1:18" s="48" customFormat="1" ht="66.75">
      <c r="A320" s="42" t="s">
        <v>50</v>
      </c>
      <c r="B320" s="43" t="s">
        <v>45</v>
      </c>
      <c r="C320" s="43" t="s">
        <v>181</v>
      </c>
      <c r="D320" s="43" t="s">
        <v>195</v>
      </c>
      <c r="E320" s="49"/>
      <c r="F320" s="45">
        <f>F321</f>
        <v>43500</v>
      </c>
      <c r="G320" s="45">
        <f t="shared" si="141"/>
        <v>43500</v>
      </c>
      <c r="H320" s="45">
        <f t="shared" si="141"/>
        <v>43500</v>
      </c>
      <c r="I320" s="45">
        <f t="shared" si="141"/>
        <v>43500</v>
      </c>
      <c r="J320" s="46">
        <f t="shared" si="141"/>
        <v>0</v>
      </c>
      <c r="K320" s="46">
        <f t="shared" si="141"/>
        <v>0</v>
      </c>
      <c r="L320" s="47">
        <f t="shared" si="141"/>
        <v>0</v>
      </c>
      <c r="M320" s="47">
        <f t="shared" si="141"/>
        <v>0</v>
      </c>
      <c r="N320" s="45">
        <f t="shared" si="141"/>
        <v>43500</v>
      </c>
      <c r="O320" s="45">
        <f t="shared" si="141"/>
        <v>43500</v>
      </c>
      <c r="P320" s="45">
        <f t="shared" si="141"/>
        <v>43500</v>
      </c>
      <c r="Q320" s="45">
        <f t="shared" si="141"/>
        <v>43500</v>
      </c>
      <c r="R320" s="26"/>
    </row>
    <row r="321" spans="1:18" s="48" customFormat="1" ht="33.75">
      <c r="A321" s="42" t="s">
        <v>37</v>
      </c>
      <c r="B321" s="43" t="s">
        <v>45</v>
      </c>
      <c r="C321" s="43" t="s">
        <v>181</v>
      </c>
      <c r="D321" s="43" t="s">
        <v>195</v>
      </c>
      <c r="E321" s="49">
        <v>200</v>
      </c>
      <c r="F321" s="45">
        <f>F322</f>
        <v>43500</v>
      </c>
      <c r="G321" s="45">
        <f t="shared" si="141"/>
        <v>43500</v>
      </c>
      <c r="H321" s="45">
        <f t="shared" si="141"/>
        <v>43500</v>
      </c>
      <c r="I321" s="45">
        <f t="shared" si="141"/>
        <v>43500</v>
      </c>
      <c r="J321" s="46">
        <f t="shared" si="141"/>
        <v>0</v>
      </c>
      <c r="K321" s="46">
        <f t="shared" si="141"/>
        <v>0</v>
      </c>
      <c r="L321" s="47">
        <f t="shared" si="141"/>
        <v>0</v>
      </c>
      <c r="M321" s="47">
        <f t="shared" si="141"/>
        <v>0</v>
      </c>
      <c r="N321" s="45">
        <f t="shared" si="141"/>
        <v>43500</v>
      </c>
      <c r="O321" s="45">
        <f t="shared" si="141"/>
        <v>43500</v>
      </c>
      <c r="P321" s="45">
        <f t="shared" si="141"/>
        <v>43500</v>
      </c>
      <c r="Q321" s="45">
        <f t="shared" si="141"/>
        <v>43500</v>
      </c>
      <c r="R321" s="26"/>
    </row>
    <row r="322" spans="1:18" s="48" customFormat="1" ht="50.25">
      <c r="A322" s="42" t="s">
        <v>38</v>
      </c>
      <c r="B322" s="43" t="s">
        <v>45</v>
      </c>
      <c r="C322" s="43" t="s">
        <v>181</v>
      </c>
      <c r="D322" s="43" t="s">
        <v>195</v>
      </c>
      <c r="E322" s="49">
        <v>240</v>
      </c>
      <c r="F322" s="45">
        <f>G322</f>
        <v>43500</v>
      </c>
      <c r="G322" s="45">
        <v>43500</v>
      </c>
      <c r="H322" s="45">
        <f>I322</f>
        <v>43500</v>
      </c>
      <c r="I322" s="45">
        <v>43500</v>
      </c>
      <c r="J322" s="51"/>
      <c r="K322" s="113"/>
      <c r="L322" s="114"/>
      <c r="M322" s="114"/>
      <c r="N322" s="45">
        <f>F322+J322+K322</f>
        <v>43500</v>
      </c>
      <c r="O322" s="45">
        <f>G322+K322</f>
        <v>43500</v>
      </c>
      <c r="P322" s="45">
        <f>H322+L322+M322</f>
        <v>43500</v>
      </c>
      <c r="Q322" s="50">
        <f>I322+M322</f>
        <v>43500</v>
      </c>
      <c r="R322" s="26"/>
    </row>
    <row r="323" spans="1:18" s="48" customFormat="1" ht="66.75">
      <c r="A323" s="42" t="s">
        <v>196</v>
      </c>
      <c r="B323" s="43" t="s">
        <v>45</v>
      </c>
      <c r="C323" s="43" t="s">
        <v>181</v>
      </c>
      <c r="D323" s="85" t="s">
        <v>197</v>
      </c>
      <c r="E323" s="43"/>
      <c r="F323" s="45">
        <f>F324</f>
        <v>76067</v>
      </c>
      <c r="G323" s="45">
        <f t="shared" ref="G323:Q324" si="142">G324</f>
        <v>75306</v>
      </c>
      <c r="H323" s="45">
        <f t="shared" si="142"/>
        <v>76067</v>
      </c>
      <c r="I323" s="45">
        <f t="shared" si="142"/>
        <v>75306</v>
      </c>
      <c r="J323" s="46">
        <f t="shared" si="142"/>
        <v>0</v>
      </c>
      <c r="K323" s="46">
        <f t="shared" si="142"/>
        <v>0</v>
      </c>
      <c r="L323" s="47">
        <f t="shared" si="142"/>
        <v>0</v>
      </c>
      <c r="M323" s="47">
        <f t="shared" si="142"/>
        <v>0</v>
      </c>
      <c r="N323" s="45">
        <f t="shared" si="142"/>
        <v>76067</v>
      </c>
      <c r="O323" s="45">
        <f t="shared" si="142"/>
        <v>75306</v>
      </c>
      <c r="P323" s="45">
        <f t="shared" si="142"/>
        <v>76067</v>
      </c>
      <c r="Q323" s="45">
        <f t="shared" si="142"/>
        <v>75306</v>
      </c>
      <c r="R323" s="26"/>
    </row>
    <row r="324" spans="1:18" s="48" customFormat="1" ht="20.25">
      <c r="A324" s="42" t="s">
        <v>41</v>
      </c>
      <c r="B324" s="43" t="s">
        <v>45</v>
      </c>
      <c r="C324" s="43" t="s">
        <v>181</v>
      </c>
      <c r="D324" s="85" t="s">
        <v>197</v>
      </c>
      <c r="E324" s="49">
        <v>800</v>
      </c>
      <c r="F324" s="45">
        <f>F325</f>
        <v>76067</v>
      </c>
      <c r="G324" s="45">
        <f t="shared" si="142"/>
        <v>75306</v>
      </c>
      <c r="H324" s="45">
        <f t="shared" si="142"/>
        <v>76067</v>
      </c>
      <c r="I324" s="45">
        <f t="shared" si="142"/>
        <v>75306</v>
      </c>
      <c r="J324" s="46">
        <f t="shared" si="142"/>
        <v>0</v>
      </c>
      <c r="K324" s="46">
        <f t="shared" si="142"/>
        <v>0</v>
      </c>
      <c r="L324" s="47">
        <f t="shared" si="142"/>
        <v>0</v>
      </c>
      <c r="M324" s="47">
        <f t="shared" si="142"/>
        <v>0</v>
      </c>
      <c r="N324" s="45">
        <f t="shared" si="142"/>
        <v>76067</v>
      </c>
      <c r="O324" s="45">
        <f t="shared" si="142"/>
        <v>75306</v>
      </c>
      <c r="P324" s="45">
        <f t="shared" si="142"/>
        <v>76067</v>
      </c>
      <c r="Q324" s="45">
        <f t="shared" si="142"/>
        <v>75306</v>
      </c>
      <c r="R324" s="26"/>
    </row>
    <row r="325" spans="1:18" s="48" customFormat="1" ht="66.75">
      <c r="A325" s="42" t="s">
        <v>193</v>
      </c>
      <c r="B325" s="43" t="s">
        <v>45</v>
      </c>
      <c r="C325" s="43" t="s">
        <v>181</v>
      </c>
      <c r="D325" s="85" t="s">
        <v>197</v>
      </c>
      <c r="E325" s="49">
        <v>810</v>
      </c>
      <c r="F325" s="45">
        <f>761+75306</f>
        <v>76067</v>
      </c>
      <c r="G325" s="45">
        <v>75306</v>
      </c>
      <c r="H325" s="45">
        <f>761+I325</f>
        <v>76067</v>
      </c>
      <c r="I325" s="45">
        <v>75306</v>
      </c>
      <c r="J325" s="51"/>
      <c r="K325" s="113"/>
      <c r="L325" s="114"/>
      <c r="M325" s="114"/>
      <c r="N325" s="45">
        <f>F325+J325+K325</f>
        <v>76067</v>
      </c>
      <c r="O325" s="45">
        <f>G325+K325</f>
        <v>75306</v>
      </c>
      <c r="P325" s="45">
        <f>H325+L325+M325</f>
        <v>76067</v>
      </c>
      <c r="Q325" s="50">
        <f>I325+M325</f>
        <v>75306</v>
      </c>
      <c r="R325" s="26"/>
    </row>
    <row r="326" spans="1:18" s="48" customFormat="1" ht="20.25">
      <c r="A326" s="84"/>
      <c r="B326" s="43"/>
      <c r="C326" s="43"/>
      <c r="D326" s="85"/>
      <c r="E326" s="43"/>
      <c r="F326" s="88"/>
      <c r="G326" s="88"/>
      <c r="H326" s="88"/>
      <c r="I326" s="88"/>
      <c r="J326" s="51"/>
      <c r="K326" s="51"/>
      <c r="L326" s="52"/>
      <c r="M326" s="52"/>
      <c r="N326" s="88"/>
      <c r="O326" s="88"/>
      <c r="P326" s="88"/>
      <c r="Q326" s="88"/>
      <c r="R326" s="26"/>
    </row>
    <row r="327" spans="1:18" s="48" customFormat="1" ht="20.25">
      <c r="A327" s="37" t="s">
        <v>198</v>
      </c>
      <c r="B327" s="38" t="s">
        <v>45</v>
      </c>
      <c r="C327" s="38" t="s">
        <v>199</v>
      </c>
      <c r="D327" s="54"/>
      <c r="E327" s="38"/>
      <c r="F327" s="40">
        <f t="shared" ref="F327:Q327" si="143">F361+F328</f>
        <v>1412052</v>
      </c>
      <c r="G327" s="40">
        <f t="shared" si="143"/>
        <v>700000</v>
      </c>
      <c r="H327" s="40">
        <f t="shared" si="143"/>
        <v>1405775</v>
      </c>
      <c r="I327" s="40">
        <f t="shared" si="143"/>
        <v>700000</v>
      </c>
      <c r="J327" s="91">
        <f t="shared" si="143"/>
        <v>0</v>
      </c>
      <c r="K327" s="91">
        <f t="shared" si="143"/>
        <v>0</v>
      </c>
      <c r="L327" s="92">
        <f t="shared" si="143"/>
        <v>0</v>
      </c>
      <c r="M327" s="92">
        <f t="shared" si="143"/>
        <v>0</v>
      </c>
      <c r="N327" s="40">
        <f t="shared" si="143"/>
        <v>1412052</v>
      </c>
      <c r="O327" s="40">
        <f t="shared" si="143"/>
        <v>700000</v>
      </c>
      <c r="P327" s="40">
        <f t="shared" si="143"/>
        <v>1405775</v>
      </c>
      <c r="Q327" s="40">
        <f t="shared" si="143"/>
        <v>700000</v>
      </c>
      <c r="R327" s="26"/>
    </row>
    <row r="328" spans="1:18" s="48" customFormat="1" ht="50.25">
      <c r="A328" s="42" t="s">
        <v>182</v>
      </c>
      <c r="B328" s="43" t="s">
        <v>45</v>
      </c>
      <c r="C328" s="43" t="s">
        <v>199</v>
      </c>
      <c r="D328" s="85" t="s">
        <v>183</v>
      </c>
      <c r="E328" s="43"/>
      <c r="F328" s="45">
        <f t="shared" ref="F328:Q328" si="144">F329+F334+F348</f>
        <v>1410852</v>
      </c>
      <c r="G328" s="45">
        <f t="shared" si="144"/>
        <v>700000</v>
      </c>
      <c r="H328" s="45">
        <f t="shared" si="144"/>
        <v>1404575</v>
      </c>
      <c r="I328" s="45">
        <f t="shared" si="144"/>
        <v>700000</v>
      </c>
      <c r="J328" s="46">
        <f t="shared" si="144"/>
        <v>0</v>
      </c>
      <c r="K328" s="46">
        <f t="shared" si="144"/>
        <v>0</v>
      </c>
      <c r="L328" s="47">
        <f t="shared" si="144"/>
        <v>0</v>
      </c>
      <c r="M328" s="47">
        <f t="shared" si="144"/>
        <v>0</v>
      </c>
      <c r="N328" s="45">
        <f t="shared" si="144"/>
        <v>1410852</v>
      </c>
      <c r="O328" s="45">
        <f t="shared" si="144"/>
        <v>700000</v>
      </c>
      <c r="P328" s="45">
        <f t="shared" si="144"/>
        <v>1404575</v>
      </c>
      <c r="Q328" s="45">
        <f t="shared" si="144"/>
        <v>700000</v>
      </c>
      <c r="R328" s="26"/>
    </row>
    <row r="329" spans="1:18" s="48" customFormat="1" ht="33.75">
      <c r="A329" s="42" t="s">
        <v>200</v>
      </c>
      <c r="B329" s="43" t="s">
        <v>45</v>
      </c>
      <c r="C329" s="43" t="s">
        <v>199</v>
      </c>
      <c r="D329" s="85" t="s">
        <v>201</v>
      </c>
      <c r="E329" s="43"/>
      <c r="F329" s="45">
        <f>F330</f>
        <v>456468</v>
      </c>
      <c r="G329" s="45">
        <f t="shared" ref="G329:Q332" si="145">G330</f>
        <v>0</v>
      </c>
      <c r="H329" s="45">
        <f t="shared" si="145"/>
        <v>456468</v>
      </c>
      <c r="I329" s="45">
        <f t="shared" si="145"/>
        <v>0</v>
      </c>
      <c r="J329" s="46">
        <f t="shared" si="145"/>
        <v>0</v>
      </c>
      <c r="K329" s="46">
        <f t="shared" si="145"/>
        <v>0</v>
      </c>
      <c r="L329" s="47">
        <f t="shared" si="145"/>
        <v>0</v>
      </c>
      <c r="M329" s="47">
        <f t="shared" si="145"/>
        <v>0</v>
      </c>
      <c r="N329" s="45">
        <f t="shared" si="145"/>
        <v>456468</v>
      </c>
      <c r="O329" s="45">
        <f t="shared" si="145"/>
        <v>0</v>
      </c>
      <c r="P329" s="45">
        <f t="shared" si="145"/>
        <v>456468</v>
      </c>
      <c r="Q329" s="45">
        <f t="shared" si="145"/>
        <v>0</v>
      </c>
      <c r="R329" s="26"/>
    </row>
    <row r="330" spans="1:18" s="48" customFormat="1" ht="20.25">
      <c r="A330" s="42" t="s">
        <v>74</v>
      </c>
      <c r="B330" s="43" t="s">
        <v>45</v>
      </c>
      <c r="C330" s="43" t="s">
        <v>199</v>
      </c>
      <c r="D330" s="85" t="s">
        <v>202</v>
      </c>
      <c r="E330" s="43"/>
      <c r="F330" s="45">
        <f>F331</f>
        <v>456468</v>
      </c>
      <c r="G330" s="45">
        <f t="shared" si="145"/>
        <v>0</v>
      </c>
      <c r="H330" s="45">
        <f t="shared" si="145"/>
        <v>456468</v>
      </c>
      <c r="I330" s="45">
        <f t="shared" si="145"/>
        <v>0</v>
      </c>
      <c r="J330" s="46">
        <f t="shared" si="145"/>
        <v>0</v>
      </c>
      <c r="K330" s="46">
        <f t="shared" si="145"/>
        <v>0</v>
      </c>
      <c r="L330" s="47">
        <f t="shared" si="145"/>
        <v>0</v>
      </c>
      <c r="M330" s="47">
        <f t="shared" si="145"/>
        <v>0</v>
      </c>
      <c r="N330" s="45">
        <f t="shared" si="145"/>
        <v>456468</v>
      </c>
      <c r="O330" s="45">
        <f t="shared" si="145"/>
        <v>0</v>
      </c>
      <c r="P330" s="45">
        <f t="shared" si="145"/>
        <v>456468</v>
      </c>
      <c r="Q330" s="45">
        <f t="shared" si="145"/>
        <v>0</v>
      </c>
      <c r="R330" s="26"/>
    </row>
    <row r="331" spans="1:18" s="48" customFormat="1" ht="20.25">
      <c r="A331" s="42" t="s">
        <v>203</v>
      </c>
      <c r="B331" s="43" t="s">
        <v>45</v>
      </c>
      <c r="C331" s="43" t="s">
        <v>199</v>
      </c>
      <c r="D331" s="85" t="s">
        <v>204</v>
      </c>
      <c r="E331" s="43"/>
      <c r="F331" s="45">
        <f>F332</f>
        <v>456468</v>
      </c>
      <c r="G331" s="45">
        <f t="shared" si="145"/>
        <v>0</v>
      </c>
      <c r="H331" s="45">
        <f t="shared" si="145"/>
        <v>456468</v>
      </c>
      <c r="I331" s="45">
        <f t="shared" si="145"/>
        <v>0</v>
      </c>
      <c r="J331" s="46">
        <f t="shared" si="145"/>
        <v>0</v>
      </c>
      <c r="K331" s="46">
        <f t="shared" si="145"/>
        <v>0</v>
      </c>
      <c r="L331" s="47">
        <f t="shared" si="145"/>
        <v>0</v>
      </c>
      <c r="M331" s="47">
        <f t="shared" si="145"/>
        <v>0</v>
      </c>
      <c r="N331" s="45">
        <f t="shared" si="145"/>
        <v>456468</v>
      </c>
      <c r="O331" s="45">
        <f t="shared" si="145"/>
        <v>0</v>
      </c>
      <c r="P331" s="45">
        <f t="shared" si="145"/>
        <v>456468</v>
      </c>
      <c r="Q331" s="45">
        <f t="shared" si="145"/>
        <v>0</v>
      </c>
      <c r="R331" s="26"/>
    </row>
    <row r="332" spans="1:18" s="48" customFormat="1" ht="33.75">
      <c r="A332" s="42" t="s">
        <v>37</v>
      </c>
      <c r="B332" s="43" t="s">
        <v>45</v>
      </c>
      <c r="C332" s="43" t="s">
        <v>199</v>
      </c>
      <c r="D332" s="85" t="s">
        <v>204</v>
      </c>
      <c r="E332" s="49">
        <v>200</v>
      </c>
      <c r="F332" s="45">
        <f>F333</f>
        <v>456468</v>
      </c>
      <c r="G332" s="45">
        <f t="shared" si="145"/>
        <v>0</v>
      </c>
      <c r="H332" s="45">
        <f t="shared" si="145"/>
        <v>456468</v>
      </c>
      <c r="I332" s="45">
        <f t="shared" si="145"/>
        <v>0</v>
      </c>
      <c r="J332" s="46">
        <f t="shared" si="145"/>
        <v>0</v>
      </c>
      <c r="K332" s="46">
        <f t="shared" si="145"/>
        <v>0</v>
      </c>
      <c r="L332" s="47">
        <f t="shared" si="145"/>
        <v>0</v>
      </c>
      <c r="M332" s="47">
        <f t="shared" si="145"/>
        <v>0</v>
      </c>
      <c r="N332" s="45">
        <f t="shared" si="145"/>
        <v>456468</v>
      </c>
      <c r="O332" s="45">
        <f t="shared" si="145"/>
        <v>0</v>
      </c>
      <c r="P332" s="45">
        <f t="shared" si="145"/>
        <v>456468</v>
      </c>
      <c r="Q332" s="45">
        <f t="shared" si="145"/>
        <v>0</v>
      </c>
      <c r="R332" s="26"/>
    </row>
    <row r="333" spans="1:18" s="48" customFormat="1" ht="50.25">
      <c r="A333" s="42" t="s">
        <v>38</v>
      </c>
      <c r="B333" s="43" t="s">
        <v>45</v>
      </c>
      <c r="C333" s="43" t="s">
        <v>199</v>
      </c>
      <c r="D333" s="85" t="s">
        <v>204</v>
      </c>
      <c r="E333" s="49">
        <v>240</v>
      </c>
      <c r="F333" s="45">
        <v>456468</v>
      </c>
      <c r="G333" s="45"/>
      <c r="H333" s="45">
        <v>456468</v>
      </c>
      <c r="I333" s="45"/>
      <c r="J333" s="51"/>
      <c r="K333" s="51"/>
      <c r="L333" s="52"/>
      <c r="M333" s="52"/>
      <c r="N333" s="45">
        <f>F333+J333+K333</f>
        <v>456468</v>
      </c>
      <c r="O333" s="45">
        <f>G333+K333</f>
        <v>0</v>
      </c>
      <c r="P333" s="45">
        <f>H333+L333+M333</f>
        <v>456468</v>
      </c>
      <c r="Q333" s="50">
        <f>I333+M333</f>
        <v>0</v>
      </c>
      <c r="R333" s="26"/>
    </row>
    <row r="334" spans="1:18" s="48" customFormat="1" ht="66.75">
      <c r="A334" s="42" t="s">
        <v>205</v>
      </c>
      <c r="B334" s="43" t="s">
        <v>206</v>
      </c>
      <c r="C334" s="43" t="s">
        <v>199</v>
      </c>
      <c r="D334" s="85" t="s">
        <v>207</v>
      </c>
      <c r="E334" s="43"/>
      <c r="F334" s="45">
        <f>F335+F342+F345</f>
        <v>846962</v>
      </c>
      <c r="G334" s="45">
        <f t="shared" ref="G334:Q334" si="146">G335+G342+G345</f>
        <v>700000</v>
      </c>
      <c r="H334" s="45">
        <f t="shared" si="146"/>
        <v>840685</v>
      </c>
      <c r="I334" s="45">
        <f t="shared" si="146"/>
        <v>700000</v>
      </c>
      <c r="J334" s="45">
        <f t="shared" si="146"/>
        <v>0</v>
      </c>
      <c r="K334" s="45">
        <f t="shared" si="146"/>
        <v>0</v>
      </c>
      <c r="L334" s="45">
        <f t="shared" si="146"/>
        <v>0</v>
      </c>
      <c r="M334" s="45">
        <f t="shared" si="146"/>
        <v>0</v>
      </c>
      <c r="N334" s="45">
        <f t="shared" si="146"/>
        <v>846962</v>
      </c>
      <c r="O334" s="45">
        <f t="shared" si="146"/>
        <v>700000</v>
      </c>
      <c r="P334" s="45">
        <f t="shared" si="146"/>
        <v>840685</v>
      </c>
      <c r="Q334" s="45">
        <f t="shared" si="146"/>
        <v>700000</v>
      </c>
      <c r="R334" s="26"/>
    </row>
    <row r="335" spans="1:18" s="48" customFormat="1" ht="20.25">
      <c r="A335" s="42" t="s">
        <v>74</v>
      </c>
      <c r="B335" s="43" t="s">
        <v>206</v>
      </c>
      <c r="C335" s="43" t="s">
        <v>199</v>
      </c>
      <c r="D335" s="85" t="s">
        <v>208</v>
      </c>
      <c r="E335" s="43"/>
      <c r="F335" s="45">
        <f>F336+F339</f>
        <v>88626</v>
      </c>
      <c r="G335" s="45">
        <f t="shared" ref="G335:Q335" si="147">G336+G339</f>
        <v>0</v>
      </c>
      <c r="H335" s="45">
        <f t="shared" si="147"/>
        <v>82349</v>
      </c>
      <c r="I335" s="45">
        <f t="shared" si="147"/>
        <v>0</v>
      </c>
      <c r="J335" s="46">
        <f t="shared" si="147"/>
        <v>0</v>
      </c>
      <c r="K335" s="46">
        <f t="shared" si="147"/>
        <v>0</v>
      </c>
      <c r="L335" s="47">
        <f t="shared" si="147"/>
        <v>0</v>
      </c>
      <c r="M335" s="47">
        <f t="shared" si="147"/>
        <v>0</v>
      </c>
      <c r="N335" s="45">
        <f t="shared" si="147"/>
        <v>88626</v>
      </c>
      <c r="O335" s="45">
        <f t="shared" si="147"/>
        <v>0</v>
      </c>
      <c r="P335" s="45">
        <f t="shared" si="147"/>
        <v>82349</v>
      </c>
      <c r="Q335" s="45">
        <f t="shared" si="147"/>
        <v>0</v>
      </c>
      <c r="R335" s="26"/>
    </row>
    <row r="336" spans="1:18" s="48" customFormat="1" ht="20.25">
      <c r="A336" s="42" t="s">
        <v>209</v>
      </c>
      <c r="B336" s="43" t="s">
        <v>206</v>
      </c>
      <c r="C336" s="43" t="s">
        <v>199</v>
      </c>
      <c r="D336" s="85" t="s">
        <v>210</v>
      </c>
      <c r="E336" s="43"/>
      <c r="F336" s="45">
        <f>F337</f>
        <v>5000</v>
      </c>
      <c r="G336" s="45">
        <f t="shared" ref="G336:Q337" si="148">G337</f>
        <v>0</v>
      </c>
      <c r="H336" s="45">
        <f t="shared" si="148"/>
        <v>5000</v>
      </c>
      <c r="I336" s="45">
        <f t="shared" si="148"/>
        <v>0</v>
      </c>
      <c r="J336" s="46">
        <f t="shared" si="148"/>
        <v>0</v>
      </c>
      <c r="K336" s="46">
        <f t="shared" si="148"/>
        <v>0</v>
      </c>
      <c r="L336" s="47">
        <f t="shared" si="148"/>
        <v>0</v>
      </c>
      <c r="M336" s="47">
        <f t="shared" si="148"/>
        <v>0</v>
      </c>
      <c r="N336" s="45">
        <f t="shared" si="148"/>
        <v>5000</v>
      </c>
      <c r="O336" s="45">
        <f t="shared" si="148"/>
        <v>0</v>
      </c>
      <c r="P336" s="45">
        <f t="shared" si="148"/>
        <v>5000</v>
      </c>
      <c r="Q336" s="45">
        <f t="shared" si="148"/>
        <v>0</v>
      </c>
      <c r="R336" s="26"/>
    </row>
    <row r="337" spans="1:18" s="48" customFormat="1" ht="33.75">
      <c r="A337" s="42" t="s">
        <v>211</v>
      </c>
      <c r="B337" s="43" t="s">
        <v>206</v>
      </c>
      <c r="C337" s="43" t="s">
        <v>199</v>
      </c>
      <c r="D337" s="85" t="s">
        <v>210</v>
      </c>
      <c r="E337" s="49">
        <v>400</v>
      </c>
      <c r="F337" s="45">
        <f>F338</f>
        <v>5000</v>
      </c>
      <c r="G337" s="45">
        <f t="shared" si="148"/>
        <v>0</v>
      </c>
      <c r="H337" s="45">
        <f t="shared" si="148"/>
        <v>5000</v>
      </c>
      <c r="I337" s="45">
        <f t="shared" si="148"/>
        <v>0</v>
      </c>
      <c r="J337" s="46">
        <f t="shared" si="148"/>
        <v>0</v>
      </c>
      <c r="K337" s="46">
        <f t="shared" si="148"/>
        <v>0</v>
      </c>
      <c r="L337" s="47">
        <f t="shared" si="148"/>
        <v>0</v>
      </c>
      <c r="M337" s="47">
        <f t="shared" si="148"/>
        <v>0</v>
      </c>
      <c r="N337" s="45">
        <f t="shared" si="148"/>
        <v>5000</v>
      </c>
      <c r="O337" s="45">
        <f t="shared" si="148"/>
        <v>0</v>
      </c>
      <c r="P337" s="45">
        <f t="shared" si="148"/>
        <v>5000</v>
      </c>
      <c r="Q337" s="45">
        <f t="shared" si="148"/>
        <v>0</v>
      </c>
      <c r="R337" s="26"/>
    </row>
    <row r="338" spans="1:18" s="48" customFormat="1" ht="20.25">
      <c r="A338" s="42" t="s">
        <v>209</v>
      </c>
      <c r="B338" s="43" t="s">
        <v>206</v>
      </c>
      <c r="C338" s="43" t="s">
        <v>199</v>
      </c>
      <c r="D338" s="85" t="s">
        <v>210</v>
      </c>
      <c r="E338" s="49">
        <v>410</v>
      </c>
      <c r="F338" s="45">
        <v>5000</v>
      </c>
      <c r="G338" s="45"/>
      <c r="H338" s="45">
        <v>5000</v>
      </c>
      <c r="I338" s="45"/>
      <c r="J338" s="51"/>
      <c r="K338" s="51"/>
      <c r="L338" s="52"/>
      <c r="M338" s="52"/>
      <c r="N338" s="45">
        <f>F338+J338+K338</f>
        <v>5000</v>
      </c>
      <c r="O338" s="45">
        <f>G338+K338</f>
        <v>0</v>
      </c>
      <c r="P338" s="45">
        <f>H338+L338+M338</f>
        <v>5000</v>
      </c>
      <c r="Q338" s="50">
        <f>I338+M338</f>
        <v>0</v>
      </c>
      <c r="R338" s="26"/>
    </row>
    <row r="339" spans="1:18" s="48" customFormat="1" ht="20.25">
      <c r="A339" s="42" t="s">
        <v>203</v>
      </c>
      <c r="B339" s="43" t="s">
        <v>206</v>
      </c>
      <c r="C339" s="43" t="s">
        <v>199</v>
      </c>
      <c r="D339" s="85" t="s">
        <v>212</v>
      </c>
      <c r="E339" s="43"/>
      <c r="F339" s="45">
        <f>F340</f>
        <v>83626</v>
      </c>
      <c r="G339" s="45">
        <f t="shared" ref="G339:Q340" si="149">G340</f>
        <v>0</v>
      </c>
      <c r="H339" s="45">
        <f t="shared" si="149"/>
        <v>77349</v>
      </c>
      <c r="I339" s="45">
        <f t="shared" si="149"/>
        <v>0</v>
      </c>
      <c r="J339" s="46">
        <f t="shared" si="149"/>
        <v>0</v>
      </c>
      <c r="K339" s="46">
        <f t="shared" si="149"/>
        <v>0</v>
      </c>
      <c r="L339" s="47">
        <f t="shared" si="149"/>
        <v>0</v>
      </c>
      <c r="M339" s="47">
        <f t="shared" si="149"/>
        <v>0</v>
      </c>
      <c r="N339" s="45">
        <f t="shared" si="149"/>
        <v>83626</v>
      </c>
      <c r="O339" s="45">
        <f t="shared" si="149"/>
        <v>0</v>
      </c>
      <c r="P339" s="45">
        <f t="shared" si="149"/>
        <v>77349</v>
      </c>
      <c r="Q339" s="45">
        <f t="shared" si="149"/>
        <v>0</v>
      </c>
      <c r="R339" s="26"/>
    </row>
    <row r="340" spans="1:18" s="48" customFormat="1" ht="33.75">
      <c r="A340" s="42" t="s">
        <v>37</v>
      </c>
      <c r="B340" s="43" t="s">
        <v>206</v>
      </c>
      <c r="C340" s="43" t="s">
        <v>199</v>
      </c>
      <c r="D340" s="85" t="s">
        <v>212</v>
      </c>
      <c r="E340" s="49">
        <v>200</v>
      </c>
      <c r="F340" s="45">
        <f>F341</f>
        <v>83626</v>
      </c>
      <c r="G340" s="45">
        <f t="shared" si="149"/>
        <v>0</v>
      </c>
      <c r="H340" s="45">
        <f t="shared" si="149"/>
        <v>77349</v>
      </c>
      <c r="I340" s="45">
        <f t="shared" si="149"/>
        <v>0</v>
      </c>
      <c r="J340" s="46">
        <f t="shared" si="149"/>
        <v>0</v>
      </c>
      <c r="K340" s="46">
        <f t="shared" si="149"/>
        <v>0</v>
      </c>
      <c r="L340" s="47">
        <f t="shared" si="149"/>
        <v>0</v>
      </c>
      <c r="M340" s="47">
        <f t="shared" si="149"/>
        <v>0</v>
      </c>
      <c r="N340" s="45">
        <f t="shared" si="149"/>
        <v>83626</v>
      </c>
      <c r="O340" s="45">
        <f t="shared" si="149"/>
        <v>0</v>
      </c>
      <c r="P340" s="45">
        <f t="shared" si="149"/>
        <v>77349</v>
      </c>
      <c r="Q340" s="45">
        <f t="shared" si="149"/>
        <v>0</v>
      </c>
      <c r="R340" s="26"/>
    </row>
    <row r="341" spans="1:18" s="48" customFormat="1" ht="50.25">
      <c r="A341" s="42" t="s">
        <v>38</v>
      </c>
      <c r="B341" s="43" t="s">
        <v>206</v>
      </c>
      <c r="C341" s="43" t="s">
        <v>199</v>
      </c>
      <c r="D341" s="85" t="s">
        <v>212</v>
      </c>
      <c r="E341" s="49">
        <v>240</v>
      </c>
      <c r="F341" s="45">
        <f>77349+6277</f>
        <v>83626</v>
      </c>
      <c r="G341" s="45"/>
      <c r="H341" s="45">
        <v>77349</v>
      </c>
      <c r="I341" s="45"/>
      <c r="J341" s="51"/>
      <c r="K341" s="51"/>
      <c r="L341" s="52"/>
      <c r="M341" s="52"/>
      <c r="N341" s="45">
        <f>F341+J341+K341</f>
        <v>83626</v>
      </c>
      <c r="O341" s="45">
        <f>G341+K341</f>
        <v>0</v>
      </c>
      <c r="P341" s="45">
        <f>H341+L341+M341</f>
        <v>77349</v>
      </c>
      <c r="Q341" s="50">
        <f>I341+M341</f>
        <v>0</v>
      </c>
      <c r="R341" s="26"/>
    </row>
    <row r="342" spans="1:18" s="48" customFormat="1" ht="116.25">
      <c r="A342" s="42" t="s">
        <v>213</v>
      </c>
      <c r="B342" s="43" t="s">
        <v>206</v>
      </c>
      <c r="C342" s="43" t="s">
        <v>199</v>
      </c>
      <c r="D342" s="85" t="s">
        <v>214</v>
      </c>
      <c r="E342" s="43"/>
      <c r="F342" s="45">
        <f>F343</f>
        <v>15236</v>
      </c>
      <c r="G342" s="45">
        <f t="shared" ref="G342:Q343" si="150">G343</f>
        <v>0</v>
      </c>
      <c r="H342" s="45">
        <f t="shared" si="150"/>
        <v>15236</v>
      </c>
      <c r="I342" s="45">
        <f t="shared" si="150"/>
        <v>0</v>
      </c>
      <c r="J342" s="46">
        <f t="shared" si="150"/>
        <v>0</v>
      </c>
      <c r="K342" s="46">
        <f t="shared" si="150"/>
        <v>0</v>
      </c>
      <c r="L342" s="47">
        <f t="shared" si="150"/>
        <v>0</v>
      </c>
      <c r="M342" s="47">
        <f t="shared" si="150"/>
        <v>0</v>
      </c>
      <c r="N342" s="45">
        <f t="shared" si="150"/>
        <v>15236</v>
      </c>
      <c r="O342" s="45">
        <f t="shared" si="150"/>
        <v>0</v>
      </c>
      <c r="P342" s="45">
        <f t="shared" si="150"/>
        <v>15236</v>
      </c>
      <c r="Q342" s="45">
        <f t="shared" si="150"/>
        <v>0</v>
      </c>
      <c r="R342" s="26"/>
    </row>
    <row r="343" spans="1:18" s="48" customFormat="1" ht="33.75">
      <c r="A343" s="42" t="s">
        <v>37</v>
      </c>
      <c r="B343" s="43" t="s">
        <v>206</v>
      </c>
      <c r="C343" s="43" t="s">
        <v>199</v>
      </c>
      <c r="D343" s="85" t="s">
        <v>214</v>
      </c>
      <c r="E343" s="49">
        <v>200</v>
      </c>
      <c r="F343" s="45">
        <f>F344</f>
        <v>15236</v>
      </c>
      <c r="G343" s="45">
        <f t="shared" si="150"/>
        <v>0</v>
      </c>
      <c r="H343" s="45">
        <f t="shared" si="150"/>
        <v>15236</v>
      </c>
      <c r="I343" s="45">
        <f t="shared" si="150"/>
        <v>0</v>
      </c>
      <c r="J343" s="46">
        <f t="shared" si="150"/>
        <v>0</v>
      </c>
      <c r="K343" s="46">
        <f t="shared" si="150"/>
        <v>0</v>
      </c>
      <c r="L343" s="47">
        <f t="shared" si="150"/>
        <v>0</v>
      </c>
      <c r="M343" s="47">
        <f t="shared" si="150"/>
        <v>0</v>
      </c>
      <c r="N343" s="45">
        <f t="shared" si="150"/>
        <v>15236</v>
      </c>
      <c r="O343" s="45">
        <f t="shared" si="150"/>
        <v>0</v>
      </c>
      <c r="P343" s="45">
        <f t="shared" si="150"/>
        <v>15236</v>
      </c>
      <c r="Q343" s="45">
        <f t="shared" si="150"/>
        <v>0</v>
      </c>
      <c r="R343" s="26"/>
    </row>
    <row r="344" spans="1:18" s="48" customFormat="1" ht="50.25">
      <c r="A344" s="42" t="s">
        <v>38</v>
      </c>
      <c r="B344" s="43" t="s">
        <v>206</v>
      </c>
      <c r="C344" s="43" t="s">
        <v>199</v>
      </c>
      <c r="D344" s="85" t="s">
        <v>214</v>
      </c>
      <c r="E344" s="49">
        <v>240</v>
      </c>
      <c r="F344" s="45">
        <v>15236</v>
      </c>
      <c r="G344" s="45"/>
      <c r="H344" s="45">
        <v>15236</v>
      </c>
      <c r="I344" s="45"/>
      <c r="J344" s="51"/>
      <c r="K344" s="51"/>
      <c r="L344" s="52"/>
      <c r="M344" s="52"/>
      <c r="N344" s="45">
        <f>F344+J344+K344</f>
        <v>15236</v>
      </c>
      <c r="O344" s="45">
        <f>G344+K344</f>
        <v>0</v>
      </c>
      <c r="P344" s="45">
        <f>H344+L344+M344</f>
        <v>15236</v>
      </c>
      <c r="Q344" s="50">
        <f>I344+M344</f>
        <v>0</v>
      </c>
      <c r="R344" s="26"/>
    </row>
    <row r="345" spans="1:18" s="48" customFormat="1" ht="66.75">
      <c r="A345" s="42" t="s">
        <v>215</v>
      </c>
      <c r="B345" s="43" t="s">
        <v>206</v>
      </c>
      <c r="C345" s="43" t="s">
        <v>199</v>
      </c>
      <c r="D345" s="85" t="s">
        <v>216</v>
      </c>
      <c r="E345" s="43"/>
      <c r="F345" s="45">
        <f>F346</f>
        <v>743100</v>
      </c>
      <c r="G345" s="45">
        <f t="shared" ref="G345:Q346" si="151">G346</f>
        <v>700000</v>
      </c>
      <c r="H345" s="45">
        <f t="shared" si="151"/>
        <v>743100</v>
      </c>
      <c r="I345" s="45">
        <f t="shared" si="151"/>
        <v>700000</v>
      </c>
      <c r="J345" s="45">
        <f t="shared" si="151"/>
        <v>0</v>
      </c>
      <c r="K345" s="45">
        <f t="shared" si="151"/>
        <v>0</v>
      </c>
      <c r="L345" s="45">
        <f t="shared" si="151"/>
        <v>0</v>
      </c>
      <c r="M345" s="45">
        <f t="shared" si="151"/>
        <v>0</v>
      </c>
      <c r="N345" s="45">
        <f t="shared" si="151"/>
        <v>743100</v>
      </c>
      <c r="O345" s="45">
        <f t="shared" si="151"/>
        <v>700000</v>
      </c>
      <c r="P345" s="45">
        <f t="shared" si="151"/>
        <v>743100</v>
      </c>
      <c r="Q345" s="45">
        <f t="shared" si="151"/>
        <v>700000</v>
      </c>
      <c r="R345" s="26"/>
    </row>
    <row r="346" spans="1:18" s="48" customFormat="1" ht="33.75">
      <c r="A346" s="42" t="s">
        <v>37</v>
      </c>
      <c r="B346" s="43" t="s">
        <v>206</v>
      </c>
      <c r="C346" s="43" t="s">
        <v>199</v>
      </c>
      <c r="D346" s="85" t="s">
        <v>216</v>
      </c>
      <c r="E346" s="49">
        <v>200</v>
      </c>
      <c r="F346" s="45">
        <f>F347</f>
        <v>743100</v>
      </c>
      <c r="G346" s="45">
        <f t="shared" si="151"/>
        <v>700000</v>
      </c>
      <c r="H346" s="45">
        <f t="shared" si="151"/>
        <v>743100</v>
      </c>
      <c r="I346" s="45">
        <f t="shared" si="151"/>
        <v>700000</v>
      </c>
      <c r="J346" s="46">
        <f t="shared" si="151"/>
        <v>0</v>
      </c>
      <c r="K346" s="46">
        <f t="shared" si="151"/>
        <v>0</v>
      </c>
      <c r="L346" s="47">
        <f t="shared" si="151"/>
        <v>0</v>
      </c>
      <c r="M346" s="47">
        <f t="shared" si="151"/>
        <v>0</v>
      </c>
      <c r="N346" s="45">
        <f t="shared" si="151"/>
        <v>743100</v>
      </c>
      <c r="O346" s="45">
        <f t="shared" si="151"/>
        <v>700000</v>
      </c>
      <c r="P346" s="45">
        <f t="shared" si="151"/>
        <v>743100</v>
      </c>
      <c r="Q346" s="45">
        <f t="shared" si="151"/>
        <v>700000</v>
      </c>
      <c r="R346" s="26"/>
    </row>
    <row r="347" spans="1:18" s="48" customFormat="1" ht="50.25">
      <c r="A347" s="42" t="s">
        <v>38</v>
      </c>
      <c r="B347" s="43" t="s">
        <v>206</v>
      </c>
      <c r="C347" s="43" t="s">
        <v>199</v>
      </c>
      <c r="D347" s="85" t="s">
        <v>216</v>
      </c>
      <c r="E347" s="49">
        <v>240</v>
      </c>
      <c r="F347" s="45">
        <v>743100</v>
      </c>
      <c r="G347" s="45">
        <v>700000</v>
      </c>
      <c r="H347" s="45">
        <f>743100-700000+I347</f>
        <v>743100</v>
      </c>
      <c r="I347" s="45">
        <v>700000</v>
      </c>
      <c r="J347" s="51"/>
      <c r="K347" s="51"/>
      <c r="L347" s="52"/>
      <c r="M347" s="52"/>
      <c r="N347" s="45">
        <f>F347+J347+K347</f>
        <v>743100</v>
      </c>
      <c r="O347" s="45">
        <f>G347+K347</f>
        <v>700000</v>
      </c>
      <c r="P347" s="45">
        <f>H347+L347+M347</f>
        <v>743100</v>
      </c>
      <c r="Q347" s="50">
        <f>I347+M347</f>
        <v>700000</v>
      </c>
      <c r="R347" s="26"/>
    </row>
    <row r="348" spans="1:18" s="48" customFormat="1" ht="33.75">
      <c r="A348" s="42" t="s">
        <v>217</v>
      </c>
      <c r="B348" s="43" t="s">
        <v>206</v>
      </c>
      <c r="C348" s="43" t="s">
        <v>199</v>
      </c>
      <c r="D348" s="85" t="s">
        <v>218</v>
      </c>
      <c r="E348" s="43"/>
      <c r="F348" s="45">
        <f>F349+F353</f>
        <v>107422</v>
      </c>
      <c r="G348" s="45">
        <f t="shared" ref="G348:Q348" si="152">G349+G353</f>
        <v>0</v>
      </c>
      <c r="H348" s="45">
        <f t="shared" si="152"/>
        <v>107422</v>
      </c>
      <c r="I348" s="45">
        <f t="shared" si="152"/>
        <v>0</v>
      </c>
      <c r="J348" s="46">
        <f t="shared" si="152"/>
        <v>0</v>
      </c>
      <c r="K348" s="46">
        <f t="shared" si="152"/>
        <v>0</v>
      </c>
      <c r="L348" s="47">
        <f t="shared" si="152"/>
        <v>0</v>
      </c>
      <c r="M348" s="47">
        <f t="shared" si="152"/>
        <v>0</v>
      </c>
      <c r="N348" s="45">
        <f t="shared" si="152"/>
        <v>107422</v>
      </c>
      <c r="O348" s="45">
        <f t="shared" si="152"/>
        <v>0</v>
      </c>
      <c r="P348" s="45">
        <f t="shared" si="152"/>
        <v>107422</v>
      </c>
      <c r="Q348" s="45">
        <f t="shared" si="152"/>
        <v>0</v>
      </c>
      <c r="R348" s="26"/>
    </row>
    <row r="349" spans="1:18" s="48" customFormat="1" ht="20.25">
      <c r="A349" s="42" t="s">
        <v>74</v>
      </c>
      <c r="B349" s="43" t="s">
        <v>206</v>
      </c>
      <c r="C349" s="43" t="s">
        <v>199</v>
      </c>
      <c r="D349" s="85" t="s">
        <v>219</v>
      </c>
      <c r="E349" s="43"/>
      <c r="F349" s="45">
        <f>F350</f>
        <v>54084</v>
      </c>
      <c r="G349" s="45">
        <f t="shared" ref="G349:Q351" si="153">G350</f>
        <v>0</v>
      </c>
      <c r="H349" s="45">
        <f t="shared" si="153"/>
        <v>54084</v>
      </c>
      <c r="I349" s="45">
        <f t="shared" si="153"/>
        <v>0</v>
      </c>
      <c r="J349" s="46">
        <f t="shared" si="153"/>
        <v>0</v>
      </c>
      <c r="K349" s="46">
        <f t="shared" si="153"/>
        <v>0</v>
      </c>
      <c r="L349" s="47">
        <f t="shared" si="153"/>
        <v>0</v>
      </c>
      <c r="M349" s="47">
        <f t="shared" si="153"/>
        <v>0</v>
      </c>
      <c r="N349" s="45">
        <f t="shared" si="153"/>
        <v>54084</v>
      </c>
      <c r="O349" s="45">
        <f t="shared" si="153"/>
        <v>0</v>
      </c>
      <c r="P349" s="45">
        <f t="shared" si="153"/>
        <v>54084</v>
      </c>
      <c r="Q349" s="45">
        <f t="shared" si="153"/>
        <v>0</v>
      </c>
      <c r="R349" s="26"/>
    </row>
    <row r="350" spans="1:18" s="48" customFormat="1" ht="20.25">
      <c r="A350" s="42" t="s">
        <v>203</v>
      </c>
      <c r="B350" s="43" t="s">
        <v>206</v>
      </c>
      <c r="C350" s="43" t="s">
        <v>199</v>
      </c>
      <c r="D350" s="85" t="s">
        <v>220</v>
      </c>
      <c r="E350" s="43"/>
      <c r="F350" s="45">
        <f>F351</f>
        <v>54084</v>
      </c>
      <c r="G350" s="45">
        <f t="shared" si="153"/>
        <v>0</v>
      </c>
      <c r="H350" s="45">
        <f t="shared" si="153"/>
        <v>54084</v>
      </c>
      <c r="I350" s="45">
        <f t="shared" si="153"/>
        <v>0</v>
      </c>
      <c r="J350" s="46">
        <f t="shared" si="153"/>
        <v>0</v>
      </c>
      <c r="K350" s="46">
        <f t="shared" si="153"/>
        <v>0</v>
      </c>
      <c r="L350" s="47">
        <f t="shared" si="153"/>
        <v>0</v>
      </c>
      <c r="M350" s="47">
        <f t="shared" si="153"/>
        <v>0</v>
      </c>
      <c r="N350" s="45">
        <f t="shared" si="153"/>
        <v>54084</v>
      </c>
      <c r="O350" s="45">
        <f t="shared" si="153"/>
        <v>0</v>
      </c>
      <c r="P350" s="45">
        <f t="shared" si="153"/>
        <v>54084</v>
      </c>
      <c r="Q350" s="45">
        <f t="shared" si="153"/>
        <v>0</v>
      </c>
      <c r="R350" s="26"/>
    </row>
    <row r="351" spans="1:18" s="48" customFormat="1" ht="33.75">
      <c r="A351" s="42" t="s">
        <v>37</v>
      </c>
      <c r="B351" s="43" t="s">
        <v>206</v>
      </c>
      <c r="C351" s="43" t="s">
        <v>199</v>
      </c>
      <c r="D351" s="85" t="s">
        <v>220</v>
      </c>
      <c r="E351" s="49">
        <v>200</v>
      </c>
      <c r="F351" s="45">
        <f>F352</f>
        <v>54084</v>
      </c>
      <c r="G351" s="45">
        <f t="shared" si="153"/>
        <v>0</v>
      </c>
      <c r="H351" s="45">
        <f t="shared" si="153"/>
        <v>54084</v>
      </c>
      <c r="I351" s="45">
        <f t="shared" si="153"/>
        <v>0</v>
      </c>
      <c r="J351" s="46">
        <f t="shared" si="153"/>
        <v>0</v>
      </c>
      <c r="K351" s="46">
        <f t="shared" si="153"/>
        <v>0</v>
      </c>
      <c r="L351" s="47">
        <f t="shared" si="153"/>
        <v>0</v>
      </c>
      <c r="M351" s="47">
        <f t="shared" si="153"/>
        <v>0</v>
      </c>
      <c r="N351" s="45">
        <f t="shared" si="153"/>
        <v>54084</v>
      </c>
      <c r="O351" s="45">
        <f t="shared" si="153"/>
        <v>0</v>
      </c>
      <c r="P351" s="45">
        <f t="shared" si="153"/>
        <v>54084</v>
      </c>
      <c r="Q351" s="45">
        <f t="shared" si="153"/>
        <v>0</v>
      </c>
      <c r="R351" s="26"/>
    </row>
    <row r="352" spans="1:18" s="48" customFormat="1" ht="50.25">
      <c r="A352" s="42" t="s">
        <v>38</v>
      </c>
      <c r="B352" s="43" t="s">
        <v>206</v>
      </c>
      <c r="C352" s="43" t="s">
        <v>199</v>
      </c>
      <c r="D352" s="85" t="s">
        <v>220</v>
      </c>
      <c r="E352" s="49">
        <v>240</v>
      </c>
      <c r="F352" s="45">
        <v>54084</v>
      </c>
      <c r="G352" s="45"/>
      <c r="H352" s="45">
        <v>54084</v>
      </c>
      <c r="I352" s="45"/>
      <c r="J352" s="51"/>
      <c r="K352" s="51"/>
      <c r="L352" s="52"/>
      <c r="M352" s="52"/>
      <c r="N352" s="45">
        <f>F352+J352+K352</f>
        <v>54084</v>
      </c>
      <c r="O352" s="45">
        <f>G352+K352</f>
        <v>0</v>
      </c>
      <c r="P352" s="45">
        <f>H352+L352+M352</f>
        <v>54084</v>
      </c>
      <c r="Q352" s="50">
        <f>I352+M352</f>
        <v>0</v>
      </c>
      <c r="R352" s="26"/>
    </row>
    <row r="353" spans="1:18" s="48" customFormat="1" ht="33.75">
      <c r="A353" s="42" t="s">
        <v>100</v>
      </c>
      <c r="B353" s="43" t="s">
        <v>206</v>
      </c>
      <c r="C353" s="43" t="s">
        <v>199</v>
      </c>
      <c r="D353" s="85" t="s">
        <v>221</v>
      </c>
      <c r="E353" s="43"/>
      <c r="F353" s="45">
        <f>F354</f>
        <v>53338</v>
      </c>
      <c r="G353" s="45">
        <f t="shared" ref="G353:Q353" si="154">G354</f>
        <v>0</v>
      </c>
      <c r="H353" s="45">
        <f t="shared" si="154"/>
        <v>53338</v>
      </c>
      <c r="I353" s="45">
        <f t="shared" si="154"/>
        <v>0</v>
      </c>
      <c r="J353" s="46">
        <f t="shared" si="154"/>
        <v>0</v>
      </c>
      <c r="K353" s="46">
        <f t="shared" si="154"/>
        <v>0</v>
      </c>
      <c r="L353" s="47">
        <f t="shared" si="154"/>
        <v>0</v>
      </c>
      <c r="M353" s="47">
        <f t="shared" si="154"/>
        <v>0</v>
      </c>
      <c r="N353" s="45">
        <f t="shared" si="154"/>
        <v>53338</v>
      </c>
      <c r="O353" s="45">
        <f t="shared" si="154"/>
        <v>0</v>
      </c>
      <c r="P353" s="45">
        <f t="shared" si="154"/>
        <v>53338</v>
      </c>
      <c r="Q353" s="45">
        <f t="shared" si="154"/>
        <v>0</v>
      </c>
      <c r="R353" s="26"/>
    </row>
    <row r="354" spans="1:18" s="48" customFormat="1" ht="33.75">
      <c r="A354" s="42" t="s">
        <v>222</v>
      </c>
      <c r="B354" s="43" t="s">
        <v>206</v>
      </c>
      <c r="C354" s="43" t="s">
        <v>199</v>
      </c>
      <c r="D354" s="85" t="s">
        <v>223</v>
      </c>
      <c r="E354" s="43"/>
      <c r="F354" s="45">
        <f>F355+F357+F359</f>
        <v>53338</v>
      </c>
      <c r="G354" s="45">
        <f t="shared" ref="G354:Q354" si="155">G355+G357+G359</f>
        <v>0</v>
      </c>
      <c r="H354" s="45">
        <f t="shared" si="155"/>
        <v>53338</v>
      </c>
      <c r="I354" s="45">
        <f t="shared" si="155"/>
        <v>0</v>
      </c>
      <c r="J354" s="46">
        <f t="shared" si="155"/>
        <v>0</v>
      </c>
      <c r="K354" s="46">
        <f t="shared" si="155"/>
        <v>0</v>
      </c>
      <c r="L354" s="47">
        <f t="shared" si="155"/>
        <v>0</v>
      </c>
      <c r="M354" s="47">
        <f t="shared" si="155"/>
        <v>0</v>
      </c>
      <c r="N354" s="45">
        <f t="shared" si="155"/>
        <v>53338</v>
      </c>
      <c r="O354" s="45">
        <f t="shared" si="155"/>
        <v>0</v>
      </c>
      <c r="P354" s="45">
        <f t="shared" si="155"/>
        <v>53338</v>
      </c>
      <c r="Q354" s="45">
        <f t="shared" si="155"/>
        <v>0</v>
      </c>
      <c r="R354" s="26"/>
    </row>
    <row r="355" spans="1:18" s="48" customFormat="1" ht="83.25">
      <c r="A355" s="42" t="s">
        <v>27</v>
      </c>
      <c r="B355" s="43" t="s">
        <v>206</v>
      </c>
      <c r="C355" s="43" t="s">
        <v>199</v>
      </c>
      <c r="D355" s="85" t="s">
        <v>223</v>
      </c>
      <c r="E355" s="49">
        <v>100</v>
      </c>
      <c r="F355" s="45">
        <f>F356</f>
        <v>16824</v>
      </c>
      <c r="G355" s="45">
        <f t="shared" ref="G355:Q355" si="156">G356</f>
        <v>0</v>
      </c>
      <c r="H355" s="45">
        <f t="shared" si="156"/>
        <v>16824</v>
      </c>
      <c r="I355" s="45">
        <f t="shared" si="156"/>
        <v>0</v>
      </c>
      <c r="J355" s="46">
        <f t="shared" si="156"/>
        <v>0</v>
      </c>
      <c r="K355" s="46">
        <f t="shared" si="156"/>
        <v>0</v>
      </c>
      <c r="L355" s="47">
        <f t="shared" si="156"/>
        <v>0</v>
      </c>
      <c r="M355" s="47">
        <f t="shared" si="156"/>
        <v>0</v>
      </c>
      <c r="N355" s="45">
        <f t="shared" si="156"/>
        <v>16824</v>
      </c>
      <c r="O355" s="45">
        <f t="shared" si="156"/>
        <v>0</v>
      </c>
      <c r="P355" s="45">
        <f t="shared" si="156"/>
        <v>16824</v>
      </c>
      <c r="Q355" s="45">
        <f t="shared" si="156"/>
        <v>0</v>
      </c>
      <c r="R355" s="26"/>
    </row>
    <row r="356" spans="1:18" s="48" customFormat="1" ht="33.75">
      <c r="A356" s="42" t="s">
        <v>104</v>
      </c>
      <c r="B356" s="43" t="s">
        <v>206</v>
      </c>
      <c r="C356" s="43" t="s">
        <v>199</v>
      </c>
      <c r="D356" s="85" t="s">
        <v>223</v>
      </c>
      <c r="E356" s="49">
        <v>110</v>
      </c>
      <c r="F356" s="45">
        <f>15597+1227</f>
        <v>16824</v>
      </c>
      <c r="G356" s="45"/>
      <c r="H356" s="45">
        <f>15597+1227</f>
        <v>16824</v>
      </c>
      <c r="I356" s="45"/>
      <c r="J356" s="51"/>
      <c r="K356" s="51"/>
      <c r="L356" s="52"/>
      <c r="M356" s="52"/>
      <c r="N356" s="45">
        <f>F356+J356+K356</f>
        <v>16824</v>
      </c>
      <c r="O356" s="45">
        <f>G356+K356</f>
        <v>0</v>
      </c>
      <c r="P356" s="45">
        <f>H356+L356+M356</f>
        <v>16824</v>
      </c>
      <c r="Q356" s="50">
        <f>I356+M356</f>
        <v>0</v>
      </c>
      <c r="R356" s="26"/>
    </row>
    <row r="357" spans="1:18" s="48" customFormat="1" ht="33.75">
      <c r="A357" s="42" t="s">
        <v>37</v>
      </c>
      <c r="B357" s="43" t="s">
        <v>206</v>
      </c>
      <c r="C357" s="43" t="s">
        <v>199</v>
      </c>
      <c r="D357" s="85" t="s">
        <v>223</v>
      </c>
      <c r="E357" s="49">
        <v>200</v>
      </c>
      <c r="F357" s="45">
        <f>F358</f>
        <v>36471</v>
      </c>
      <c r="G357" s="45">
        <f t="shared" ref="G357:Q357" si="157">G358</f>
        <v>0</v>
      </c>
      <c r="H357" s="45">
        <f t="shared" si="157"/>
        <v>36471</v>
      </c>
      <c r="I357" s="45">
        <f t="shared" si="157"/>
        <v>0</v>
      </c>
      <c r="J357" s="46">
        <f t="shared" si="157"/>
        <v>0</v>
      </c>
      <c r="K357" s="46">
        <f t="shared" si="157"/>
        <v>0</v>
      </c>
      <c r="L357" s="47">
        <f t="shared" si="157"/>
        <v>0</v>
      </c>
      <c r="M357" s="47">
        <f t="shared" si="157"/>
        <v>0</v>
      </c>
      <c r="N357" s="45">
        <f t="shared" si="157"/>
        <v>36471</v>
      </c>
      <c r="O357" s="45">
        <f t="shared" si="157"/>
        <v>0</v>
      </c>
      <c r="P357" s="45">
        <f t="shared" si="157"/>
        <v>36471</v>
      </c>
      <c r="Q357" s="45">
        <f t="shared" si="157"/>
        <v>0</v>
      </c>
      <c r="R357" s="26"/>
    </row>
    <row r="358" spans="1:18" s="48" customFormat="1" ht="50.25">
      <c r="A358" s="42" t="s">
        <v>38</v>
      </c>
      <c r="B358" s="43" t="s">
        <v>206</v>
      </c>
      <c r="C358" s="43" t="s">
        <v>199</v>
      </c>
      <c r="D358" s="85" t="s">
        <v>223</v>
      </c>
      <c r="E358" s="49">
        <v>240</v>
      </c>
      <c r="F358" s="45">
        <f>36226+245</f>
        <v>36471</v>
      </c>
      <c r="G358" s="45"/>
      <c r="H358" s="45">
        <f>36226+245</f>
        <v>36471</v>
      </c>
      <c r="I358" s="45"/>
      <c r="J358" s="51"/>
      <c r="K358" s="51"/>
      <c r="L358" s="52"/>
      <c r="M358" s="52"/>
      <c r="N358" s="45">
        <f>F358+J358+K358</f>
        <v>36471</v>
      </c>
      <c r="O358" s="45">
        <f>G358+K358</f>
        <v>0</v>
      </c>
      <c r="P358" s="45">
        <f>H358+L358+M358</f>
        <v>36471</v>
      </c>
      <c r="Q358" s="50">
        <f>I358+M358</f>
        <v>0</v>
      </c>
      <c r="R358" s="26"/>
    </row>
    <row r="359" spans="1:18" s="48" customFormat="1" ht="20.25">
      <c r="A359" s="42" t="s">
        <v>41</v>
      </c>
      <c r="B359" s="43" t="s">
        <v>206</v>
      </c>
      <c r="C359" s="43" t="s">
        <v>199</v>
      </c>
      <c r="D359" s="85" t="s">
        <v>223</v>
      </c>
      <c r="E359" s="49">
        <v>800</v>
      </c>
      <c r="F359" s="45">
        <f>F360</f>
        <v>43</v>
      </c>
      <c r="G359" s="45">
        <f t="shared" ref="G359:Q359" si="158">G360</f>
        <v>0</v>
      </c>
      <c r="H359" s="45">
        <f t="shared" si="158"/>
        <v>43</v>
      </c>
      <c r="I359" s="45">
        <f t="shared" si="158"/>
        <v>0</v>
      </c>
      <c r="J359" s="46">
        <f t="shared" si="158"/>
        <v>0</v>
      </c>
      <c r="K359" s="46">
        <f t="shared" si="158"/>
        <v>0</v>
      </c>
      <c r="L359" s="47">
        <f t="shared" si="158"/>
        <v>0</v>
      </c>
      <c r="M359" s="47">
        <f t="shared" si="158"/>
        <v>0</v>
      </c>
      <c r="N359" s="45">
        <f t="shared" si="158"/>
        <v>43</v>
      </c>
      <c r="O359" s="45">
        <f t="shared" si="158"/>
        <v>0</v>
      </c>
      <c r="P359" s="45">
        <f t="shared" si="158"/>
        <v>43</v>
      </c>
      <c r="Q359" s="45">
        <f t="shared" si="158"/>
        <v>0</v>
      </c>
      <c r="R359" s="26"/>
    </row>
    <row r="360" spans="1:18" s="48" customFormat="1" ht="20.25">
      <c r="A360" s="42" t="s">
        <v>43</v>
      </c>
      <c r="B360" s="43" t="s">
        <v>206</v>
      </c>
      <c r="C360" s="43" t="s">
        <v>199</v>
      </c>
      <c r="D360" s="85" t="s">
        <v>223</v>
      </c>
      <c r="E360" s="49">
        <v>850</v>
      </c>
      <c r="F360" s="45">
        <f>40+3</f>
        <v>43</v>
      </c>
      <c r="G360" s="45"/>
      <c r="H360" s="45">
        <f>40+3</f>
        <v>43</v>
      </c>
      <c r="I360" s="45"/>
      <c r="J360" s="51"/>
      <c r="K360" s="51"/>
      <c r="L360" s="52"/>
      <c r="M360" s="52"/>
      <c r="N360" s="45">
        <f>F360+J360+K360</f>
        <v>43</v>
      </c>
      <c r="O360" s="45">
        <f>G360+K360</f>
        <v>0</v>
      </c>
      <c r="P360" s="45">
        <f>H360+L360+M360</f>
        <v>43</v>
      </c>
      <c r="Q360" s="50">
        <f>I360+M360</f>
        <v>0</v>
      </c>
      <c r="R360" s="26"/>
    </row>
    <row r="361" spans="1:18" s="48" customFormat="1" ht="20.25">
      <c r="A361" s="42" t="s">
        <v>21</v>
      </c>
      <c r="B361" s="43" t="s">
        <v>45</v>
      </c>
      <c r="C361" s="43" t="s">
        <v>199</v>
      </c>
      <c r="D361" s="85" t="s">
        <v>22</v>
      </c>
      <c r="E361" s="43"/>
      <c r="F361" s="45">
        <f>F362</f>
        <v>1200</v>
      </c>
      <c r="G361" s="45">
        <f t="shared" ref="G361:Q361" si="159">G362</f>
        <v>0</v>
      </c>
      <c r="H361" s="45">
        <f t="shared" si="159"/>
        <v>1200</v>
      </c>
      <c r="I361" s="45">
        <f t="shared" si="159"/>
        <v>0</v>
      </c>
      <c r="J361" s="45">
        <f t="shared" si="159"/>
        <v>0</v>
      </c>
      <c r="K361" s="45">
        <f t="shared" si="159"/>
        <v>0</v>
      </c>
      <c r="L361" s="45">
        <f t="shared" si="159"/>
        <v>0</v>
      </c>
      <c r="M361" s="45">
        <f t="shared" si="159"/>
        <v>0</v>
      </c>
      <c r="N361" s="45">
        <f t="shared" si="159"/>
        <v>1200</v>
      </c>
      <c r="O361" s="45">
        <f t="shared" si="159"/>
        <v>0</v>
      </c>
      <c r="P361" s="45">
        <f t="shared" si="159"/>
        <v>1200</v>
      </c>
      <c r="Q361" s="45">
        <f t="shared" si="159"/>
        <v>0</v>
      </c>
      <c r="R361" s="26"/>
    </row>
    <row r="362" spans="1:18" s="70" customFormat="1" ht="33.75">
      <c r="A362" s="42" t="s">
        <v>100</v>
      </c>
      <c r="B362" s="43" t="s">
        <v>45</v>
      </c>
      <c r="C362" s="43" t="s">
        <v>199</v>
      </c>
      <c r="D362" s="85" t="s">
        <v>114</v>
      </c>
      <c r="E362" s="43"/>
      <c r="F362" s="45">
        <f t="shared" ref="F362:Q364" si="160">F363</f>
        <v>1200</v>
      </c>
      <c r="G362" s="45">
        <f t="shared" si="160"/>
        <v>0</v>
      </c>
      <c r="H362" s="45">
        <f t="shared" si="160"/>
        <v>1200</v>
      </c>
      <c r="I362" s="45">
        <f t="shared" si="160"/>
        <v>0</v>
      </c>
      <c r="J362" s="46">
        <f t="shared" si="160"/>
        <v>0</v>
      </c>
      <c r="K362" s="46">
        <f t="shared" si="160"/>
        <v>0</v>
      </c>
      <c r="L362" s="47">
        <f t="shared" si="160"/>
        <v>0</v>
      </c>
      <c r="M362" s="47">
        <f t="shared" si="160"/>
        <v>0</v>
      </c>
      <c r="N362" s="45">
        <f t="shared" si="160"/>
        <v>1200</v>
      </c>
      <c r="O362" s="45">
        <f t="shared" si="160"/>
        <v>0</v>
      </c>
      <c r="P362" s="45">
        <f t="shared" si="160"/>
        <v>1200</v>
      </c>
      <c r="Q362" s="45">
        <f t="shared" si="160"/>
        <v>0</v>
      </c>
      <c r="R362" s="26"/>
    </row>
    <row r="363" spans="1:18" s="70" customFormat="1" ht="33.75">
      <c r="A363" s="42" t="s">
        <v>222</v>
      </c>
      <c r="B363" s="43" t="s">
        <v>45</v>
      </c>
      <c r="C363" s="43" t="s">
        <v>199</v>
      </c>
      <c r="D363" s="85" t="s">
        <v>224</v>
      </c>
      <c r="E363" s="43"/>
      <c r="F363" s="45">
        <f>F364</f>
        <v>1200</v>
      </c>
      <c r="G363" s="45">
        <f t="shared" si="160"/>
        <v>0</v>
      </c>
      <c r="H363" s="45">
        <f t="shared" si="160"/>
        <v>1200</v>
      </c>
      <c r="I363" s="45">
        <f t="shared" si="160"/>
        <v>0</v>
      </c>
      <c r="J363" s="45">
        <f t="shared" si="160"/>
        <v>0</v>
      </c>
      <c r="K363" s="45">
        <f t="shared" si="160"/>
        <v>0</v>
      </c>
      <c r="L363" s="45">
        <f t="shared" si="160"/>
        <v>0</v>
      </c>
      <c r="M363" s="45">
        <f t="shared" si="160"/>
        <v>0</v>
      </c>
      <c r="N363" s="45">
        <f t="shared" si="160"/>
        <v>1200</v>
      </c>
      <c r="O363" s="45">
        <f t="shared" si="160"/>
        <v>0</v>
      </c>
      <c r="P363" s="45">
        <f t="shared" si="160"/>
        <v>1200</v>
      </c>
      <c r="Q363" s="45">
        <f t="shared" si="160"/>
        <v>0</v>
      </c>
      <c r="R363" s="26"/>
    </row>
    <row r="364" spans="1:18" s="70" customFormat="1" ht="20.25">
      <c r="A364" s="42" t="s">
        <v>41</v>
      </c>
      <c r="B364" s="43" t="s">
        <v>45</v>
      </c>
      <c r="C364" s="43" t="s">
        <v>199</v>
      </c>
      <c r="D364" s="85" t="s">
        <v>224</v>
      </c>
      <c r="E364" s="49">
        <v>800</v>
      </c>
      <c r="F364" s="45">
        <f>F365</f>
        <v>1200</v>
      </c>
      <c r="G364" s="45">
        <f t="shared" si="160"/>
        <v>0</v>
      </c>
      <c r="H364" s="45">
        <f t="shared" si="160"/>
        <v>1200</v>
      </c>
      <c r="I364" s="45">
        <f t="shared" si="160"/>
        <v>0</v>
      </c>
      <c r="J364" s="45">
        <f t="shared" si="160"/>
        <v>0</v>
      </c>
      <c r="K364" s="45">
        <f t="shared" si="160"/>
        <v>0</v>
      </c>
      <c r="L364" s="45">
        <f t="shared" si="160"/>
        <v>0</v>
      </c>
      <c r="M364" s="45">
        <f t="shared" si="160"/>
        <v>0</v>
      </c>
      <c r="N364" s="45">
        <f t="shared" si="160"/>
        <v>1200</v>
      </c>
      <c r="O364" s="45">
        <f t="shared" si="160"/>
        <v>0</v>
      </c>
      <c r="P364" s="45">
        <f t="shared" si="160"/>
        <v>1200</v>
      </c>
      <c r="Q364" s="45">
        <f t="shared" si="160"/>
        <v>0</v>
      </c>
      <c r="R364" s="26"/>
    </row>
    <row r="365" spans="1:18" s="70" customFormat="1" ht="20.25">
      <c r="A365" s="42" t="s">
        <v>43</v>
      </c>
      <c r="B365" s="43" t="s">
        <v>45</v>
      </c>
      <c r="C365" s="43" t="s">
        <v>199</v>
      </c>
      <c r="D365" s="85" t="s">
        <v>224</v>
      </c>
      <c r="E365" s="49">
        <v>850</v>
      </c>
      <c r="F365" s="45">
        <v>1200</v>
      </c>
      <c r="G365" s="45"/>
      <c r="H365" s="45">
        <v>1200</v>
      </c>
      <c r="I365" s="50"/>
      <c r="J365" s="71"/>
      <c r="K365" s="71"/>
      <c r="L365" s="72"/>
      <c r="M365" s="72"/>
      <c r="N365" s="45">
        <f>F365+J365+K365</f>
        <v>1200</v>
      </c>
      <c r="O365" s="45">
        <f>G365+K365</f>
        <v>0</v>
      </c>
      <c r="P365" s="45">
        <f>H365+L365+M365</f>
        <v>1200</v>
      </c>
      <c r="Q365" s="50">
        <f>I365+M365</f>
        <v>0</v>
      </c>
      <c r="R365" s="26"/>
    </row>
    <row r="366" spans="1:18" s="70" customFormat="1" ht="20.25">
      <c r="A366" s="42"/>
      <c r="B366" s="95"/>
      <c r="C366" s="95"/>
      <c r="D366" s="95"/>
      <c r="E366" s="95"/>
      <c r="F366" s="115"/>
      <c r="G366" s="115"/>
      <c r="H366" s="115"/>
      <c r="I366" s="115"/>
      <c r="J366" s="68"/>
      <c r="K366" s="68"/>
      <c r="L366" s="69"/>
      <c r="M366" s="69"/>
      <c r="N366" s="115"/>
      <c r="O366" s="115"/>
      <c r="P366" s="115"/>
      <c r="Q366" s="115"/>
      <c r="R366" s="26"/>
    </row>
    <row r="367" spans="1:18" s="70" customFormat="1" ht="37.5">
      <c r="A367" s="37" t="s">
        <v>225</v>
      </c>
      <c r="B367" s="38" t="s">
        <v>45</v>
      </c>
      <c r="C367" s="38" t="s">
        <v>226</v>
      </c>
      <c r="D367" s="54"/>
      <c r="E367" s="38"/>
      <c r="F367" s="55">
        <f>F373+F368</f>
        <v>51610</v>
      </c>
      <c r="G367" s="55">
        <f t="shared" ref="G367:Q367" si="161">G373+G368</f>
        <v>0</v>
      </c>
      <c r="H367" s="55">
        <f t="shared" si="161"/>
        <v>50294</v>
      </c>
      <c r="I367" s="55">
        <f t="shared" si="161"/>
        <v>0</v>
      </c>
      <c r="J367" s="55">
        <f t="shared" si="161"/>
        <v>0</v>
      </c>
      <c r="K367" s="55">
        <f t="shared" si="161"/>
        <v>0</v>
      </c>
      <c r="L367" s="55">
        <f t="shared" si="161"/>
        <v>0</v>
      </c>
      <c r="M367" s="55">
        <f t="shared" si="161"/>
        <v>0</v>
      </c>
      <c r="N367" s="55">
        <f t="shared" si="161"/>
        <v>51610</v>
      </c>
      <c r="O367" s="55">
        <f t="shared" si="161"/>
        <v>0</v>
      </c>
      <c r="P367" s="55">
        <f t="shared" si="161"/>
        <v>50294</v>
      </c>
      <c r="Q367" s="55">
        <f t="shared" si="161"/>
        <v>0</v>
      </c>
      <c r="R367" s="26"/>
    </row>
    <row r="368" spans="1:18" s="41" customFormat="1" ht="50.25">
      <c r="A368" s="42" t="s">
        <v>227</v>
      </c>
      <c r="B368" s="43" t="s">
        <v>45</v>
      </c>
      <c r="C368" s="43" t="s">
        <v>226</v>
      </c>
      <c r="D368" s="43" t="s">
        <v>228</v>
      </c>
      <c r="E368" s="43"/>
      <c r="F368" s="45">
        <f>F369</f>
        <v>465</v>
      </c>
      <c r="G368" s="45">
        <f t="shared" ref="G368:Q371" si="162">G369</f>
        <v>0</v>
      </c>
      <c r="H368" s="45">
        <f t="shared" si="162"/>
        <v>465</v>
      </c>
      <c r="I368" s="45">
        <f t="shared" si="162"/>
        <v>0</v>
      </c>
      <c r="J368" s="46">
        <f t="shared" si="162"/>
        <v>0</v>
      </c>
      <c r="K368" s="46">
        <f t="shared" si="162"/>
        <v>0</v>
      </c>
      <c r="L368" s="47">
        <f t="shared" si="162"/>
        <v>0</v>
      </c>
      <c r="M368" s="47">
        <f t="shared" si="162"/>
        <v>0</v>
      </c>
      <c r="N368" s="45">
        <f t="shared" si="162"/>
        <v>465</v>
      </c>
      <c r="O368" s="45">
        <f t="shared" si="162"/>
        <v>0</v>
      </c>
      <c r="P368" s="45">
        <f t="shared" si="162"/>
        <v>465</v>
      </c>
      <c r="Q368" s="45">
        <f t="shared" si="162"/>
        <v>0</v>
      </c>
      <c r="R368" s="26"/>
    </row>
    <row r="369" spans="1:18" s="41" customFormat="1" ht="20.25">
      <c r="A369" s="42" t="s">
        <v>74</v>
      </c>
      <c r="B369" s="43" t="s">
        <v>45</v>
      </c>
      <c r="C369" s="43" t="s">
        <v>226</v>
      </c>
      <c r="D369" s="43" t="s">
        <v>229</v>
      </c>
      <c r="E369" s="43"/>
      <c r="F369" s="45">
        <f>F370</f>
        <v>465</v>
      </c>
      <c r="G369" s="45">
        <f t="shared" si="162"/>
        <v>0</v>
      </c>
      <c r="H369" s="45">
        <f t="shared" si="162"/>
        <v>465</v>
      </c>
      <c r="I369" s="45">
        <f t="shared" si="162"/>
        <v>0</v>
      </c>
      <c r="J369" s="46">
        <f t="shared" si="162"/>
        <v>0</v>
      </c>
      <c r="K369" s="46">
        <f t="shared" si="162"/>
        <v>0</v>
      </c>
      <c r="L369" s="47">
        <f t="shared" si="162"/>
        <v>0</v>
      </c>
      <c r="M369" s="47">
        <f t="shared" si="162"/>
        <v>0</v>
      </c>
      <c r="N369" s="45">
        <f t="shared" si="162"/>
        <v>465</v>
      </c>
      <c r="O369" s="45">
        <f t="shared" si="162"/>
        <v>0</v>
      </c>
      <c r="P369" s="45">
        <f t="shared" si="162"/>
        <v>465</v>
      </c>
      <c r="Q369" s="45">
        <f t="shared" si="162"/>
        <v>0</v>
      </c>
      <c r="R369" s="26"/>
    </row>
    <row r="370" spans="1:18" s="41" customFormat="1" ht="20.25">
      <c r="A370" s="42" t="s">
        <v>230</v>
      </c>
      <c r="B370" s="43" t="s">
        <v>45</v>
      </c>
      <c r="C370" s="43" t="s">
        <v>226</v>
      </c>
      <c r="D370" s="43" t="s">
        <v>231</v>
      </c>
      <c r="E370" s="43"/>
      <c r="F370" s="45">
        <f>F371</f>
        <v>465</v>
      </c>
      <c r="G370" s="45">
        <f t="shared" si="162"/>
        <v>0</v>
      </c>
      <c r="H370" s="45">
        <f t="shared" si="162"/>
        <v>465</v>
      </c>
      <c r="I370" s="45">
        <f t="shared" si="162"/>
        <v>0</v>
      </c>
      <c r="J370" s="46">
        <f t="shared" si="162"/>
        <v>0</v>
      </c>
      <c r="K370" s="46">
        <f t="shared" si="162"/>
        <v>0</v>
      </c>
      <c r="L370" s="47">
        <f t="shared" si="162"/>
        <v>0</v>
      </c>
      <c r="M370" s="47">
        <f t="shared" si="162"/>
        <v>0</v>
      </c>
      <c r="N370" s="45">
        <f t="shared" si="162"/>
        <v>465</v>
      </c>
      <c r="O370" s="45">
        <f t="shared" si="162"/>
        <v>0</v>
      </c>
      <c r="P370" s="45">
        <f t="shared" si="162"/>
        <v>465</v>
      </c>
      <c r="Q370" s="45">
        <f t="shared" si="162"/>
        <v>0</v>
      </c>
      <c r="R370" s="26"/>
    </row>
    <row r="371" spans="1:18" s="41" customFormat="1" ht="33.75">
      <c r="A371" s="42" t="s">
        <v>37</v>
      </c>
      <c r="B371" s="43" t="s">
        <v>45</v>
      </c>
      <c r="C371" s="43" t="s">
        <v>226</v>
      </c>
      <c r="D371" s="43" t="s">
        <v>231</v>
      </c>
      <c r="E371" s="49">
        <v>200</v>
      </c>
      <c r="F371" s="45">
        <f>F372</f>
        <v>465</v>
      </c>
      <c r="G371" s="45">
        <f t="shared" si="162"/>
        <v>0</v>
      </c>
      <c r="H371" s="45">
        <f t="shared" si="162"/>
        <v>465</v>
      </c>
      <c r="I371" s="45">
        <f t="shared" si="162"/>
        <v>0</v>
      </c>
      <c r="J371" s="46">
        <f t="shared" si="162"/>
        <v>0</v>
      </c>
      <c r="K371" s="46">
        <f t="shared" si="162"/>
        <v>0</v>
      </c>
      <c r="L371" s="47">
        <f t="shared" si="162"/>
        <v>0</v>
      </c>
      <c r="M371" s="47">
        <f t="shared" si="162"/>
        <v>0</v>
      </c>
      <c r="N371" s="45">
        <f t="shared" si="162"/>
        <v>465</v>
      </c>
      <c r="O371" s="45">
        <f t="shared" si="162"/>
        <v>0</v>
      </c>
      <c r="P371" s="45">
        <f t="shared" si="162"/>
        <v>465</v>
      </c>
      <c r="Q371" s="45">
        <f t="shared" si="162"/>
        <v>0</v>
      </c>
      <c r="R371" s="26"/>
    </row>
    <row r="372" spans="1:18" s="41" customFormat="1" ht="50.25">
      <c r="A372" s="42" t="s">
        <v>38</v>
      </c>
      <c r="B372" s="43" t="s">
        <v>45</v>
      </c>
      <c r="C372" s="43" t="s">
        <v>226</v>
      </c>
      <c r="D372" s="43" t="s">
        <v>231</v>
      </c>
      <c r="E372" s="49">
        <v>240</v>
      </c>
      <c r="F372" s="45">
        <v>465</v>
      </c>
      <c r="G372" s="45"/>
      <c r="H372" s="45">
        <v>465</v>
      </c>
      <c r="I372" s="50"/>
      <c r="J372" s="68"/>
      <c r="K372" s="68"/>
      <c r="L372" s="69"/>
      <c r="M372" s="69"/>
      <c r="N372" s="45">
        <f>F372+J372+K372</f>
        <v>465</v>
      </c>
      <c r="O372" s="45">
        <f>G372+K372</f>
        <v>0</v>
      </c>
      <c r="P372" s="45">
        <f>H372+L372+M372</f>
        <v>465</v>
      </c>
      <c r="Q372" s="50">
        <f>I372+M372</f>
        <v>0</v>
      </c>
      <c r="R372" s="26"/>
    </row>
    <row r="373" spans="1:18" s="70" customFormat="1" ht="20.25">
      <c r="A373" s="42" t="s">
        <v>21</v>
      </c>
      <c r="B373" s="43" t="s">
        <v>45</v>
      </c>
      <c r="C373" s="43" t="s">
        <v>226</v>
      </c>
      <c r="D373" s="85" t="s">
        <v>22</v>
      </c>
      <c r="E373" s="43"/>
      <c r="F373" s="45">
        <f>F374+F381</f>
        <v>51145</v>
      </c>
      <c r="G373" s="45">
        <f t="shared" ref="G373:Q373" si="163">G374+G381</f>
        <v>0</v>
      </c>
      <c r="H373" s="45">
        <f t="shared" si="163"/>
        <v>49829</v>
      </c>
      <c r="I373" s="45">
        <f t="shared" si="163"/>
        <v>0</v>
      </c>
      <c r="J373" s="46">
        <f t="shared" si="163"/>
        <v>0</v>
      </c>
      <c r="K373" s="46">
        <f t="shared" si="163"/>
        <v>0</v>
      </c>
      <c r="L373" s="47">
        <f t="shared" si="163"/>
        <v>0</v>
      </c>
      <c r="M373" s="47">
        <f t="shared" si="163"/>
        <v>0</v>
      </c>
      <c r="N373" s="45">
        <f t="shared" si="163"/>
        <v>51145</v>
      </c>
      <c r="O373" s="45">
        <f t="shared" si="163"/>
        <v>0</v>
      </c>
      <c r="P373" s="45">
        <f t="shared" si="163"/>
        <v>49829</v>
      </c>
      <c r="Q373" s="45">
        <f t="shared" si="163"/>
        <v>0</v>
      </c>
      <c r="R373" s="26"/>
    </row>
    <row r="374" spans="1:18" s="70" customFormat="1" ht="33.75">
      <c r="A374" s="42" t="s">
        <v>80</v>
      </c>
      <c r="B374" s="43" t="s">
        <v>45</v>
      </c>
      <c r="C374" s="43" t="s">
        <v>226</v>
      </c>
      <c r="D374" s="85" t="s">
        <v>172</v>
      </c>
      <c r="E374" s="43"/>
      <c r="F374" s="45">
        <f>F375+F378</f>
        <v>35606</v>
      </c>
      <c r="G374" s="45">
        <f t="shared" ref="G374:Q374" si="164">G375+G378</f>
        <v>0</v>
      </c>
      <c r="H374" s="45">
        <f t="shared" si="164"/>
        <v>35606</v>
      </c>
      <c r="I374" s="45">
        <f t="shared" si="164"/>
        <v>0</v>
      </c>
      <c r="J374" s="46">
        <f t="shared" si="164"/>
        <v>0</v>
      </c>
      <c r="K374" s="46">
        <f t="shared" si="164"/>
        <v>0</v>
      </c>
      <c r="L374" s="47">
        <f t="shared" si="164"/>
        <v>0</v>
      </c>
      <c r="M374" s="47">
        <f t="shared" si="164"/>
        <v>0</v>
      </c>
      <c r="N374" s="45">
        <f t="shared" si="164"/>
        <v>35606</v>
      </c>
      <c r="O374" s="45">
        <f t="shared" si="164"/>
        <v>0</v>
      </c>
      <c r="P374" s="45">
        <f t="shared" si="164"/>
        <v>35606</v>
      </c>
      <c r="Q374" s="45">
        <f t="shared" si="164"/>
        <v>0</v>
      </c>
      <c r="R374" s="26"/>
    </row>
    <row r="375" spans="1:18" s="70" customFormat="1" ht="33.75">
      <c r="A375" s="42" t="s">
        <v>232</v>
      </c>
      <c r="B375" s="43" t="s">
        <v>45</v>
      </c>
      <c r="C375" s="43" t="s">
        <v>226</v>
      </c>
      <c r="D375" s="85" t="s">
        <v>233</v>
      </c>
      <c r="E375" s="43"/>
      <c r="F375" s="45">
        <f>F376</f>
        <v>23496</v>
      </c>
      <c r="G375" s="45">
        <f t="shared" ref="G375:Q376" si="165">G376</f>
        <v>0</v>
      </c>
      <c r="H375" s="45">
        <f t="shared" si="165"/>
        <v>23496</v>
      </c>
      <c r="I375" s="45">
        <f t="shared" si="165"/>
        <v>0</v>
      </c>
      <c r="J375" s="46">
        <f t="shared" si="165"/>
        <v>0</v>
      </c>
      <c r="K375" s="46">
        <f t="shared" si="165"/>
        <v>0</v>
      </c>
      <c r="L375" s="47">
        <f t="shared" si="165"/>
        <v>0</v>
      </c>
      <c r="M375" s="47">
        <f t="shared" si="165"/>
        <v>0</v>
      </c>
      <c r="N375" s="45">
        <f t="shared" si="165"/>
        <v>23496</v>
      </c>
      <c r="O375" s="45">
        <f t="shared" si="165"/>
        <v>0</v>
      </c>
      <c r="P375" s="45">
        <f t="shared" si="165"/>
        <v>23496</v>
      </c>
      <c r="Q375" s="45">
        <f t="shared" si="165"/>
        <v>0</v>
      </c>
      <c r="R375" s="26"/>
    </row>
    <row r="376" spans="1:18" s="70" customFormat="1" ht="50.25">
      <c r="A376" s="42" t="s">
        <v>84</v>
      </c>
      <c r="B376" s="43" t="s">
        <v>45</v>
      </c>
      <c r="C376" s="43" t="s">
        <v>226</v>
      </c>
      <c r="D376" s="85" t="s">
        <v>233</v>
      </c>
      <c r="E376" s="49">
        <v>600</v>
      </c>
      <c r="F376" s="45">
        <f>F377</f>
        <v>23496</v>
      </c>
      <c r="G376" s="45">
        <f t="shared" si="165"/>
        <v>0</v>
      </c>
      <c r="H376" s="45">
        <f t="shared" si="165"/>
        <v>23496</v>
      </c>
      <c r="I376" s="45">
        <f t="shared" si="165"/>
        <v>0</v>
      </c>
      <c r="J376" s="46">
        <f t="shared" si="165"/>
        <v>0</v>
      </c>
      <c r="K376" s="46">
        <f t="shared" si="165"/>
        <v>0</v>
      </c>
      <c r="L376" s="47">
        <f t="shared" si="165"/>
        <v>0</v>
      </c>
      <c r="M376" s="47">
        <f t="shared" si="165"/>
        <v>0</v>
      </c>
      <c r="N376" s="45">
        <f t="shared" si="165"/>
        <v>23496</v>
      </c>
      <c r="O376" s="45">
        <f t="shared" si="165"/>
        <v>0</v>
      </c>
      <c r="P376" s="45">
        <f t="shared" si="165"/>
        <v>23496</v>
      </c>
      <c r="Q376" s="45">
        <f t="shared" si="165"/>
        <v>0</v>
      </c>
      <c r="R376" s="26"/>
    </row>
    <row r="377" spans="1:18" s="48" customFormat="1" ht="20.25">
      <c r="A377" s="42" t="s">
        <v>85</v>
      </c>
      <c r="B377" s="43" t="s">
        <v>45</v>
      </c>
      <c r="C377" s="43" t="s">
        <v>226</v>
      </c>
      <c r="D377" s="85" t="s">
        <v>233</v>
      </c>
      <c r="E377" s="49">
        <v>620</v>
      </c>
      <c r="F377" s="45">
        <f>23449+47+G377</f>
        <v>23496</v>
      </c>
      <c r="G377" s="45"/>
      <c r="H377" s="45">
        <f>23449+47+I377</f>
        <v>23496</v>
      </c>
      <c r="I377" s="50"/>
      <c r="J377" s="51"/>
      <c r="K377" s="51"/>
      <c r="L377" s="52"/>
      <c r="M377" s="52"/>
      <c r="N377" s="45">
        <f>F377+J377+K377</f>
        <v>23496</v>
      </c>
      <c r="O377" s="45">
        <f>G377+K377</f>
        <v>0</v>
      </c>
      <c r="P377" s="45">
        <f>H377+L377+M377</f>
        <v>23496</v>
      </c>
      <c r="Q377" s="50">
        <f>I377+M377</f>
        <v>0</v>
      </c>
      <c r="R377" s="26"/>
    </row>
    <row r="378" spans="1:18" s="48" customFormat="1" ht="33.75">
      <c r="A378" s="42" t="s">
        <v>234</v>
      </c>
      <c r="B378" s="43" t="s">
        <v>45</v>
      </c>
      <c r="C378" s="43" t="s">
        <v>226</v>
      </c>
      <c r="D378" s="85" t="s">
        <v>235</v>
      </c>
      <c r="E378" s="43"/>
      <c r="F378" s="45">
        <f>F379</f>
        <v>12110</v>
      </c>
      <c r="G378" s="45">
        <f t="shared" ref="G378:Q379" si="166">G379</f>
        <v>0</v>
      </c>
      <c r="H378" s="45">
        <f t="shared" si="166"/>
        <v>12110</v>
      </c>
      <c r="I378" s="45">
        <f t="shared" si="166"/>
        <v>0</v>
      </c>
      <c r="J378" s="46">
        <f t="shared" si="166"/>
        <v>0</v>
      </c>
      <c r="K378" s="46">
        <f t="shared" si="166"/>
        <v>0</v>
      </c>
      <c r="L378" s="47">
        <f t="shared" si="166"/>
        <v>0</v>
      </c>
      <c r="M378" s="47">
        <f t="shared" si="166"/>
        <v>0</v>
      </c>
      <c r="N378" s="45">
        <f t="shared" si="166"/>
        <v>12110</v>
      </c>
      <c r="O378" s="45">
        <f t="shared" si="166"/>
        <v>0</v>
      </c>
      <c r="P378" s="45">
        <f t="shared" si="166"/>
        <v>12110</v>
      </c>
      <c r="Q378" s="45">
        <f t="shared" si="166"/>
        <v>0</v>
      </c>
      <c r="R378" s="26"/>
    </row>
    <row r="379" spans="1:18" s="48" customFormat="1" ht="50.25">
      <c r="A379" s="42" t="s">
        <v>84</v>
      </c>
      <c r="B379" s="43" t="s">
        <v>45</v>
      </c>
      <c r="C379" s="43" t="s">
        <v>226</v>
      </c>
      <c r="D379" s="85" t="s">
        <v>235</v>
      </c>
      <c r="E379" s="49">
        <v>600</v>
      </c>
      <c r="F379" s="45">
        <f>F380</f>
        <v>12110</v>
      </c>
      <c r="G379" s="45">
        <f t="shared" si="166"/>
        <v>0</v>
      </c>
      <c r="H379" s="45">
        <f t="shared" si="166"/>
        <v>12110</v>
      </c>
      <c r="I379" s="45">
        <f t="shared" si="166"/>
        <v>0</v>
      </c>
      <c r="J379" s="46">
        <f t="shared" si="166"/>
        <v>0</v>
      </c>
      <c r="K379" s="46">
        <f t="shared" si="166"/>
        <v>0</v>
      </c>
      <c r="L379" s="47">
        <f t="shared" si="166"/>
        <v>0</v>
      </c>
      <c r="M379" s="47">
        <f t="shared" si="166"/>
        <v>0</v>
      </c>
      <c r="N379" s="45">
        <f t="shared" si="166"/>
        <v>12110</v>
      </c>
      <c r="O379" s="45">
        <f t="shared" si="166"/>
        <v>0</v>
      </c>
      <c r="P379" s="45">
        <f t="shared" si="166"/>
        <v>12110</v>
      </c>
      <c r="Q379" s="45">
        <f t="shared" si="166"/>
        <v>0</v>
      </c>
      <c r="R379" s="26"/>
    </row>
    <row r="380" spans="1:18" s="48" customFormat="1" ht="20.25">
      <c r="A380" s="42" t="s">
        <v>159</v>
      </c>
      <c r="B380" s="43" t="s">
        <v>45</v>
      </c>
      <c r="C380" s="43" t="s">
        <v>226</v>
      </c>
      <c r="D380" s="85" t="s">
        <v>235</v>
      </c>
      <c r="E380" s="49">
        <v>610</v>
      </c>
      <c r="F380" s="45">
        <v>12110</v>
      </c>
      <c r="G380" s="45"/>
      <c r="H380" s="45">
        <v>12110</v>
      </c>
      <c r="I380" s="50"/>
      <c r="J380" s="51"/>
      <c r="K380" s="51"/>
      <c r="L380" s="52"/>
      <c r="M380" s="52"/>
      <c r="N380" s="45">
        <f>F380+J380+K380</f>
        <v>12110</v>
      </c>
      <c r="O380" s="45">
        <f>G380+K380</f>
        <v>0</v>
      </c>
      <c r="P380" s="45">
        <f>H380+L380+M380</f>
        <v>12110</v>
      </c>
      <c r="Q380" s="50">
        <f>I380+M380</f>
        <v>0</v>
      </c>
      <c r="R380" s="26"/>
    </row>
    <row r="381" spans="1:18" s="73" customFormat="1" ht="20.25">
      <c r="A381" s="42" t="s">
        <v>74</v>
      </c>
      <c r="B381" s="43" t="s">
        <v>45</v>
      </c>
      <c r="C381" s="43" t="s">
        <v>226</v>
      </c>
      <c r="D381" s="43" t="s">
        <v>105</v>
      </c>
      <c r="E381" s="43"/>
      <c r="F381" s="45">
        <f>F388+F382+F385</f>
        <v>15539</v>
      </c>
      <c r="G381" s="45">
        <f t="shared" ref="G381:Q381" si="167">G388+G382+G385</f>
        <v>0</v>
      </c>
      <c r="H381" s="45">
        <f t="shared" si="167"/>
        <v>14223</v>
      </c>
      <c r="I381" s="45">
        <f t="shared" si="167"/>
        <v>0</v>
      </c>
      <c r="J381" s="46">
        <f t="shared" si="167"/>
        <v>0</v>
      </c>
      <c r="K381" s="46">
        <f t="shared" si="167"/>
        <v>0</v>
      </c>
      <c r="L381" s="47">
        <f t="shared" si="167"/>
        <v>0</v>
      </c>
      <c r="M381" s="47">
        <f t="shared" si="167"/>
        <v>0</v>
      </c>
      <c r="N381" s="45">
        <f t="shared" si="167"/>
        <v>15539</v>
      </c>
      <c r="O381" s="45">
        <f t="shared" si="167"/>
        <v>0</v>
      </c>
      <c r="P381" s="45">
        <f t="shared" si="167"/>
        <v>14223</v>
      </c>
      <c r="Q381" s="45">
        <f t="shared" si="167"/>
        <v>0</v>
      </c>
      <c r="R381" s="26"/>
    </row>
    <row r="382" spans="1:18" s="73" customFormat="1" ht="20.25">
      <c r="A382" s="42" t="s">
        <v>230</v>
      </c>
      <c r="B382" s="43" t="s">
        <v>45</v>
      </c>
      <c r="C382" s="43" t="s">
        <v>226</v>
      </c>
      <c r="D382" s="60" t="s">
        <v>236</v>
      </c>
      <c r="E382" s="43"/>
      <c r="F382" s="45">
        <f>F383</f>
        <v>900</v>
      </c>
      <c r="G382" s="45">
        <f t="shared" ref="G382:Q383" si="168">G383</f>
        <v>0</v>
      </c>
      <c r="H382" s="45">
        <f t="shared" si="168"/>
        <v>900</v>
      </c>
      <c r="I382" s="45">
        <f t="shared" si="168"/>
        <v>0</v>
      </c>
      <c r="J382" s="46">
        <f t="shared" si="168"/>
        <v>0</v>
      </c>
      <c r="K382" s="46">
        <f t="shared" si="168"/>
        <v>0</v>
      </c>
      <c r="L382" s="47">
        <f t="shared" si="168"/>
        <v>0</v>
      </c>
      <c r="M382" s="47">
        <f t="shared" si="168"/>
        <v>0</v>
      </c>
      <c r="N382" s="45">
        <f t="shared" si="168"/>
        <v>900</v>
      </c>
      <c r="O382" s="45">
        <f t="shared" si="168"/>
        <v>0</v>
      </c>
      <c r="P382" s="45">
        <f t="shared" si="168"/>
        <v>900</v>
      </c>
      <c r="Q382" s="45">
        <f t="shared" si="168"/>
        <v>0</v>
      </c>
      <c r="R382" s="26"/>
    </row>
    <row r="383" spans="1:18" s="73" customFormat="1" ht="50.25">
      <c r="A383" s="42" t="s">
        <v>84</v>
      </c>
      <c r="B383" s="43" t="s">
        <v>45</v>
      </c>
      <c r="C383" s="43" t="s">
        <v>226</v>
      </c>
      <c r="D383" s="60" t="s">
        <v>236</v>
      </c>
      <c r="E383" s="49">
        <v>600</v>
      </c>
      <c r="F383" s="45">
        <f>F384</f>
        <v>900</v>
      </c>
      <c r="G383" s="45">
        <f t="shared" si="168"/>
        <v>0</v>
      </c>
      <c r="H383" s="45">
        <f t="shared" si="168"/>
        <v>900</v>
      </c>
      <c r="I383" s="45">
        <f t="shared" si="168"/>
        <v>0</v>
      </c>
      <c r="J383" s="46">
        <f t="shared" si="168"/>
        <v>0</v>
      </c>
      <c r="K383" s="46">
        <f t="shared" si="168"/>
        <v>0</v>
      </c>
      <c r="L383" s="47">
        <f t="shared" si="168"/>
        <v>0</v>
      </c>
      <c r="M383" s="47">
        <f t="shared" si="168"/>
        <v>0</v>
      </c>
      <c r="N383" s="45">
        <f t="shared" si="168"/>
        <v>900</v>
      </c>
      <c r="O383" s="45">
        <f t="shared" si="168"/>
        <v>0</v>
      </c>
      <c r="P383" s="45">
        <f t="shared" si="168"/>
        <v>900</v>
      </c>
      <c r="Q383" s="45">
        <f t="shared" si="168"/>
        <v>0</v>
      </c>
      <c r="R383" s="26"/>
    </row>
    <row r="384" spans="1:18" s="73" customFormat="1" ht="20.25">
      <c r="A384" s="42" t="s">
        <v>85</v>
      </c>
      <c r="B384" s="43" t="s">
        <v>45</v>
      </c>
      <c r="C384" s="43" t="s">
        <v>226</v>
      </c>
      <c r="D384" s="60" t="s">
        <v>236</v>
      </c>
      <c r="E384" s="49">
        <v>620</v>
      </c>
      <c r="F384" s="45">
        <v>900</v>
      </c>
      <c r="G384" s="45"/>
      <c r="H384" s="45">
        <v>900</v>
      </c>
      <c r="I384" s="50"/>
      <c r="J384" s="74"/>
      <c r="K384" s="74"/>
      <c r="L384" s="75"/>
      <c r="M384" s="75"/>
      <c r="N384" s="45">
        <f>F384+J384+K384</f>
        <v>900</v>
      </c>
      <c r="O384" s="45">
        <f>G384+K384</f>
        <v>0</v>
      </c>
      <c r="P384" s="45">
        <f>H384+L384+M384</f>
        <v>900</v>
      </c>
      <c r="Q384" s="50">
        <f>I384+M384</f>
        <v>0</v>
      </c>
      <c r="R384" s="26"/>
    </row>
    <row r="385" spans="1:18" s="117" customFormat="1" ht="20.25">
      <c r="A385" s="42" t="s">
        <v>237</v>
      </c>
      <c r="B385" s="43" t="s">
        <v>45</v>
      </c>
      <c r="C385" s="43" t="s">
        <v>226</v>
      </c>
      <c r="D385" s="116" t="s">
        <v>238</v>
      </c>
      <c r="E385" s="43"/>
      <c r="F385" s="45">
        <f>F386</f>
        <v>13135</v>
      </c>
      <c r="G385" s="45">
        <f t="shared" ref="G385:Q386" si="169">G386</f>
        <v>0</v>
      </c>
      <c r="H385" s="45">
        <f t="shared" si="169"/>
        <v>11819</v>
      </c>
      <c r="I385" s="45">
        <f t="shared" si="169"/>
        <v>0</v>
      </c>
      <c r="J385" s="46">
        <f t="shared" si="169"/>
        <v>0</v>
      </c>
      <c r="K385" s="46">
        <f t="shared" si="169"/>
        <v>0</v>
      </c>
      <c r="L385" s="47">
        <f t="shared" si="169"/>
        <v>0</v>
      </c>
      <c r="M385" s="47">
        <f t="shared" si="169"/>
        <v>0</v>
      </c>
      <c r="N385" s="45">
        <f t="shared" si="169"/>
        <v>13135</v>
      </c>
      <c r="O385" s="45">
        <f t="shared" si="169"/>
        <v>0</v>
      </c>
      <c r="P385" s="45">
        <f t="shared" si="169"/>
        <v>11819</v>
      </c>
      <c r="Q385" s="45">
        <f t="shared" si="169"/>
        <v>0</v>
      </c>
      <c r="R385" s="26"/>
    </row>
    <row r="386" spans="1:18" s="117" customFormat="1" ht="33.75">
      <c r="A386" s="42" t="s">
        <v>37</v>
      </c>
      <c r="B386" s="43" t="s">
        <v>45</v>
      </c>
      <c r="C386" s="43" t="s">
        <v>226</v>
      </c>
      <c r="D386" s="116" t="s">
        <v>238</v>
      </c>
      <c r="E386" s="49">
        <v>200</v>
      </c>
      <c r="F386" s="45">
        <f>F387</f>
        <v>13135</v>
      </c>
      <c r="G386" s="45">
        <f t="shared" si="169"/>
        <v>0</v>
      </c>
      <c r="H386" s="45">
        <f t="shared" si="169"/>
        <v>11819</v>
      </c>
      <c r="I386" s="45">
        <f t="shared" si="169"/>
        <v>0</v>
      </c>
      <c r="J386" s="46">
        <f t="shared" si="169"/>
        <v>0</v>
      </c>
      <c r="K386" s="46">
        <f t="shared" si="169"/>
        <v>0</v>
      </c>
      <c r="L386" s="47">
        <f t="shared" si="169"/>
        <v>0</v>
      </c>
      <c r="M386" s="47">
        <f t="shared" si="169"/>
        <v>0</v>
      </c>
      <c r="N386" s="45">
        <f t="shared" si="169"/>
        <v>13135</v>
      </c>
      <c r="O386" s="45">
        <f t="shared" si="169"/>
        <v>0</v>
      </c>
      <c r="P386" s="45">
        <f t="shared" si="169"/>
        <v>11819</v>
      </c>
      <c r="Q386" s="45">
        <f t="shared" si="169"/>
        <v>0</v>
      </c>
      <c r="R386" s="26"/>
    </row>
    <row r="387" spans="1:18" s="117" customFormat="1" ht="50.25">
      <c r="A387" s="42" t="s">
        <v>38</v>
      </c>
      <c r="B387" s="43" t="s">
        <v>45</v>
      </c>
      <c r="C387" s="43" t="s">
        <v>226</v>
      </c>
      <c r="D387" s="116" t="s">
        <v>238</v>
      </c>
      <c r="E387" s="49">
        <v>240</v>
      </c>
      <c r="F387" s="45">
        <v>13135</v>
      </c>
      <c r="G387" s="45"/>
      <c r="H387" s="45">
        <v>11819</v>
      </c>
      <c r="I387" s="50"/>
      <c r="J387" s="74"/>
      <c r="K387" s="74"/>
      <c r="L387" s="75"/>
      <c r="M387" s="75"/>
      <c r="N387" s="45">
        <f>F387+J387+K387</f>
        <v>13135</v>
      </c>
      <c r="O387" s="45">
        <f>G387+K387</f>
        <v>0</v>
      </c>
      <c r="P387" s="45">
        <f>H387+L387+M387</f>
        <v>11819</v>
      </c>
      <c r="Q387" s="50">
        <f>I387+M387</f>
        <v>0</v>
      </c>
      <c r="R387" s="26"/>
    </row>
    <row r="388" spans="1:18" s="73" customFormat="1" ht="20.25">
      <c r="A388" s="42" t="s">
        <v>239</v>
      </c>
      <c r="B388" s="43" t="s">
        <v>45</v>
      </c>
      <c r="C388" s="43" t="s">
        <v>226</v>
      </c>
      <c r="D388" s="43" t="s">
        <v>240</v>
      </c>
      <c r="E388" s="43"/>
      <c r="F388" s="45">
        <f t="shared" ref="F388:Q389" si="170">F389</f>
        <v>1504</v>
      </c>
      <c r="G388" s="45">
        <f t="shared" si="170"/>
        <v>0</v>
      </c>
      <c r="H388" s="45">
        <f t="shared" si="170"/>
        <v>1504</v>
      </c>
      <c r="I388" s="45">
        <f t="shared" si="170"/>
        <v>0</v>
      </c>
      <c r="J388" s="46">
        <f t="shared" si="170"/>
        <v>0</v>
      </c>
      <c r="K388" s="46">
        <f t="shared" si="170"/>
        <v>0</v>
      </c>
      <c r="L388" s="47">
        <f t="shared" si="170"/>
        <v>0</v>
      </c>
      <c r="M388" s="47">
        <f t="shared" si="170"/>
        <v>0</v>
      </c>
      <c r="N388" s="45">
        <f t="shared" si="170"/>
        <v>1504</v>
      </c>
      <c r="O388" s="45">
        <f t="shared" si="170"/>
        <v>0</v>
      </c>
      <c r="P388" s="45">
        <f t="shared" si="170"/>
        <v>1504</v>
      </c>
      <c r="Q388" s="45">
        <f t="shared" si="170"/>
        <v>0</v>
      </c>
      <c r="R388" s="26"/>
    </row>
    <row r="389" spans="1:18" s="73" customFormat="1" ht="33.75">
      <c r="A389" s="42" t="s">
        <v>37</v>
      </c>
      <c r="B389" s="43" t="s">
        <v>45</v>
      </c>
      <c r="C389" s="43" t="s">
        <v>226</v>
      </c>
      <c r="D389" s="43" t="s">
        <v>240</v>
      </c>
      <c r="E389" s="49">
        <v>200</v>
      </c>
      <c r="F389" s="45">
        <f t="shared" si="170"/>
        <v>1504</v>
      </c>
      <c r="G389" s="45">
        <f t="shared" si="170"/>
        <v>0</v>
      </c>
      <c r="H389" s="45">
        <f t="shared" si="170"/>
        <v>1504</v>
      </c>
      <c r="I389" s="45">
        <f t="shared" si="170"/>
        <v>0</v>
      </c>
      <c r="J389" s="46">
        <f t="shared" si="170"/>
        <v>0</v>
      </c>
      <c r="K389" s="46">
        <f t="shared" si="170"/>
        <v>0</v>
      </c>
      <c r="L389" s="47">
        <f t="shared" si="170"/>
        <v>0</v>
      </c>
      <c r="M389" s="47">
        <f t="shared" si="170"/>
        <v>0</v>
      </c>
      <c r="N389" s="45">
        <f t="shared" si="170"/>
        <v>1504</v>
      </c>
      <c r="O389" s="45">
        <f t="shared" si="170"/>
        <v>0</v>
      </c>
      <c r="P389" s="45">
        <f t="shared" si="170"/>
        <v>1504</v>
      </c>
      <c r="Q389" s="45">
        <f t="shared" si="170"/>
        <v>0</v>
      </c>
      <c r="R389" s="26"/>
    </row>
    <row r="390" spans="1:18" s="73" customFormat="1" ht="50.25">
      <c r="A390" s="42" t="s">
        <v>38</v>
      </c>
      <c r="B390" s="43" t="s">
        <v>45</v>
      </c>
      <c r="C390" s="43" t="s">
        <v>226</v>
      </c>
      <c r="D390" s="43" t="s">
        <v>240</v>
      </c>
      <c r="E390" s="49">
        <v>240</v>
      </c>
      <c r="F390" s="45">
        <v>1504</v>
      </c>
      <c r="G390" s="45"/>
      <c r="H390" s="45">
        <v>1504</v>
      </c>
      <c r="I390" s="50"/>
      <c r="J390" s="74"/>
      <c r="K390" s="74"/>
      <c r="L390" s="75"/>
      <c r="M390" s="75"/>
      <c r="N390" s="45">
        <f>F390+J390+K390</f>
        <v>1504</v>
      </c>
      <c r="O390" s="45">
        <f>G390+K390</f>
        <v>0</v>
      </c>
      <c r="P390" s="45">
        <f>H390+L390+M390</f>
        <v>1504</v>
      </c>
      <c r="Q390" s="50">
        <f>I390+M390</f>
        <v>0</v>
      </c>
      <c r="R390" s="26"/>
    </row>
    <row r="391" spans="1:18" s="73" customFormat="1" ht="20.25">
      <c r="A391" s="94"/>
      <c r="B391" s="29"/>
      <c r="C391" s="29"/>
      <c r="D391" s="30"/>
      <c r="E391" s="29"/>
      <c r="F391" s="14"/>
      <c r="G391" s="14"/>
      <c r="H391" s="14"/>
      <c r="I391" s="14"/>
      <c r="J391" s="16"/>
      <c r="K391" s="16"/>
      <c r="L391" s="17"/>
      <c r="M391" s="17"/>
      <c r="N391" s="14"/>
      <c r="O391" s="14"/>
      <c r="P391" s="14"/>
      <c r="Q391" s="14"/>
      <c r="R391" s="26"/>
    </row>
    <row r="392" spans="1:18" s="73" customFormat="1" ht="40.5">
      <c r="A392" s="18" t="s">
        <v>241</v>
      </c>
      <c r="B392" s="19" t="s">
        <v>242</v>
      </c>
      <c r="C392" s="19"/>
      <c r="D392" s="20"/>
      <c r="E392" s="19"/>
      <c r="F392" s="100">
        <f t="shared" ref="F392:Q392" si="171">F394+F408+F415+F452</f>
        <v>941416</v>
      </c>
      <c r="G392" s="100">
        <f t="shared" si="171"/>
        <v>0</v>
      </c>
      <c r="H392" s="100">
        <f t="shared" si="171"/>
        <v>941416</v>
      </c>
      <c r="I392" s="100">
        <f t="shared" si="171"/>
        <v>0</v>
      </c>
      <c r="J392" s="109">
        <f t="shared" si="171"/>
        <v>0</v>
      </c>
      <c r="K392" s="109">
        <f t="shared" si="171"/>
        <v>0</v>
      </c>
      <c r="L392" s="110">
        <f t="shared" si="171"/>
        <v>0</v>
      </c>
      <c r="M392" s="110">
        <f t="shared" si="171"/>
        <v>0</v>
      </c>
      <c r="N392" s="100">
        <f t="shared" si="171"/>
        <v>941416</v>
      </c>
      <c r="O392" s="100">
        <f t="shared" si="171"/>
        <v>0</v>
      </c>
      <c r="P392" s="100">
        <f t="shared" si="171"/>
        <v>941416</v>
      </c>
      <c r="Q392" s="100">
        <f t="shared" si="171"/>
        <v>0</v>
      </c>
      <c r="R392" s="26"/>
    </row>
    <row r="393" spans="1:18" s="73" customFormat="1" ht="20.25">
      <c r="A393" s="94"/>
      <c r="B393" s="29"/>
      <c r="C393" s="29"/>
      <c r="D393" s="30"/>
      <c r="E393" s="29"/>
      <c r="F393" s="118"/>
      <c r="G393" s="118"/>
      <c r="H393" s="118"/>
      <c r="I393" s="118"/>
      <c r="J393" s="119"/>
      <c r="K393" s="119"/>
      <c r="L393" s="120"/>
      <c r="M393" s="120"/>
      <c r="N393" s="118"/>
      <c r="O393" s="118"/>
      <c r="P393" s="118"/>
      <c r="Q393" s="118"/>
      <c r="R393" s="26"/>
    </row>
    <row r="394" spans="1:18" s="73" customFormat="1" ht="20.25">
      <c r="A394" s="37" t="s">
        <v>243</v>
      </c>
      <c r="B394" s="38" t="s">
        <v>244</v>
      </c>
      <c r="C394" s="38" t="s">
        <v>19</v>
      </c>
      <c r="D394" s="54"/>
      <c r="E394" s="40"/>
      <c r="F394" s="40">
        <f>F400+F395</f>
        <v>29888</v>
      </c>
      <c r="G394" s="40">
        <f t="shared" ref="G394:Q394" si="172">G400+G395</f>
        <v>0</v>
      </c>
      <c r="H394" s="40">
        <f t="shared" si="172"/>
        <v>29888</v>
      </c>
      <c r="I394" s="40">
        <f t="shared" si="172"/>
        <v>0</v>
      </c>
      <c r="J394" s="40">
        <f t="shared" si="172"/>
        <v>0</v>
      </c>
      <c r="K394" s="40">
        <f t="shared" si="172"/>
        <v>0</v>
      </c>
      <c r="L394" s="40">
        <f t="shared" si="172"/>
        <v>0</v>
      </c>
      <c r="M394" s="40">
        <f t="shared" si="172"/>
        <v>0</v>
      </c>
      <c r="N394" s="40">
        <f t="shared" si="172"/>
        <v>29888</v>
      </c>
      <c r="O394" s="40">
        <f t="shared" si="172"/>
        <v>0</v>
      </c>
      <c r="P394" s="40">
        <f t="shared" si="172"/>
        <v>29888</v>
      </c>
      <c r="Q394" s="40">
        <f t="shared" si="172"/>
        <v>0</v>
      </c>
      <c r="R394" s="26"/>
    </row>
    <row r="395" spans="1:18" s="73" customFormat="1" ht="50.25">
      <c r="A395" s="42" t="s">
        <v>245</v>
      </c>
      <c r="B395" s="43" t="s">
        <v>244</v>
      </c>
      <c r="C395" s="43" t="s">
        <v>19</v>
      </c>
      <c r="D395" s="43" t="s">
        <v>246</v>
      </c>
      <c r="E395" s="43"/>
      <c r="F395" s="45">
        <f>F396</f>
        <v>1796</v>
      </c>
      <c r="G395" s="45">
        <f t="shared" ref="G395:Q398" si="173">G396</f>
        <v>0</v>
      </c>
      <c r="H395" s="45">
        <f t="shared" si="173"/>
        <v>0</v>
      </c>
      <c r="I395" s="45">
        <f t="shared" si="173"/>
        <v>0</v>
      </c>
      <c r="J395" s="46">
        <f t="shared" si="173"/>
        <v>0</v>
      </c>
      <c r="K395" s="46">
        <f t="shared" si="173"/>
        <v>0</v>
      </c>
      <c r="L395" s="47">
        <f t="shared" si="173"/>
        <v>0</v>
      </c>
      <c r="M395" s="47">
        <f t="shared" si="173"/>
        <v>0</v>
      </c>
      <c r="N395" s="45">
        <f t="shared" si="173"/>
        <v>1796</v>
      </c>
      <c r="O395" s="45">
        <f t="shared" si="173"/>
        <v>0</v>
      </c>
      <c r="P395" s="45">
        <f t="shared" si="173"/>
        <v>0</v>
      </c>
      <c r="Q395" s="45">
        <f t="shared" si="173"/>
        <v>0</v>
      </c>
      <c r="R395" s="26"/>
    </row>
    <row r="396" spans="1:18" s="73" customFormat="1" ht="20.25">
      <c r="A396" s="42" t="s">
        <v>74</v>
      </c>
      <c r="B396" s="43" t="s">
        <v>244</v>
      </c>
      <c r="C396" s="43" t="s">
        <v>19</v>
      </c>
      <c r="D396" s="43" t="s">
        <v>247</v>
      </c>
      <c r="E396" s="43"/>
      <c r="F396" s="45">
        <f>F397</f>
        <v>1796</v>
      </c>
      <c r="G396" s="45">
        <f t="shared" si="173"/>
        <v>0</v>
      </c>
      <c r="H396" s="45">
        <f t="shared" si="173"/>
        <v>0</v>
      </c>
      <c r="I396" s="45">
        <f t="shared" si="173"/>
        <v>0</v>
      </c>
      <c r="J396" s="46">
        <f t="shared" si="173"/>
        <v>0</v>
      </c>
      <c r="K396" s="46">
        <f t="shared" si="173"/>
        <v>0</v>
      </c>
      <c r="L396" s="47">
        <f t="shared" si="173"/>
        <v>0</v>
      </c>
      <c r="M396" s="47">
        <f t="shared" si="173"/>
        <v>0</v>
      </c>
      <c r="N396" s="45">
        <f t="shared" si="173"/>
        <v>1796</v>
      </c>
      <c r="O396" s="45">
        <f t="shared" si="173"/>
        <v>0</v>
      </c>
      <c r="P396" s="45">
        <f t="shared" si="173"/>
        <v>0</v>
      </c>
      <c r="Q396" s="45">
        <f t="shared" si="173"/>
        <v>0</v>
      </c>
      <c r="R396" s="26"/>
    </row>
    <row r="397" spans="1:18" s="73" customFormat="1" ht="20.25">
      <c r="A397" s="42" t="s">
        <v>248</v>
      </c>
      <c r="B397" s="43" t="s">
        <v>244</v>
      </c>
      <c r="C397" s="43" t="s">
        <v>19</v>
      </c>
      <c r="D397" s="43" t="s">
        <v>249</v>
      </c>
      <c r="E397" s="43"/>
      <c r="F397" s="45">
        <f>F398</f>
        <v>1796</v>
      </c>
      <c r="G397" s="45">
        <f t="shared" si="173"/>
        <v>0</v>
      </c>
      <c r="H397" s="45">
        <f t="shared" si="173"/>
        <v>0</v>
      </c>
      <c r="I397" s="45">
        <f t="shared" si="173"/>
        <v>0</v>
      </c>
      <c r="J397" s="45">
        <f t="shared" si="173"/>
        <v>0</v>
      </c>
      <c r="K397" s="45">
        <f t="shared" si="173"/>
        <v>0</v>
      </c>
      <c r="L397" s="45">
        <f t="shared" si="173"/>
        <v>0</v>
      </c>
      <c r="M397" s="45">
        <f t="shared" si="173"/>
        <v>0</v>
      </c>
      <c r="N397" s="45">
        <f t="shared" si="173"/>
        <v>1796</v>
      </c>
      <c r="O397" s="45">
        <f t="shared" si="173"/>
        <v>0</v>
      </c>
      <c r="P397" s="45">
        <f t="shared" si="173"/>
        <v>0</v>
      </c>
      <c r="Q397" s="45">
        <f t="shared" si="173"/>
        <v>0</v>
      </c>
      <c r="R397" s="26"/>
    </row>
    <row r="398" spans="1:18" s="73" customFormat="1" ht="20.25">
      <c r="A398" s="42" t="s">
        <v>41</v>
      </c>
      <c r="B398" s="43" t="s">
        <v>244</v>
      </c>
      <c r="C398" s="43" t="s">
        <v>19</v>
      </c>
      <c r="D398" s="43" t="s">
        <v>249</v>
      </c>
      <c r="E398" s="49">
        <v>800</v>
      </c>
      <c r="F398" s="45">
        <f>F399</f>
        <v>1796</v>
      </c>
      <c r="G398" s="45">
        <f t="shared" si="173"/>
        <v>0</v>
      </c>
      <c r="H398" s="45">
        <f t="shared" si="173"/>
        <v>0</v>
      </c>
      <c r="I398" s="45">
        <f t="shared" si="173"/>
        <v>0</v>
      </c>
      <c r="J398" s="46">
        <f t="shared" si="173"/>
        <v>0</v>
      </c>
      <c r="K398" s="46">
        <f t="shared" si="173"/>
        <v>0</v>
      </c>
      <c r="L398" s="47">
        <f t="shared" si="173"/>
        <v>0</v>
      </c>
      <c r="M398" s="47">
        <f t="shared" si="173"/>
        <v>0</v>
      </c>
      <c r="N398" s="45">
        <f t="shared" si="173"/>
        <v>1796</v>
      </c>
      <c r="O398" s="45">
        <f t="shared" si="173"/>
        <v>0</v>
      </c>
      <c r="P398" s="45">
        <f t="shared" si="173"/>
        <v>0</v>
      </c>
      <c r="Q398" s="45">
        <f t="shared" si="173"/>
        <v>0</v>
      </c>
      <c r="R398" s="26"/>
    </row>
    <row r="399" spans="1:18" s="73" customFormat="1" ht="66.75">
      <c r="A399" s="42" t="s">
        <v>193</v>
      </c>
      <c r="B399" s="43" t="s">
        <v>244</v>
      </c>
      <c r="C399" s="43" t="s">
        <v>19</v>
      </c>
      <c r="D399" s="43" t="s">
        <v>249</v>
      </c>
      <c r="E399" s="49">
        <v>810</v>
      </c>
      <c r="F399" s="45">
        <v>1796</v>
      </c>
      <c r="G399" s="45"/>
      <c r="H399" s="45"/>
      <c r="I399" s="50"/>
      <c r="J399" s="74"/>
      <c r="K399" s="74"/>
      <c r="L399" s="75"/>
      <c r="M399" s="75"/>
      <c r="N399" s="45">
        <f>F399+J399+K399</f>
        <v>1796</v>
      </c>
      <c r="O399" s="45">
        <f>G399+K399</f>
        <v>0</v>
      </c>
      <c r="P399" s="45">
        <f>H399+L399+M399</f>
        <v>0</v>
      </c>
      <c r="Q399" s="50">
        <f>I399+M399</f>
        <v>0</v>
      </c>
      <c r="R399" s="26"/>
    </row>
    <row r="400" spans="1:18" s="73" customFormat="1" ht="20.25">
      <c r="A400" s="42" t="s">
        <v>21</v>
      </c>
      <c r="B400" s="43" t="s">
        <v>244</v>
      </c>
      <c r="C400" s="43" t="s">
        <v>19</v>
      </c>
      <c r="D400" s="85" t="s">
        <v>22</v>
      </c>
      <c r="E400" s="43"/>
      <c r="F400" s="45">
        <f t="shared" ref="F400:Q401" si="174">F401</f>
        <v>28092</v>
      </c>
      <c r="G400" s="45">
        <f t="shared" si="174"/>
        <v>0</v>
      </c>
      <c r="H400" s="45">
        <f t="shared" si="174"/>
        <v>29888</v>
      </c>
      <c r="I400" s="45">
        <f t="shared" si="174"/>
        <v>0</v>
      </c>
      <c r="J400" s="46">
        <f t="shared" si="174"/>
        <v>0</v>
      </c>
      <c r="K400" s="46">
        <f t="shared" si="174"/>
        <v>0</v>
      </c>
      <c r="L400" s="47">
        <f t="shared" si="174"/>
        <v>0</v>
      </c>
      <c r="M400" s="47">
        <f t="shared" si="174"/>
        <v>0</v>
      </c>
      <c r="N400" s="45">
        <f t="shared" si="174"/>
        <v>28092</v>
      </c>
      <c r="O400" s="45">
        <f t="shared" si="174"/>
        <v>0</v>
      </c>
      <c r="P400" s="45">
        <f t="shared" si="174"/>
        <v>29888</v>
      </c>
      <c r="Q400" s="45">
        <f t="shared" si="174"/>
        <v>0</v>
      </c>
      <c r="R400" s="26"/>
    </row>
    <row r="401" spans="1:18" s="73" customFormat="1" ht="20.25">
      <c r="A401" s="42" t="s">
        <v>74</v>
      </c>
      <c r="B401" s="43" t="s">
        <v>244</v>
      </c>
      <c r="C401" s="43" t="s">
        <v>19</v>
      </c>
      <c r="D401" s="43" t="s">
        <v>105</v>
      </c>
      <c r="E401" s="43"/>
      <c r="F401" s="45">
        <f t="shared" si="174"/>
        <v>28092</v>
      </c>
      <c r="G401" s="45">
        <f t="shared" si="174"/>
        <v>0</v>
      </c>
      <c r="H401" s="45">
        <f t="shared" si="174"/>
        <v>29888</v>
      </c>
      <c r="I401" s="45">
        <f t="shared" si="174"/>
        <v>0</v>
      </c>
      <c r="J401" s="46">
        <f t="shared" si="174"/>
        <v>0</v>
      </c>
      <c r="K401" s="46">
        <f t="shared" si="174"/>
        <v>0</v>
      </c>
      <c r="L401" s="47">
        <f t="shared" si="174"/>
        <v>0</v>
      </c>
      <c r="M401" s="47">
        <f t="shared" si="174"/>
        <v>0</v>
      </c>
      <c r="N401" s="45">
        <f t="shared" si="174"/>
        <v>28092</v>
      </c>
      <c r="O401" s="45">
        <f t="shared" si="174"/>
        <v>0</v>
      </c>
      <c r="P401" s="45">
        <f t="shared" si="174"/>
        <v>29888</v>
      </c>
      <c r="Q401" s="45">
        <f t="shared" si="174"/>
        <v>0</v>
      </c>
      <c r="R401" s="26"/>
    </row>
    <row r="402" spans="1:18" s="73" customFormat="1" ht="20.25">
      <c r="A402" s="42" t="s">
        <v>248</v>
      </c>
      <c r="B402" s="95" t="s">
        <v>244</v>
      </c>
      <c r="C402" s="95" t="s">
        <v>19</v>
      </c>
      <c r="D402" s="95" t="s">
        <v>250</v>
      </c>
      <c r="E402" s="43"/>
      <c r="F402" s="45">
        <f>F403+F405</f>
        <v>28092</v>
      </c>
      <c r="G402" s="45">
        <f t="shared" ref="G402:Q402" si="175">G403+G405</f>
        <v>0</v>
      </c>
      <c r="H402" s="45">
        <f t="shared" si="175"/>
        <v>29888</v>
      </c>
      <c r="I402" s="45">
        <f t="shared" si="175"/>
        <v>0</v>
      </c>
      <c r="J402" s="46">
        <f t="shared" si="175"/>
        <v>0</v>
      </c>
      <c r="K402" s="46">
        <f t="shared" si="175"/>
        <v>0</v>
      </c>
      <c r="L402" s="47">
        <f t="shared" si="175"/>
        <v>0</v>
      </c>
      <c r="M402" s="47">
        <f t="shared" si="175"/>
        <v>0</v>
      </c>
      <c r="N402" s="45">
        <f t="shared" si="175"/>
        <v>28092</v>
      </c>
      <c r="O402" s="45">
        <f t="shared" si="175"/>
        <v>0</v>
      </c>
      <c r="P402" s="45">
        <f t="shared" si="175"/>
        <v>29888</v>
      </c>
      <c r="Q402" s="45">
        <f t="shared" si="175"/>
        <v>0</v>
      </c>
      <c r="R402" s="26"/>
    </row>
    <row r="403" spans="1:18" ht="33.75">
      <c r="A403" s="42" t="s">
        <v>37</v>
      </c>
      <c r="B403" s="95" t="s">
        <v>244</v>
      </c>
      <c r="C403" s="95" t="s">
        <v>19</v>
      </c>
      <c r="D403" s="95" t="s">
        <v>250</v>
      </c>
      <c r="E403" s="49">
        <v>200</v>
      </c>
      <c r="F403" s="45">
        <f t="shared" ref="F403:Q403" si="176">F404</f>
        <v>28092</v>
      </c>
      <c r="G403" s="45">
        <f t="shared" si="176"/>
        <v>0</v>
      </c>
      <c r="H403" s="45">
        <f t="shared" si="176"/>
        <v>28092</v>
      </c>
      <c r="I403" s="45">
        <f t="shared" si="176"/>
        <v>0</v>
      </c>
      <c r="J403" s="46">
        <f t="shared" si="176"/>
        <v>0</v>
      </c>
      <c r="K403" s="46">
        <f t="shared" si="176"/>
        <v>0</v>
      </c>
      <c r="L403" s="47">
        <f t="shared" si="176"/>
        <v>0</v>
      </c>
      <c r="M403" s="47">
        <f t="shared" si="176"/>
        <v>0</v>
      </c>
      <c r="N403" s="45">
        <f t="shared" si="176"/>
        <v>28092</v>
      </c>
      <c r="O403" s="45">
        <f t="shared" si="176"/>
        <v>0</v>
      </c>
      <c r="P403" s="45">
        <f t="shared" si="176"/>
        <v>28092</v>
      </c>
      <c r="Q403" s="45">
        <f t="shared" si="176"/>
        <v>0</v>
      </c>
      <c r="R403" s="26"/>
    </row>
    <row r="404" spans="1:18" s="73" customFormat="1" ht="50.25">
      <c r="A404" s="42" t="s">
        <v>38</v>
      </c>
      <c r="B404" s="95" t="s">
        <v>244</v>
      </c>
      <c r="C404" s="95" t="s">
        <v>19</v>
      </c>
      <c r="D404" s="95" t="s">
        <v>250</v>
      </c>
      <c r="E404" s="49">
        <v>240</v>
      </c>
      <c r="F404" s="45">
        <f>18020+10072</f>
        <v>28092</v>
      </c>
      <c r="G404" s="45"/>
      <c r="H404" s="45">
        <f>18020+10072</f>
        <v>28092</v>
      </c>
      <c r="I404" s="50"/>
      <c r="J404" s="74"/>
      <c r="K404" s="74"/>
      <c r="L404" s="75"/>
      <c r="M404" s="75"/>
      <c r="N404" s="45">
        <f>F404+J404+K404</f>
        <v>28092</v>
      </c>
      <c r="O404" s="45">
        <f>G404+K404</f>
        <v>0</v>
      </c>
      <c r="P404" s="45">
        <f>H404+L404+M404</f>
        <v>28092</v>
      </c>
      <c r="Q404" s="50">
        <f>I404+M404</f>
        <v>0</v>
      </c>
      <c r="R404" s="26"/>
    </row>
    <row r="405" spans="1:18" s="73" customFormat="1" ht="20.25">
      <c r="A405" s="42" t="s">
        <v>41</v>
      </c>
      <c r="B405" s="95" t="s">
        <v>244</v>
      </c>
      <c r="C405" s="95" t="s">
        <v>19</v>
      </c>
      <c r="D405" s="95" t="s">
        <v>250</v>
      </c>
      <c r="E405" s="49">
        <v>800</v>
      </c>
      <c r="F405" s="45">
        <f>F406</f>
        <v>0</v>
      </c>
      <c r="G405" s="45">
        <f t="shared" ref="G405:Q405" si="177">G406</f>
        <v>0</v>
      </c>
      <c r="H405" s="45">
        <f t="shared" si="177"/>
        <v>1796</v>
      </c>
      <c r="I405" s="45">
        <f t="shared" si="177"/>
        <v>0</v>
      </c>
      <c r="J405" s="45">
        <f t="shared" si="177"/>
        <v>0</v>
      </c>
      <c r="K405" s="45">
        <f t="shared" si="177"/>
        <v>0</v>
      </c>
      <c r="L405" s="45">
        <f t="shared" si="177"/>
        <v>0</v>
      </c>
      <c r="M405" s="45">
        <f t="shared" si="177"/>
        <v>0</v>
      </c>
      <c r="N405" s="45">
        <f t="shared" si="177"/>
        <v>0</v>
      </c>
      <c r="O405" s="45">
        <f t="shared" si="177"/>
        <v>0</v>
      </c>
      <c r="P405" s="45">
        <f t="shared" si="177"/>
        <v>1796</v>
      </c>
      <c r="Q405" s="45">
        <f t="shared" si="177"/>
        <v>0</v>
      </c>
      <c r="R405" s="26"/>
    </row>
    <row r="406" spans="1:18" s="73" customFormat="1" ht="66.75">
      <c r="A406" s="42" t="s">
        <v>193</v>
      </c>
      <c r="B406" s="95" t="s">
        <v>244</v>
      </c>
      <c r="C406" s="95" t="s">
        <v>19</v>
      </c>
      <c r="D406" s="95" t="s">
        <v>250</v>
      </c>
      <c r="E406" s="49">
        <v>810</v>
      </c>
      <c r="F406" s="45"/>
      <c r="G406" s="45"/>
      <c r="H406" s="45">
        <v>1796</v>
      </c>
      <c r="I406" s="50"/>
      <c r="J406" s="74"/>
      <c r="K406" s="74"/>
      <c r="L406" s="75"/>
      <c r="M406" s="75"/>
      <c r="N406" s="45">
        <f>F406+J406+K406</f>
        <v>0</v>
      </c>
      <c r="O406" s="45">
        <f>G406+K406</f>
        <v>0</v>
      </c>
      <c r="P406" s="45">
        <f>H406+L406+M406</f>
        <v>1796</v>
      </c>
      <c r="Q406" s="50">
        <f>I406+M406</f>
        <v>0</v>
      </c>
      <c r="R406" s="26"/>
    </row>
    <row r="407" spans="1:18" s="73" customFormat="1" ht="20.25">
      <c r="A407" s="84"/>
      <c r="B407" s="43"/>
      <c r="C407" s="43"/>
      <c r="D407" s="121"/>
      <c r="E407" s="43"/>
      <c r="F407" s="88"/>
      <c r="G407" s="88"/>
      <c r="H407" s="88"/>
      <c r="I407" s="88"/>
      <c r="J407" s="51"/>
      <c r="K407" s="51"/>
      <c r="L407" s="52"/>
      <c r="M407" s="52"/>
      <c r="N407" s="88"/>
      <c r="O407" s="88"/>
      <c r="P407" s="88"/>
      <c r="Q407" s="88"/>
      <c r="R407" s="26"/>
    </row>
    <row r="408" spans="1:18" s="73" customFormat="1" ht="20.25">
      <c r="A408" s="37" t="s">
        <v>251</v>
      </c>
      <c r="B408" s="38" t="s">
        <v>244</v>
      </c>
      <c r="C408" s="38" t="s">
        <v>20</v>
      </c>
      <c r="D408" s="54"/>
      <c r="E408" s="38"/>
      <c r="F408" s="55">
        <f>F409</f>
        <v>22523</v>
      </c>
      <c r="G408" s="55">
        <f t="shared" ref="G408:Q408" si="178">G409</f>
        <v>0</v>
      </c>
      <c r="H408" s="55">
        <f t="shared" si="178"/>
        <v>22523</v>
      </c>
      <c r="I408" s="55">
        <f t="shared" si="178"/>
        <v>0</v>
      </c>
      <c r="J408" s="55">
        <f t="shared" si="178"/>
        <v>0</v>
      </c>
      <c r="K408" s="55">
        <f t="shared" si="178"/>
        <v>0</v>
      </c>
      <c r="L408" s="55">
        <f t="shared" si="178"/>
        <v>0</v>
      </c>
      <c r="M408" s="55">
        <f t="shared" si="178"/>
        <v>0</v>
      </c>
      <c r="N408" s="55">
        <f t="shared" si="178"/>
        <v>22523</v>
      </c>
      <c r="O408" s="55">
        <f t="shared" si="178"/>
        <v>0</v>
      </c>
      <c r="P408" s="55">
        <f t="shared" si="178"/>
        <v>22523</v>
      </c>
      <c r="Q408" s="55">
        <f t="shared" si="178"/>
        <v>0</v>
      </c>
      <c r="R408" s="26"/>
    </row>
    <row r="409" spans="1:18" s="73" customFormat="1" ht="20.25">
      <c r="A409" s="42" t="s">
        <v>21</v>
      </c>
      <c r="B409" s="43" t="s">
        <v>244</v>
      </c>
      <c r="C409" s="43" t="s">
        <v>20</v>
      </c>
      <c r="D409" s="85" t="s">
        <v>22</v>
      </c>
      <c r="E409" s="43"/>
      <c r="F409" s="45">
        <f t="shared" ref="F409:Q411" si="179">F410</f>
        <v>22523</v>
      </c>
      <c r="G409" s="45">
        <f t="shared" si="179"/>
        <v>0</v>
      </c>
      <c r="H409" s="45">
        <f t="shared" si="179"/>
        <v>22523</v>
      </c>
      <c r="I409" s="45">
        <f t="shared" si="179"/>
        <v>0</v>
      </c>
      <c r="J409" s="46">
        <f t="shared" si="179"/>
        <v>0</v>
      </c>
      <c r="K409" s="46">
        <f t="shared" si="179"/>
        <v>0</v>
      </c>
      <c r="L409" s="47">
        <f t="shared" si="179"/>
        <v>0</v>
      </c>
      <c r="M409" s="47">
        <f t="shared" si="179"/>
        <v>0</v>
      </c>
      <c r="N409" s="45">
        <f t="shared" si="179"/>
        <v>22523</v>
      </c>
      <c r="O409" s="45">
        <f t="shared" si="179"/>
        <v>0</v>
      </c>
      <c r="P409" s="45">
        <f t="shared" si="179"/>
        <v>22523</v>
      </c>
      <c r="Q409" s="45">
        <f t="shared" si="179"/>
        <v>0</v>
      </c>
      <c r="R409" s="26"/>
    </row>
    <row r="410" spans="1:18" s="73" customFormat="1" ht="20.25">
      <c r="A410" s="42" t="s">
        <v>74</v>
      </c>
      <c r="B410" s="43" t="s">
        <v>244</v>
      </c>
      <c r="C410" s="43" t="s">
        <v>20</v>
      </c>
      <c r="D410" s="85" t="s">
        <v>105</v>
      </c>
      <c r="E410" s="43"/>
      <c r="F410" s="45">
        <f>F411</f>
        <v>22523</v>
      </c>
      <c r="G410" s="45">
        <f t="shared" si="179"/>
        <v>0</v>
      </c>
      <c r="H410" s="45">
        <f t="shared" si="179"/>
        <v>22523</v>
      </c>
      <c r="I410" s="45">
        <f t="shared" si="179"/>
        <v>0</v>
      </c>
      <c r="J410" s="45">
        <f t="shared" si="179"/>
        <v>0</v>
      </c>
      <c r="K410" s="45">
        <f t="shared" si="179"/>
        <v>0</v>
      </c>
      <c r="L410" s="45">
        <f t="shared" si="179"/>
        <v>0</v>
      </c>
      <c r="M410" s="45">
        <f t="shared" si="179"/>
        <v>0</v>
      </c>
      <c r="N410" s="45">
        <f t="shared" si="179"/>
        <v>22523</v>
      </c>
      <c r="O410" s="45">
        <f t="shared" si="179"/>
        <v>0</v>
      </c>
      <c r="P410" s="45">
        <f t="shared" si="179"/>
        <v>22523</v>
      </c>
      <c r="Q410" s="45">
        <f t="shared" si="179"/>
        <v>0</v>
      </c>
      <c r="R410" s="26"/>
    </row>
    <row r="411" spans="1:18" s="73" customFormat="1" ht="20.25">
      <c r="A411" s="42" t="s">
        <v>252</v>
      </c>
      <c r="B411" s="43" t="s">
        <v>244</v>
      </c>
      <c r="C411" s="43" t="s">
        <v>20</v>
      </c>
      <c r="D411" s="85" t="s">
        <v>253</v>
      </c>
      <c r="E411" s="43"/>
      <c r="F411" s="45">
        <f>F412</f>
        <v>22523</v>
      </c>
      <c r="G411" s="45">
        <f t="shared" si="179"/>
        <v>0</v>
      </c>
      <c r="H411" s="45">
        <f t="shared" si="179"/>
        <v>22523</v>
      </c>
      <c r="I411" s="45">
        <f t="shared" si="179"/>
        <v>0</v>
      </c>
      <c r="J411" s="45">
        <f t="shared" si="179"/>
        <v>0</v>
      </c>
      <c r="K411" s="45">
        <f t="shared" si="179"/>
        <v>0</v>
      </c>
      <c r="L411" s="45">
        <f t="shared" si="179"/>
        <v>0</v>
      </c>
      <c r="M411" s="45">
        <f t="shared" si="179"/>
        <v>0</v>
      </c>
      <c r="N411" s="45">
        <f t="shared" si="179"/>
        <v>22523</v>
      </c>
      <c r="O411" s="45">
        <f t="shared" si="179"/>
        <v>0</v>
      </c>
      <c r="P411" s="45">
        <f t="shared" si="179"/>
        <v>22523</v>
      </c>
      <c r="Q411" s="45">
        <f t="shared" si="179"/>
        <v>0</v>
      </c>
      <c r="R411" s="26"/>
    </row>
    <row r="412" spans="1:18" s="73" customFormat="1" ht="33.75">
      <c r="A412" s="42" t="s">
        <v>37</v>
      </c>
      <c r="B412" s="43" t="s">
        <v>244</v>
      </c>
      <c r="C412" s="43" t="s">
        <v>20</v>
      </c>
      <c r="D412" s="85" t="s">
        <v>253</v>
      </c>
      <c r="E412" s="49">
        <v>200</v>
      </c>
      <c r="F412" s="45">
        <f t="shared" ref="F412:Q412" si="180">F413</f>
        <v>22523</v>
      </c>
      <c r="G412" s="45">
        <f t="shared" si="180"/>
        <v>0</v>
      </c>
      <c r="H412" s="45">
        <f t="shared" si="180"/>
        <v>22523</v>
      </c>
      <c r="I412" s="45">
        <f t="shared" si="180"/>
        <v>0</v>
      </c>
      <c r="J412" s="46">
        <f t="shared" si="180"/>
        <v>0</v>
      </c>
      <c r="K412" s="46">
        <f t="shared" si="180"/>
        <v>0</v>
      </c>
      <c r="L412" s="47">
        <f t="shared" si="180"/>
        <v>0</v>
      </c>
      <c r="M412" s="47">
        <f t="shared" si="180"/>
        <v>0</v>
      </c>
      <c r="N412" s="45">
        <f t="shared" si="180"/>
        <v>22523</v>
      </c>
      <c r="O412" s="45">
        <f t="shared" si="180"/>
        <v>0</v>
      </c>
      <c r="P412" s="45">
        <f t="shared" si="180"/>
        <v>22523</v>
      </c>
      <c r="Q412" s="45">
        <f t="shared" si="180"/>
        <v>0</v>
      </c>
      <c r="R412" s="26"/>
    </row>
    <row r="413" spans="1:18" s="73" customFormat="1" ht="50.25">
      <c r="A413" s="42" t="s">
        <v>38</v>
      </c>
      <c r="B413" s="43" t="s">
        <v>244</v>
      </c>
      <c r="C413" s="43" t="s">
        <v>20</v>
      </c>
      <c r="D413" s="85" t="s">
        <v>253</v>
      </c>
      <c r="E413" s="49">
        <v>240</v>
      </c>
      <c r="F413" s="45">
        <f>791+21732</f>
        <v>22523</v>
      </c>
      <c r="G413" s="45"/>
      <c r="H413" s="45">
        <f>791+21732</f>
        <v>22523</v>
      </c>
      <c r="I413" s="50"/>
      <c r="J413" s="74"/>
      <c r="K413" s="74"/>
      <c r="L413" s="75"/>
      <c r="M413" s="75"/>
      <c r="N413" s="45">
        <f>F413+J413+K413</f>
        <v>22523</v>
      </c>
      <c r="O413" s="45">
        <f>G413+K413</f>
        <v>0</v>
      </c>
      <c r="P413" s="45">
        <f>H413+L413+M413</f>
        <v>22523</v>
      </c>
      <c r="Q413" s="50">
        <f>I413+M413</f>
        <v>0</v>
      </c>
      <c r="R413" s="26"/>
    </row>
    <row r="414" spans="1:18" s="73" customFormat="1" ht="20.25">
      <c r="A414" s="53"/>
      <c r="B414" s="43"/>
      <c r="C414" s="43"/>
      <c r="D414" s="121"/>
      <c r="E414" s="43"/>
      <c r="F414" s="14"/>
      <c r="G414" s="14"/>
      <c r="H414" s="14"/>
      <c r="I414" s="14"/>
      <c r="J414" s="16"/>
      <c r="K414" s="16"/>
      <c r="L414" s="17"/>
      <c r="M414" s="17"/>
      <c r="N414" s="14"/>
      <c r="O414" s="14"/>
      <c r="P414" s="14"/>
      <c r="Q414" s="14"/>
      <c r="R414" s="26"/>
    </row>
    <row r="415" spans="1:18" s="73" customFormat="1" ht="20.25">
      <c r="A415" s="37" t="s">
        <v>254</v>
      </c>
      <c r="B415" s="38" t="s">
        <v>244</v>
      </c>
      <c r="C415" s="38" t="s">
        <v>30</v>
      </c>
      <c r="D415" s="54"/>
      <c r="E415" s="38"/>
      <c r="F415" s="55">
        <f t="shared" ref="F415:Q415" si="181">F416+F427+F446+F432+F440+F421</f>
        <v>702317</v>
      </c>
      <c r="G415" s="55">
        <f t="shared" si="181"/>
        <v>0</v>
      </c>
      <c r="H415" s="55">
        <f t="shared" si="181"/>
        <v>702317</v>
      </c>
      <c r="I415" s="55">
        <f t="shared" si="181"/>
        <v>0</v>
      </c>
      <c r="J415" s="55">
        <f t="shared" si="181"/>
        <v>0</v>
      </c>
      <c r="K415" s="55">
        <f t="shared" si="181"/>
        <v>0</v>
      </c>
      <c r="L415" s="55">
        <f t="shared" si="181"/>
        <v>0</v>
      </c>
      <c r="M415" s="55">
        <f t="shared" si="181"/>
        <v>0</v>
      </c>
      <c r="N415" s="55">
        <f t="shared" si="181"/>
        <v>702317</v>
      </c>
      <c r="O415" s="55">
        <f t="shared" si="181"/>
        <v>0</v>
      </c>
      <c r="P415" s="55">
        <f t="shared" si="181"/>
        <v>702317</v>
      </c>
      <c r="Q415" s="55">
        <f t="shared" si="181"/>
        <v>0</v>
      </c>
      <c r="R415" s="26"/>
    </row>
    <row r="416" spans="1:18" s="117" customFormat="1" ht="33.75">
      <c r="A416" s="42" t="s">
        <v>255</v>
      </c>
      <c r="B416" s="43" t="s">
        <v>244</v>
      </c>
      <c r="C416" s="43" t="s">
        <v>30</v>
      </c>
      <c r="D416" s="85" t="s">
        <v>256</v>
      </c>
      <c r="E416" s="43"/>
      <c r="F416" s="62">
        <f t="shared" ref="F416:Q419" si="182">F417</f>
        <v>272916</v>
      </c>
      <c r="G416" s="62">
        <f t="shared" si="182"/>
        <v>0</v>
      </c>
      <c r="H416" s="62">
        <f t="shared" si="182"/>
        <v>272916</v>
      </c>
      <c r="I416" s="62">
        <f t="shared" si="182"/>
        <v>0</v>
      </c>
      <c r="J416" s="64">
        <f t="shared" si="182"/>
        <v>0</v>
      </c>
      <c r="K416" s="64">
        <f t="shared" si="182"/>
        <v>0</v>
      </c>
      <c r="L416" s="65">
        <f t="shared" si="182"/>
        <v>0</v>
      </c>
      <c r="M416" s="65">
        <f t="shared" si="182"/>
        <v>0</v>
      </c>
      <c r="N416" s="62">
        <f t="shared" si="182"/>
        <v>272916</v>
      </c>
      <c r="O416" s="62">
        <f t="shared" si="182"/>
        <v>0</v>
      </c>
      <c r="P416" s="62">
        <f t="shared" si="182"/>
        <v>272916</v>
      </c>
      <c r="Q416" s="62">
        <f t="shared" si="182"/>
        <v>0</v>
      </c>
      <c r="R416" s="26"/>
    </row>
    <row r="417" spans="1:18" s="117" customFormat="1" ht="20.25">
      <c r="A417" s="42" t="s">
        <v>74</v>
      </c>
      <c r="B417" s="43" t="s">
        <v>244</v>
      </c>
      <c r="C417" s="43" t="s">
        <v>30</v>
      </c>
      <c r="D417" s="85" t="s">
        <v>257</v>
      </c>
      <c r="E417" s="43"/>
      <c r="F417" s="62">
        <f t="shared" si="182"/>
        <v>272916</v>
      </c>
      <c r="G417" s="62">
        <f t="shared" si="182"/>
        <v>0</v>
      </c>
      <c r="H417" s="62">
        <f t="shared" si="182"/>
        <v>272916</v>
      </c>
      <c r="I417" s="62">
        <f t="shared" si="182"/>
        <v>0</v>
      </c>
      <c r="J417" s="64">
        <f t="shared" si="182"/>
        <v>0</v>
      </c>
      <c r="K417" s="64">
        <f t="shared" si="182"/>
        <v>0</v>
      </c>
      <c r="L417" s="65">
        <f t="shared" si="182"/>
        <v>0</v>
      </c>
      <c r="M417" s="65">
        <f t="shared" si="182"/>
        <v>0</v>
      </c>
      <c r="N417" s="62">
        <f t="shared" si="182"/>
        <v>272916</v>
      </c>
      <c r="O417" s="62">
        <f t="shared" si="182"/>
        <v>0</v>
      </c>
      <c r="P417" s="62">
        <f t="shared" si="182"/>
        <v>272916</v>
      </c>
      <c r="Q417" s="62">
        <f t="shared" si="182"/>
        <v>0</v>
      </c>
      <c r="R417" s="26"/>
    </row>
    <row r="418" spans="1:18" s="117" customFormat="1" ht="20.25">
      <c r="A418" s="42" t="s">
        <v>258</v>
      </c>
      <c r="B418" s="43" t="s">
        <v>244</v>
      </c>
      <c r="C418" s="43" t="s">
        <v>30</v>
      </c>
      <c r="D418" s="85" t="s">
        <v>259</v>
      </c>
      <c r="E418" s="43"/>
      <c r="F418" s="62">
        <f t="shared" si="182"/>
        <v>272916</v>
      </c>
      <c r="G418" s="62">
        <f t="shared" si="182"/>
        <v>0</v>
      </c>
      <c r="H418" s="62">
        <f t="shared" si="182"/>
        <v>272916</v>
      </c>
      <c r="I418" s="62">
        <f t="shared" si="182"/>
        <v>0</v>
      </c>
      <c r="J418" s="64">
        <f t="shared" si="182"/>
        <v>0</v>
      </c>
      <c r="K418" s="64">
        <f t="shared" si="182"/>
        <v>0</v>
      </c>
      <c r="L418" s="65">
        <f t="shared" si="182"/>
        <v>0</v>
      </c>
      <c r="M418" s="65">
        <f t="shared" si="182"/>
        <v>0</v>
      </c>
      <c r="N418" s="62">
        <f t="shared" si="182"/>
        <v>272916</v>
      </c>
      <c r="O418" s="62">
        <f t="shared" si="182"/>
        <v>0</v>
      </c>
      <c r="P418" s="62">
        <f t="shared" si="182"/>
        <v>272916</v>
      </c>
      <c r="Q418" s="62">
        <f t="shared" si="182"/>
        <v>0</v>
      </c>
      <c r="R418" s="26"/>
    </row>
    <row r="419" spans="1:18" s="117" customFormat="1" ht="33.75">
      <c r="A419" s="42" t="s">
        <v>37</v>
      </c>
      <c r="B419" s="43" t="s">
        <v>244</v>
      </c>
      <c r="C419" s="43" t="s">
        <v>30</v>
      </c>
      <c r="D419" s="85" t="s">
        <v>259</v>
      </c>
      <c r="E419" s="49">
        <v>200</v>
      </c>
      <c r="F419" s="62">
        <f t="shared" si="182"/>
        <v>272916</v>
      </c>
      <c r="G419" s="62">
        <f t="shared" si="182"/>
        <v>0</v>
      </c>
      <c r="H419" s="62">
        <f t="shared" si="182"/>
        <v>272916</v>
      </c>
      <c r="I419" s="62">
        <f t="shared" si="182"/>
        <v>0</v>
      </c>
      <c r="J419" s="64">
        <f t="shared" si="182"/>
        <v>0</v>
      </c>
      <c r="K419" s="64">
        <f t="shared" si="182"/>
        <v>0</v>
      </c>
      <c r="L419" s="65">
        <f t="shared" si="182"/>
        <v>0</v>
      </c>
      <c r="M419" s="65">
        <f t="shared" si="182"/>
        <v>0</v>
      </c>
      <c r="N419" s="62">
        <f t="shared" si="182"/>
        <v>272916</v>
      </c>
      <c r="O419" s="62">
        <f t="shared" si="182"/>
        <v>0</v>
      </c>
      <c r="P419" s="62">
        <f t="shared" si="182"/>
        <v>272916</v>
      </c>
      <c r="Q419" s="62">
        <f t="shared" si="182"/>
        <v>0</v>
      </c>
      <c r="R419" s="26"/>
    </row>
    <row r="420" spans="1:18" s="117" customFormat="1" ht="50.25">
      <c r="A420" s="42" t="s">
        <v>38</v>
      </c>
      <c r="B420" s="43" t="s">
        <v>244</v>
      </c>
      <c r="C420" s="43" t="s">
        <v>30</v>
      </c>
      <c r="D420" s="85" t="s">
        <v>259</v>
      </c>
      <c r="E420" s="49">
        <v>240</v>
      </c>
      <c r="F420" s="45">
        <v>272916</v>
      </c>
      <c r="G420" s="45"/>
      <c r="H420" s="45">
        <v>272916</v>
      </c>
      <c r="I420" s="50"/>
      <c r="J420" s="74"/>
      <c r="K420" s="74"/>
      <c r="L420" s="75"/>
      <c r="M420" s="75"/>
      <c r="N420" s="45">
        <f>F420+J420+K420</f>
        <v>272916</v>
      </c>
      <c r="O420" s="45">
        <f>G420+K420</f>
        <v>0</v>
      </c>
      <c r="P420" s="45">
        <f>H420+L420+M420</f>
        <v>272916</v>
      </c>
      <c r="Q420" s="50">
        <f>I420+M420</f>
        <v>0</v>
      </c>
      <c r="R420" s="26"/>
    </row>
    <row r="421" spans="1:18" s="117" customFormat="1" ht="50.25">
      <c r="A421" s="42" t="s">
        <v>182</v>
      </c>
      <c r="B421" s="43" t="s">
        <v>244</v>
      </c>
      <c r="C421" s="43" t="s">
        <v>30</v>
      </c>
      <c r="D421" s="85" t="s">
        <v>183</v>
      </c>
      <c r="E421" s="43"/>
      <c r="F421" s="45">
        <f>F422</f>
        <v>846</v>
      </c>
      <c r="G421" s="45">
        <f t="shared" ref="G421:Q425" si="183">G422</f>
        <v>0</v>
      </c>
      <c r="H421" s="45">
        <f t="shared" si="183"/>
        <v>846</v>
      </c>
      <c r="I421" s="45">
        <f t="shared" si="183"/>
        <v>0</v>
      </c>
      <c r="J421" s="46">
        <f t="shared" si="183"/>
        <v>0</v>
      </c>
      <c r="K421" s="46">
        <f t="shared" si="183"/>
        <v>0</v>
      </c>
      <c r="L421" s="47">
        <f t="shared" si="183"/>
        <v>0</v>
      </c>
      <c r="M421" s="47">
        <f t="shared" si="183"/>
        <v>0</v>
      </c>
      <c r="N421" s="45">
        <f t="shared" si="183"/>
        <v>846</v>
      </c>
      <c r="O421" s="45">
        <f t="shared" si="183"/>
        <v>0</v>
      </c>
      <c r="P421" s="45">
        <f t="shared" si="183"/>
        <v>846</v>
      </c>
      <c r="Q421" s="45">
        <f t="shared" si="183"/>
        <v>0</v>
      </c>
      <c r="R421" s="26"/>
    </row>
    <row r="422" spans="1:18" s="117" customFormat="1" ht="33.75">
      <c r="A422" s="42" t="s">
        <v>200</v>
      </c>
      <c r="B422" s="43" t="s">
        <v>244</v>
      </c>
      <c r="C422" s="43" t="s">
        <v>30</v>
      </c>
      <c r="D422" s="85" t="s">
        <v>201</v>
      </c>
      <c r="E422" s="43"/>
      <c r="F422" s="45">
        <f>F423</f>
        <v>846</v>
      </c>
      <c r="G422" s="45">
        <f t="shared" si="183"/>
        <v>0</v>
      </c>
      <c r="H422" s="45">
        <f t="shared" si="183"/>
        <v>846</v>
      </c>
      <c r="I422" s="45">
        <f t="shared" si="183"/>
        <v>0</v>
      </c>
      <c r="J422" s="46">
        <f t="shared" si="183"/>
        <v>0</v>
      </c>
      <c r="K422" s="46">
        <f t="shared" si="183"/>
        <v>0</v>
      </c>
      <c r="L422" s="47">
        <f t="shared" si="183"/>
        <v>0</v>
      </c>
      <c r="M422" s="47">
        <f t="shared" si="183"/>
        <v>0</v>
      </c>
      <c r="N422" s="45">
        <f t="shared" si="183"/>
        <v>846</v>
      </c>
      <c r="O422" s="45">
        <f t="shared" si="183"/>
        <v>0</v>
      </c>
      <c r="P422" s="45">
        <f t="shared" si="183"/>
        <v>846</v>
      </c>
      <c r="Q422" s="45">
        <f t="shared" si="183"/>
        <v>0</v>
      </c>
      <c r="R422" s="26"/>
    </row>
    <row r="423" spans="1:18" s="117" customFormat="1" ht="20.25">
      <c r="A423" s="42" t="s">
        <v>74</v>
      </c>
      <c r="B423" s="43" t="s">
        <v>244</v>
      </c>
      <c r="C423" s="43" t="s">
        <v>30</v>
      </c>
      <c r="D423" s="85" t="s">
        <v>202</v>
      </c>
      <c r="E423" s="43"/>
      <c r="F423" s="45">
        <f>F424</f>
        <v>846</v>
      </c>
      <c r="G423" s="45">
        <f t="shared" si="183"/>
        <v>0</v>
      </c>
      <c r="H423" s="45">
        <f t="shared" si="183"/>
        <v>846</v>
      </c>
      <c r="I423" s="45">
        <f t="shared" si="183"/>
        <v>0</v>
      </c>
      <c r="J423" s="46">
        <f t="shared" si="183"/>
        <v>0</v>
      </c>
      <c r="K423" s="46">
        <f t="shared" si="183"/>
        <v>0</v>
      </c>
      <c r="L423" s="47">
        <f t="shared" si="183"/>
        <v>0</v>
      </c>
      <c r="M423" s="47">
        <f t="shared" si="183"/>
        <v>0</v>
      </c>
      <c r="N423" s="45">
        <f t="shared" si="183"/>
        <v>846</v>
      </c>
      <c r="O423" s="45">
        <f t="shared" si="183"/>
        <v>0</v>
      </c>
      <c r="P423" s="45">
        <f t="shared" si="183"/>
        <v>846</v>
      </c>
      <c r="Q423" s="45">
        <f t="shared" si="183"/>
        <v>0</v>
      </c>
      <c r="R423" s="26"/>
    </row>
    <row r="424" spans="1:18" s="117" customFormat="1" ht="20.25">
      <c r="A424" s="42" t="s">
        <v>258</v>
      </c>
      <c r="B424" s="43" t="s">
        <v>244</v>
      </c>
      <c r="C424" s="43" t="s">
        <v>30</v>
      </c>
      <c r="D424" s="85" t="s">
        <v>260</v>
      </c>
      <c r="E424" s="43"/>
      <c r="F424" s="45">
        <f>F425</f>
        <v>846</v>
      </c>
      <c r="G424" s="45">
        <f t="shared" si="183"/>
        <v>0</v>
      </c>
      <c r="H424" s="45">
        <f t="shared" si="183"/>
        <v>846</v>
      </c>
      <c r="I424" s="45">
        <f t="shared" si="183"/>
        <v>0</v>
      </c>
      <c r="J424" s="46">
        <f t="shared" si="183"/>
        <v>0</v>
      </c>
      <c r="K424" s="46">
        <f t="shared" si="183"/>
        <v>0</v>
      </c>
      <c r="L424" s="47">
        <f t="shared" si="183"/>
        <v>0</v>
      </c>
      <c r="M424" s="47">
        <f t="shared" si="183"/>
        <v>0</v>
      </c>
      <c r="N424" s="45">
        <f t="shared" si="183"/>
        <v>846</v>
      </c>
      <c r="O424" s="45">
        <f t="shared" si="183"/>
        <v>0</v>
      </c>
      <c r="P424" s="45">
        <f t="shared" si="183"/>
        <v>846</v>
      </c>
      <c r="Q424" s="45">
        <f t="shared" si="183"/>
        <v>0</v>
      </c>
      <c r="R424" s="26"/>
    </row>
    <row r="425" spans="1:18" s="117" customFormat="1" ht="33.75">
      <c r="A425" s="42" t="s">
        <v>37</v>
      </c>
      <c r="B425" s="43" t="s">
        <v>244</v>
      </c>
      <c r="C425" s="43" t="s">
        <v>30</v>
      </c>
      <c r="D425" s="85" t="s">
        <v>260</v>
      </c>
      <c r="E425" s="49">
        <v>200</v>
      </c>
      <c r="F425" s="45">
        <f>F426</f>
        <v>846</v>
      </c>
      <c r="G425" s="45">
        <f t="shared" si="183"/>
        <v>0</v>
      </c>
      <c r="H425" s="45">
        <f t="shared" si="183"/>
        <v>846</v>
      </c>
      <c r="I425" s="45">
        <f t="shared" si="183"/>
        <v>0</v>
      </c>
      <c r="J425" s="46">
        <f t="shared" si="183"/>
        <v>0</v>
      </c>
      <c r="K425" s="46">
        <f t="shared" si="183"/>
        <v>0</v>
      </c>
      <c r="L425" s="47">
        <f t="shared" si="183"/>
        <v>0</v>
      </c>
      <c r="M425" s="47">
        <f t="shared" si="183"/>
        <v>0</v>
      </c>
      <c r="N425" s="45">
        <f t="shared" si="183"/>
        <v>846</v>
      </c>
      <c r="O425" s="45">
        <f t="shared" si="183"/>
        <v>0</v>
      </c>
      <c r="P425" s="45">
        <f t="shared" si="183"/>
        <v>846</v>
      </c>
      <c r="Q425" s="45">
        <f t="shared" si="183"/>
        <v>0</v>
      </c>
      <c r="R425" s="26"/>
    </row>
    <row r="426" spans="1:18" s="117" customFormat="1" ht="50.25">
      <c r="A426" s="42" t="s">
        <v>38</v>
      </c>
      <c r="B426" s="43" t="s">
        <v>244</v>
      </c>
      <c r="C426" s="43" t="s">
        <v>30</v>
      </c>
      <c r="D426" s="85" t="s">
        <v>260</v>
      </c>
      <c r="E426" s="49">
        <v>240</v>
      </c>
      <c r="F426" s="45">
        <v>846</v>
      </c>
      <c r="G426" s="45"/>
      <c r="H426" s="45">
        <v>846</v>
      </c>
      <c r="I426" s="50"/>
      <c r="J426" s="74"/>
      <c r="K426" s="74"/>
      <c r="L426" s="75"/>
      <c r="M426" s="75"/>
      <c r="N426" s="45">
        <f>F426+J426+K426</f>
        <v>846</v>
      </c>
      <c r="O426" s="45">
        <f>G426+K426</f>
        <v>0</v>
      </c>
      <c r="P426" s="45">
        <f>H426+L426+M426</f>
        <v>846</v>
      </c>
      <c r="Q426" s="50">
        <f>I426+M426</f>
        <v>0</v>
      </c>
      <c r="R426" s="26"/>
    </row>
    <row r="427" spans="1:18" s="73" customFormat="1" ht="50.25">
      <c r="A427" s="42" t="s">
        <v>261</v>
      </c>
      <c r="B427" s="43" t="s">
        <v>244</v>
      </c>
      <c r="C427" s="43" t="s">
        <v>30</v>
      </c>
      <c r="D427" s="121" t="s">
        <v>262</v>
      </c>
      <c r="E427" s="43"/>
      <c r="F427" s="45">
        <f t="shared" ref="F427:I430" si="184">F428</f>
        <v>1342</v>
      </c>
      <c r="G427" s="45">
        <f t="shared" si="184"/>
        <v>0</v>
      </c>
      <c r="H427" s="45">
        <f t="shared" si="184"/>
        <v>1342</v>
      </c>
      <c r="I427" s="50">
        <f t="shared" si="184"/>
        <v>0</v>
      </c>
      <c r="J427" s="74"/>
      <c r="K427" s="74"/>
      <c r="L427" s="75"/>
      <c r="M427" s="75"/>
      <c r="N427" s="45">
        <f t="shared" ref="N427:Q430" si="185">N428</f>
        <v>1342</v>
      </c>
      <c r="O427" s="45">
        <f t="shared" si="185"/>
        <v>0</v>
      </c>
      <c r="P427" s="45">
        <f t="shared" si="185"/>
        <v>1342</v>
      </c>
      <c r="Q427" s="50">
        <f t="shared" si="185"/>
        <v>0</v>
      </c>
      <c r="R427" s="26"/>
    </row>
    <row r="428" spans="1:18" s="73" customFormat="1" ht="20.25">
      <c r="A428" s="42" t="s">
        <v>74</v>
      </c>
      <c r="B428" s="43" t="s">
        <v>244</v>
      </c>
      <c r="C428" s="43" t="s">
        <v>30</v>
      </c>
      <c r="D428" s="121" t="s">
        <v>263</v>
      </c>
      <c r="E428" s="43"/>
      <c r="F428" s="45">
        <f t="shared" si="184"/>
        <v>1342</v>
      </c>
      <c r="G428" s="45">
        <f t="shared" si="184"/>
        <v>0</v>
      </c>
      <c r="H428" s="45">
        <f t="shared" si="184"/>
        <v>1342</v>
      </c>
      <c r="I428" s="50">
        <f t="shared" si="184"/>
        <v>0</v>
      </c>
      <c r="J428" s="74"/>
      <c r="K428" s="74"/>
      <c r="L428" s="75"/>
      <c r="M428" s="75"/>
      <c r="N428" s="45">
        <f t="shared" si="185"/>
        <v>1342</v>
      </c>
      <c r="O428" s="45">
        <f t="shared" si="185"/>
        <v>0</v>
      </c>
      <c r="P428" s="45">
        <f t="shared" si="185"/>
        <v>1342</v>
      </c>
      <c r="Q428" s="50">
        <f t="shared" si="185"/>
        <v>0</v>
      </c>
      <c r="R428" s="26"/>
    </row>
    <row r="429" spans="1:18" s="73" customFormat="1" ht="20.25">
      <c r="A429" s="42" t="s">
        <v>258</v>
      </c>
      <c r="B429" s="43" t="s">
        <v>244</v>
      </c>
      <c r="C429" s="43" t="s">
        <v>30</v>
      </c>
      <c r="D429" s="121" t="s">
        <v>264</v>
      </c>
      <c r="E429" s="43"/>
      <c r="F429" s="45">
        <f t="shared" si="184"/>
        <v>1342</v>
      </c>
      <c r="G429" s="45">
        <f t="shared" si="184"/>
        <v>0</v>
      </c>
      <c r="H429" s="45">
        <f t="shared" si="184"/>
        <v>1342</v>
      </c>
      <c r="I429" s="50">
        <f t="shared" si="184"/>
        <v>0</v>
      </c>
      <c r="J429" s="74"/>
      <c r="K429" s="74"/>
      <c r="L429" s="75"/>
      <c r="M429" s="75"/>
      <c r="N429" s="45">
        <f t="shared" si="185"/>
        <v>1342</v>
      </c>
      <c r="O429" s="45">
        <f t="shared" si="185"/>
        <v>0</v>
      </c>
      <c r="P429" s="45">
        <f t="shared" si="185"/>
        <v>1342</v>
      </c>
      <c r="Q429" s="50">
        <f t="shared" si="185"/>
        <v>0</v>
      </c>
      <c r="R429" s="26"/>
    </row>
    <row r="430" spans="1:18" s="73" customFormat="1" ht="33.75">
      <c r="A430" s="42" t="s">
        <v>37</v>
      </c>
      <c r="B430" s="43" t="s">
        <v>244</v>
      </c>
      <c r="C430" s="43" t="s">
        <v>30</v>
      </c>
      <c r="D430" s="121" t="s">
        <v>264</v>
      </c>
      <c r="E430" s="49">
        <v>200</v>
      </c>
      <c r="F430" s="45">
        <f t="shared" si="184"/>
        <v>1342</v>
      </c>
      <c r="G430" s="45">
        <f t="shared" si="184"/>
        <v>0</v>
      </c>
      <c r="H430" s="45">
        <f t="shared" si="184"/>
        <v>1342</v>
      </c>
      <c r="I430" s="50">
        <f t="shared" si="184"/>
        <v>0</v>
      </c>
      <c r="J430" s="74"/>
      <c r="K430" s="74"/>
      <c r="L430" s="75"/>
      <c r="M430" s="75"/>
      <c r="N430" s="45">
        <f t="shared" si="185"/>
        <v>1342</v>
      </c>
      <c r="O430" s="45">
        <f t="shared" si="185"/>
        <v>0</v>
      </c>
      <c r="P430" s="45">
        <f t="shared" si="185"/>
        <v>1342</v>
      </c>
      <c r="Q430" s="50">
        <f t="shared" si="185"/>
        <v>0</v>
      </c>
      <c r="R430" s="26"/>
    </row>
    <row r="431" spans="1:18" s="70" customFormat="1" ht="50.25">
      <c r="A431" s="42" t="s">
        <v>38</v>
      </c>
      <c r="B431" s="43" t="s">
        <v>244</v>
      </c>
      <c r="C431" s="43" t="s">
        <v>30</v>
      </c>
      <c r="D431" s="121" t="s">
        <v>264</v>
      </c>
      <c r="E431" s="49">
        <v>240</v>
      </c>
      <c r="F431" s="45">
        <v>1342</v>
      </c>
      <c r="G431" s="45"/>
      <c r="H431" s="45">
        <v>1342</v>
      </c>
      <c r="I431" s="50"/>
      <c r="J431" s="71"/>
      <c r="K431" s="71"/>
      <c r="L431" s="72"/>
      <c r="M431" s="72"/>
      <c r="N431" s="45">
        <f>F431+J431+K431</f>
        <v>1342</v>
      </c>
      <c r="O431" s="45">
        <f>G431+K431</f>
        <v>0</v>
      </c>
      <c r="P431" s="45">
        <f>H431+L431+M431</f>
        <v>1342</v>
      </c>
      <c r="Q431" s="50">
        <f>I431+M431</f>
        <v>0</v>
      </c>
      <c r="R431" s="26"/>
    </row>
    <row r="432" spans="1:18" s="70" customFormat="1" ht="50.25">
      <c r="A432" s="42" t="s">
        <v>265</v>
      </c>
      <c r="B432" s="43" t="s">
        <v>244</v>
      </c>
      <c r="C432" s="43" t="s">
        <v>30</v>
      </c>
      <c r="D432" s="43" t="s">
        <v>266</v>
      </c>
      <c r="E432" s="43"/>
      <c r="F432" s="45">
        <f>F433+F437</f>
        <v>16026</v>
      </c>
      <c r="G432" s="45">
        <f t="shared" ref="G432:Q432" si="186">G433+G437</f>
        <v>0</v>
      </c>
      <c r="H432" s="45">
        <f t="shared" si="186"/>
        <v>16026</v>
      </c>
      <c r="I432" s="45">
        <f t="shared" si="186"/>
        <v>0</v>
      </c>
      <c r="J432" s="45">
        <f t="shared" si="186"/>
        <v>0</v>
      </c>
      <c r="K432" s="45">
        <f t="shared" si="186"/>
        <v>0</v>
      </c>
      <c r="L432" s="45">
        <f t="shared" si="186"/>
        <v>0</v>
      </c>
      <c r="M432" s="45">
        <f t="shared" si="186"/>
        <v>0</v>
      </c>
      <c r="N432" s="45">
        <f t="shared" si="186"/>
        <v>16026</v>
      </c>
      <c r="O432" s="45">
        <f t="shared" si="186"/>
        <v>0</v>
      </c>
      <c r="P432" s="45">
        <f t="shared" si="186"/>
        <v>16026</v>
      </c>
      <c r="Q432" s="45">
        <f t="shared" si="186"/>
        <v>0</v>
      </c>
      <c r="R432" s="26"/>
    </row>
    <row r="433" spans="1:18" s="70" customFormat="1" ht="20.25">
      <c r="A433" s="42" t="s">
        <v>74</v>
      </c>
      <c r="B433" s="43" t="s">
        <v>244</v>
      </c>
      <c r="C433" s="43" t="s">
        <v>30</v>
      </c>
      <c r="D433" s="43" t="s">
        <v>267</v>
      </c>
      <c r="E433" s="43"/>
      <c r="F433" s="45">
        <f>F434</f>
        <v>5872</v>
      </c>
      <c r="G433" s="45">
        <f t="shared" ref="G433:Q433" si="187">G434</f>
        <v>0</v>
      </c>
      <c r="H433" s="45">
        <f t="shared" si="187"/>
        <v>5872</v>
      </c>
      <c r="I433" s="45">
        <f t="shared" si="187"/>
        <v>0</v>
      </c>
      <c r="J433" s="45">
        <f t="shared" si="187"/>
        <v>0</v>
      </c>
      <c r="K433" s="45">
        <f t="shared" si="187"/>
        <v>0</v>
      </c>
      <c r="L433" s="45">
        <f t="shared" si="187"/>
        <v>0</v>
      </c>
      <c r="M433" s="45">
        <f t="shared" si="187"/>
        <v>0</v>
      </c>
      <c r="N433" s="45">
        <f t="shared" si="187"/>
        <v>5872</v>
      </c>
      <c r="O433" s="45">
        <f t="shared" si="187"/>
        <v>0</v>
      </c>
      <c r="P433" s="45">
        <f t="shared" si="187"/>
        <v>5872</v>
      </c>
      <c r="Q433" s="45">
        <f t="shared" si="187"/>
        <v>0</v>
      </c>
      <c r="R433" s="26"/>
    </row>
    <row r="434" spans="1:18" s="48" customFormat="1" ht="20.25">
      <c r="A434" s="42" t="s">
        <v>258</v>
      </c>
      <c r="B434" s="43" t="s">
        <v>244</v>
      </c>
      <c r="C434" s="43" t="s">
        <v>30</v>
      </c>
      <c r="D434" s="43" t="s">
        <v>268</v>
      </c>
      <c r="E434" s="43"/>
      <c r="F434" s="45">
        <f t="shared" ref="F434:Q435" si="188">F435</f>
        <v>5872</v>
      </c>
      <c r="G434" s="45">
        <f t="shared" si="188"/>
        <v>0</v>
      </c>
      <c r="H434" s="45">
        <f t="shared" si="188"/>
        <v>5872</v>
      </c>
      <c r="I434" s="45">
        <f t="shared" si="188"/>
        <v>0</v>
      </c>
      <c r="J434" s="46">
        <f t="shared" si="188"/>
        <v>0</v>
      </c>
      <c r="K434" s="46">
        <f t="shared" si="188"/>
        <v>0</v>
      </c>
      <c r="L434" s="47">
        <f t="shared" si="188"/>
        <v>0</v>
      </c>
      <c r="M434" s="47">
        <f t="shared" si="188"/>
        <v>0</v>
      </c>
      <c r="N434" s="45">
        <f t="shared" si="188"/>
        <v>5872</v>
      </c>
      <c r="O434" s="45">
        <f t="shared" si="188"/>
        <v>0</v>
      </c>
      <c r="P434" s="45">
        <f t="shared" si="188"/>
        <v>5872</v>
      </c>
      <c r="Q434" s="45">
        <f t="shared" si="188"/>
        <v>0</v>
      </c>
      <c r="R434" s="26"/>
    </row>
    <row r="435" spans="1:18" s="48" customFormat="1" ht="33.75">
      <c r="A435" s="42" t="s">
        <v>37</v>
      </c>
      <c r="B435" s="43" t="s">
        <v>244</v>
      </c>
      <c r="C435" s="43" t="s">
        <v>30</v>
      </c>
      <c r="D435" s="43" t="s">
        <v>268</v>
      </c>
      <c r="E435" s="49">
        <v>200</v>
      </c>
      <c r="F435" s="45">
        <f t="shared" si="188"/>
        <v>5872</v>
      </c>
      <c r="G435" s="45">
        <f t="shared" si="188"/>
        <v>0</v>
      </c>
      <c r="H435" s="45">
        <f t="shared" si="188"/>
        <v>5872</v>
      </c>
      <c r="I435" s="45">
        <f t="shared" si="188"/>
        <v>0</v>
      </c>
      <c r="J435" s="46">
        <f t="shared" si="188"/>
        <v>0</v>
      </c>
      <c r="K435" s="46">
        <f t="shared" si="188"/>
        <v>0</v>
      </c>
      <c r="L435" s="47">
        <f t="shared" si="188"/>
        <v>0</v>
      </c>
      <c r="M435" s="47">
        <f t="shared" si="188"/>
        <v>0</v>
      </c>
      <c r="N435" s="45">
        <f t="shared" si="188"/>
        <v>5872</v>
      </c>
      <c r="O435" s="45">
        <f t="shared" si="188"/>
        <v>0</v>
      </c>
      <c r="P435" s="45">
        <f t="shared" si="188"/>
        <v>5872</v>
      </c>
      <c r="Q435" s="45">
        <f t="shared" si="188"/>
        <v>0</v>
      </c>
      <c r="R435" s="26"/>
    </row>
    <row r="436" spans="1:18" s="48" customFormat="1" ht="50.25">
      <c r="A436" s="42" t="s">
        <v>38</v>
      </c>
      <c r="B436" s="43" t="s">
        <v>244</v>
      </c>
      <c r="C436" s="43" t="s">
        <v>30</v>
      </c>
      <c r="D436" s="43" t="s">
        <v>268</v>
      </c>
      <c r="E436" s="49">
        <v>240</v>
      </c>
      <c r="F436" s="45">
        <v>5872</v>
      </c>
      <c r="G436" s="45"/>
      <c r="H436" s="45">
        <v>5872</v>
      </c>
      <c r="I436" s="50"/>
      <c r="J436" s="51"/>
      <c r="K436" s="51"/>
      <c r="L436" s="52"/>
      <c r="M436" s="52"/>
      <c r="N436" s="45">
        <f>F436+J436+K436</f>
        <v>5872</v>
      </c>
      <c r="O436" s="45">
        <f>G436+K436</f>
        <v>0</v>
      </c>
      <c r="P436" s="45">
        <f>H436+L436+M436</f>
        <v>5872</v>
      </c>
      <c r="Q436" s="50">
        <f>I436+M436</f>
        <v>0</v>
      </c>
      <c r="R436" s="26"/>
    </row>
    <row r="437" spans="1:18" s="111" customFormat="1" ht="83.25">
      <c r="A437" s="42" t="s">
        <v>269</v>
      </c>
      <c r="B437" s="43" t="s">
        <v>244</v>
      </c>
      <c r="C437" s="43" t="s">
        <v>30</v>
      </c>
      <c r="D437" s="43" t="s">
        <v>270</v>
      </c>
      <c r="E437" s="43"/>
      <c r="F437" s="45">
        <f>F438</f>
        <v>10154</v>
      </c>
      <c r="G437" s="45">
        <f t="shared" ref="G437:Q437" si="189">G438</f>
        <v>0</v>
      </c>
      <c r="H437" s="45">
        <f t="shared" si="189"/>
        <v>10154</v>
      </c>
      <c r="I437" s="45">
        <f t="shared" si="189"/>
        <v>0</v>
      </c>
      <c r="J437" s="45">
        <f t="shared" si="189"/>
        <v>0</v>
      </c>
      <c r="K437" s="45">
        <f t="shared" si="189"/>
        <v>0</v>
      </c>
      <c r="L437" s="45">
        <f t="shared" si="189"/>
        <v>0</v>
      </c>
      <c r="M437" s="45">
        <f t="shared" si="189"/>
        <v>0</v>
      </c>
      <c r="N437" s="45">
        <f t="shared" si="189"/>
        <v>10154</v>
      </c>
      <c r="O437" s="45">
        <f t="shared" si="189"/>
        <v>0</v>
      </c>
      <c r="P437" s="45">
        <f t="shared" si="189"/>
        <v>10154</v>
      </c>
      <c r="Q437" s="45">
        <f t="shared" si="189"/>
        <v>0</v>
      </c>
      <c r="R437" s="26"/>
    </row>
    <row r="438" spans="1:18" s="111" customFormat="1" ht="33.75">
      <c r="A438" s="42" t="s">
        <v>37</v>
      </c>
      <c r="B438" s="43" t="s">
        <v>244</v>
      </c>
      <c r="C438" s="43" t="s">
        <v>30</v>
      </c>
      <c r="D438" s="43" t="s">
        <v>270</v>
      </c>
      <c r="E438" s="49">
        <v>200</v>
      </c>
      <c r="F438" s="45">
        <f t="shared" ref="F438:Q438" si="190">F439</f>
        <v>10154</v>
      </c>
      <c r="G438" s="45">
        <f t="shared" si="190"/>
        <v>0</v>
      </c>
      <c r="H438" s="45">
        <f t="shared" si="190"/>
        <v>10154</v>
      </c>
      <c r="I438" s="45">
        <f t="shared" si="190"/>
        <v>0</v>
      </c>
      <c r="J438" s="46">
        <f t="shared" si="190"/>
        <v>0</v>
      </c>
      <c r="K438" s="46">
        <f t="shared" si="190"/>
        <v>0</v>
      </c>
      <c r="L438" s="47">
        <f t="shared" si="190"/>
        <v>0</v>
      </c>
      <c r="M438" s="47">
        <f t="shared" si="190"/>
        <v>0</v>
      </c>
      <c r="N438" s="45">
        <f t="shared" si="190"/>
        <v>10154</v>
      </c>
      <c r="O438" s="45">
        <f t="shared" si="190"/>
        <v>0</v>
      </c>
      <c r="P438" s="45">
        <f t="shared" si="190"/>
        <v>10154</v>
      </c>
      <c r="Q438" s="45">
        <f t="shared" si="190"/>
        <v>0</v>
      </c>
      <c r="R438" s="26"/>
    </row>
    <row r="439" spans="1:18" s="111" customFormat="1" ht="50.25">
      <c r="A439" s="42" t="s">
        <v>38</v>
      </c>
      <c r="B439" s="43" t="s">
        <v>244</v>
      </c>
      <c r="C439" s="43" t="s">
        <v>30</v>
      </c>
      <c r="D439" s="43" t="s">
        <v>270</v>
      </c>
      <c r="E439" s="49">
        <v>240</v>
      </c>
      <c r="F439" s="45">
        <v>10154</v>
      </c>
      <c r="G439" s="45"/>
      <c r="H439" s="45">
        <v>10154</v>
      </c>
      <c r="I439" s="50"/>
      <c r="J439" s="51"/>
      <c r="K439" s="51"/>
      <c r="L439" s="52"/>
      <c r="M439" s="52"/>
      <c r="N439" s="45">
        <f>F439+J439+K439</f>
        <v>10154</v>
      </c>
      <c r="O439" s="45">
        <f>G439+K439</f>
        <v>0</v>
      </c>
      <c r="P439" s="45">
        <f>H439+L439+M439</f>
        <v>10154</v>
      </c>
      <c r="Q439" s="50">
        <f>I439+M439</f>
        <v>0</v>
      </c>
      <c r="R439" s="26"/>
    </row>
    <row r="440" spans="1:18" s="48" customFormat="1" ht="33.75">
      <c r="A440" s="42" t="s">
        <v>271</v>
      </c>
      <c r="B440" s="43" t="s">
        <v>244</v>
      </c>
      <c r="C440" s="43" t="s">
        <v>30</v>
      </c>
      <c r="D440" s="95" t="s">
        <v>272</v>
      </c>
      <c r="E440" s="43"/>
      <c r="F440" s="45">
        <f>F441</f>
        <v>7803</v>
      </c>
      <c r="G440" s="45">
        <f t="shared" ref="G440:Q440" si="191">G441</f>
        <v>0</v>
      </c>
      <c r="H440" s="45">
        <f t="shared" si="191"/>
        <v>7803</v>
      </c>
      <c r="I440" s="45">
        <f t="shared" si="191"/>
        <v>0</v>
      </c>
      <c r="J440" s="46">
        <f t="shared" si="191"/>
        <v>0</v>
      </c>
      <c r="K440" s="46">
        <f t="shared" si="191"/>
        <v>0</v>
      </c>
      <c r="L440" s="47">
        <f t="shared" si="191"/>
        <v>0</v>
      </c>
      <c r="M440" s="47">
        <f t="shared" si="191"/>
        <v>0</v>
      </c>
      <c r="N440" s="45">
        <f t="shared" si="191"/>
        <v>7803</v>
      </c>
      <c r="O440" s="45">
        <f t="shared" si="191"/>
        <v>0</v>
      </c>
      <c r="P440" s="45">
        <f t="shared" si="191"/>
        <v>7803</v>
      </c>
      <c r="Q440" s="45">
        <f t="shared" si="191"/>
        <v>0</v>
      </c>
      <c r="R440" s="26"/>
    </row>
    <row r="441" spans="1:18" s="48" customFormat="1" ht="33.75">
      <c r="A441" s="42" t="s">
        <v>273</v>
      </c>
      <c r="B441" s="43" t="s">
        <v>244</v>
      </c>
      <c r="C441" s="43" t="s">
        <v>30</v>
      </c>
      <c r="D441" s="43" t="s">
        <v>274</v>
      </c>
      <c r="E441" s="43"/>
      <c r="F441" s="45">
        <f>F442+F444</f>
        <v>7803</v>
      </c>
      <c r="G441" s="45">
        <f t="shared" ref="G441:Q441" si="192">G442+G444</f>
        <v>0</v>
      </c>
      <c r="H441" s="45">
        <f t="shared" si="192"/>
        <v>7803</v>
      </c>
      <c r="I441" s="45">
        <f t="shared" si="192"/>
        <v>0</v>
      </c>
      <c r="J441" s="46">
        <f t="shared" si="192"/>
        <v>0</v>
      </c>
      <c r="K441" s="46">
        <f t="shared" si="192"/>
        <v>0</v>
      </c>
      <c r="L441" s="47">
        <f t="shared" si="192"/>
        <v>0</v>
      </c>
      <c r="M441" s="47">
        <f t="shared" si="192"/>
        <v>0</v>
      </c>
      <c r="N441" s="45">
        <f t="shared" si="192"/>
        <v>7803</v>
      </c>
      <c r="O441" s="45">
        <f t="shared" si="192"/>
        <v>0</v>
      </c>
      <c r="P441" s="45">
        <f t="shared" si="192"/>
        <v>7803</v>
      </c>
      <c r="Q441" s="45">
        <f t="shared" si="192"/>
        <v>0</v>
      </c>
      <c r="R441" s="26"/>
    </row>
    <row r="442" spans="1:18" s="48" customFormat="1" ht="33.75">
      <c r="A442" s="42" t="s">
        <v>37</v>
      </c>
      <c r="B442" s="43" t="s">
        <v>244</v>
      </c>
      <c r="C442" s="43" t="s">
        <v>30</v>
      </c>
      <c r="D442" s="43" t="s">
        <v>274</v>
      </c>
      <c r="E442" s="49">
        <v>200</v>
      </c>
      <c r="F442" s="45">
        <f>F443</f>
        <v>5318</v>
      </c>
      <c r="G442" s="45">
        <f t="shared" ref="G442:Q442" si="193">G443</f>
        <v>0</v>
      </c>
      <c r="H442" s="45">
        <f t="shared" si="193"/>
        <v>5318</v>
      </c>
      <c r="I442" s="45">
        <f t="shared" si="193"/>
        <v>0</v>
      </c>
      <c r="J442" s="46">
        <f t="shared" si="193"/>
        <v>0</v>
      </c>
      <c r="K442" s="46">
        <f t="shared" si="193"/>
        <v>0</v>
      </c>
      <c r="L442" s="47">
        <f t="shared" si="193"/>
        <v>0</v>
      </c>
      <c r="M442" s="47">
        <f t="shared" si="193"/>
        <v>0</v>
      </c>
      <c r="N442" s="45">
        <f t="shared" si="193"/>
        <v>5318</v>
      </c>
      <c r="O442" s="45">
        <f t="shared" si="193"/>
        <v>0</v>
      </c>
      <c r="P442" s="45">
        <f t="shared" si="193"/>
        <v>5318</v>
      </c>
      <c r="Q442" s="45">
        <f t="shared" si="193"/>
        <v>0</v>
      </c>
      <c r="R442" s="26"/>
    </row>
    <row r="443" spans="1:18" s="48" customFormat="1" ht="50.25">
      <c r="A443" s="42" t="s">
        <v>38</v>
      </c>
      <c r="B443" s="43" t="s">
        <v>244</v>
      </c>
      <c r="C443" s="43" t="s">
        <v>30</v>
      </c>
      <c r="D443" s="43" t="s">
        <v>274</v>
      </c>
      <c r="E443" s="49">
        <v>240</v>
      </c>
      <c r="F443" s="45">
        <v>5318</v>
      </c>
      <c r="G443" s="45"/>
      <c r="H443" s="45">
        <v>5318</v>
      </c>
      <c r="I443" s="50"/>
      <c r="J443" s="51"/>
      <c r="K443" s="51"/>
      <c r="L443" s="52"/>
      <c r="M443" s="52"/>
      <c r="N443" s="45">
        <f>F443+J443+K443</f>
        <v>5318</v>
      </c>
      <c r="O443" s="45">
        <f>G443+K443</f>
        <v>0</v>
      </c>
      <c r="P443" s="45">
        <f>H443+L443+M443</f>
        <v>5318</v>
      </c>
      <c r="Q443" s="50">
        <f>I443+M443</f>
        <v>0</v>
      </c>
      <c r="R443" s="26"/>
    </row>
    <row r="444" spans="1:18" s="48" customFormat="1" ht="20.25">
      <c r="A444" s="42" t="s">
        <v>41</v>
      </c>
      <c r="B444" s="43" t="s">
        <v>244</v>
      </c>
      <c r="C444" s="43" t="s">
        <v>30</v>
      </c>
      <c r="D444" s="43" t="s">
        <v>274</v>
      </c>
      <c r="E444" s="49">
        <v>800</v>
      </c>
      <c r="F444" s="45">
        <f>F445</f>
        <v>2485</v>
      </c>
      <c r="G444" s="45">
        <f t="shared" ref="G444:Q444" si="194">G445</f>
        <v>0</v>
      </c>
      <c r="H444" s="45">
        <f t="shared" si="194"/>
        <v>2485</v>
      </c>
      <c r="I444" s="45">
        <f t="shared" si="194"/>
        <v>0</v>
      </c>
      <c r="J444" s="46">
        <f t="shared" si="194"/>
        <v>0</v>
      </c>
      <c r="K444" s="46">
        <f t="shared" si="194"/>
        <v>0</v>
      </c>
      <c r="L444" s="47">
        <f t="shared" si="194"/>
        <v>0</v>
      </c>
      <c r="M444" s="47">
        <f t="shared" si="194"/>
        <v>0</v>
      </c>
      <c r="N444" s="45">
        <f t="shared" si="194"/>
        <v>2485</v>
      </c>
      <c r="O444" s="45">
        <f t="shared" si="194"/>
        <v>0</v>
      </c>
      <c r="P444" s="45">
        <f t="shared" si="194"/>
        <v>2485</v>
      </c>
      <c r="Q444" s="45">
        <f t="shared" si="194"/>
        <v>0</v>
      </c>
      <c r="R444" s="26"/>
    </row>
    <row r="445" spans="1:18" s="48" customFormat="1" ht="66.75">
      <c r="A445" s="42" t="s">
        <v>193</v>
      </c>
      <c r="B445" s="43" t="s">
        <v>244</v>
      </c>
      <c r="C445" s="43" t="s">
        <v>30</v>
      </c>
      <c r="D445" s="43" t="s">
        <v>274</v>
      </c>
      <c r="E445" s="49">
        <v>810</v>
      </c>
      <c r="F445" s="45">
        <v>2485</v>
      </c>
      <c r="G445" s="45"/>
      <c r="H445" s="45">
        <v>2485</v>
      </c>
      <c r="I445" s="50"/>
      <c r="J445" s="51"/>
      <c r="K445" s="51"/>
      <c r="L445" s="52"/>
      <c r="M445" s="52"/>
      <c r="N445" s="45">
        <f>F445+J445+K445</f>
        <v>2485</v>
      </c>
      <c r="O445" s="45">
        <f>G445+K445</f>
        <v>0</v>
      </c>
      <c r="P445" s="45">
        <f>H445+L445+M445</f>
        <v>2485</v>
      </c>
      <c r="Q445" s="50">
        <f>I445+M445</f>
        <v>0</v>
      </c>
      <c r="R445" s="26"/>
    </row>
    <row r="446" spans="1:18" s="48" customFormat="1" ht="20.25">
      <c r="A446" s="42" t="s">
        <v>21</v>
      </c>
      <c r="B446" s="43" t="s">
        <v>244</v>
      </c>
      <c r="C446" s="43" t="s">
        <v>30</v>
      </c>
      <c r="D446" s="85" t="s">
        <v>22</v>
      </c>
      <c r="E446" s="43"/>
      <c r="F446" s="45">
        <f>F447</f>
        <v>403384</v>
      </c>
      <c r="G446" s="45">
        <f t="shared" ref="G446:Q447" si="195">G447</f>
        <v>0</v>
      </c>
      <c r="H446" s="45">
        <f t="shared" si="195"/>
        <v>403384</v>
      </c>
      <c r="I446" s="45">
        <f t="shared" si="195"/>
        <v>0</v>
      </c>
      <c r="J446" s="46">
        <f t="shared" si="195"/>
        <v>0</v>
      </c>
      <c r="K446" s="46">
        <f t="shared" si="195"/>
        <v>0</v>
      </c>
      <c r="L446" s="47">
        <f t="shared" si="195"/>
        <v>0</v>
      </c>
      <c r="M446" s="47">
        <f t="shared" si="195"/>
        <v>0</v>
      </c>
      <c r="N446" s="45">
        <f t="shared" si="195"/>
        <v>403384</v>
      </c>
      <c r="O446" s="45">
        <f t="shared" si="195"/>
        <v>0</v>
      </c>
      <c r="P446" s="45">
        <f t="shared" si="195"/>
        <v>403384</v>
      </c>
      <c r="Q446" s="45">
        <f t="shared" si="195"/>
        <v>0</v>
      </c>
      <c r="R446" s="26"/>
    </row>
    <row r="447" spans="1:18" s="48" customFormat="1" ht="20.25">
      <c r="A447" s="42" t="s">
        <v>74</v>
      </c>
      <c r="B447" s="43" t="s">
        <v>244</v>
      </c>
      <c r="C447" s="43" t="s">
        <v>30</v>
      </c>
      <c r="D447" s="43" t="s">
        <v>105</v>
      </c>
      <c r="E447" s="43"/>
      <c r="F447" s="45">
        <f>F448</f>
        <v>403384</v>
      </c>
      <c r="G447" s="45">
        <f t="shared" si="195"/>
        <v>0</v>
      </c>
      <c r="H447" s="45">
        <f t="shared" si="195"/>
        <v>403384</v>
      </c>
      <c r="I447" s="45">
        <f t="shared" si="195"/>
        <v>0</v>
      </c>
      <c r="J447" s="45">
        <f t="shared" si="195"/>
        <v>0</v>
      </c>
      <c r="K447" s="45">
        <f t="shared" si="195"/>
        <v>0</v>
      </c>
      <c r="L447" s="45">
        <f t="shared" si="195"/>
        <v>0</v>
      </c>
      <c r="M447" s="45">
        <f t="shared" si="195"/>
        <v>0</v>
      </c>
      <c r="N447" s="45">
        <f t="shared" si="195"/>
        <v>403384</v>
      </c>
      <c r="O447" s="45">
        <f t="shared" si="195"/>
        <v>0</v>
      </c>
      <c r="P447" s="45">
        <f t="shared" si="195"/>
        <v>403384</v>
      </c>
      <c r="Q447" s="45">
        <f t="shared" si="195"/>
        <v>0</v>
      </c>
      <c r="R447" s="26"/>
    </row>
    <row r="448" spans="1:18" s="48" customFormat="1" ht="20.25">
      <c r="A448" s="42" t="s">
        <v>258</v>
      </c>
      <c r="B448" s="43" t="s">
        <v>244</v>
      </c>
      <c r="C448" s="43" t="s">
        <v>30</v>
      </c>
      <c r="D448" s="43" t="s">
        <v>275</v>
      </c>
      <c r="E448" s="43"/>
      <c r="F448" s="45">
        <f t="shared" ref="F448:Q449" si="196">F449</f>
        <v>403384</v>
      </c>
      <c r="G448" s="45">
        <f t="shared" si="196"/>
        <v>0</v>
      </c>
      <c r="H448" s="45">
        <f t="shared" si="196"/>
        <v>403384</v>
      </c>
      <c r="I448" s="45">
        <f t="shared" si="196"/>
        <v>0</v>
      </c>
      <c r="J448" s="46">
        <f t="shared" si="196"/>
        <v>0</v>
      </c>
      <c r="K448" s="46">
        <f t="shared" si="196"/>
        <v>0</v>
      </c>
      <c r="L448" s="47">
        <f t="shared" si="196"/>
        <v>0</v>
      </c>
      <c r="M448" s="47">
        <f t="shared" si="196"/>
        <v>0</v>
      </c>
      <c r="N448" s="45">
        <f t="shared" si="196"/>
        <v>403384</v>
      </c>
      <c r="O448" s="45">
        <f t="shared" si="196"/>
        <v>0</v>
      </c>
      <c r="P448" s="45">
        <f t="shared" si="196"/>
        <v>403384</v>
      </c>
      <c r="Q448" s="45">
        <f t="shared" si="196"/>
        <v>0</v>
      </c>
      <c r="R448" s="26"/>
    </row>
    <row r="449" spans="1:18" s="48" customFormat="1" ht="33.75">
      <c r="A449" s="42" t="s">
        <v>37</v>
      </c>
      <c r="B449" s="43" t="s">
        <v>244</v>
      </c>
      <c r="C449" s="43" t="s">
        <v>30</v>
      </c>
      <c r="D449" s="43" t="s">
        <v>275</v>
      </c>
      <c r="E449" s="49">
        <v>200</v>
      </c>
      <c r="F449" s="45">
        <f t="shared" si="196"/>
        <v>403384</v>
      </c>
      <c r="G449" s="45">
        <f t="shared" si="196"/>
        <v>0</v>
      </c>
      <c r="H449" s="45">
        <f t="shared" si="196"/>
        <v>403384</v>
      </c>
      <c r="I449" s="45">
        <f t="shared" si="196"/>
        <v>0</v>
      </c>
      <c r="J449" s="46">
        <f t="shared" si="196"/>
        <v>0</v>
      </c>
      <c r="K449" s="46">
        <f t="shared" si="196"/>
        <v>0</v>
      </c>
      <c r="L449" s="47">
        <f t="shared" si="196"/>
        <v>0</v>
      </c>
      <c r="M449" s="47">
        <f t="shared" si="196"/>
        <v>0</v>
      </c>
      <c r="N449" s="45">
        <f t="shared" si="196"/>
        <v>403384</v>
      </c>
      <c r="O449" s="45">
        <f t="shared" si="196"/>
        <v>0</v>
      </c>
      <c r="P449" s="45">
        <f t="shared" si="196"/>
        <v>403384</v>
      </c>
      <c r="Q449" s="45">
        <f t="shared" si="196"/>
        <v>0</v>
      </c>
      <c r="R449" s="26"/>
    </row>
    <row r="450" spans="1:18" s="48" customFormat="1" ht="50.25">
      <c r="A450" s="42" t="s">
        <v>38</v>
      </c>
      <c r="B450" s="43" t="s">
        <v>244</v>
      </c>
      <c r="C450" s="43" t="s">
        <v>30</v>
      </c>
      <c r="D450" s="43" t="s">
        <v>275</v>
      </c>
      <c r="E450" s="49">
        <v>240</v>
      </c>
      <c r="F450" s="45">
        <v>403384</v>
      </c>
      <c r="G450" s="45"/>
      <c r="H450" s="45">
        <v>403384</v>
      </c>
      <c r="I450" s="50"/>
      <c r="J450" s="51"/>
      <c r="K450" s="51"/>
      <c r="L450" s="52"/>
      <c r="M450" s="52"/>
      <c r="N450" s="45">
        <f>F450+J450+K450</f>
        <v>403384</v>
      </c>
      <c r="O450" s="45">
        <f>G450+K450</f>
        <v>0</v>
      </c>
      <c r="P450" s="45">
        <f>H450+L450+M450</f>
        <v>403384</v>
      </c>
      <c r="Q450" s="50">
        <f>I450+M450</f>
        <v>0</v>
      </c>
      <c r="R450" s="26"/>
    </row>
    <row r="451" spans="1:18" s="48" customFormat="1" ht="20.25">
      <c r="A451" s="84"/>
      <c r="B451" s="43"/>
      <c r="C451" s="43"/>
      <c r="D451" s="85"/>
      <c r="E451" s="43"/>
      <c r="F451" s="122"/>
      <c r="G451" s="122"/>
      <c r="H451" s="122"/>
      <c r="I451" s="122"/>
      <c r="J451" s="71"/>
      <c r="K451" s="71"/>
      <c r="L451" s="72"/>
      <c r="M451" s="72"/>
      <c r="N451" s="122"/>
      <c r="O451" s="122"/>
      <c r="P451" s="122"/>
      <c r="Q451" s="122"/>
      <c r="R451" s="26"/>
    </row>
    <row r="452" spans="1:18" s="48" customFormat="1" ht="37.5">
      <c r="A452" s="37" t="s">
        <v>276</v>
      </c>
      <c r="B452" s="38" t="s">
        <v>244</v>
      </c>
      <c r="C452" s="38" t="s">
        <v>244</v>
      </c>
      <c r="D452" s="54"/>
      <c r="E452" s="38"/>
      <c r="F452" s="55">
        <f>F458+F467+F453</f>
        <v>186688</v>
      </c>
      <c r="G452" s="55">
        <f t="shared" ref="G452:Q452" si="197">G458+G467+G453</f>
        <v>0</v>
      </c>
      <c r="H452" s="55">
        <f t="shared" si="197"/>
        <v>186688</v>
      </c>
      <c r="I452" s="55">
        <f t="shared" si="197"/>
        <v>0</v>
      </c>
      <c r="J452" s="55">
        <f t="shared" si="197"/>
        <v>0</v>
      </c>
      <c r="K452" s="55">
        <f t="shared" si="197"/>
        <v>0</v>
      </c>
      <c r="L452" s="55">
        <f t="shared" si="197"/>
        <v>0</v>
      </c>
      <c r="M452" s="55">
        <f t="shared" si="197"/>
        <v>0</v>
      </c>
      <c r="N452" s="55">
        <f t="shared" si="197"/>
        <v>186688</v>
      </c>
      <c r="O452" s="55">
        <f t="shared" si="197"/>
        <v>0</v>
      </c>
      <c r="P452" s="55">
        <f t="shared" si="197"/>
        <v>186688</v>
      </c>
      <c r="Q452" s="55">
        <f t="shared" si="197"/>
        <v>0</v>
      </c>
      <c r="R452" s="26"/>
    </row>
    <row r="453" spans="1:18" s="48" customFormat="1" ht="99.75">
      <c r="A453" s="42" t="s">
        <v>72</v>
      </c>
      <c r="B453" s="43" t="s">
        <v>244</v>
      </c>
      <c r="C453" s="43" t="s">
        <v>244</v>
      </c>
      <c r="D453" s="85" t="s">
        <v>73</v>
      </c>
      <c r="E453" s="43"/>
      <c r="F453" s="62">
        <f>F454</f>
        <v>1848</v>
      </c>
      <c r="G453" s="62">
        <f t="shared" ref="G453:Q456" si="198">G454</f>
        <v>0</v>
      </c>
      <c r="H453" s="62">
        <f t="shared" si="198"/>
        <v>1848</v>
      </c>
      <c r="I453" s="62">
        <f t="shared" si="198"/>
        <v>0</v>
      </c>
      <c r="J453" s="64">
        <f t="shared" si="198"/>
        <v>0</v>
      </c>
      <c r="K453" s="64">
        <f t="shared" si="198"/>
        <v>0</v>
      </c>
      <c r="L453" s="65">
        <f t="shared" si="198"/>
        <v>0</v>
      </c>
      <c r="M453" s="65">
        <f t="shared" si="198"/>
        <v>0</v>
      </c>
      <c r="N453" s="62">
        <f t="shared" si="198"/>
        <v>1848</v>
      </c>
      <c r="O453" s="62">
        <f t="shared" si="198"/>
        <v>0</v>
      </c>
      <c r="P453" s="62">
        <f t="shared" si="198"/>
        <v>1848</v>
      </c>
      <c r="Q453" s="62">
        <f t="shared" si="198"/>
        <v>0</v>
      </c>
      <c r="R453" s="26"/>
    </row>
    <row r="454" spans="1:18" s="48" customFormat="1" ht="33.75">
      <c r="A454" s="42" t="s">
        <v>80</v>
      </c>
      <c r="B454" s="43" t="s">
        <v>244</v>
      </c>
      <c r="C454" s="43" t="s">
        <v>244</v>
      </c>
      <c r="D454" s="85" t="s">
        <v>277</v>
      </c>
      <c r="E454" s="43"/>
      <c r="F454" s="62">
        <f>F455</f>
        <v>1848</v>
      </c>
      <c r="G454" s="62">
        <f t="shared" si="198"/>
        <v>0</v>
      </c>
      <c r="H454" s="62">
        <f t="shared" si="198"/>
        <v>1848</v>
      </c>
      <c r="I454" s="62">
        <f t="shared" si="198"/>
        <v>0</v>
      </c>
      <c r="J454" s="64">
        <f t="shared" si="198"/>
        <v>0</v>
      </c>
      <c r="K454" s="64">
        <f t="shared" si="198"/>
        <v>0</v>
      </c>
      <c r="L454" s="65">
        <f t="shared" si="198"/>
        <v>0</v>
      </c>
      <c r="M454" s="65">
        <f t="shared" si="198"/>
        <v>0</v>
      </c>
      <c r="N454" s="62">
        <f t="shared" si="198"/>
        <v>1848</v>
      </c>
      <c r="O454" s="62">
        <f t="shared" si="198"/>
        <v>0</v>
      </c>
      <c r="P454" s="62">
        <f t="shared" si="198"/>
        <v>1848</v>
      </c>
      <c r="Q454" s="62">
        <f t="shared" si="198"/>
        <v>0</v>
      </c>
      <c r="R454" s="26"/>
    </row>
    <row r="455" spans="1:18" s="48" customFormat="1" ht="50.25">
      <c r="A455" s="42" t="s">
        <v>278</v>
      </c>
      <c r="B455" s="43" t="s">
        <v>244</v>
      </c>
      <c r="C455" s="43" t="s">
        <v>244</v>
      </c>
      <c r="D455" s="85" t="s">
        <v>279</v>
      </c>
      <c r="E455" s="43"/>
      <c r="F455" s="62">
        <f>F456</f>
        <v>1848</v>
      </c>
      <c r="G455" s="62">
        <f t="shared" si="198"/>
        <v>0</v>
      </c>
      <c r="H455" s="62">
        <f t="shared" si="198"/>
        <v>1848</v>
      </c>
      <c r="I455" s="62">
        <f t="shared" si="198"/>
        <v>0</v>
      </c>
      <c r="J455" s="64">
        <f t="shared" si="198"/>
        <v>0</v>
      </c>
      <c r="K455" s="64">
        <f t="shared" si="198"/>
        <v>0</v>
      </c>
      <c r="L455" s="65">
        <f t="shared" si="198"/>
        <v>0</v>
      </c>
      <c r="M455" s="65">
        <f t="shared" si="198"/>
        <v>0</v>
      </c>
      <c r="N455" s="62">
        <f t="shared" si="198"/>
        <v>1848</v>
      </c>
      <c r="O455" s="62">
        <f t="shared" si="198"/>
        <v>0</v>
      </c>
      <c r="P455" s="62">
        <f t="shared" si="198"/>
        <v>1848</v>
      </c>
      <c r="Q455" s="62">
        <f t="shared" si="198"/>
        <v>0</v>
      </c>
      <c r="R455" s="26"/>
    </row>
    <row r="456" spans="1:18" s="48" customFormat="1" ht="50.25">
      <c r="A456" s="42" t="s">
        <v>84</v>
      </c>
      <c r="B456" s="43" t="s">
        <v>244</v>
      </c>
      <c r="C456" s="43" t="s">
        <v>244</v>
      </c>
      <c r="D456" s="85" t="s">
        <v>279</v>
      </c>
      <c r="E456" s="96">
        <v>600</v>
      </c>
      <c r="F456" s="62">
        <f>F457</f>
        <v>1848</v>
      </c>
      <c r="G456" s="62">
        <f t="shared" si="198"/>
        <v>0</v>
      </c>
      <c r="H456" s="62">
        <f t="shared" si="198"/>
        <v>1848</v>
      </c>
      <c r="I456" s="62">
        <f t="shared" si="198"/>
        <v>0</v>
      </c>
      <c r="J456" s="64">
        <f t="shared" si="198"/>
        <v>0</v>
      </c>
      <c r="K456" s="64">
        <f t="shared" si="198"/>
        <v>0</v>
      </c>
      <c r="L456" s="65">
        <f t="shared" si="198"/>
        <v>0</v>
      </c>
      <c r="M456" s="65">
        <f t="shared" si="198"/>
        <v>0</v>
      </c>
      <c r="N456" s="62">
        <f t="shared" si="198"/>
        <v>1848</v>
      </c>
      <c r="O456" s="62">
        <f t="shared" si="198"/>
        <v>0</v>
      </c>
      <c r="P456" s="62">
        <f t="shared" si="198"/>
        <v>1848</v>
      </c>
      <c r="Q456" s="62">
        <f t="shared" si="198"/>
        <v>0</v>
      </c>
      <c r="R456" s="26"/>
    </row>
    <row r="457" spans="1:18" s="48" customFormat="1" ht="20.25">
      <c r="A457" s="42" t="s">
        <v>159</v>
      </c>
      <c r="B457" s="43" t="s">
        <v>244</v>
      </c>
      <c r="C457" s="43" t="s">
        <v>244</v>
      </c>
      <c r="D457" s="85" t="s">
        <v>279</v>
      </c>
      <c r="E457" s="49">
        <v>610</v>
      </c>
      <c r="F457" s="62">
        <v>1848</v>
      </c>
      <c r="G457" s="62"/>
      <c r="H457" s="62">
        <v>1848</v>
      </c>
      <c r="I457" s="63"/>
      <c r="J457" s="51"/>
      <c r="K457" s="51"/>
      <c r="L457" s="52"/>
      <c r="M457" s="52"/>
      <c r="N457" s="45">
        <f>F457+J457+K457</f>
        <v>1848</v>
      </c>
      <c r="O457" s="45">
        <f>G457+K457</f>
        <v>0</v>
      </c>
      <c r="P457" s="45">
        <f>H457+L457+M457</f>
        <v>1848</v>
      </c>
      <c r="Q457" s="50">
        <f>I457+M457</f>
        <v>0</v>
      </c>
      <c r="R457" s="26"/>
    </row>
    <row r="458" spans="1:18" s="104" customFormat="1" ht="33.75">
      <c r="A458" s="42" t="s">
        <v>255</v>
      </c>
      <c r="B458" s="43" t="s">
        <v>244</v>
      </c>
      <c r="C458" s="43" t="s">
        <v>244</v>
      </c>
      <c r="D458" s="85" t="s">
        <v>256</v>
      </c>
      <c r="E458" s="43"/>
      <c r="F458" s="62">
        <f>F459+F463</f>
        <v>181023</v>
      </c>
      <c r="G458" s="62">
        <f t="shared" ref="G458:Q458" si="199">G459+G463</f>
        <v>0</v>
      </c>
      <c r="H458" s="62">
        <f t="shared" si="199"/>
        <v>181023</v>
      </c>
      <c r="I458" s="62">
        <f t="shared" si="199"/>
        <v>0</v>
      </c>
      <c r="J458" s="64">
        <f t="shared" si="199"/>
        <v>0</v>
      </c>
      <c r="K458" s="64">
        <f t="shared" si="199"/>
        <v>0</v>
      </c>
      <c r="L458" s="65">
        <f t="shared" si="199"/>
        <v>0</v>
      </c>
      <c r="M458" s="65">
        <f t="shared" si="199"/>
        <v>0</v>
      </c>
      <c r="N458" s="62">
        <f t="shared" si="199"/>
        <v>181023</v>
      </c>
      <c r="O458" s="62">
        <f t="shared" si="199"/>
        <v>0</v>
      </c>
      <c r="P458" s="62">
        <f t="shared" si="199"/>
        <v>181023</v>
      </c>
      <c r="Q458" s="62">
        <f t="shared" si="199"/>
        <v>0</v>
      </c>
      <c r="R458" s="26"/>
    </row>
    <row r="459" spans="1:18" s="104" customFormat="1" ht="33.75">
      <c r="A459" s="42" t="s">
        <v>80</v>
      </c>
      <c r="B459" s="43" t="s">
        <v>244</v>
      </c>
      <c r="C459" s="43" t="s">
        <v>244</v>
      </c>
      <c r="D459" s="85" t="s">
        <v>280</v>
      </c>
      <c r="E459" s="43"/>
      <c r="F459" s="62">
        <f t="shared" ref="F459:Q461" si="200">F460</f>
        <v>181017</v>
      </c>
      <c r="G459" s="62">
        <f t="shared" si="200"/>
        <v>0</v>
      </c>
      <c r="H459" s="62">
        <f t="shared" si="200"/>
        <v>181017</v>
      </c>
      <c r="I459" s="62">
        <f t="shared" si="200"/>
        <v>0</v>
      </c>
      <c r="J459" s="64">
        <f t="shared" si="200"/>
        <v>0</v>
      </c>
      <c r="K459" s="64">
        <f t="shared" si="200"/>
        <v>0</v>
      </c>
      <c r="L459" s="65">
        <f t="shared" si="200"/>
        <v>0</v>
      </c>
      <c r="M459" s="65">
        <f t="shared" si="200"/>
        <v>0</v>
      </c>
      <c r="N459" s="62">
        <f t="shared" si="200"/>
        <v>181017</v>
      </c>
      <c r="O459" s="62">
        <f t="shared" si="200"/>
        <v>0</v>
      </c>
      <c r="P459" s="62">
        <f t="shared" si="200"/>
        <v>181017</v>
      </c>
      <c r="Q459" s="62">
        <f t="shared" si="200"/>
        <v>0</v>
      </c>
      <c r="R459" s="26"/>
    </row>
    <row r="460" spans="1:18" s="104" customFormat="1" ht="50.25">
      <c r="A460" s="42" t="s">
        <v>278</v>
      </c>
      <c r="B460" s="43" t="s">
        <v>244</v>
      </c>
      <c r="C460" s="43" t="s">
        <v>244</v>
      </c>
      <c r="D460" s="85" t="s">
        <v>281</v>
      </c>
      <c r="E460" s="43"/>
      <c r="F460" s="62">
        <f t="shared" si="200"/>
        <v>181017</v>
      </c>
      <c r="G460" s="62">
        <f t="shared" si="200"/>
        <v>0</v>
      </c>
      <c r="H460" s="62">
        <f t="shared" si="200"/>
        <v>181017</v>
      </c>
      <c r="I460" s="62">
        <f t="shared" si="200"/>
        <v>0</v>
      </c>
      <c r="J460" s="64">
        <f t="shared" si="200"/>
        <v>0</v>
      </c>
      <c r="K460" s="64">
        <f t="shared" si="200"/>
        <v>0</v>
      </c>
      <c r="L460" s="65">
        <f t="shared" si="200"/>
        <v>0</v>
      </c>
      <c r="M460" s="65">
        <f t="shared" si="200"/>
        <v>0</v>
      </c>
      <c r="N460" s="62">
        <f t="shared" si="200"/>
        <v>181017</v>
      </c>
      <c r="O460" s="62">
        <f t="shared" si="200"/>
        <v>0</v>
      </c>
      <c r="P460" s="62">
        <f t="shared" si="200"/>
        <v>181017</v>
      </c>
      <c r="Q460" s="62">
        <f t="shared" si="200"/>
        <v>0</v>
      </c>
      <c r="R460" s="26"/>
    </row>
    <row r="461" spans="1:18" s="104" customFormat="1" ht="50.25">
      <c r="A461" s="42" t="s">
        <v>84</v>
      </c>
      <c r="B461" s="43" t="s">
        <v>244</v>
      </c>
      <c r="C461" s="43" t="s">
        <v>244</v>
      </c>
      <c r="D461" s="85" t="s">
        <v>281</v>
      </c>
      <c r="E461" s="49">
        <v>600</v>
      </c>
      <c r="F461" s="62">
        <f t="shared" si="200"/>
        <v>181017</v>
      </c>
      <c r="G461" s="62">
        <f t="shared" si="200"/>
        <v>0</v>
      </c>
      <c r="H461" s="62">
        <f t="shared" si="200"/>
        <v>181017</v>
      </c>
      <c r="I461" s="62">
        <f t="shared" si="200"/>
        <v>0</v>
      </c>
      <c r="J461" s="64">
        <f t="shared" si="200"/>
        <v>0</v>
      </c>
      <c r="K461" s="64">
        <f t="shared" si="200"/>
        <v>0</v>
      </c>
      <c r="L461" s="65">
        <f t="shared" si="200"/>
        <v>0</v>
      </c>
      <c r="M461" s="65">
        <f t="shared" si="200"/>
        <v>0</v>
      </c>
      <c r="N461" s="62">
        <f t="shared" si="200"/>
        <v>181017</v>
      </c>
      <c r="O461" s="62">
        <f t="shared" si="200"/>
        <v>0</v>
      </c>
      <c r="P461" s="62">
        <f t="shared" si="200"/>
        <v>181017</v>
      </c>
      <c r="Q461" s="62">
        <f t="shared" si="200"/>
        <v>0</v>
      </c>
      <c r="R461" s="26"/>
    </row>
    <row r="462" spans="1:18" s="104" customFormat="1" ht="20.25">
      <c r="A462" s="42" t="s">
        <v>159</v>
      </c>
      <c r="B462" s="43" t="s">
        <v>244</v>
      </c>
      <c r="C462" s="43" t="s">
        <v>244</v>
      </c>
      <c r="D462" s="85" t="s">
        <v>281</v>
      </c>
      <c r="E462" s="49">
        <v>610</v>
      </c>
      <c r="F462" s="45">
        <v>181017</v>
      </c>
      <c r="G462" s="45"/>
      <c r="H462" s="45">
        <v>181017</v>
      </c>
      <c r="I462" s="50"/>
      <c r="J462" s="102"/>
      <c r="K462" s="102"/>
      <c r="L462" s="103"/>
      <c r="M462" s="103"/>
      <c r="N462" s="45">
        <f>F462+J462+K462</f>
        <v>181017</v>
      </c>
      <c r="O462" s="45">
        <f>G462+K462</f>
        <v>0</v>
      </c>
      <c r="P462" s="45">
        <f>H462+L462+M462</f>
        <v>181017</v>
      </c>
      <c r="Q462" s="50">
        <f>I462+M462</f>
        <v>0</v>
      </c>
      <c r="R462" s="26"/>
    </row>
    <row r="463" spans="1:18" s="104" customFormat="1" ht="20.25">
      <c r="A463" s="42" t="s">
        <v>74</v>
      </c>
      <c r="B463" s="43" t="s">
        <v>244</v>
      </c>
      <c r="C463" s="43" t="s">
        <v>244</v>
      </c>
      <c r="D463" s="85" t="s">
        <v>257</v>
      </c>
      <c r="E463" s="43"/>
      <c r="F463" s="62">
        <f t="shared" ref="F463:Q465" si="201">F464</f>
        <v>6</v>
      </c>
      <c r="G463" s="62">
        <f t="shared" si="201"/>
        <v>0</v>
      </c>
      <c r="H463" s="62">
        <f t="shared" si="201"/>
        <v>6</v>
      </c>
      <c r="I463" s="62">
        <f t="shared" si="201"/>
        <v>0</v>
      </c>
      <c r="J463" s="64">
        <f t="shared" si="201"/>
        <v>0</v>
      </c>
      <c r="K463" s="64">
        <f t="shared" si="201"/>
        <v>0</v>
      </c>
      <c r="L463" s="65">
        <f t="shared" si="201"/>
        <v>0</v>
      </c>
      <c r="M463" s="65">
        <f t="shared" si="201"/>
        <v>0</v>
      </c>
      <c r="N463" s="62">
        <f t="shared" si="201"/>
        <v>6</v>
      </c>
      <c r="O463" s="62">
        <f t="shared" si="201"/>
        <v>0</v>
      </c>
      <c r="P463" s="62">
        <f t="shared" si="201"/>
        <v>6</v>
      </c>
      <c r="Q463" s="62">
        <f t="shared" si="201"/>
        <v>0</v>
      </c>
      <c r="R463" s="26"/>
    </row>
    <row r="464" spans="1:18" s="104" customFormat="1" ht="50.25">
      <c r="A464" s="42" t="s">
        <v>282</v>
      </c>
      <c r="B464" s="43" t="s">
        <v>244</v>
      </c>
      <c r="C464" s="43" t="s">
        <v>244</v>
      </c>
      <c r="D464" s="85" t="s">
        <v>283</v>
      </c>
      <c r="E464" s="43"/>
      <c r="F464" s="62">
        <f t="shared" si="201"/>
        <v>6</v>
      </c>
      <c r="G464" s="62">
        <f t="shared" si="201"/>
        <v>0</v>
      </c>
      <c r="H464" s="62">
        <f t="shared" si="201"/>
        <v>6</v>
      </c>
      <c r="I464" s="62">
        <f t="shared" si="201"/>
        <v>0</v>
      </c>
      <c r="J464" s="64">
        <f t="shared" si="201"/>
        <v>0</v>
      </c>
      <c r="K464" s="64">
        <f t="shared" si="201"/>
        <v>0</v>
      </c>
      <c r="L464" s="65">
        <f t="shared" si="201"/>
        <v>0</v>
      </c>
      <c r="M464" s="65">
        <f t="shared" si="201"/>
        <v>0</v>
      </c>
      <c r="N464" s="62">
        <f t="shared" si="201"/>
        <v>6</v>
      </c>
      <c r="O464" s="62">
        <f t="shared" si="201"/>
        <v>0</v>
      </c>
      <c r="P464" s="62">
        <f t="shared" si="201"/>
        <v>6</v>
      </c>
      <c r="Q464" s="62">
        <f t="shared" si="201"/>
        <v>0</v>
      </c>
      <c r="R464" s="26"/>
    </row>
    <row r="465" spans="1:18" s="104" customFormat="1" ht="50.25">
      <c r="A465" s="42" t="s">
        <v>84</v>
      </c>
      <c r="B465" s="43" t="s">
        <v>244</v>
      </c>
      <c r="C465" s="43" t="s">
        <v>244</v>
      </c>
      <c r="D465" s="85" t="s">
        <v>283</v>
      </c>
      <c r="E465" s="49">
        <v>600</v>
      </c>
      <c r="F465" s="62">
        <f t="shared" si="201"/>
        <v>6</v>
      </c>
      <c r="G465" s="62">
        <f t="shared" si="201"/>
        <v>0</v>
      </c>
      <c r="H465" s="62">
        <f t="shared" si="201"/>
        <v>6</v>
      </c>
      <c r="I465" s="62">
        <f t="shared" si="201"/>
        <v>0</v>
      </c>
      <c r="J465" s="64">
        <f t="shared" si="201"/>
        <v>0</v>
      </c>
      <c r="K465" s="64">
        <f t="shared" si="201"/>
        <v>0</v>
      </c>
      <c r="L465" s="65">
        <f t="shared" si="201"/>
        <v>0</v>
      </c>
      <c r="M465" s="65">
        <f t="shared" si="201"/>
        <v>0</v>
      </c>
      <c r="N465" s="62">
        <f t="shared" si="201"/>
        <v>6</v>
      </c>
      <c r="O465" s="62">
        <f t="shared" si="201"/>
        <v>0</v>
      </c>
      <c r="P465" s="62">
        <f t="shared" si="201"/>
        <v>6</v>
      </c>
      <c r="Q465" s="62">
        <f t="shared" si="201"/>
        <v>0</v>
      </c>
      <c r="R465" s="26"/>
    </row>
    <row r="466" spans="1:18" s="104" customFormat="1" ht="20.25">
      <c r="A466" s="42" t="s">
        <v>159</v>
      </c>
      <c r="B466" s="43" t="s">
        <v>244</v>
      </c>
      <c r="C466" s="43" t="s">
        <v>244</v>
      </c>
      <c r="D466" s="85" t="s">
        <v>283</v>
      </c>
      <c r="E466" s="49">
        <v>610</v>
      </c>
      <c r="F466" s="45">
        <v>6</v>
      </c>
      <c r="G466" s="45"/>
      <c r="H466" s="45">
        <v>6</v>
      </c>
      <c r="I466" s="50"/>
      <c r="J466" s="102"/>
      <c r="K466" s="102"/>
      <c r="L466" s="103"/>
      <c r="M466" s="103"/>
      <c r="N466" s="45">
        <f>F466+J466+K466</f>
        <v>6</v>
      </c>
      <c r="O466" s="45">
        <f>G466+K466</f>
        <v>0</v>
      </c>
      <c r="P466" s="45">
        <f>H466+L466+M466</f>
        <v>6</v>
      </c>
      <c r="Q466" s="50">
        <f>I466+M466</f>
        <v>0</v>
      </c>
      <c r="R466" s="26"/>
    </row>
    <row r="467" spans="1:18" s="27" customFormat="1" ht="20.25">
      <c r="A467" s="42" t="s">
        <v>21</v>
      </c>
      <c r="B467" s="43" t="s">
        <v>244</v>
      </c>
      <c r="C467" s="43" t="s">
        <v>244</v>
      </c>
      <c r="D467" s="123" t="s">
        <v>22</v>
      </c>
      <c r="E467" s="43"/>
      <c r="F467" s="45">
        <f>F468</f>
        <v>3817</v>
      </c>
      <c r="G467" s="45">
        <f t="shared" ref="G467:Q467" si="202">G468</f>
        <v>0</v>
      </c>
      <c r="H467" s="45">
        <f t="shared" si="202"/>
        <v>3817</v>
      </c>
      <c r="I467" s="45">
        <f t="shared" si="202"/>
        <v>0</v>
      </c>
      <c r="J467" s="46">
        <f t="shared" si="202"/>
        <v>0</v>
      </c>
      <c r="K467" s="46">
        <f t="shared" si="202"/>
        <v>0</v>
      </c>
      <c r="L467" s="47">
        <f t="shared" si="202"/>
        <v>0</v>
      </c>
      <c r="M467" s="47">
        <f t="shared" si="202"/>
        <v>0</v>
      </c>
      <c r="N467" s="45">
        <f t="shared" si="202"/>
        <v>3817</v>
      </c>
      <c r="O467" s="45">
        <f t="shared" si="202"/>
        <v>0</v>
      </c>
      <c r="P467" s="45">
        <f t="shared" si="202"/>
        <v>3817</v>
      </c>
      <c r="Q467" s="45">
        <f t="shared" si="202"/>
        <v>0</v>
      </c>
      <c r="R467" s="26"/>
    </row>
    <row r="468" spans="1:18" s="27" customFormat="1" ht="33.75">
      <c r="A468" s="42" t="s">
        <v>80</v>
      </c>
      <c r="B468" s="43" t="s">
        <v>244</v>
      </c>
      <c r="C468" s="43" t="s">
        <v>244</v>
      </c>
      <c r="D468" s="123" t="s">
        <v>172</v>
      </c>
      <c r="E468" s="43"/>
      <c r="F468" s="45">
        <f t="shared" ref="F468:Q470" si="203">F469</f>
        <v>3817</v>
      </c>
      <c r="G468" s="45">
        <f t="shared" si="203"/>
        <v>0</v>
      </c>
      <c r="H468" s="45">
        <f t="shared" si="203"/>
        <v>3817</v>
      </c>
      <c r="I468" s="45">
        <f t="shared" si="203"/>
        <v>0</v>
      </c>
      <c r="J468" s="46">
        <f t="shared" si="203"/>
        <v>0</v>
      </c>
      <c r="K468" s="46">
        <f t="shared" si="203"/>
        <v>0</v>
      </c>
      <c r="L468" s="47">
        <f t="shared" si="203"/>
        <v>0</v>
      </c>
      <c r="M468" s="47">
        <f t="shared" si="203"/>
        <v>0</v>
      </c>
      <c r="N468" s="45">
        <f t="shared" si="203"/>
        <v>3817</v>
      </c>
      <c r="O468" s="45">
        <f t="shared" si="203"/>
        <v>0</v>
      </c>
      <c r="P468" s="45">
        <f t="shared" si="203"/>
        <v>3817</v>
      </c>
      <c r="Q468" s="45">
        <f t="shared" si="203"/>
        <v>0</v>
      </c>
      <c r="R468" s="26"/>
    </row>
    <row r="469" spans="1:18" s="104" customFormat="1" ht="50.25">
      <c r="A469" s="42" t="s">
        <v>278</v>
      </c>
      <c r="B469" s="43" t="s">
        <v>244</v>
      </c>
      <c r="C469" s="43" t="s">
        <v>244</v>
      </c>
      <c r="D469" s="123" t="s">
        <v>284</v>
      </c>
      <c r="E469" s="43"/>
      <c r="F469" s="45">
        <f t="shared" si="203"/>
        <v>3817</v>
      </c>
      <c r="G469" s="45">
        <f t="shared" si="203"/>
        <v>0</v>
      </c>
      <c r="H469" s="45">
        <f t="shared" si="203"/>
        <v>3817</v>
      </c>
      <c r="I469" s="45">
        <f t="shared" si="203"/>
        <v>0</v>
      </c>
      <c r="J469" s="46">
        <f t="shared" si="203"/>
        <v>0</v>
      </c>
      <c r="K469" s="46">
        <f t="shared" si="203"/>
        <v>0</v>
      </c>
      <c r="L469" s="47">
        <f t="shared" si="203"/>
        <v>0</v>
      </c>
      <c r="M469" s="47">
        <f t="shared" si="203"/>
        <v>0</v>
      </c>
      <c r="N469" s="45">
        <f t="shared" si="203"/>
        <v>3817</v>
      </c>
      <c r="O469" s="45">
        <f t="shared" si="203"/>
        <v>0</v>
      </c>
      <c r="P469" s="45">
        <f t="shared" si="203"/>
        <v>3817</v>
      </c>
      <c r="Q469" s="45">
        <f t="shared" si="203"/>
        <v>0</v>
      </c>
      <c r="R469" s="26"/>
    </row>
    <row r="470" spans="1:18" s="104" customFormat="1" ht="50.25">
      <c r="A470" s="42" t="s">
        <v>84</v>
      </c>
      <c r="B470" s="43" t="s">
        <v>244</v>
      </c>
      <c r="C470" s="43" t="s">
        <v>244</v>
      </c>
      <c r="D470" s="123" t="s">
        <v>284</v>
      </c>
      <c r="E470" s="96">
        <v>600</v>
      </c>
      <c r="F470" s="45">
        <f t="shared" si="203"/>
        <v>3817</v>
      </c>
      <c r="G470" s="45">
        <f t="shared" si="203"/>
        <v>0</v>
      </c>
      <c r="H470" s="45">
        <f t="shared" si="203"/>
        <v>3817</v>
      </c>
      <c r="I470" s="45">
        <f t="shared" si="203"/>
        <v>0</v>
      </c>
      <c r="J470" s="46">
        <f t="shared" si="203"/>
        <v>0</v>
      </c>
      <c r="K470" s="46">
        <f t="shared" si="203"/>
        <v>0</v>
      </c>
      <c r="L470" s="47">
        <f t="shared" si="203"/>
        <v>0</v>
      </c>
      <c r="M470" s="47">
        <f t="shared" si="203"/>
        <v>0</v>
      </c>
      <c r="N470" s="45">
        <f t="shared" si="203"/>
        <v>3817</v>
      </c>
      <c r="O470" s="45">
        <f t="shared" si="203"/>
        <v>0</v>
      </c>
      <c r="P470" s="45">
        <f t="shared" si="203"/>
        <v>3817</v>
      </c>
      <c r="Q470" s="45">
        <f t="shared" si="203"/>
        <v>0</v>
      </c>
      <c r="R470" s="26"/>
    </row>
    <row r="471" spans="1:18" s="104" customFormat="1" ht="20.25">
      <c r="A471" s="42" t="s">
        <v>159</v>
      </c>
      <c r="B471" s="43" t="s">
        <v>244</v>
      </c>
      <c r="C471" s="43" t="s">
        <v>244</v>
      </c>
      <c r="D471" s="123" t="s">
        <v>284</v>
      </c>
      <c r="E471" s="49">
        <v>610</v>
      </c>
      <c r="F471" s="45">
        <v>3817</v>
      </c>
      <c r="G471" s="45"/>
      <c r="H471" s="45">
        <v>3817</v>
      </c>
      <c r="I471" s="50"/>
      <c r="J471" s="102"/>
      <c r="K471" s="102"/>
      <c r="L471" s="103"/>
      <c r="M471" s="103"/>
      <c r="N471" s="45">
        <f>F471+J471+K471</f>
        <v>3817</v>
      </c>
      <c r="O471" s="45">
        <f>G471+K471</f>
        <v>0</v>
      </c>
      <c r="P471" s="45">
        <f>H471+L471+M471</f>
        <v>3817</v>
      </c>
      <c r="Q471" s="50">
        <f>I471+M471</f>
        <v>0</v>
      </c>
      <c r="R471" s="26"/>
    </row>
    <row r="472" spans="1:18" s="36" customFormat="1" ht="20.25">
      <c r="A472" s="28"/>
      <c r="B472" s="124"/>
      <c r="C472" s="124"/>
      <c r="D472" s="125"/>
      <c r="E472" s="124"/>
      <c r="F472" s="31"/>
      <c r="G472" s="31"/>
      <c r="H472" s="31"/>
      <c r="I472" s="31"/>
      <c r="J472" s="33"/>
      <c r="K472" s="33"/>
      <c r="L472" s="34"/>
      <c r="M472" s="34"/>
      <c r="N472" s="31"/>
      <c r="O472" s="31"/>
      <c r="P472" s="31"/>
      <c r="Q472" s="31"/>
      <c r="R472" s="26"/>
    </row>
    <row r="473" spans="1:18" s="27" customFormat="1" ht="20.25">
      <c r="A473" s="18" t="s">
        <v>285</v>
      </c>
      <c r="B473" s="19" t="s">
        <v>286</v>
      </c>
      <c r="C473" s="19"/>
      <c r="D473" s="20"/>
      <c r="E473" s="19"/>
      <c r="F473" s="100">
        <f t="shared" ref="F473:Q473" si="204">F475+F482</f>
        <v>486525</v>
      </c>
      <c r="G473" s="100">
        <f t="shared" si="204"/>
        <v>393201</v>
      </c>
      <c r="H473" s="100">
        <f t="shared" si="204"/>
        <v>46288</v>
      </c>
      <c r="I473" s="100">
        <f t="shared" si="204"/>
        <v>18885</v>
      </c>
      <c r="J473" s="109">
        <f t="shared" si="204"/>
        <v>0</v>
      </c>
      <c r="K473" s="109">
        <f t="shared" si="204"/>
        <v>0</v>
      </c>
      <c r="L473" s="110">
        <f t="shared" si="204"/>
        <v>0</v>
      </c>
      <c r="M473" s="110">
        <f t="shared" si="204"/>
        <v>0</v>
      </c>
      <c r="N473" s="100">
        <f t="shared" si="204"/>
        <v>486525</v>
      </c>
      <c r="O473" s="100">
        <f t="shared" si="204"/>
        <v>393201</v>
      </c>
      <c r="P473" s="100">
        <f t="shared" si="204"/>
        <v>46288</v>
      </c>
      <c r="Q473" s="100">
        <f t="shared" si="204"/>
        <v>18885</v>
      </c>
      <c r="R473" s="26"/>
    </row>
    <row r="474" spans="1:18" s="36" customFormat="1" ht="20.25">
      <c r="A474" s="126"/>
      <c r="B474" s="127"/>
      <c r="C474" s="127"/>
      <c r="D474" s="128"/>
      <c r="E474" s="127"/>
      <c r="F474" s="129"/>
      <c r="G474" s="129"/>
      <c r="H474" s="129"/>
      <c r="I474" s="129"/>
      <c r="J474" s="130"/>
      <c r="K474" s="130"/>
      <c r="L474" s="131"/>
      <c r="M474" s="131"/>
      <c r="N474" s="129"/>
      <c r="O474" s="129"/>
      <c r="P474" s="129"/>
      <c r="Q474" s="129"/>
      <c r="R474" s="26"/>
    </row>
    <row r="475" spans="1:18" s="27" customFormat="1" ht="37.5">
      <c r="A475" s="37" t="s">
        <v>287</v>
      </c>
      <c r="B475" s="38" t="s">
        <v>61</v>
      </c>
      <c r="C475" s="38" t="s">
        <v>20</v>
      </c>
      <c r="D475" s="20"/>
      <c r="E475" s="19"/>
      <c r="F475" s="40">
        <f>F476</f>
        <v>500</v>
      </c>
      <c r="G475" s="40">
        <f t="shared" ref="G475:Q475" si="205">G476</f>
        <v>0</v>
      </c>
      <c r="H475" s="40">
        <f t="shared" si="205"/>
        <v>500</v>
      </c>
      <c r="I475" s="40">
        <f t="shared" si="205"/>
        <v>0</v>
      </c>
      <c r="J475" s="40">
        <f t="shared" si="205"/>
        <v>0</v>
      </c>
      <c r="K475" s="40">
        <f t="shared" si="205"/>
        <v>0</v>
      </c>
      <c r="L475" s="40">
        <f t="shared" si="205"/>
        <v>0</v>
      </c>
      <c r="M475" s="40">
        <f t="shared" si="205"/>
        <v>0</v>
      </c>
      <c r="N475" s="40">
        <f t="shared" si="205"/>
        <v>500</v>
      </c>
      <c r="O475" s="40">
        <f t="shared" si="205"/>
        <v>0</v>
      </c>
      <c r="P475" s="40">
        <f t="shared" si="205"/>
        <v>500</v>
      </c>
      <c r="Q475" s="40">
        <f t="shared" si="205"/>
        <v>0</v>
      </c>
      <c r="R475" s="26"/>
    </row>
    <row r="476" spans="1:18" s="27" customFormat="1" ht="50.25">
      <c r="A476" s="42" t="s">
        <v>261</v>
      </c>
      <c r="B476" s="43" t="s">
        <v>61</v>
      </c>
      <c r="C476" s="43" t="s">
        <v>20</v>
      </c>
      <c r="D476" s="121" t="s">
        <v>262</v>
      </c>
      <c r="E476" s="43"/>
      <c r="F476" s="45">
        <f t="shared" ref="F476:Q479" si="206">F477</f>
        <v>500</v>
      </c>
      <c r="G476" s="45">
        <f t="shared" si="206"/>
        <v>0</v>
      </c>
      <c r="H476" s="45">
        <f t="shared" si="206"/>
        <v>500</v>
      </c>
      <c r="I476" s="45">
        <f t="shared" si="206"/>
        <v>0</v>
      </c>
      <c r="J476" s="46">
        <f t="shared" si="206"/>
        <v>0</v>
      </c>
      <c r="K476" s="46">
        <f t="shared" si="206"/>
        <v>0</v>
      </c>
      <c r="L476" s="47">
        <f t="shared" si="206"/>
        <v>0</v>
      </c>
      <c r="M476" s="47">
        <f t="shared" si="206"/>
        <v>0</v>
      </c>
      <c r="N476" s="45">
        <f t="shared" si="206"/>
        <v>500</v>
      </c>
      <c r="O476" s="45">
        <f t="shared" si="206"/>
        <v>0</v>
      </c>
      <c r="P476" s="45">
        <f t="shared" si="206"/>
        <v>500</v>
      </c>
      <c r="Q476" s="45">
        <f t="shared" si="206"/>
        <v>0</v>
      </c>
      <c r="R476" s="26"/>
    </row>
    <row r="477" spans="1:18" s="27" customFormat="1" ht="20.25">
      <c r="A477" s="42" t="s">
        <v>74</v>
      </c>
      <c r="B477" s="43" t="s">
        <v>61</v>
      </c>
      <c r="C477" s="43" t="s">
        <v>20</v>
      </c>
      <c r="D477" s="121" t="s">
        <v>263</v>
      </c>
      <c r="E477" s="43"/>
      <c r="F477" s="45">
        <f t="shared" si="206"/>
        <v>500</v>
      </c>
      <c r="G477" s="45">
        <f t="shared" si="206"/>
        <v>0</v>
      </c>
      <c r="H477" s="45">
        <f t="shared" si="206"/>
        <v>500</v>
      </c>
      <c r="I477" s="45">
        <f t="shared" si="206"/>
        <v>0</v>
      </c>
      <c r="J477" s="46">
        <f t="shared" si="206"/>
        <v>0</v>
      </c>
      <c r="K477" s="46">
        <f t="shared" si="206"/>
        <v>0</v>
      </c>
      <c r="L477" s="47">
        <f t="shared" si="206"/>
        <v>0</v>
      </c>
      <c r="M477" s="47">
        <f t="shared" si="206"/>
        <v>0</v>
      </c>
      <c r="N477" s="45">
        <f t="shared" si="206"/>
        <v>500</v>
      </c>
      <c r="O477" s="45">
        <f t="shared" si="206"/>
        <v>0</v>
      </c>
      <c r="P477" s="45">
        <f t="shared" si="206"/>
        <v>500</v>
      </c>
      <c r="Q477" s="45">
        <f t="shared" si="206"/>
        <v>0</v>
      </c>
      <c r="R477" s="26"/>
    </row>
    <row r="478" spans="1:18" s="27" customFormat="1" ht="33.75">
      <c r="A478" s="42" t="s">
        <v>288</v>
      </c>
      <c r="B478" s="43" t="s">
        <v>61</v>
      </c>
      <c r="C478" s="43" t="s">
        <v>20</v>
      </c>
      <c r="D478" s="121" t="s">
        <v>289</v>
      </c>
      <c r="E478" s="43"/>
      <c r="F478" s="45">
        <f t="shared" si="206"/>
        <v>500</v>
      </c>
      <c r="G478" s="45">
        <f t="shared" si="206"/>
        <v>0</v>
      </c>
      <c r="H478" s="45">
        <f t="shared" si="206"/>
        <v>500</v>
      </c>
      <c r="I478" s="45">
        <f t="shared" si="206"/>
        <v>0</v>
      </c>
      <c r="J478" s="46">
        <f t="shared" si="206"/>
        <v>0</v>
      </c>
      <c r="K478" s="46">
        <f t="shared" si="206"/>
        <v>0</v>
      </c>
      <c r="L478" s="47">
        <f t="shared" si="206"/>
        <v>0</v>
      </c>
      <c r="M478" s="47">
        <f t="shared" si="206"/>
        <v>0</v>
      </c>
      <c r="N478" s="45">
        <f t="shared" si="206"/>
        <v>500</v>
      </c>
      <c r="O478" s="45">
        <f t="shared" si="206"/>
        <v>0</v>
      </c>
      <c r="P478" s="45">
        <f t="shared" si="206"/>
        <v>500</v>
      </c>
      <c r="Q478" s="45">
        <f t="shared" si="206"/>
        <v>0</v>
      </c>
      <c r="R478" s="26"/>
    </row>
    <row r="479" spans="1:18" s="27" customFormat="1" ht="33.75">
      <c r="A479" s="42" t="s">
        <v>37</v>
      </c>
      <c r="B479" s="43" t="s">
        <v>61</v>
      </c>
      <c r="C479" s="43" t="s">
        <v>20</v>
      </c>
      <c r="D479" s="121" t="s">
        <v>289</v>
      </c>
      <c r="E479" s="49">
        <v>200</v>
      </c>
      <c r="F479" s="45">
        <f t="shared" si="206"/>
        <v>500</v>
      </c>
      <c r="G479" s="45">
        <f t="shared" si="206"/>
        <v>0</v>
      </c>
      <c r="H479" s="45">
        <f t="shared" si="206"/>
        <v>500</v>
      </c>
      <c r="I479" s="45">
        <f t="shared" si="206"/>
        <v>0</v>
      </c>
      <c r="J479" s="46">
        <f t="shared" si="206"/>
        <v>0</v>
      </c>
      <c r="K479" s="46">
        <f t="shared" si="206"/>
        <v>0</v>
      </c>
      <c r="L479" s="47">
        <f t="shared" si="206"/>
        <v>0</v>
      </c>
      <c r="M479" s="47">
        <f t="shared" si="206"/>
        <v>0</v>
      </c>
      <c r="N479" s="45">
        <f t="shared" si="206"/>
        <v>500</v>
      </c>
      <c r="O479" s="45">
        <f t="shared" si="206"/>
        <v>0</v>
      </c>
      <c r="P479" s="45">
        <f t="shared" si="206"/>
        <v>500</v>
      </c>
      <c r="Q479" s="45">
        <f t="shared" si="206"/>
        <v>0</v>
      </c>
      <c r="R479" s="26"/>
    </row>
    <row r="480" spans="1:18" s="27" customFormat="1" ht="50.25">
      <c r="A480" s="42" t="s">
        <v>38</v>
      </c>
      <c r="B480" s="43" t="s">
        <v>61</v>
      </c>
      <c r="C480" s="43" t="s">
        <v>20</v>
      </c>
      <c r="D480" s="121" t="s">
        <v>289</v>
      </c>
      <c r="E480" s="49">
        <v>240</v>
      </c>
      <c r="F480" s="45">
        <v>500</v>
      </c>
      <c r="G480" s="45"/>
      <c r="H480" s="45">
        <v>500</v>
      </c>
      <c r="I480" s="45"/>
      <c r="J480" s="46"/>
      <c r="K480" s="46"/>
      <c r="L480" s="47"/>
      <c r="M480" s="47"/>
      <c r="N480" s="45">
        <f>F480+J480+K480</f>
        <v>500</v>
      </c>
      <c r="O480" s="45">
        <f>G480+K480</f>
        <v>0</v>
      </c>
      <c r="P480" s="45">
        <f>H480+L480+M480</f>
        <v>500</v>
      </c>
      <c r="Q480" s="50">
        <f>I480+M480</f>
        <v>0</v>
      </c>
      <c r="R480" s="26"/>
    </row>
    <row r="481" spans="1:18" s="36" customFormat="1" ht="20.25">
      <c r="A481" s="28"/>
      <c r="B481" s="124"/>
      <c r="C481" s="124"/>
      <c r="D481" s="124"/>
      <c r="E481" s="124"/>
      <c r="F481" s="31"/>
      <c r="G481" s="31"/>
      <c r="H481" s="31"/>
      <c r="I481" s="31"/>
      <c r="J481" s="33"/>
      <c r="K481" s="33"/>
      <c r="L481" s="34"/>
      <c r="M481" s="34"/>
      <c r="N481" s="31"/>
      <c r="O481" s="31"/>
      <c r="P481" s="31"/>
      <c r="Q481" s="31"/>
      <c r="R481" s="26"/>
    </row>
    <row r="482" spans="1:18" s="27" customFormat="1" ht="37.5">
      <c r="A482" s="37" t="s">
        <v>290</v>
      </c>
      <c r="B482" s="38" t="s">
        <v>61</v>
      </c>
      <c r="C482" s="38" t="s">
        <v>244</v>
      </c>
      <c r="D482" s="54"/>
      <c r="E482" s="38"/>
      <c r="F482" s="40">
        <f>F483</f>
        <v>486025</v>
      </c>
      <c r="G482" s="40">
        <f t="shared" ref="G482:Q482" si="207">G483</f>
        <v>393201</v>
      </c>
      <c r="H482" s="40">
        <f t="shared" si="207"/>
        <v>45788</v>
      </c>
      <c r="I482" s="40">
        <f t="shared" si="207"/>
        <v>18885</v>
      </c>
      <c r="J482" s="40">
        <f t="shared" si="207"/>
        <v>0</v>
      </c>
      <c r="K482" s="40">
        <f t="shared" si="207"/>
        <v>0</v>
      </c>
      <c r="L482" s="40">
        <f t="shared" si="207"/>
        <v>0</v>
      </c>
      <c r="M482" s="40">
        <f t="shared" si="207"/>
        <v>0</v>
      </c>
      <c r="N482" s="40">
        <f t="shared" si="207"/>
        <v>486025</v>
      </c>
      <c r="O482" s="40">
        <f t="shared" si="207"/>
        <v>393201</v>
      </c>
      <c r="P482" s="40">
        <f t="shared" si="207"/>
        <v>45788</v>
      </c>
      <c r="Q482" s="40">
        <f t="shared" si="207"/>
        <v>18885</v>
      </c>
      <c r="R482" s="26"/>
    </row>
    <row r="483" spans="1:18" ht="50.25">
      <c r="A483" s="42" t="s">
        <v>261</v>
      </c>
      <c r="B483" s="43" t="s">
        <v>61</v>
      </c>
      <c r="C483" s="43" t="s">
        <v>244</v>
      </c>
      <c r="D483" s="43" t="s">
        <v>262</v>
      </c>
      <c r="E483" s="43"/>
      <c r="F483" s="45">
        <f>F484+F488</f>
        <v>486025</v>
      </c>
      <c r="G483" s="45">
        <f t="shared" ref="G483:Q483" si="208">G484+G488</f>
        <v>393201</v>
      </c>
      <c r="H483" s="45">
        <f t="shared" si="208"/>
        <v>45788</v>
      </c>
      <c r="I483" s="45">
        <f t="shared" si="208"/>
        <v>18885</v>
      </c>
      <c r="J483" s="46">
        <f t="shared" si="208"/>
        <v>0</v>
      </c>
      <c r="K483" s="46">
        <f t="shared" si="208"/>
        <v>0</v>
      </c>
      <c r="L483" s="47">
        <f t="shared" si="208"/>
        <v>0</v>
      </c>
      <c r="M483" s="47">
        <f t="shared" si="208"/>
        <v>0</v>
      </c>
      <c r="N483" s="45">
        <f t="shared" si="208"/>
        <v>486025</v>
      </c>
      <c r="O483" s="45">
        <f t="shared" si="208"/>
        <v>393201</v>
      </c>
      <c r="P483" s="45">
        <f t="shared" si="208"/>
        <v>45788</v>
      </c>
      <c r="Q483" s="45">
        <f t="shared" si="208"/>
        <v>18885</v>
      </c>
      <c r="R483" s="26"/>
    </row>
    <row r="484" spans="1:18" ht="20.25">
      <c r="A484" s="42" t="s">
        <v>74</v>
      </c>
      <c r="B484" s="43" t="s">
        <v>61</v>
      </c>
      <c r="C484" s="43" t="s">
        <v>244</v>
      </c>
      <c r="D484" s="43" t="s">
        <v>263</v>
      </c>
      <c r="E484" s="43"/>
      <c r="F484" s="45">
        <f t="shared" ref="F484:Q489" si="209">F485</f>
        <v>23617</v>
      </c>
      <c r="G484" s="45">
        <f t="shared" si="209"/>
        <v>0</v>
      </c>
      <c r="H484" s="45">
        <f t="shared" si="209"/>
        <v>23619</v>
      </c>
      <c r="I484" s="45">
        <f t="shared" si="209"/>
        <v>0</v>
      </c>
      <c r="J484" s="46">
        <f t="shared" si="209"/>
        <v>0</v>
      </c>
      <c r="K484" s="46">
        <f t="shared" si="209"/>
        <v>0</v>
      </c>
      <c r="L484" s="47">
        <f t="shared" si="209"/>
        <v>0</v>
      </c>
      <c r="M484" s="47">
        <f t="shared" si="209"/>
        <v>0</v>
      </c>
      <c r="N484" s="45">
        <f t="shared" si="209"/>
        <v>23617</v>
      </c>
      <c r="O484" s="45">
        <f t="shared" si="209"/>
        <v>0</v>
      </c>
      <c r="P484" s="45">
        <f t="shared" si="209"/>
        <v>23619</v>
      </c>
      <c r="Q484" s="45">
        <f t="shared" si="209"/>
        <v>0</v>
      </c>
      <c r="R484" s="26"/>
    </row>
    <row r="485" spans="1:18" ht="33.75">
      <c r="A485" s="42" t="s">
        <v>291</v>
      </c>
      <c r="B485" s="43" t="s">
        <v>61</v>
      </c>
      <c r="C485" s="43" t="s">
        <v>244</v>
      </c>
      <c r="D485" s="43" t="s">
        <v>292</v>
      </c>
      <c r="E485" s="43"/>
      <c r="F485" s="45">
        <f t="shared" si="209"/>
        <v>23617</v>
      </c>
      <c r="G485" s="45">
        <f t="shared" si="209"/>
        <v>0</v>
      </c>
      <c r="H485" s="45">
        <f t="shared" si="209"/>
        <v>23619</v>
      </c>
      <c r="I485" s="45">
        <f t="shared" si="209"/>
        <v>0</v>
      </c>
      <c r="J485" s="46">
        <f t="shared" si="209"/>
        <v>0</v>
      </c>
      <c r="K485" s="46">
        <f t="shared" si="209"/>
        <v>0</v>
      </c>
      <c r="L485" s="47">
        <f t="shared" si="209"/>
        <v>0</v>
      </c>
      <c r="M485" s="47">
        <f t="shared" si="209"/>
        <v>0</v>
      </c>
      <c r="N485" s="45">
        <f t="shared" si="209"/>
        <v>23617</v>
      </c>
      <c r="O485" s="45">
        <f t="shared" si="209"/>
        <v>0</v>
      </c>
      <c r="P485" s="45">
        <f t="shared" si="209"/>
        <v>23619</v>
      </c>
      <c r="Q485" s="45">
        <f t="shared" si="209"/>
        <v>0</v>
      </c>
      <c r="R485" s="26"/>
    </row>
    <row r="486" spans="1:18" ht="33.75">
      <c r="A486" s="42" t="s">
        <v>37</v>
      </c>
      <c r="B486" s="43" t="s">
        <v>61</v>
      </c>
      <c r="C486" s="43" t="s">
        <v>244</v>
      </c>
      <c r="D486" s="43" t="s">
        <v>292</v>
      </c>
      <c r="E486" s="49">
        <v>200</v>
      </c>
      <c r="F486" s="45">
        <f t="shared" si="209"/>
        <v>23617</v>
      </c>
      <c r="G486" s="45">
        <f t="shared" si="209"/>
        <v>0</v>
      </c>
      <c r="H486" s="45">
        <f t="shared" si="209"/>
        <v>23619</v>
      </c>
      <c r="I486" s="45">
        <f t="shared" si="209"/>
        <v>0</v>
      </c>
      <c r="J486" s="46">
        <f t="shared" si="209"/>
        <v>0</v>
      </c>
      <c r="K486" s="46">
        <f t="shared" si="209"/>
        <v>0</v>
      </c>
      <c r="L486" s="47">
        <f t="shared" si="209"/>
        <v>0</v>
      </c>
      <c r="M486" s="47">
        <f t="shared" si="209"/>
        <v>0</v>
      </c>
      <c r="N486" s="45">
        <f t="shared" si="209"/>
        <v>23617</v>
      </c>
      <c r="O486" s="45">
        <f t="shared" si="209"/>
        <v>0</v>
      </c>
      <c r="P486" s="45">
        <f t="shared" si="209"/>
        <v>23619</v>
      </c>
      <c r="Q486" s="45">
        <f t="shared" si="209"/>
        <v>0</v>
      </c>
      <c r="R486" s="26"/>
    </row>
    <row r="487" spans="1:18" ht="50.25">
      <c r="A487" s="42" t="s">
        <v>38</v>
      </c>
      <c r="B487" s="43" t="s">
        <v>61</v>
      </c>
      <c r="C487" s="43" t="s">
        <v>244</v>
      </c>
      <c r="D487" s="43" t="s">
        <v>292</v>
      </c>
      <c r="E487" s="49">
        <v>240</v>
      </c>
      <c r="F487" s="45">
        <v>23617</v>
      </c>
      <c r="G487" s="45"/>
      <c r="H487" s="45">
        <v>23619</v>
      </c>
      <c r="I487" s="45"/>
      <c r="J487" s="46"/>
      <c r="K487" s="46"/>
      <c r="L487" s="47"/>
      <c r="M487" s="47"/>
      <c r="N487" s="45">
        <f>F487+J487+K487</f>
        <v>23617</v>
      </c>
      <c r="O487" s="45">
        <f>G487+K487</f>
        <v>0</v>
      </c>
      <c r="P487" s="45">
        <f>H487+L487+M487</f>
        <v>23619</v>
      </c>
      <c r="Q487" s="50">
        <f>I487+M487</f>
        <v>0</v>
      </c>
      <c r="R487" s="26"/>
    </row>
    <row r="488" spans="1:18" ht="99.75">
      <c r="A488" s="42" t="s">
        <v>293</v>
      </c>
      <c r="B488" s="43" t="s">
        <v>61</v>
      </c>
      <c r="C488" s="43" t="s">
        <v>244</v>
      </c>
      <c r="D488" s="43" t="s">
        <v>294</v>
      </c>
      <c r="E488" s="43"/>
      <c r="F488" s="45">
        <f t="shared" si="209"/>
        <v>462408</v>
      </c>
      <c r="G488" s="45">
        <f t="shared" si="209"/>
        <v>393201</v>
      </c>
      <c r="H488" s="45">
        <f t="shared" si="209"/>
        <v>22169</v>
      </c>
      <c r="I488" s="45">
        <f t="shared" si="209"/>
        <v>18885</v>
      </c>
      <c r="J488" s="46">
        <f t="shared" si="209"/>
        <v>0</v>
      </c>
      <c r="K488" s="46">
        <f t="shared" si="209"/>
        <v>0</v>
      </c>
      <c r="L488" s="47">
        <f t="shared" si="209"/>
        <v>0</v>
      </c>
      <c r="M488" s="47">
        <f t="shared" si="209"/>
        <v>0</v>
      </c>
      <c r="N488" s="45">
        <f t="shared" si="209"/>
        <v>462408</v>
      </c>
      <c r="O488" s="45">
        <f t="shared" si="209"/>
        <v>393201</v>
      </c>
      <c r="P488" s="45">
        <f t="shared" si="209"/>
        <v>22169</v>
      </c>
      <c r="Q488" s="45">
        <f t="shared" si="209"/>
        <v>18885</v>
      </c>
      <c r="R488" s="26"/>
    </row>
    <row r="489" spans="1:18" ht="33.75">
      <c r="A489" s="42" t="s">
        <v>37</v>
      </c>
      <c r="B489" s="43" t="s">
        <v>61</v>
      </c>
      <c r="C489" s="43" t="s">
        <v>244</v>
      </c>
      <c r="D489" s="43" t="s">
        <v>294</v>
      </c>
      <c r="E489" s="49">
        <v>200</v>
      </c>
      <c r="F489" s="45">
        <f t="shared" si="209"/>
        <v>462408</v>
      </c>
      <c r="G489" s="45">
        <f t="shared" si="209"/>
        <v>393201</v>
      </c>
      <c r="H489" s="45">
        <f t="shared" si="209"/>
        <v>22169</v>
      </c>
      <c r="I489" s="45">
        <f t="shared" si="209"/>
        <v>18885</v>
      </c>
      <c r="J489" s="46">
        <f t="shared" si="209"/>
        <v>0</v>
      </c>
      <c r="K489" s="46">
        <f t="shared" si="209"/>
        <v>0</v>
      </c>
      <c r="L489" s="47">
        <f t="shared" si="209"/>
        <v>0</v>
      </c>
      <c r="M489" s="47">
        <f t="shared" si="209"/>
        <v>0</v>
      </c>
      <c r="N489" s="45">
        <f t="shared" si="209"/>
        <v>462408</v>
      </c>
      <c r="O489" s="45">
        <f t="shared" si="209"/>
        <v>393201</v>
      </c>
      <c r="P489" s="45">
        <f t="shared" si="209"/>
        <v>22169</v>
      </c>
      <c r="Q489" s="45">
        <f t="shared" si="209"/>
        <v>18885</v>
      </c>
      <c r="R489" s="26"/>
    </row>
    <row r="490" spans="1:18" ht="50.25">
      <c r="A490" s="42" t="s">
        <v>38</v>
      </c>
      <c r="B490" s="43" t="s">
        <v>61</v>
      </c>
      <c r="C490" s="43" t="s">
        <v>244</v>
      </c>
      <c r="D490" s="43" t="s">
        <v>294</v>
      </c>
      <c r="E490" s="49">
        <v>240</v>
      </c>
      <c r="F490" s="45">
        <f>69207+G490</f>
        <v>462408</v>
      </c>
      <c r="G490" s="45">
        <v>393201</v>
      </c>
      <c r="H490" s="45">
        <f>3284+I490</f>
        <v>22169</v>
      </c>
      <c r="I490" s="45">
        <v>18885</v>
      </c>
      <c r="J490" s="46"/>
      <c r="K490" s="46"/>
      <c r="L490" s="47"/>
      <c r="M490" s="47"/>
      <c r="N490" s="45">
        <f>F490+J490+K490</f>
        <v>462408</v>
      </c>
      <c r="O490" s="45">
        <f>G490+K490</f>
        <v>393201</v>
      </c>
      <c r="P490" s="45">
        <f>H490+L490+M490</f>
        <v>22169</v>
      </c>
      <c r="Q490" s="50">
        <f>I490+M490</f>
        <v>18885</v>
      </c>
      <c r="R490" s="26"/>
    </row>
    <row r="491" spans="1:18" s="36" customFormat="1" ht="20.25">
      <c r="A491" s="132"/>
      <c r="B491" s="124"/>
      <c r="C491" s="124"/>
      <c r="D491" s="124"/>
      <c r="E491" s="124"/>
      <c r="F491" s="31"/>
      <c r="G491" s="31"/>
      <c r="H491" s="31"/>
      <c r="I491" s="31"/>
      <c r="J491" s="33"/>
      <c r="K491" s="33"/>
      <c r="L491" s="34"/>
      <c r="M491" s="34"/>
      <c r="N491" s="31"/>
      <c r="O491" s="31"/>
      <c r="P491" s="31"/>
      <c r="Q491" s="31"/>
      <c r="R491" s="26"/>
    </row>
    <row r="492" spans="1:18" ht="20.25">
      <c r="A492" s="18" t="s">
        <v>295</v>
      </c>
      <c r="B492" s="19" t="s">
        <v>296</v>
      </c>
      <c r="C492" s="19"/>
      <c r="D492" s="20"/>
      <c r="E492" s="19"/>
      <c r="F492" s="133">
        <f>F494+F514+F541+F582+F589+F608</f>
        <v>3415924</v>
      </c>
      <c r="G492" s="133">
        <f t="shared" ref="G492:Q492" si="210">G494+G514+G541+G582+G589+G608</f>
        <v>150484</v>
      </c>
      <c r="H492" s="133">
        <f t="shared" si="210"/>
        <v>3284515</v>
      </c>
      <c r="I492" s="133">
        <f t="shared" si="210"/>
        <v>33519</v>
      </c>
      <c r="J492" s="133">
        <f t="shared" si="210"/>
        <v>0</v>
      </c>
      <c r="K492" s="133">
        <f t="shared" si="210"/>
        <v>0</v>
      </c>
      <c r="L492" s="133">
        <f t="shared" si="210"/>
        <v>0</v>
      </c>
      <c r="M492" s="133">
        <f t="shared" si="210"/>
        <v>0</v>
      </c>
      <c r="N492" s="133">
        <f t="shared" si="210"/>
        <v>3415924</v>
      </c>
      <c r="O492" s="133">
        <f t="shared" si="210"/>
        <v>150484</v>
      </c>
      <c r="P492" s="133">
        <f t="shared" si="210"/>
        <v>3284515</v>
      </c>
      <c r="Q492" s="133">
        <f t="shared" si="210"/>
        <v>33519</v>
      </c>
      <c r="R492" s="26"/>
    </row>
    <row r="493" spans="1:18" s="36" customFormat="1" ht="20.25">
      <c r="A493" s="126"/>
      <c r="B493" s="127"/>
      <c r="C493" s="127"/>
      <c r="D493" s="128"/>
      <c r="E493" s="127"/>
      <c r="F493" s="129"/>
      <c r="G493" s="129"/>
      <c r="H493" s="129"/>
      <c r="I493" s="129"/>
      <c r="J493" s="130"/>
      <c r="K493" s="130"/>
      <c r="L493" s="131"/>
      <c r="M493" s="131"/>
      <c r="N493" s="129"/>
      <c r="O493" s="129"/>
      <c r="P493" s="129"/>
      <c r="Q493" s="129"/>
      <c r="R493" s="26"/>
    </row>
    <row r="494" spans="1:18" s="41" customFormat="1" ht="20.25">
      <c r="A494" s="37" t="s">
        <v>297</v>
      </c>
      <c r="B494" s="38" t="s">
        <v>153</v>
      </c>
      <c r="C494" s="38" t="s">
        <v>19</v>
      </c>
      <c r="D494" s="54"/>
      <c r="E494" s="38"/>
      <c r="F494" s="55">
        <f t="shared" ref="F494:Q494" si="211">F495</f>
        <v>1253861</v>
      </c>
      <c r="G494" s="55">
        <f t="shared" si="211"/>
        <v>0</v>
      </c>
      <c r="H494" s="55">
        <f t="shared" si="211"/>
        <v>1256875</v>
      </c>
      <c r="I494" s="55">
        <f t="shared" si="211"/>
        <v>0</v>
      </c>
      <c r="J494" s="57">
        <f t="shared" si="211"/>
        <v>0</v>
      </c>
      <c r="K494" s="57">
        <f t="shared" si="211"/>
        <v>0</v>
      </c>
      <c r="L494" s="58">
        <f t="shared" si="211"/>
        <v>0</v>
      </c>
      <c r="M494" s="58">
        <f t="shared" si="211"/>
        <v>0</v>
      </c>
      <c r="N494" s="55">
        <f t="shared" si="211"/>
        <v>1253861</v>
      </c>
      <c r="O494" s="55">
        <f t="shared" si="211"/>
        <v>0</v>
      </c>
      <c r="P494" s="55">
        <f t="shared" si="211"/>
        <v>1256875</v>
      </c>
      <c r="Q494" s="55">
        <f t="shared" si="211"/>
        <v>0</v>
      </c>
      <c r="R494" s="26"/>
    </row>
    <row r="495" spans="1:18" s="105" customFormat="1" ht="50.25">
      <c r="A495" s="42" t="s">
        <v>298</v>
      </c>
      <c r="B495" s="43" t="s">
        <v>153</v>
      </c>
      <c r="C495" s="43" t="s">
        <v>19</v>
      </c>
      <c r="D495" s="43" t="s">
        <v>299</v>
      </c>
      <c r="E495" s="43"/>
      <c r="F495" s="45">
        <f>F496+F501+F509</f>
        <v>1253861</v>
      </c>
      <c r="G495" s="45">
        <f t="shared" ref="G495:Q495" si="212">G496+G501+G509</f>
        <v>0</v>
      </c>
      <c r="H495" s="45">
        <f t="shared" si="212"/>
        <v>1256875</v>
      </c>
      <c r="I495" s="45">
        <f t="shared" si="212"/>
        <v>0</v>
      </c>
      <c r="J495" s="45">
        <f t="shared" si="212"/>
        <v>0</v>
      </c>
      <c r="K495" s="45">
        <f t="shared" si="212"/>
        <v>0</v>
      </c>
      <c r="L495" s="45">
        <f t="shared" si="212"/>
        <v>0</v>
      </c>
      <c r="M495" s="45">
        <f t="shared" si="212"/>
        <v>0</v>
      </c>
      <c r="N495" s="45">
        <f t="shared" si="212"/>
        <v>1253861</v>
      </c>
      <c r="O495" s="45">
        <f t="shared" si="212"/>
        <v>0</v>
      </c>
      <c r="P495" s="45">
        <f t="shared" si="212"/>
        <v>1256875</v>
      </c>
      <c r="Q495" s="45">
        <f t="shared" si="212"/>
        <v>0</v>
      </c>
      <c r="R495" s="26"/>
    </row>
    <row r="496" spans="1:18" s="105" customFormat="1" ht="33.75">
      <c r="A496" s="42" t="s">
        <v>80</v>
      </c>
      <c r="B496" s="43" t="s">
        <v>153</v>
      </c>
      <c r="C496" s="43" t="s">
        <v>19</v>
      </c>
      <c r="D496" s="43" t="s">
        <v>300</v>
      </c>
      <c r="E496" s="43"/>
      <c r="F496" s="45">
        <f>F497</f>
        <v>844805</v>
      </c>
      <c r="G496" s="45">
        <f t="shared" ref="G496:Q497" si="213">G497</f>
        <v>0</v>
      </c>
      <c r="H496" s="45">
        <f t="shared" si="213"/>
        <v>844805</v>
      </c>
      <c r="I496" s="45">
        <f t="shared" si="213"/>
        <v>0</v>
      </c>
      <c r="J496" s="46">
        <f t="shared" si="213"/>
        <v>0</v>
      </c>
      <c r="K496" s="46">
        <f t="shared" si="213"/>
        <v>0</v>
      </c>
      <c r="L496" s="47">
        <f t="shared" si="213"/>
        <v>0</v>
      </c>
      <c r="M496" s="47">
        <f t="shared" si="213"/>
        <v>0</v>
      </c>
      <c r="N496" s="45">
        <f t="shared" si="213"/>
        <v>844805</v>
      </c>
      <c r="O496" s="45">
        <f t="shared" si="213"/>
        <v>0</v>
      </c>
      <c r="P496" s="45">
        <f t="shared" si="213"/>
        <v>844805</v>
      </c>
      <c r="Q496" s="45">
        <f t="shared" si="213"/>
        <v>0</v>
      </c>
      <c r="R496" s="26"/>
    </row>
    <row r="497" spans="1:18" s="105" customFormat="1" ht="20.25">
      <c r="A497" s="42" t="s">
        <v>301</v>
      </c>
      <c r="B497" s="43" t="s">
        <v>153</v>
      </c>
      <c r="C497" s="43" t="s">
        <v>19</v>
      </c>
      <c r="D497" s="43" t="s">
        <v>302</v>
      </c>
      <c r="E497" s="43"/>
      <c r="F497" s="45">
        <f>F498</f>
        <v>844805</v>
      </c>
      <c r="G497" s="45">
        <f t="shared" si="213"/>
        <v>0</v>
      </c>
      <c r="H497" s="45">
        <f t="shared" si="213"/>
        <v>844805</v>
      </c>
      <c r="I497" s="45">
        <f t="shared" si="213"/>
        <v>0</v>
      </c>
      <c r="J497" s="46">
        <f t="shared" si="213"/>
        <v>0</v>
      </c>
      <c r="K497" s="46">
        <f t="shared" si="213"/>
        <v>0</v>
      </c>
      <c r="L497" s="47">
        <f t="shared" si="213"/>
        <v>0</v>
      </c>
      <c r="M497" s="47">
        <f t="shared" si="213"/>
        <v>0</v>
      </c>
      <c r="N497" s="45">
        <f t="shared" si="213"/>
        <v>844805</v>
      </c>
      <c r="O497" s="45">
        <f t="shared" si="213"/>
        <v>0</v>
      </c>
      <c r="P497" s="45">
        <f t="shared" si="213"/>
        <v>844805</v>
      </c>
      <c r="Q497" s="45">
        <f t="shared" si="213"/>
        <v>0</v>
      </c>
      <c r="R497" s="26"/>
    </row>
    <row r="498" spans="1:18" s="105" customFormat="1" ht="50.25">
      <c r="A498" s="42" t="s">
        <v>84</v>
      </c>
      <c r="B498" s="43" t="s">
        <v>153</v>
      </c>
      <c r="C498" s="43" t="s">
        <v>19</v>
      </c>
      <c r="D498" s="43" t="s">
        <v>302</v>
      </c>
      <c r="E498" s="49">
        <v>600</v>
      </c>
      <c r="F498" s="45">
        <f>F499+F500</f>
        <v>844805</v>
      </c>
      <c r="G498" s="45">
        <f t="shared" ref="G498:Q498" si="214">G499+G500</f>
        <v>0</v>
      </c>
      <c r="H498" s="45">
        <f t="shared" si="214"/>
        <v>844805</v>
      </c>
      <c r="I498" s="45">
        <f t="shared" si="214"/>
        <v>0</v>
      </c>
      <c r="J498" s="46">
        <f t="shared" si="214"/>
        <v>0</v>
      </c>
      <c r="K498" s="46">
        <f t="shared" si="214"/>
        <v>0</v>
      </c>
      <c r="L498" s="47">
        <f t="shared" si="214"/>
        <v>0</v>
      </c>
      <c r="M498" s="47">
        <f t="shared" si="214"/>
        <v>0</v>
      </c>
      <c r="N498" s="45">
        <f t="shared" si="214"/>
        <v>844805</v>
      </c>
      <c r="O498" s="45">
        <f t="shared" si="214"/>
        <v>0</v>
      </c>
      <c r="P498" s="45">
        <f t="shared" si="214"/>
        <v>844805</v>
      </c>
      <c r="Q498" s="45">
        <f t="shared" si="214"/>
        <v>0</v>
      </c>
      <c r="R498" s="26"/>
    </row>
    <row r="499" spans="1:18" s="105" customFormat="1" ht="20.25">
      <c r="A499" s="42" t="s">
        <v>159</v>
      </c>
      <c r="B499" s="43" t="s">
        <v>153</v>
      </c>
      <c r="C499" s="43" t="s">
        <v>19</v>
      </c>
      <c r="D499" s="43" t="s">
        <v>302</v>
      </c>
      <c r="E499" s="49">
        <v>610</v>
      </c>
      <c r="F499" s="45">
        <f>526897+6652</f>
        <v>533549</v>
      </c>
      <c r="G499" s="45"/>
      <c r="H499" s="45">
        <f>526897+6652</f>
        <v>533549</v>
      </c>
      <c r="I499" s="45"/>
      <c r="J499" s="68"/>
      <c r="K499" s="68"/>
      <c r="L499" s="69"/>
      <c r="M499" s="69"/>
      <c r="N499" s="45">
        <f>F499+J499+K499</f>
        <v>533549</v>
      </c>
      <c r="O499" s="45">
        <f>G499+K499</f>
        <v>0</v>
      </c>
      <c r="P499" s="45">
        <f>H499+L499+M499</f>
        <v>533549</v>
      </c>
      <c r="Q499" s="50">
        <f>I499+M499</f>
        <v>0</v>
      </c>
      <c r="R499" s="26"/>
    </row>
    <row r="500" spans="1:18" s="105" customFormat="1" ht="20.25">
      <c r="A500" s="42" t="s">
        <v>85</v>
      </c>
      <c r="B500" s="43" t="s">
        <v>153</v>
      </c>
      <c r="C500" s="43" t="s">
        <v>19</v>
      </c>
      <c r="D500" s="43" t="s">
        <v>302</v>
      </c>
      <c r="E500" s="96">
        <v>620</v>
      </c>
      <c r="F500" s="45">
        <f>308322+2934</f>
        <v>311256</v>
      </c>
      <c r="G500" s="45"/>
      <c r="H500" s="45">
        <f>308322+2934</f>
        <v>311256</v>
      </c>
      <c r="I500" s="45"/>
      <c r="J500" s="68"/>
      <c r="K500" s="68"/>
      <c r="L500" s="69"/>
      <c r="M500" s="69"/>
      <c r="N500" s="45">
        <f>F500+J500+K500</f>
        <v>311256</v>
      </c>
      <c r="O500" s="45">
        <f>G500+K500</f>
        <v>0</v>
      </c>
      <c r="P500" s="45">
        <f>H500+L500+M500</f>
        <v>311256</v>
      </c>
      <c r="Q500" s="50">
        <f>I500+M500</f>
        <v>0</v>
      </c>
      <c r="R500" s="26"/>
    </row>
    <row r="501" spans="1:18" s="105" customFormat="1" ht="20.25">
      <c r="A501" s="42" t="s">
        <v>74</v>
      </c>
      <c r="B501" s="43" t="s">
        <v>153</v>
      </c>
      <c r="C501" s="43" t="s">
        <v>19</v>
      </c>
      <c r="D501" s="43" t="s">
        <v>303</v>
      </c>
      <c r="E501" s="43"/>
      <c r="F501" s="45">
        <f>F502+F505</f>
        <v>107762</v>
      </c>
      <c r="G501" s="45">
        <f t="shared" ref="G501:Q501" si="215">G502+G505</f>
        <v>0</v>
      </c>
      <c r="H501" s="45">
        <f t="shared" si="215"/>
        <v>110776</v>
      </c>
      <c r="I501" s="45">
        <f t="shared" si="215"/>
        <v>0</v>
      </c>
      <c r="J501" s="46">
        <f t="shared" si="215"/>
        <v>0</v>
      </c>
      <c r="K501" s="46">
        <f t="shared" si="215"/>
        <v>0</v>
      </c>
      <c r="L501" s="47">
        <f t="shared" si="215"/>
        <v>0</v>
      </c>
      <c r="M501" s="47">
        <f t="shared" si="215"/>
        <v>0</v>
      </c>
      <c r="N501" s="45">
        <f t="shared" si="215"/>
        <v>107762</v>
      </c>
      <c r="O501" s="45">
        <f t="shared" si="215"/>
        <v>0</v>
      </c>
      <c r="P501" s="45">
        <f t="shared" si="215"/>
        <v>110776</v>
      </c>
      <c r="Q501" s="45">
        <f t="shared" si="215"/>
        <v>0</v>
      </c>
      <c r="R501" s="26"/>
    </row>
    <row r="502" spans="1:18" s="105" customFormat="1" ht="20.25">
      <c r="A502" s="42" t="s">
        <v>209</v>
      </c>
      <c r="B502" s="43" t="s">
        <v>153</v>
      </c>
      <c r="C502" s="43" t="s">
        <v>19</v>
      </c>
      <c r="D502" s="60" t="s">
        <v>304</v>
      </c>
      <c r="E502" s="43"/>
      <c r="F502" s="45">
        <f>F503</f>
        <v>21758</v>
      </c>
      <c r="G502" s="45">
        <f t="shared" ref="G502:Q503" si="216">G503</f>
        <v>0</v>
      </c>
      <c r="H502" s="45">
        <f t="shared" si="216"/>
        <v>22867</v>
      </c>
      <c r="I502" s="45">
        <f t="shared" si="216"/>
        <v>0</v>
      </c>
      <c r="J502" s="46">
        <f t="shared" si="216"/>
        <v>0</v>
      </c>
      <c r="K502" s="46">
        <f t="shared" si="216"/>
        <v>0</v>
      </c>
      <c r="L502" s="47">
        <f t="shared" si="216"/>
        <v>0</v>
      </c>
      <c r="M502" s="47">
        <f t="shared" si="216"/>
        <v>0</v>
      </c>
      <c r="N502" s="45">
        <f t="shared" si="216"/>
        <v>21758</v>
      </c>
      <c r="O502" s="45">
        <f t="shared" si="216"/>
        <v>0</v>
      </c>
      <c r="P502" s="45">
        <f t="shared" si="216"/>
        <v>22867</v>
      </c>
      <c r="Q502" s="45">
        <f t="shared" si="216"/>
        <v>0</v>
      </c>
      <c r="R502" s="26"/>
    </row>
    <row r="503" spans="1:18" s="105" customFormat="1" ht="33.75">
      <c r="A503" s="42" t="s">
        <v>211</v>
      </c>
      <c r="B503" s="43" t="s">
        <v>153</v>
      </c>
      <c r="C503" s="43" t="s">
        <v>19</v>
      </c>
      <c r="D503" s="60" t="s">
        <v>304</v>
      </c>
      <c r="E503" s="49">
        <v>400</v>
      </c>
      <c r="F503" s="45">
        <f>F504</f>
        <v>21758</v>
      </c>
      <c r="G503" s="45">
        <f t="shared" si="216"/>
        <v>0</v>
      </c>
      <c r="H503" s="45">
        <f t="shared" si="216"/>
        <v>22867</v>
      </c>
      <c r="I503" s="45">
        <f t="shared" si="216"/>
        <v>0</v>
      </c>
      <c r="J503" s="46">
        <f t="shared" si="216"/>
        <v>0</v>
      </c>
      <c r="K503" s="46">
        <f t="shared" si="216"/>
        <v>0</v>
      </c>
      <c r="L503" s="47">
        <f t="shared" si="216"/>
        <v>0</v>
      </c>
      <c r="M503" s="47">
        <f t="shared" si="216"/>
        <v>0</v>
      </c>
      <c r="N503" s="45">
        <f t="shared" si="216"/>
        <v>21758</v>
      </c>
      <c r="O503" s="45">
        <f t="shared" si="216"/>
        <v>0</v>
      </c>
      <c r="P503" s="45">
        <f t="shared" si="216"/>
        <v>22867</v>
      </c>
      <c r="Q503" s="45">
        <f t="shared" si="216"/>
        <v>0</v>
      </c>
      <c r="R503" s="26"/>
    </row>
    <row r="504" spans="1:18" s="105" customFormat="1" ht="20.25">
      <c r="A504" s="42" t="s">
        <v>209</v>
      </c>
      <c r="B504" s="43" t="s">
        <v>153</v>
      </c>
      <c r="C504" s="43" t="s">
        <v>19</v>
      </c>
      <c r="D504" s="60" t="s">
        <v>304</v>
      </c>
      <c r="E504" s="49">
        <v>410</v>
      </c>
      <c r="F504" s="45">
        <v>21758</v>
      </c>
      <c r="G504" s="45"/>
      <c r="H504" s="45">
        <v>22867</v>
      </c>
      <c r="I504" s="50"/>
      <c r="J504" s="51"/>
      <c r="K504" s="51"/>
      <c r="L504" s="52"/>
      <c r="M504" s="52"/>
      <c r="N504" s="45">
        <f>F504+J504+K504</f>
        <v>21758</v>
      </c>
      <c r="O504" s="45">
        <f>G504+K504</f>
        <v>0</v>
      </c>
      <c r="P504" s="45">
        <f>H504+L504+M504</f>
        <v>22867</v>
      </c>
      <c r="Q504" s="50">
        <f>I504+M504</f>
        <v>0</v>
      </c>
      <c r="R504" s="26"/>
    </row>
    <row r="505" spans="1:18" s="105" customFormat="1" ht="20.25">
      <c r="A505" s="42" t="s">
        <v>305</v>
      </c>
      <c r="B505" s="43" t="s">
        <v>153</v>
      </c>
      <c r="C505" s="43" t="s">
        <v>19</v>
      </c>
      <c r="D505" s="43" t="s">
        <v>306</v>
      </c>
      <c r="E505" s="43"/>
      <c r="F505" s="45">
        <f>F506</f>
        <v>86004</v>
      </c>
      <c r="G505" s="45">
        <f t="shared" ref="G505:Q505" si="217">G506</f>
        <v>0</v>
      </c>
      <c r="H505" s="45">
        <f t="shared" si="217"/>
        <v>87909</v>
      </c>
      <c r="I505" s="45">
        <f t="shared" si="217"/>
        <v>0</v>
      </c>
      <c r="J505" s="46">
        <f t="shared" si="217"/>
        <v>0</v>
      </c>
      <c r="K505" s="46">
        <f t="shared" si="217"/>
        <v>0</v>
      </c>
      <c r="L505" s="47">
        <f t="shared" si="217"/>
        <v>0</v>
      </c>
      <c r="M505" s="47">
        <f t="shared" si="217"/>
        <v>0</v>
      </c>
      <c r="N505" s="45">
        <f t="shared" si="217"/>
        <v>86004</v>
      </c>
      <c r="O505" s="45">
        <f t="shared" si="217"/>
        <v>0</v>
      </c>
      <c r="P505" s="45">
        <f t="shared" si="217"/>
        <v>87909</v>
      </c>
      <c r="Q505" s="45">
        <f t="shared" si="217"/>
        <v>0</v>
      </c>
      <c r="R505" s="26"/>
    </row>
    <row r="506" spans="1:18" s="105" customFormat="1" ht="50.25">
      <c r="A506" s="42" t="s">
        <v>84</v>
      </c>
      <c r="B506" s="43" t="s">
        <v>153</v>
      </c>
      <c r="C506" s="43" t="s">
        <v>19</v>
      </c>
      <c r="D506" s="43" t="s">
        <v>306</v>
      </c>
      <c r="E506" s="49">
        <v>600</v>
      </c>
      <c r="F506" s="45">
        <f>F507+F508</f>
        <v>86004</v>
      </c>
      <c r="G506" s="45">
        <f t="shared" ref="G506:Q506" si="218">G507+G508</f>
        <v>0</v>
      </c>
      <c r="H506" s="45">
        <f t="shared" si="218"/>
        <v>87909</v>
      </c>
      <c r="I506" s="45">
        <f t="shared" si="218"/>
        <v>0</v>
      </c>
      <c r="J506" s="46">
        <f t="shared" si="218"/>
        <v>0</v>
      </c>
      <c r="K506" s="46">
        <f t="shared" si="218"/>
        <v>0</v>
      </c>
      <c r="L506" s="47">
        <f t="shared" si="218"/>
        <v>0</v>
      </c>
      <c r="M506" s="47">
        <f t="shared" si="218"/>
        <v>0</v>
      </c>
      <c r="N506" s="45">
        <f t="shared" si="218"/>
        <v>86004</v>
      </c>
      <c r="O506" s="45">
        <f t="shared" si="218"/>
        <v>0</v>
      </c>
      <c r="P506" s="45">
        <f t="shared" si="218"/>
        <v>87909</v>
      </c>
      <c r="Q506" s="45">
        <f t="shared" si="218"/>
        <v>0</v>
      </c>
      <c r="R506" s="26"/>
    </row>
    <row r="507" spans="1:18" s="105" customFormat="1" ht="20.25">
      <c r="A507" s="42" t="s">
        <v>159</v>
      </c>
      <c r="B507" s="43" t="s">
        <v>153</v>
      </c>
      <c r="C507" s="43" t="s">
        <v>19</v>
      </c>
      <c r="D507" s="43" t="s">
        <v>306</v>
      </c>
      <c r="E507" s="49">
        <v>610</v>
      </c>
      <c r="F507" s="45">
        <v>65592</v>
      </c>
      <c r="G507" s="45"/>
      <c r="H507" s="45">
        <v>65592</v>
      </c>
      <c r="I507" s="45"/>
      <c r="J507" s="68"/>
      <c r="K507" s="68"/>
      <c r="L507" s="69"/>
      <c r="M507" s="69"/>
      <c r="N507" s="45">
        <f>F507+J507+K507</f>
        <v>65592</v>
      </c>
      <c r="O507" s="45">
        <f>G507+K507</f>
        <v>0</v>
      </c>
      <c r="P507" s="45">
        <f>H507+L507+M507</f>
        <v>65592</v>
      </c>
      <c r="Q507" s="50">
        <f>I507+M507</f>
        <v>0</v>
      </c>
      <c r="R507" s="26"/>
    </row>
    <row r="508" spans="1:18" s="105" customFormat="1" ht="20.25">
      <c r="A508" s="42" t="s">
        <v>85</v>
      </c>
      <c r="B508" s="43" t="s">
        <v>153</v>
      </c>
      <c r="C508" s="43" t="s">
        <v>19</v>
      </c>
      <c r="D508" s="43" t="s">
        <v>306</v>
      </c>
      <c r="E508" s="96">
        <v>620</v>
      </c>
      <c r="F508" s="45">
        <v>20412</v>
      </c>
      <c r="G508" s="45"/>
      <c r="H508" s="45">
        <f>20412+1905</f>
        <v>22317</v>
      </c>
      <c r="I508" s="45"/>
      <c r="J508" s="68"/>
      <c r="K508" s="68"/>
      <c r="L508" s="69"/>
      <c r="M508" s="69"/>
      <c r="N508" s="45">
        <f>F508+J508+K508</f>
        <v>20412</v>
      </c>
      <c r="O508" s="45">
        <f>G508+K508</f>
        <v>0</v>
      </c>
      <c r="P508" s="45">
        <f>H508+L508+M508</f>
        <v>22317</v>
      </c>
      <c r="Q508" s="50">
        <f>I508+M508</f>
        <v>0</v>
      </c>
      <c r="R508" s="26"/>
    </row>
    <row r="509" spans="1:18" s="105" customFormat="1" ht="20.25">
      <c r="A509" s="42" t="s">
        <v>142</v>
      </c>
      <c r="B509" s="43" t="s">
        <v>153</v>
      </c>
      <c r="C509" s="43" t="s">
        <v>19</v>
      </c>
      <c r="D509" s="43" t="s">
        <v>307</v>
      </c>
      <c r="E509" s="43"/>
      <c r="F509" s="45">
        <f>F510</f>
        <v>301294</v>
      </c>
      <c r="G509" s="45">
        <f t="shared" ref="G509:Q511" si="219">G510</f>
        <v>0</v>
      </c>
      <c r="H509" s="45">
        <f t="shared" si="219"/>
        <v>301294</v>
      </c>
      <c r="I509" s="45">
        <f t="shared" si="219"/>
        <v>0</v>
      </c>
      <c r="J509" s="46">
        <f t="shared" si="219"/>
        <v>0</v>
      </c>
      <c r="K509" s="46">
        <f t="shared" si="219"/>
        <v>0</v>
      </c>
      <c r="L509" s="47">
        <f t="shared" si="219"/>
        <v>0</v>
      </c>
      <c r="M509" s="47">
        <f t="shared" si="219"/>
        <v>0</v>
      </c>
      <c r="N509" s="45">
        <f t="shared" si="219"/>
        <v>301294</v>
      </c>
      <c r="O509" s="45">
        <f t="shared" si="219"/>
        <v>0</v>
      </c>
      <c r="P509" s="45">
        <f t="shared" si="219"/>
        <v>301294</v>
      </c>
      <c r="Q509" s="45">
        <f t="shared" si="219"/>
        <v>0</v>
      </c>
      <c r="R509" s="26"/>
    </row>
    <row r="510" spans="1:18" s="105" customFormat="1" ht="33.75">
      <c r="A510" s="42" t="s">
        <v>308</v>
      </c>
      <c r="B510" s="43" t="s">
        <v>153</v>
      </c>
      <c r="C510" s="43" t="s">
        <v>19</v>
      </c>
      <c r="D510" s="43" t="s">
        <v>309</v>
      </c>
      <c r="E510" s="43"/>
      <c r="F510" s="45">
        <f>F511</f>
        <v>301294</v>
      </c>
      <c r="G510" s="45">
        <f t="shared" si="219"/>
        <v>0</v>
      </c>
      <c r="H510" s="45">
        <f t="shared" si="219"/>
        <v>301294</v>
      </c>
      <c r="I510" s="45">
        <f t="shared" si="219"/>
        <v>0</v>
      </c>
      <c r="J510" s="46">
        <f t="shared" si="219"/>
        <v>0</v>
      </c>
      <c r="K510" s="46">
        <f t="shared" si="219"/>
        <v>0</v>
      </c>
      <c r="L510" s="47">
        <f t="shared" si="219"/>
        <v>0</v>
      </c>
      <c r="M510" s="47">
        <f t="shared" si="219"/>
        <v>0</v>
      </c>
      <c r="N510" s="45">
        <f t="shared" si="219"/>
        <v>301294</v>
      </c>
      <c r="O510" s="45">
        <f t="shared" si="219"/>
        <v>0</v>
      </c>
      <c r="P510" s="45">
        <f t="shared" si="219"/>
        <v>301294</v>
      </c>
      <c r="Q510" s="45">
        <f t="shared" si="219"/>
        <v>0</v>
      </c>
      <c r="R510" s="26"/>
    </row>
    <row r="511" spans="1:18" s="105" customFormat="1" ht="50.25">
      <c r="A511" s="42" t="s">
        <v>84</v>
      </c>
      <c r="B511" s="43" t="s">
        <v>153</v>
      </c>
      <c r="C511" s="43" t="s">
        <v>19</v>
      </c>
      <c r="D511" s="43" t="s">
        <v>309</v>
      </c>
      <c r="E511" s="49">
        <v>600</v>
      </c>
      <c r="F511" s="45">
        <f>F512</f>
        <v>301294</v>
      </c>
      <c r="G511" s="45">
        <f t="shared" si="219"/>
        <v>0</v>
      </c>
      <c r="H511" s="45">
        <f t="shared" si="219"/>
        <v>301294</v>
      </c>
      <c r="I511" s="45">
        <f t="shared" si="219"/>
        <v>0</v>
      </c>
      <c r="J511" s="46">
        <f t="shared" si="219"/>
        <v>0</v>
      </c>
      <c r="K511" s="46">
        <f t="shared" si="219"/>
        <v>0</v>
      </c>
      <c r="L511" s="47">
        <f t="shared" si="219"/>
        <v>0</v>
      </c>
      <c r="M511" s="47">
        <f t="shared" si="219"/>
        <v>0</v>
      </c>
      <c r="N511" s="45">
        <f t="shared" si="219"/>
        <v>301294</v>
      </c>
      <c r="O511" s="45">
        <f t="shared" si="219"/>
        <v>0</v>
      </c>
      <c r="P511" s="45">
        <f t="shared" si="219"/>
        <v>301294</v>
      </c>
      <c r="Q511" s="45">
        <f t="shared" si="219"/>
        <v>0</v>
      </c>
      <c r="R511" s="26"/>
    </row>
    <row r="512" spans="1:18" s="105" customFormat="1" ht="66.75">
      <c r="A512" s="42" t="s">
        <v>132</v>
      </c>
      <c r="B512" s="43" t="s">
        <v>153</v>
      </c>
      <c r="C512" s="43" t="s">
        <v>19</v>
      </c>
      <c r="D512" s="43" t="s">
        <v>309</v>
      </c>
      <c r="E512" s="49">
        <v>630</v>
      </c>
      <c r="F512" s="45">
        <f>295334+5960</f>
        <v>301294</v>
      </c>
      <c r="G512" s="45"/>
      <c r="H512" s="45">
        <f>295334+5960</f>
        <v>301294</v>
      </c>
      <c r="I512" s="45"/>
      <c r="J512" s="68"/>
      <c r="K512" s="68"/>
      <c r="L512" s="69"/>
      <c r="M512" s="69"/>
      <c r="N512" s="45">
        <f>F512+J512+K512</f>
        <v>301294</v>
      </c>
      <c r="O512" s="45">
        <f>G512+K512</f>
        <v>0</v>
      </c>
      <c r="P512" s="45">
        <f>H512+L512+M512</f>
        <v>301294</v>
      </c>
      <c r="Q512" s="50">
        <f>I512+M512</f>
        <v>0</v>
      </c>
      <c r="R512" s="26"/>
    </row>
    <row r="513" spans="1:18" s="36" customFormat="1" ht="20.25">
      <c r="A513" s="28"/>
      <c r="B513" s="124"/>
      <c r="C513" s="124"/>
      <c r="D513" s="125"/>
      <c r="E513" s="124"/>
      <c r="F513" s="31"/>
      <c r="G513" s="31"/>
      <c r="H513" s="31"/>
      <c r="I513" s="31"/>
      <c r="J513" s="33"/>
      <c r="K513" s="33"/>
      <c r="L513" s="34"/>
      <c r="M513" s="34"/>
      <c r="N513" s="31"/>
      <c r="O513" s="31"/>
      <c r="P513" s="31"/>
      <c r="Q513" s="31"/>
      <c r="R513" s="26"/>
    </row>
    <row r="514" spans="1:18" s="48" customFormat="1" ht="20.25">
      <c r="A514" s="37" t="s">
        <v>310</v>
      </c>
      <c r="B514" s="38" t="s">
        <v>153</v>
      </c>
      <c r="C514" s="38" t="s">
        <v>20</v>
      </c>
      <c r="D514" s="54"/>
      <c r="E514" s="38"/>
      <c r="F514" s="55">
        <f>F515</f>
        <v>828862</v>
      </c>
      <c r="G514" s="55">
        <f t="shared" ref="G514:Q514" si="220">G515</f>
        <v>116965</v>
      </c>
      <c r="H514" s="55">
        <f t="shared" si="220"/>
        <v>700245</v>
      </c>
      <c r="I514" s="55">
        <f t="shared" si="220"/>
        <v>0</v>
      </c>
      <c r="J514" s="55">
        <f t="shared" si="220"/>
        <v>0</v>
      </c>
      <c r="K514" s="55">
        <f t="shared" si="220"/>
        <v>0</v>
      </c>
      <c r="L514" s="55">
        <f t="shared" si="220"/>
        <v>0</v>
      </c>
      <c r="M514" s="55">
        <f t="shared" si="220"/>
        <v>0</v>
      </c>
      <c r="N514" s="55">
        <f t="shared" si="220"/>
        <v>828862</v>
      </c>
      <c r="O514" s="55">
        <f t="shared" si="220"/>
        <v>116965</v>
      </c>
      <c r="P514" s="55">
        <f t="shared" si="220"/>
        <v>700245</v>
      </c>
      <c r="Q514" s="55">
        <f t="shared" si="220"/>
        <v>0</v>
      </c>
      <c r="R514" s="26"/>
    </row>
    <row r="515" spans="1:18" s="48" customFormat="1" ht="50.25">
      <c r="A515" s="42" t="s">
        <v>298</v>
      </c>
      <c r="B515" s="95" t="s">
        <v>153</v>
      </c>
      <c r="C515" s="95" t="s">
        <v>20</v>
      </c>
      <c r="D515" s="60" t="s">
        <v>299</v>
      </c>
      <c r="E515" s="43"/>
      <c r="F515" s="45">
        <f>F520+F537+F516+F527+F531+F534</f>
        <v>828862</v>
      </c>
      <c r="G515" s="45">
        <f t="shared" ref="G515:Q515" si="221">G520+G537+G516+G527+G531+G534</f>
        <v>116965</v>
      </c>
      <c r="H515" s="45">
        <f t="shared" si="221"/>
        <v>700245</v>
      </c>
      <c r="I515" s="45">
        <f t="shared" si="221"/>
        <v>0</v>
      </c>
      <c r="J515" s="45">
        <f t="shared" si="221"/>
        <v>0</v>
      </c>
      <c r="K515" s="45">
        <f t="shared" si="221"/>
        <v>0</v>
      </c>
      <c r="L515" s="45">
        <f t="shared" si="221"/>
        <v>0</v>
      </c>
      <c r="M515" s="45">
        <f t="shared" si="221"/>
        <v>0</v>
      </c>
      <c r="N515" s="45">
        <f t="shared" si="221"/>
        <v>828862</v>
      </c>
      <c r="O515" s="45">
        <f t="shared" si="221"/>
        <v>116965</v>
      </c>
      <c r="P515" s="45">
        <f t="shared" si="221"/>
        <v>700245</v>
      </c>
      <c r="Q515" s="45">
        <f t="shared" si="221"/>
        <v>0</v>
      </c>
      <c r="R515" s="26"/>
    </row>
    <row r="516" spans="1:18" s="48" customFormat="1" ht="33.75">
      <c r="A516" s="42" t="s">
        <v>80</v>
      </c>
      <c r="B516" s="95" t="s">
        <v>153</v>
      </c>
      <c r="C516" s="95" t="s">
        <v>20</v>
      </c>
      <c r="D516" s="60" t="s">
        <v>300</v>
      </c>
      <c r="E516" s="43"/>
      <c r="F516" s="45">
        <f>F517</f>
        <v>626397</v>
      </c>
      <c r="G516" s="45">
        <f t="shared" ref="G516:Q518" si="222">G517</f>
        <v>0</v>
      </c>
      <c r="H516" s="45">
        <f t="shared" si="222"/>
        <v>626397</v>
      </c>
      <c r="I516" s="45">
        <f t="shared" si="222"/>
        <v>0</v>
      </c>
      <c r="J516" s="46">
        <f t="shared" si="222"/>
        <v>0</v>
      </c>
      <c r="K516" s="46">
        <f t="shared" si="222"/>
        <v>0</v>
      </c>
      <c r="L516" s="47">
        <f t="shared" si="222"/>
        <v>0</v>
      </c>
      <c r="M516" s="47">
        <f t="shared" si="222"/>
        <v>0</v>
      </c>
      <c r="N516" s="45">
        <f t="shared" si="222"/>
        <v>626397</v>
      </c>
      <c r="O516" s="45">
        <f t="shared" si="222"/>
        <v>0</v>
      </c>
      <c r="P516" s="45">
        <f t="shared" si="222"/>
        <v>626397</v>
      </c>
      <c r="Q516" s="45">
        <f t="shared" si="222"/>
        <v>0</v>
      </c>
      <c r="R516" s="26"/>
    </row>
    <row r="517" spans="1:18" s="48" customFormat="1" ht="20.25">
      <c r="A517" s="42" t="s">
        <v>311</v>
      </c>
      <c r="B517" s="95" t="s">
        <v>153</v>
      </c>
      <c r="C517" s="95" t="s">
        <v>20</v>
      </c>
      <c r="D517" s="60" t="s">
        <v>312</v>
      </c>
      <c r="E517" s="43"/>
      <c r="F517" s="45">
        <f>F518</f>
        <v>626397</v>
      </c>
      <c r="G517" s="45">
        <f t="shared" si="222"/>
        <v>0</v>
      </c>
      <c r="H517" s="45">
        <f t="shared" si="222"/>
        <v>626397</v>
      </c>
      <c r="I517" s="45">
        <f t="shared" si="222"/>
        <v>0</v>
      </c>
      <c r="J517" s="46">
        <f t="shared" si="222"/>
        <v>0</v>
      </c>
      <c r="K517" s="46">
        <f t="shared" si="222"/>
        <v>0</v>
      </c>
      <c r="L517" s="47">
        <f t="shared" si="222"/>
        <v>0</v>
      </c>
      <c r="M517" s="47">
        <f t="shared" si="222"/>
        <v>0</v>
      </c>
      <c r="N517" s="45">
        <f t="shared" si="222"/>
        <v>626397</v>
      </c>
      <c r="O517" s="45">
        <f t="shared" si="222"/>
        <v>0</v>
      </c>
      <c r="P517" s="45">
        <f t="shared" si="222"/>
        <v>626397</v>
      </c>
      <c r="Q517" s="45">
        <f t="shared" si="222"/>
        <v>0</v>
      </c>
      <c r="R517" s="26"/>
    </row>
    <row r="518" spans="1:18" s="48" customFormat="1" ht="50.25">
      <c r="A518" s="42" t="s">
        <v>84</v>
      </c>
      <c r="B518" s="95" t="s">
        <v>153</v>
      </c>
      <c r="C518" s="95" t="s">
        <v>20</v>
      </c>
      <c r="D518" s="60" t="s">
        <v>312</v>
      </c>
      <c r="E518" s="49">
        <v>600</v>
      </c>
      <c r="F518" s="45">
        <f>F519</f>
        <v>626397</v>
      </c>
      <c r="G518" s="45">
        <f t="shared" si="222"/>
        <v>0</v>
      </c>
      <c r="H518" s="45">
        <f t="shared" si="222"/>
        <v>626397</v>
      </c>
      <c r="I518" s="45">
        <f t="shared" si="222"/>
        <v>0</v>
      </c>
      <c r="J518" s="46">
        <f t="shared" si="222"/>
        <v>0</v>
      </c>
      <c r="K518" s="46">
        <f t="shared" si="222"/>
        <v>0</v>
      </c>
      <c r="L518" s="47">
        <f t="shared" si="222"/>
        <v>0</v>
      </c>
      <c r="M518" s="47">
        <f t="shared" si="222"/>
        <v>0</v>
      </c>
      <c r="N518" s="45">
        <f t="shared" si="222"/>
        <v>626397</v>
      </c>
      <c r="O518" s="45">
        <f t="shared" si="222"/>
        <v>0</v>
      </c>
      <c r="P518" s="45">
        <f t="shared" si="222"/>
        <v>626397</v>
      </c>
      <c r="Q518" s="45">
        <f t="shared" si="222"/>
        <v>0</v>
      </c>
      <c r="R518" s="26"/>
    </row>
    <row r="519" spans="1:18" s="48" customFormat="1" ht="20.25">
      <c r="A519" s="42" t="s">
        <v>159</v>
      </c>
      <c r="B519" s="95" t="s">
        <v>153</v>
      </c>
      <c r="C519" s="95" t="s">
        <v>20</v>
      </c>
      <c r="D519" s="60" t="s">
        <v>312</v>
      </c>
      <c r="E519" s="49">
        <v>610</v>
      </c>
      <c r="F519" s="45">
        <v>626397</v>
      </c>
      <c r="G519" s="45"/>
      <c r="H519" s="45">
        <v>626397</v>
      </c>
      <c r="I519" s="50"/>
      <c r="J519" s="51"/>
      <c r="K519" s="51"/>
      <c r="L519" s="52"/>
      <c r="M519" s="52"/>
      <c r="N519" s="45">
        <f>F519+J519+K519</f>
        <v>626397</v>
      </c>
      <c r="O519" s="45">
        <f>G519+K519</f>
        <v>0</v>
      </c>
      <c r="P519" s="45">
        <f>H519+L519+M519</f>
        <v>626397</v>
      </c>
      <c r="Q519" s="50">
        <f>I519+M519</f>
        <v>0</v>
      </c>
      <c r="R519" s="26"/>
    </row>
    <row r="520" spans="1:18" s="48" customFormat="1" ht="20.25">
      <c r="A520" s="42" t="s">
        <v>74</v>
      </c>
      <c r="B520" s="95" t="s">
        <v>153</v>
      </c>
      <c r="C520" s="95" t="s">
        <v>20</v>
      </c>
      <c r="D520" s="60" t="s">
        <v>303</v>
      </c>
      <c r="E520" s="43"/>
      <c r="F520" s="45">
        <f>F521+F524</f>
        <v>43899</v>
      </c>
      <c r="G520" s="45">
        <f t="shared" ref="G520:Q520" si="223">G521+G524</f>
        <v>0</v>
      </c>
      <c r="H520" s="45">
        <f t="shared" si="223"/>
        <v>38672</v>
      </c>
      <c r="I520" s="45">
        <f t="shared" si="223"/>
        <v>0</v>
      </c>
      <c r="J520" s="46">
        <f t="shared" si="223"/>
        <v>0</v>
      </c>
      <c r="K520" s="46">
        <f t="shared" si="223"/>
        <v>0</v>
      </c>
      <c r="L520" s="47">
        <f t="shared" si="223"/>
        <v>0</v>
      </c>
      <c r="M520" s="47">
        <f t="shared" si="223"/>
        <v>0</v>
      </c>
      <c r="N520" s="45">
        <f t="shared" si="223"/>
        <v>43899</v>
      </c>
      <c r="O520" s="45">
        <f t="shared" si="223"/>
        <v>0</v>
      </c>
      <c r="P520" s="45">
        <f t="shared" si="223"/>
        <v>38672</v>
      </c>
      <c r="Q520" s="45">
        <f t="shared" si="223"/>
        <v>0</v>
      </c>
      <c r="R520" s="26"/>
    </row>
    <row r="521" spans="1:18" s="48" customFormat="1" ht="20.25">
      <c r="A521" s="84" t="s">
        <v>209</v>
      </c>
      <c r="B521" s="95" t="s">
        <v>153</v>
      </c>
      <c r="C521" s="95" t="s">
        <v>20</v>
      </c>
      <c r="D521" s="60" t="s">
        <v>304</v>
      </c>
      <c r="E521" s="43"/>
      <c r="F521" s="45">
        <f>F522</f>
        <v>168</v>
      </c>
      <c r="G521" s="45">
        <f t="shared" ref="G521:Q522" si="224">G522</f>
        <v>0</v>
      </c>
      <c r="H521" s="45">
        <f t="shared" si="224"/>
        <v>0</v>
      </c>
      <c r="I521" s="45">
        <f t="shared" si="224"/>
        <v>0</v>
      </c>
      <c r="J521" s="46">
        <f t="shared" si="224"/>
        <v>0</v>
      </c>
      <c r="K521" s="46">
        <f t="shared" si="224"/>
        <v>0</v>
      </c>
      <c r="L521" s="47">
        <f t="shared" si="224"/>
        <v>0</v>
      </c>
      <c r="M521" s="47">
        <f t="shared" si="224"/>
        <v>0</v>
      </c>
      <c r="N521" s="45">
        <f t="shared" si="224"/>
        <v>168</v>
      </c>
      <c r="O521" s="45">
        <f t="shared" si="224"/>
        <v>0</v>
      </c>
      <c r="P521" s="45">
        <f t="shared" si="224"/>
        <v>0</v>
      </c>
      <c r="Q521" s="45">
        <f t="shared" si="224"/>
        <v>0</v>
      </c>
      <c r="R521" s="26"/>
    </row>
    <row r="522" spans="1:18" s="48" customFormat="1" ht="33.75">
      <c r="A522" s="84" t="s">
        <v>211</v>
      </c>
      <c r="B522" s="95" t="s">
        <v>153</v>
      </c>
      <c r="C522" s="95" t="s">
        <v>20</v>
      </c>
      <c r="D522" s="60" t="s">
        <v>304</v>
      </c>
      <c r="E522" s="49">
        <v>400</v>
      </c>
      <c r="F522" s="45">
        <f>F523</f>
        <v>168</v>
      </c>
      <c r="G522" s="45">
        <f t="shared" si="224"/>
        <v>0</v>
      </c>
      <c r="H522" s="45">
        <f t="shared" si="224"/>
        <v>0</v>
      </c>
      <c r="I522" s="45">
        <f t="shared" si="224"/>
        <v>0</v>
      </c>
      <c r="J522" s="46">
        <f t="shared" si="224"/>
        <v>0</v>
      </c>
      <c r="K522" s="46">
        <f t="shared" si="224"/>
        <v>0</v>
      </c>
      <c r="L522" s="47">
        <f t="shared" si="224"/>
        <v>0</v>
      </c>
      <c r="M522" s="47">
        <f t="shared" si="224"/>
        <v>0</v>
      </c>
      <c r="N522" s="45">
        <f t="shared" si="224"/>
        <v>168</v>
      </c>
      <c r="O522" s="45">
        <f t="shared" si="224"/>
        <v>0</v>
      </c>
      <c r="P522" s="45">
        <f t="shared" si="224"/>
        <v>0</v>
      </c>
      <c r="Q522" s="45">
        <f t="shared" si="224"/>
        <v>0</v>
      </c>
      <c r="R522" s="26"/>
    </row>
    <row r="523" spans="1:18" s="48" customFormat="1" ht="20.25">
      <c r="A523" s="84" t="s">
        <v>209</v>
      </c>
      <c r="B523" s="95" t="s">
        <v>153</v>
      </c>
      <c r="C523" s="95" t="s">
        <v>20</v>
      </c>
      <c r="D523" s="60" t="s">
        <v>304</v>
      </c>
      <c r="E523" s="43">
        <v>410</v>
      </c>
      <c r="F523" s="45">
        <v>168</v>
      </c>
      <c r="G523" s="45"/>
      <c r="H523" s="45"/>
      <c r="I523" s="50"/>
      <c r="J523" s="51"/>
      <c r="K523" s="51"/>
      <c r="L523" s="52"/>
      <c r="M523" s="52"/>
      <c r="N523" s="45">
        <f>F523+J523+K523</f>
        <v>168</v>
      </c>
      <c r="O523" s="45">
        <f>G523+K523</f>
        <v>0</v>
      </c>
      <c r="P523" s="45">
        <f>H523+L523+M523</f>
        <v>0</v>
      </c>
      <c r="Q523" s="50">
        <f>I523+M523</f>
        <v>0</v>
      </c>
      <c r="R523" s="26"/>
    </row>
    <row r="524" spans="1:18" s="48" customFormat="1" ht="20.25">
      <c r="A524" s="42" t="s">
        <v>313</v>
      </c>
      <c r="B524" s="95" t="s">
        <v>153</v>
      </c>
      <c r="C524" s="95" t="s">
        <v>20</v>
      </c>
      <c r="D524" s="60" t="s">
        <v>314</v>
      </c>
      <c r="E524" s="43"/>
      <c r="F524" s="45">
        <f>F525</f>
        <v>43731</v>
      </c>
      <c r="G524" s="45">
        <f t="shared" ref="G524:Q525" si="225">G525</f>
        <v>0</v>
      </c>
      <c r="H524" s="45">
        <f t="shared" si="225"/>
        <v>38672</v>
      </c>
      <c r="I524" s="45">
        <f t="shared" si="225"/>
        <v>0</v>
      </c>
      <c r="J524" s="46">
        <f t="shared" si="225"/>
        <v>0</v>
      </c>
      <c r="K524" s="46">
        <f t="shared" si="225"/>
        <v>0</v>
      </c>
      <c r="L524" s="47">
        <f t="shared" si="225"/>
        <v>0</v>
      </c>
      <c r="M524" s="47">
        <f t="shared" si="225"/>
        <v>0</v>
      </c>
      <c r="N524" s="45">
        <f t="shared" si="225"/>
        <v>43731</v>
      </c>
      <c r="O524" s="45">
        <f t="shared" si="225"/>
        <v>0</v>
      </c>
      <c r="P524" s="45">
        <f t="shared" si="225"/>
        <v>38672</v>
      </c>
      <c r="Q524" s="45">
        <f t="shared" si="225"/>
        <v>0</v>
      </c>
      <c r="R524" s="26"/>
    </row>
    <row r="525" spans="1:18" s="48" customFormat="1" ht="50.25">
      <c r="A525" s="42" t="s">
        <v>84</v>
      </c>
      <c r="B525" s="95" t="s">
        <v>153</v>
      </c>
      <c r="C525" s="95" t="s">
        <v>20</v>
      </c>
      <c r="D525" s="60" t="s">
        <v>314</v>
      </c>
      <c r="E525" s="49">
        <v>600</v>
      </c>
      <c r="F525" s="45">
        <f>F526</f>
        <v>43731</v>
      </c>
      <c r="G525" s="45">
        <f t="shared" si="225"/>
        <v>0</v>
      </c>
      <c r="H525" s="45">
        <f t="shared" si="225"/>
        <v>38672</v>
      </c>
      <c r="I525" s="45">
        <f t="shared" si="225"/>
        <v>0</v>
      </c>
      <c r="J525" s="46">
        <f t="shared" si="225"/>
        <v>0</v>
      </c>
      <c r="K525" s="46">
        <f t="shared" si="225"/>
        <v>0</v>
      </c>
      <c r="L525" s="47">
        <f t="shared" si="225"/>
        <v>0</v>
      </c>
      <c r="M525" s="47">
        <f t="shared" si="225"/>
        <v>0</v>
      </c>
      <c r="N525" s="45">
        <f t="shared" si="225"/>
        <v>43731</v>
      </c>
      <c r="O525" s="45">
        <f t="shared" si="225"/>
        <v>0</v>
      </c>
      <c r="P525" s="45">
        <f t="shared" si="225"/>
        <v>38672</v>
      </c>
      <c r="Q525" s="45">
        <f t="shared" si="225"/>
        <v>0</v>
      </c>
      <c r="R525" s="26"/>
    </row>
    <row r="526" spans="1:18" s="48" customFormat="1" ht="20.25">
      <c r="A526" s="42" t="s">
        <v>159</v>
      </c>
      <c r="B526" s="95" t="s">
        <v>153</v>
      </c>
      <c r="C526" s="95" t="s">
        <v>20</v>
      </c>
      <c r="D526" s="60" t="s">
        <v>314</v>
      </c>
      <c r="E526" s="49">
        <v>610</v>
      </c>
      <c r="F526" s="45">
        <f>31922+11809</f>
        <v>43731</v>
      </c>
      <c r="G526" s="45"/>
      <c r="H526" s="45">
        <f>32287+6385</f>
        <v>38672</v>
      </c>
      <c r="I526" s="50"/>
      <c r="J526" s="51"/>
      <c r="K526" s="51"/>
      <c r="L526" s="52"/>
      <c r="M526" s="52"/>
      <c r="N526" s="45">
        <f>F526+J526+K526</f>
        <v>43731</v>
      </c>
      <c r="O526" s="45">
        <f>G526+K526</f>
        <v>0</v>
      </c>
      <c r="P526" s="45">
        <f>H526+L526+M526</f>
        <v>38672</v>
      </c>
      <c r="Q526" s="50">
        <f>I526+M526</f>
        <v>0</v>
      </c>
      <c r="R526" s="26"/>
    </row>
    <row r="527" spans="1:18" s="48" customFormat="1" ht="66.75">
      <c r="A527" s="42" t="s">
        <v>189</v>
      </c>
      <c r="B527" s="95" t="s">
        <v>153</v>
      </c>
      <c r="C527" s="95" t="s">
        <v>20</v>
      </c>
      <c r="D527" s="60" t="s">
        <v>315</v>
      </c>
      <c r="E527" s="43"/>
      <c r="F527" s="45">
        <f>F528</f>
        <v>34810</v>
      </c>
      <c r="G527" s="45">
        <f t="shared" ref="G527:Q529" si="226">G528</f>
        <v>0</v>
      </c>
      <c r="H527" s="45">
        <f t="shared" si="226"/>
        <v>34810</v>
      </c>
      <c r="I527" s="45">
        <f t="shared" si="226"/>
        <v>0</v>
      </c>
      <c r="J527" s="46">
        <f t="shared" si="226"/>
        <v>0</v>
      </c>
      <c r="K527" s="46">
        <f t="shared" si="226"/>
        <v>0</v>
      </c>
      <c r="L527" s="47">
        <f t="shared" si="226"/>
        <v>0</v>
      </c>
      <c r="M527" s="47">
        <f t="shared" si="226"/>
        <v>0</v>
      </c>
      <c r="N527" s="45">
        <f t="shared" si="226"/>
        <v>34810</v>
      </c>
      <c r="O527" s="45">
        <f t="shared" si="226"/>
        <v>0</v>
      </c>
      <c r="P527" s="45">
        <f t="shared" si="226"/>
        <v>34810</v>
      </c>
      <c r="Q527" s="45">
        <f t="shared" si="226"/>
        <v>0</v>
      </c>
      <c r="R527" s="26"/>
    </row>
    <row r="528" spans="1:18" s="48" customFormat="1" ht="33.75">
      <c r="A528" s="42" t="s">
        <v>316</v>
      </c>
      <c r="B528" s="95" t="s">
        <v>153</v>
      </c>
      <c r="C528" s="95" t="s">
        <v>20</v>
      </c>
      <c r="D528" s="60" t="s">
        <v>317</v>
      </c>
      <c r="E528" s="43"/>
      <c r="F528" s="45">
        <f>F529</f>
        <v>34810</v>
      </c>
      <c r="G528" s="45">
        <f t="shared" si="226"/>
        <v>0</v>
      </c>
      <c r="H528" s="45">
        <f t="shared" si="226"/>
        <v>34810</v>
      </c>
      <c r="I528" s="45">
        <f t="shared" si="226"/>
        <v>0</v>
      </c>
      <c r="J528" s="46">
        <f t="shared" si="226"/>
        <v>0</v>
      </c>
      <c r="K528" s="46">
        <f t="shared" si="226"/>
        <v>0</v>
      </c>
      <c r="L528" s="47">
        <f t="shared" si="226"/>
        <v>0</v>
      </c>
      <c r="M528" s="47">
        <f t="shared" si="226"/>
        <v>0</v>
      </c>
      <c r="N528" s="45">
        <f t="shared" si="226"/>
        <v>34810</v>
      </c>
      <c r="O528" s="45">
        <f t="shared" si="226"/>
        <v>0</v>
      </c>
      <c r="P528" s="45">
        <f t="shared" si="226"/>
        <v>34810</v>
      </c>
      <c r="Q528" s="45">
        <f t="shared" si="226"/>
        <v>0</v>
      </c>
      <c r="R528" s="26"/>
    </row>
    <row r="529" spans="1:18" s="48" customFormat="1" ht="20.25">
      <c r="A529" s="42" t="s">
        <v>41</v>
      </c>
      <c r="B529" s="95" t="s">
        <v>153</v>
      </c>
      <c r="C529" s="95" t="s">
        <v>20</v>
      </c>
      <c r="D529" s="60" t="s">
        <v>317</v>
      </c>
      <c r="E529" s="49">
        <v>800</v>
      </c>
      <c r="F529" s="45">
        <f>F530</f>
        <v>34810</v>
      </c>
      <c r="G529" s="45">
        <f t="shared" si="226"/>
        <v>0</v>
      </c>
      <c r="H529" s="45">
        <f t="shared" si="226"/>
        <v>34810</v>
      </c>
      <c r="I529" s="45">
        <f t="shared" si="226"/>
        <v>0</v>
      </c>
      <c r="J529" s="46">
        <f t="shared" si="226"/>
        <v>0</v>
      </c>
      <c r="K529" s="46">
        <f t="shared" si="226"/>
        <v>0</v>
      </c>
      <c r="L529" s="47">
        <f t="shared" si="226"/>
        <v>0</v>
      </c>
      <c r="M529" s="47">
        <f t="shared" si="226"/>
        <v>0</v>
      </c>
      <c r="N529" s="45">
        <f t="shared" si="226"/>
        <v>34810</v>
      </c>
      <c r="O529" s="45">
        <f t="shared" si="226"/>
        <v>0</v>
      </c>
      <c r="P529" s="45">
        <f t="shared" si="226"/>
        <v>34810</v>
      </c>
      <c r="Q529" s="45">
        <f t="shared" si="226"/>
        <v>0</v>
      </c>
      <c r="R529" s="26"/>
    </row>
    <row r="530" spans="1:18" s="48" customFormat="1" ht="66.75">
      <c r="A530" s="42" t="s">
        <v>193</v>
      </c>
      <c r="B530" s="95" t="s">
        <v>153</v>
      </c>
      <c r="C530" s="95" t="s">
        <v>20</v>
      </c>
      <c r="D530" s="60" t="s">
        <v>317</v>
      </c>
      <c r="E530" s="49">
        <v>810</v>
      </c>
      <c r="F530" s="45">
        <v>34810</v>
      </c>
      <c r="G530" s="45"/>
      <c r="H530" s="45">
        <v>34810</v>
      </c>
      <c r="I530" s="50"/>
      <c r="J530" s="51"/>
      <c r="K530" s="51"/>
      <c r="L530" s="52"/>
      <c r="M530" s="52"/>
      <c r="N530" s="45">
        <f>F530+J530+K530</f>
        <v>34810</v>
      </c>
      <c r="O530" s="45">
        <f>G530+K530</f>
        <v>0</v>
      </c>
      <c r="P530" s="45">
        <f>H530+L530+M530</f>
        <v>34810</v>
      </c>
      <c r="Q530" s="50">
        <f>I530+M530</f>
        <v>0</v>
      </c>
      <c r="R530" s="26"/>
    </row>
    <row r="531" spans="1:18" s="48" customFormat="1" ht="132.75">
      <c r="A531" s="42" t="s">
        <v>318</v>
      </c>
      <c r="B531" s="95" t="s">
        <v>153</v>
      </c>
      <c r="C531" s="95" t="s">
        <v>20</v>
      </c>
      <c r="D531" s="95" t="s">
        <v>319</v>
      </c>
      <c r="E531" s="95"/>
      <c r="F531" s="45">
        <f t="shared" ref="F531:M532" si="227">F532</f>
        <v>366</v>
      </c>
      <c r="G531" s="45">
        <f t="shared" si="227"/>
        <v>0</v>
      </c>
      <c r="H531" s="45">
        <f t="shared" si="227"/>
        <v>366</v>
      </c>
      <c r="I531" s="45">
        <f t="shared" si="227"/>
        <v>0</v>
      </c>
      <c r="J531" s="46">
        <f t="shared" si="227"/>
        <v>0</v>
      </c>
      <c r="K531" s="46">
        <f t="shared" si="227"/>
        <v>0</v>
      </c>
      <c r="L531" s="47">
        <f t="shared" si="227"/>
        <v>0</v>
      </c>
      <c r="M531" s="47">
        <f t="shared" si="227"/>
        <v>0</v>
      </c>
      <c r="N531" s="45">
        <f>N532</f>
        <v>366</v>
      </c>
      <c r="O531" s="45">
        <f t="shared" ref="O531:Q532" si="228">O532</f>
        <v>0</v>
      </c>
      <c r="P531" s="45">
        <f t="shared" si="228"/>
        <v>366</v>
      </c>
      <c r="Q531" s="45">
        <f t="shared" si="228"/>
        <v>0</v>
      </c>
      <c r="R531" s="26"/>
    </row>
    <row r="532" spans="1:18" s="48" customFormat="1" ht="20.25">
      <c r="A532" s="42" t="s">
        <v>41</v>
      </c>
      <c r="B532" s="95" t="s">
        <v>153</v>
      </c>
      <c r="C532" s="95" t="s">
        <v>20</v>
      </c>
      <c r="D532" s="95" t="s">
        <v>319</v>
      </c>
      <c r="E532" s="96">
        <v>800</v>
      </c>
      <c r="F532" s="45">
        <f t="shared" si="227"/>
        <v>366</v>
      </c>
      <c r="G532" s="45">
        <f t="shared" si="227"/>
        <v>0</v>
      </c>
      <c r="H532" s="45">
        <f t="shared" si="227"/>
        <v>366</v>
      </c>
      <c r="I532" s="45">
        <f t="shared" si="227"/>
        <v>0</v>
      </c>
      <c r="J532" s="46">
        <f t="shared" si="227"/>
        <v>0</v>
      </c>
      <c r="K532" s="46">
        <f t="shared" si="227"/>
        <v>0</v>
      </c>
      <c r="L532" s="47">
        <f t="shared" si="227"/>
        <v>0</v>
      </c>
      <c r="M532" s="47">
        <f t="shared" si="227"/>
        <v>0</v>
      </c>
      <c r="N532" s="45">
        <f>N533</f>
        <v>366</v>
      </c>
      <c r="O532" s="45">
        <f t="shared" si="228"/>
        <v>0</v>
      </c>
      <c r="P532" s="45">
        <f t="shared" si="228"/>
        <v>366</v>
      </c>
      <c r="Q532" s="45">
        <f t="shared" si="228"/>
        <v>0</v>
      </c>
      <c r="R532" s="26"/>
    </row>
    <row r="533" spans="1:18" s="48" customFormat="1" ht="66.75">
      <c r="A533" s="42" t="s">
        <v>193</v>
      </c>
      <c r="B533" s="95" t="s">
        <v>153</v>
      </c>
      <c r="C533" s="95" t="s">
        <v>20</v>
      </c>
      <c r="D533" s="95" t="s">
        <v>319</v>
      </c>
      <c r="E533" s="96">
        <v>810</v>
      </c>
      <c r="F533" s="45">
        <v>366</v>
      </c>
      <c r="G533" s="45"/>
      <c r="H533" s="45">
        <v>366</v>
      </c>
      <c r="I533" s="50"/>
      <c r="J533" s="113"/>
      <c r="K533" s="113"/>
      <c r="L533" s="114"/>
      <c r="M533" s="114"/>
      <c r="N533" s="45">
        <f>F533+J533+K533</f>
        <v>366</v>
      </c>
      <c r="O533" s="45">
        <f>G533+K533</f>
        <v>0</v>
      </c>
      <c r="P533" s="45">
        <f>H533+L533+M533</f>
        <v>366</v>
      </c>
      <c r="Q533" s="50">
        <f>I533+M533</f>
        <v>0</v>
      </c>
      <c r="R533" s="26"/>
    </row>
    <row r="534" spans="1:18" s="48" customFormat="1" ht="50.25">
      <c r="A534" s="42" t="s">
        <v>320</v>
      </c>
      <c r="B534" s="134" t="s">
        <v>153</v>
      </c>
      <c r="C534" s="43" t="s">
        <v>20</v>
      </c>
      <c r="D534" s="43" t="s">
        <v>321</v>
      </c>
      <c r="E534" s="44"/>
      <c r="F534" s="45">
        <f t="shared" ref="F534:M535" si="229">F535</f>
        <v>269</v>
      </c>
      <c r="G534" s="45">
        <f t="shared" si="229"/>
        <v>0</v>
      </c>
      <c r="H534" s="45">
        <f t="shared" si="229"/>
        <v>0</v>
      </c>
      <c r="I534" s="45">
        <f t="shared" si="229"/>
        <v>0</v>
      </c>
      <c r="J534" s="46">
        <f t="shared" si="229"/>
        <v>0</v>
      </c>
      <c r="K534" s="46">
        <f t="shared" si="229"/>
        <v>0</v>
      </c>
      <c r="L534" s="47">
        <f t="shared" si="229"/>
        <v>0</v>
      </c>
      <c r="M534" s="47">
        <f t="shared" si="229"/>
        <v>0</v>
      </c>
      <c r="N534" s="45">
        <f>N535</f>
        <v>269</v>
      </c>
      <c r="O534" s="45">
        <f t="shared" ref="O534:Q535" si="230">O535</f>
        <v>0</v>
      </c>
      <c r="P534" s="45">
        <f t="shared" si="230"/>
        <v>0</v>
      </c>
      <c r="Q534" s="45">
        <f t="shared" si="230"/>
        <v>0</v>
      </c>
      <c r="R534" s="26"/>
    </row>
    <row r="535" spans="1:18" s="48" customFormat="1" ht="50.25">
      <c r="A535" s="42" t="s">
        <v>84</v>
      </c>
      <c r="B535" s="134" t="s">
        <v>153</v>
      </c>
      <c r="C535" s="43" t="s">
        <v>20</v>
      </c>
      <c r="D535" s="43" t="s">
        <v>321</v>
      </c>
      <c r="E535" s="96">
        <v>600</v>
      </c>
      <c r="F535" s="45">
        <f t="shared" si="229"/>
        <v>269</v>
      </c>
      <c r="G535" s="45">
        <f t="shared" si="229"/>
        <v>0</v>
      </c>
      <c r="H535" s="45">
        <f t="shared" si="229"/>
        <v>0</v>
      </c>
      <c r="I535" s="45">
        <f t="shared" si="229"/>
        <v>0</v>
      </c>
      <c r="J535" s="46">
        <f t="shared" si="229"/>
        <v>0</v>
      </c>
      <c r="K535" s="46">
        <f t="shared" si="229"/>
        <v>0</v>
      </c>
      <c r="L535" s="47">
        <f t="shared" si="229"/>
        <v>0</v>
      </c>
      <c r="M535" s="47">
        <f t="shared" si="229"/>
        <v>0</v>
      </c>
      <c r="N535" s="45">
        <f>N536</f>
        <v>269</v>
      </c>
      <c r="O535" s="45">
        <f t="shared" si="230"/>
        <v>0</v>
      </c>
      <c r="P535" s="45">
        <f t="shared" si="230"/>
        <v>0</v>
      </c>
      <c r="Q535" s="45">
        <f t="shared" si="230"/>
        <v>0</v>
      </c>
      <c r="R535" s="26"/>
    </row>
    <row r="536" spans="1:18" s="48" customFormat="1" ht="20.25">
      <c r="A536" s="42" t="s">
        <v>159</v>
      </c>
      <c r="B536" s="134" t="s">
        <v>153</v>
      </c>
      <c r="C536" s="43" t="s">
        <v>20</v>
      </c>
      <c r="D536" s="43" t="s">
        <v>321</v>
      </c>
      <c r="E536" s="49">
        <v>610</v>
      </c>
      <c r="F536" s="45">
        <v>269</v>
      </c>
      <c r="G536" s="45"/>
      <c r="H536" s="45"/>
      <c r="I536" s="50"/>
      <c r="J536" s="51"/>
      <c r="K536" s="51"/>
      <c r="L536" s="52"/>
      <c r="M536" s="52"/>
      <c r="N536" s="45">
        <f>F536+J536+K536</f>
        <v>269</v>
      </c>
      <c r="O536" s="45">
        <f>G536+K536</f>
        <v>0</v>
      </c>
      <c r="P536" s="45">
        <f>H536+L536+M536</f>
        <v>0</v>
      </c>
      <c r="Q536" s="50">
        <f>I536+M536</f>
        <v>0</v>
      </c>
      <c r="R536" s="26"/>
    </row>
    <row r="537" spans="1:18" s="48" customFormat="1" ht="33.75">
      <c r="A537" s="42" t="s">
        <v>322</v>
      </c>
      <c r="B537" s="95" t="s">
        <v>153</v>
      </c>
      <c r="C537" s="95" t="s">
        <v>20</v>
      </c>
      <c r="D537" s="60" t="s">
        <v>323</v>
      </c>
      <c r="E537" s="43"/>
      <c r="F537" s="45">
        <f>F538</f>
        <v>123121</v>
      </c>
      <c r="G537" s="45">
        <f t="shared" ref="G537:Q538" si="231">G538</f>
        <v>116965</v>
      </c>
      <c r="H537" s="45">
        <f t="shared" si="231"/>
        <v>0</v>
      </c>
      <c r="I537" s="45">
        <f t="shared" si="231"/>
        <v>0</v>
      </c>
      <c r="J537" s="46">
        <f t="shared" si="231"/>
        <v>0</v>
      </c>
      <c r="K537" s="46">
        <f t="shared" si="231"/>
        <v>0</v>
      </c>
      <c r="L537" s="47">
        <f t="shared" si="231"/>
        <v>0</v>
      </c>
      <c r="M537" s="47">
        <f t="shared" si="231"/>
        <v>0</v>
      </c>
      <c r="N537" s="45">
        <f t="shared" si="231"/>
        <v>123121</v>
      </c>
      <c r="O537" s="45">
        <f t="shared" si="231"/>
        <v>116965</v>
      </c>
      <c r="P537" s="45">
        <f t="shared" si="231"/>
        <v>0</v>
      </c>
      <c r="Q537" s="45">
        <f t="shared" si="231"/>
        <v>0</v>
      </c>
      <c r="R537" s="26"/>
    </row>
    <row r="538" spans="1:18" s="48" customFormat="1" ht="33.75">
      <c r="A538" s="42" t="s">
        <v>211</v>
      </c>
      <c r="B538" s="95" t="s">
        <v>153</v>
      </c>
      <c r="C538" s="95" t="s">
        <v>20</v>
      </c>
      <c r="D538" s="60" t="s">
        <v>323</v>
      </c>
      <c r="E538" s="49">
        <v>400</v>
      </c>
      <c r="F538" s="45">
        <f>F539</f>
        <v>123121</v>
      </c>
      <c r="G538" s="45">
        <f t="shared" si="231"/>
        <v>116965</v>
      </c>
      <c r="H538" s="45">
        <f t="shared" si="231"/>
        <v>0</v>
      </c>
      <c r="I538" s="45">
        <f t="shared" si="231"/>
        <v>0</v>
      </c>
      <c r="J538" s="46">
        <f t="shared" si="231"/>
        <v>0</v>
      </c>
      <c r="K538" s="46">
        <f t="shared" si="231"/>
        <v>0</v>
      </c>
      <c r="L538" s="47">
        <f t="shared" si="231"/>
        <v>0</v>
      </c>
      <c r="M538" s="47">
        <f t="shared" si="231"/>
        <v>0</v>
      </c>
      <c r="N538" s="45">
        <f t="shared" si="231"/>
        <v>123121</v>
      </c>
      <c r="O538" s="45">
        <f t="shared" si="231"/>
        <v>116965</v>
      </c>
      <c r="P538" s="45">
        <f t="shared" si="231"/>
        <v>0</v>
      </c>
      <c r="Q538" s="45">
        <f t="shared" si="231"/>
        <v>0</v>
      </c>
      <c r="R538" s="26"/>
    </row>
    <row r="539" spans="1:18" s="48" customFormat="1" ht="20.25">
      <c r="A539" s="42" t="s">
        <v>209</v>
      </c>
      <c r="B539" s="95" t="s">
        <v>153</v>
      </c>
      <c r="C539" s="95" t="s">
        <v>20</v>
      </c>
      <c r="D539" s="60" t="s">
        <v>323</v>
      </c>
      <c r="E539" s="49">
        <v>410</v>
      </c>
      <c r="F539" s="45">
        <f>126472-3351</f>
        <v>123121</v>
      </c>
      <c r="G539" s="45">
        <f>120148-3183</f>
        <v>116965</v>
      </c>
      <c r="H539" s="45"/>
      <c r="I539" s="50"/>
      <c r="J539" s="51"/>
      <c r="K539" s="51"/>
      <c r="L539" s="52"/>
      <c r="M539" s="52"/>
      <c r="N539" s="45">
        <f>F539+J539+K539</f>
        <v>123121</v>
      </c>
      <c r="O539" s="45">
        <f>G539+K539</f>
        <v>116965</v>
      </c>
      <c r="P539" s="45">
        <f>H539+L539+M539</f>
        <v>0</v>
      </c>
      <c r="Q539" s="50">
        <f>I539+M539</f>
        <v>0</v>
      </c>
      <c r="R539" s="26"/>
    </row>
    <row r="540" spans="1:18" s="36" customFormat="1" ht="20.25">
      <c r="A540" s="135"/>
      <c r="B540" s="136"/>
      <c r="C540" s="136"/>
      <c r="D540" s="137"/>
      <c r="E540" s="124"/>
      <c r="F540" s="31"/>
      <c r="G540" s="31"/>
      <c r="H540" s="31"/>
      <c r="I540" s="31"/>
      <c r="J540" s="33"/>
      <c r="K540" s="33"/>
      <c r="L540" s="34"/>
      <c r="M540" s="34"/>
      <c r="N540" s="31"/>
      <c r="O540" s="31"/>
      <c r="P540" s="31"/>
      <c r="Q540" s="31"/>
      <c r="R540" s="26"/>
    </row>
    <row r="541" spans="1:18" s="48" customFormat="1" ht="20.25">
      <c r="A541" s="37" t="s">
        <v>324</v>
      </c>
      <c r="B541" s="38" t="s">
        <v>153</v>
      </c>
      <c r="C541" s="38" t="s">
        <v>30</v>
      </c>
      <c r="D541" s="138"/>
      <c r="E541" s="43"/>
      <c r="F541" s="40">
        <f>F542+F572+F554+F563</f>
        <v>1184012</v>
      </c>
      <c r="G541" s="40">
        <f t="shared" ref="G541:Q541" si="232">G542+G572+G554+G563</f>
        <v>0</v>
      </c>
      <c r="H541" s="40">
        <f t="shared" si="232"/>
        <v>1178302</v>
      </c>
      <c r="I541" s="40">
        <f t="shared" si="232"/>
        <v>0</v>
      </c>
      <c r="J541" s="40">
        <f t="shared" si="232"/>
        <v>0</v>
      </c>
      <c r="K541" s="40">
        <f t="shared" si="232"/>
        <v>0</v>
      </c>
      <c r="L541" s="40">
        <f t="shared" si="232"/>
        <v>0</v>
      </c>
      <c r="M541" s="40">
        <f t="shared" si="232"/>
        <v>0</v>
      </c>
      <c r="N541" s="40">
        <f t="shared" si="232"/>
        <v>1184012</v>
      </c>
      <c r="O541" s="40">
        <f t="shared" si="232"/>
        <v>0</v>
      </c>
      <c r="P541" s="40">
        <f t="shared" si="232"/>
        <v>1178302</v>
      </c>
      <c r="Q541" s="40">
        <f t="shared" si="232"/>
        <v>0</v>
      </c>
      <c r="R541" s="26"/>
    </row>
    <row r="542" spans="1:18" s="48" customFormat="1" ht="33.75">
      <c r="A542" s="42" t="s">
        <v>325</v>
      </c>
      <c r="B542" s="43" t="s">
        <v>153</v>
      </c>
      <c r="C542" s="43" t="s">
        <v>30</v>
      </c>
      <c r="D542" s="85" t="s">
        <v>326</v>
      </c>
      <c r="E542" s="38"/>
      <c r="F542" s="45">
        <f>F543+F547+F551</f>
        <v>447535</v>
      </c>
      <c r="G542" s="45">
        <f t="shared" ref="G542:Q542" si="233">G543+G547+G551</f>
        <v>0</v>
      </c>
      <c r="H542" s="45">
        <f t="shared" si="233"/>
        <v>0</v>
      </c>
      <c r="I542" s="45">
        <f t="shared" si="233"/>
        <v>0</v>
      </c>
      <c r="J542" s="45">
        <f t="shared" si="233"/>
        <v>0</v>
      </c>
      <c r="K542" s="45">
        <f t="shared" si="233"/>
        <v>0</v>
      </c>
      <c r="L542" s="45">
        <f t="shared" si="233"/>
        <v>0</v>
      </c>
      <c r="M542" s="45">
        <f t="shared" si="233"/>
        <v>0</v>
      </c>
      <c r="N542" s="45">
        <f t="shared" si="233"/>
        <v>447535</v>
      </c>
      <c r="O542" s="45">
        <f t="shared" si="233"/>
        <v>0</v>
      </c>
      <c r="P542" s="45">
        <f t="shared" si="233"/>
        <v>0</v>
      </c>
      <c r="Q542" s="45">
        <f t="shared" si="233"/>
        <v>0</v>
      </c>
      <c r="R542" s="26"/>
    </row>
    <row r="543" spans="1:18" s="48" customFormat="1" ht="33.75">
      <c r="A543" s="42" t="s">
        <v>80</v>
      </c>
      <c r="B543" s="43" t="s">
        <v>153</v>
      </c>
      <c r="C543" s="43" t="s">
        <v>30</v>
      </c>
      <c r="D543" s="85" t="s">
        <v>327</v>
      </c>
      <c r="E543" s="43"/>
      <c r="F543" s="45">
        <f t="shared" ref="F543:Q545" si="234">F544</f>
        <v>440746</v>
      </c>
      <c r="G543" s="45">
        <f t="shared" si="234"/>
        <v>0</v>
      </c>
      <c r="H543" s="45">
        <f t="shared" si="234"/>
        <v>0</v>
      </c>
      <c r="I543" s="45">
        <f t="shared" si="234"/>
        <v>0</v>
      </c>
      <c r="J543" s="46">
        <f t="shared" si="234"/>
        <v>0</v>
      </c>
      <c r="K543" s="46">
        <f t="shared" si="234"/>
        <v>0</v>
      </c>
      <c r="L543" s="47">
        <f t="shared" si="234"/>
        <v>0</v>
      </c>
      <c r="M543" s="47">
        <f t="shared" si="234"/>
        <v>0</v>
      </c>
      <c r="N543" s="45">
        <f t="shared" si="234"/>
        <v>440746</v>
      </c>
      <c r="O543" s="45">
        <f t="shared" si="234"/>
        <v>0</v>
      </c>
      <c r="P543" s="45">
        <f t="shared" si="234"/>
        <v>0</v>
      </c>
      <c r="Q543" s="45">
        <f t="shared" si="234"/>
        <v>0</v>
      </c>
      <c r="R543" s="26"/>
    </row>
    <row r="544" spans="1:18" s="48" customFormat="1" ht="20.25">
      <c r="A544" s="42" t="s">
        <v>328</v>
      </c>
      <c r="B544" s="43" t="s">
        <v>153</v>
      </c>
      <c r="C544" s="43" t="s">
        <v>30</v>
      </c>
      <c r="D544" s="85" t="s">
        <v>329</v>
      </c>
      <c r="E544" s="43"/>
      <c r="F544" s="45">
        <f t="shared" si="234"/>
        <v>440746</v>
      </c>
      <c r="G544" s="45">
        <f t="shared" si="234"/>
        <v>0</v>
      </c>
      <c r="H544" s="45">
        <f t="shared" si="234"/>
        <v>0</v>
      </c>
      <c r="I544" s="45">
        <f t="shared" si="234"/>
        <v>0</v>
      </c>
      <c r="J544" s="46">
        <f t="shared" si="234"/>
        <v>0</v>
      </c>
      <c r="K544" s="46">
        <f t="shared" si="234"/>
        <v>0</v>
      </c>
      <c r="L544" s="47">
        <f t="shared" si="234"/>
        <v>0</v>
      </c>
      <c r="M544" s="47">
        <f t="shared" si="234"/>
        <v>0</v>
      </c>
      <c r="N544" s="45">
        <f t="shared" si="234"/>
        <v>440746</v>
      </c>
      <c r="O544" s="45">
        <f t="shared" si="234"/>
        <v>0</v>
      </c>
      <c r="P544" s="45">
        <f t="shared" si="234"/>
        <v>0</v>
      </c>
      <c r="Q544" s="45">
        <f t="shared" si="234"/>
        <v>0</v>
      </c>
      <c r="R544" s="26"/>
    </row>
    <row r="545" spans="1:18" s="48" customFormat="1" ht="50.25">
      <c r="A545" s="42" t="s">
        <v>84</v>
      </c>
      <c r="B545" s="43" t="s">
        <v>153</v>
      </c>
      <c r="C545" s="43" t="s">
        <v>30</v>
      </c>
      <c r="D545" s="85" t="s">
        <v>329</v>
      </c>
      <c r="E545" s="49">
        <v>600</v>
      </c>
      <c r="F545" s="45">
        <f t="shared" si="234"/>
        <v>440746</v>
      </c>
      <c r="G545" s="45">
        <f t="shared" si="234"/>
        <v>0</v>
      </c>
      <c r="H545" s="45">
        <f t="shared" si="234"/>
        <v>0</v>
      </c>
      <c r="I545" s="45">
        <f t="shared" si="234"/>
        <v>0</v>
      </c>
      <c r="J545" s="46">
        <f t="shared" si="234"/>
        <v>0</v>
      </c>
      <c r="K545" s="46">
        <f t="shared" si="234"/>
        <v>0</v>
      </c>
      <c r="L545" s="47">
        <f t="shared" si="234"/>
        <v>0</v>
      </c>
      <c r="M545" s="47">
        <f t="shared" si="234"/>
        <v>0</v>
      </c>
      <c r="N545" s="45">
        <f t="shared" si="234"/>
        <v>440746</v>
      </c>
      <c r="O545" s="45">
        <f t="shared" si="234"/>
        <v>0</v>
      </c>
      <c r="P545" s="45">
        <f t="shared" si="234"/>
        <v>0</v>
      </c>
      <c r="Q545" s="45">
        <f t="shared" si="234"/>
        <v>0</v>
      </c>
      <c r="R545" s="26"/>
    </row>
    <row r="546" spans="1:18" s="48" customFormat="1" ht="20.25">
      <c r="A546" s="42" t="s">
        <v>159</v>
      </c>
      <c r="B546" s="43" t="s">
        <v>153</v>
      </c>
      <c r="C546" s="43" t="s">
        <v>30</v>
      </c>
      <c r="D546" s="85" t="s">
        <v>329</v>
      </c>
      <c r="E546" s="49">
        <v>610</v>
      </c>
      <c r="F546" s="45">
        <f>439146+1600</f>
        <v>440746</v>
      </c>
      <c r="G546" s="45"/>
      <c r="H546" s="45"/>
      <c r="I546" s="50"/>
      <c r="J546" s="51"/>
      <c r="K546" s="51"/>
      <c r="L546" s="52"/>
      <c r="M546" s="52"/>
      <c r="N546" s="45">
        <f>F546+J546+K546</f>
        <v>440746</v>
      </c>
      <c r="O546" s="45">
        <f>G546+K546</f>
        <v>0</v>
      </c>
      <c r="P546" s="45">
        <f>H546+L546+M546</f>
        <v>0</v>
      </c>
      <c r="Q546" s="50">
        <f>I546+M546</f>
        <v>0</v>
      </c>
      <c r="R546" s="26"/>
    </row>
    <row r="547" spans="1:18" s="48" customFormat="1" ht="20.25">
      <c r="A547" s="42" t="s">
        <v>74</v>
      </c>
      <c r="B547" s="43" t="s">
        <v>153</v>
      </c>
      <c r="C547" s="43" t="s">
        <v>30</v>
      </c>
      <c r="D547" s="85" t="s">
        <v>330</v>
      </c>
      <c r="E547" s="43"/>
      <c r="F547" s="45">
        <f t="shared" ref="F547:Q549" si="235">F548</f>
        <v>5290</v>
      </c>
      <c r="G547" s="45">
        <f t="shared" si="235"/>
        <v>0</v>
      </c>
      <c r="H547" s="45">
        <f t="shared" si="235"/>
        <v>0</v>
      </c>
      <c r="I547" s="45">
        <f t="shared" si="235"/>
        <v>0</v>
      </c>
      <c r="J547" s="46">
        <f t="shared" si="235"/>
        <v>0</v>
      </c>
      <c r="K547" s="46">
        <f t="shared" si="235"/>
        <v>0</v>
      </c>
      <c r="L547" s="47">
        <f t="shared" si="235"/>
        <v>0</v>
      </c>
      <c r="M547" s="47">
        <f t="shared" si="235"/>
        <v>0</v>
      </c>
      <c r="N547" s="45">
        <f t="shared" si="235"/>
        <v>5290</v>
      </c>
      <c r="O547" s="45">
        <f t="shared" si="235"/>
        <v>0</v>
      </c>
      <c r="P547" s="45">
        <f t="shared" si="235"/>
        <v>0</v>
      </c>
      <c r="Q547" s="45">
        <f t="shared" si="235"/>
        <v>0</v>
      </c>
      <c r="R547" s="26"/>
    </row>
    <row r="548" spans="1:18" s="48" customFormat="1" ht="20.25">
      <c r="A548" s="42" t="s">
        <v>331</v>
      </c>
      <c r="B548" s="43" t="s">
        <v>153</v>
      </c>
      <c r="C548" s="43" t="s">
        <v>30</v>
      </c>
      <c r="D548" s="85" t="s">
        <v>332</v>
      </c>
      <c r="E548" s="43"/>
      <c r="F548" s="45">
        <f t="shared" si="235"/>
        <v>5290</v>
      </c>
      <c r="G548" s="45">
        <f t="shared" si="235"/>
        <v>0</v>
      </c>
      <c r="H548" s="45">
        <f t="shared" si="235"/>
        <v>0</v>
      </c>
      <c r="I548" s="45">
        <f t="shared" si="235"/>
        <v>0</v>
      </c>
      <c r="J548" s="46">
        <f t="shared" si="235"/>
        <v>0</v>
      </c>
      <c r="K548" s="46">
        <f t="shared" si="235"/>
        <v>0</v>
      </c>
      <c r="L548" s="47">
        <f t="shared" si="235"/>
        <v>0</v>
      </c>
      <c r="M548" s="47">
        <f t="shared" si="235"/>
        <v>0</v>
      </c>
      <c r="N548" s="45">
        <f t="shared" si="235"/>
        <v>5290</v>
      </c>
      <c r="O548" s="45">
        <f t="shared" si="235"/>
        <v>0</v>
      </c>
      <c r="P548" s="45">
        <f t="shared" si="235"/>
        <v>0</v>
      </c>
      <c r="Q548" s="45">
        <f t="shared" si="235"/>
        <v>0</v>
      </c>
      <c r="R548" s="26"/>
    </row>
    <row r="549" spans="1:18" s="48" customFormat="1" ht="50.25">
      <c r="A549" s="42" t="s">
        <v>84</v>
      </c>
      <c r="B549" s="43" t="s">
        <v>153</v>
      </c>
      <c r="C549" s="43" t="s">
        <v>30</v>
      </c>
      <c r="D549" s="85" t="s">
        <v>332</v>
      </c>
      <c r="E549" s="49">
        <v>600</v>
      </c>
      <c r="F549" s="45">
        <f t="shared" si="235"/>
        <v>5290</v>
      </c>
      <c r="G549" s="45">
        <f t="shared" si="235"/>
        <v>0</v>
      </c>
      <c r="H549" s="45">
        <f t="shared" si="235"/>
        <v>0</v>
      </c>
      <c r="I549" s="45">
        <f t="shared" si="235"/>
        <v>0</v>
      </c>
      <c r="J549" s="46">
        <f t="shared" si="235"/>
        <v>0</v>
      </c>
      <c r="K549" s="46">
        <f t="shared" si="235"/>
        <v>0</v>
      </c>
      <c r="L549" s="47">
        <f t="shared" si="235"/>
        <v>0</v>
      </c>
      <c r="M549" s="47">
        <f t="shared" si="235"/>
        <v>0</v>
      </c>
      <c r="N549" s="45">
        <f t="shared" si="235"/>
        <v>5290</v>
      </c>
      <c r="O549" s="45">
        <f t="shared" si="235"/>
        <v>0</v>
      </c>
      <c r="P549" s="45">
        <f t="shared" si="235"/>
        <v>0</v>
      </c>
      <c r="Q549" s="45">
        <f t="shared" si="235"/>
        <v>0</v>
      </c>
      <c r="R549" s="26"/>
    </row>
    <row r="550" spans="1:18" s="48" customFormat="1" ht="20.25">
      <c r="A550" s="42" t="s">
        <v>159</v>
      </c>
      <c r="B550" s="43" t="s">
        <v>153</v>
      </c>
      <c r="C550" s="43" t="s">
        <v>30</v>
      </c>
      <c r="D550" s="85" t="s">
        <v>332</v>
      </c>
      <c r="E550" s="49">
        <v>610</v>
      </c>
      <c r="F550" s="45">
        <f>2070+3220</f>
        <v>5290</v>
      </c>
      <c r="G550" s="45"/>
      <c r="H550" s="45"/>
      <c r="I550" s="50"/>
      <c r="J550" s="51"/>
      <c r="K550" s="51"/>
      <c r="L550" s="52"/>
      <c r="M550" s="52"/>
      <c r="N550" s="45">
        <f>F550+J550+K550</f>
        <v>5290</v>
      </c>
      <c r="O550" s="45">
        <f>G550+K550</f>
        <v>0</v>
      </c>
      <c r="P550" s="45">
        <f>H550+L550+M550</f>
        <v>0</v>
      </c>
      <c r="Q550" s="50">
        <f>I550+M550</f>
        <v>0</v>
      </c>
      <c r="R550" s="26"/>
    </row>
    <row r="551" spans="1:18" s="111" customFormat="1" ht="20.25">
      <c r="A551" s="42" t="s">
        <v>333</v>
      </c>
      <c r="B551" s="43" t="s">
        <v>153</v>
      </c>
      <c r="C551" s="43" t="s">
        <v>30</v>
      </c>
      <c r="D551" s="85" t="s">
        <v>334</v>
      </c>
      <c r="E551" s="43"/>
      <c r="F551" s="45">
        <f>F552</f>
        <v>1499</v>
      </c>
      <c r="G551" s="45">
        <f t="shared" ref="G551:Q552" si="236">G552</f>
        <v>0</v>
      </c>
      <c r="H551" s="45">
        <f t="shared" si="236"/>
        <v>0</v>
      </c>
      <c r="I551" s="45">
        <f t="shared" si="236"/>
        <v>0</v>
      </c>
      <c r="J551" s="46">
        <f t="shared" si="236"/>
        <v>0</v>
      </c>
      <c r="K551" s="46">
        <f t="shared" si="236"/>
        <v>0</v>
      </c>
      <c r="L551" s="47">
        <f t="shared" si="236"/>
        <v>0</v>
      </c>
      <c r="M551" s="47">
        <f t="shared" si="236"/>
        <v>0</v>
      </c>
      <c r="N551" s="45">
        <f t="shared" si="236"/>
        <v>1499</v>
      </c>
      <c r="O551" s="45">
        <f t="shared" si="236"/>
        <v>0</v>
      </c>
      <c r="P551" s="45">
        <f t="shared" si="236"/>
        <v>0</v>
      </c>
      <c r="Q551" s="45">
        <f t="shared" si="236"/>
        <v>0</v>
      </c>
      <c r="R551" s="26"/>
    </row>
    <row r="552" spans="1:18" s="111" customFormat="1" ht="50.25">
      <c r="A552" s="42" t="s">
        <v>84</v>
      </c>
      <c r="B552" s="43" t="s">
        <v>153</v>
      </c>
      <c r="C552" s="43" t="s">
        <v>30</v>
      </c>
      <c r="D552" s="85" t="s">
        <v>334</v>
      </c>
      <c r="E552" s="49">
        <v>600</v>
      </c>
      <c r="F552" s="45">
        <f>F553</f>
        <v>1499</v>
      </c>
      <c r="G552" s="45">
        <f t="shared" si="236"/>
        <v>0</v>
      </c>
      <c r="H552" s="45">
        <f t="shared" si="236"/>
        <v>0</v>
      </c>
      <c r="I552" s="45">
        <f t="shared" si="236"/>
        <v>0</v>
      </c>
      <c r="J552" s="46">
        <f t="shared" si="236"/>
        <v>0</v>
      </c>
      <c r="K552" s="46">
        <f t="shared" si="236"/>
        <v>0</v>
      </c>
      <c r="L552" s="47">
        <f t="shared" si="236"/>
        <v>0</v>
      </c>
      <c r="M552" s="47">
        <f t="shared" si="236"/>
        <v>0</v>
      </c>
      <c r="N552" s="45">
        <f t="shared" si="236"/>
        <v>1499</v>
      </c>
      <c r="O552" s="45">
        <f t="shared" si="236"/>
        <v>0</v>
      </c>
      <c r="P552" s="45">
        <f t="shared" si="236"/>
        <v>0</v>
      </c>
      <c r="Q552" s="45">
        <f t="shared" si="236"/>
        <v>0</v>
      </c>
      <c r="R552" s="26"/>
    </row>
    <row r="553" spans="1:18" s="111" customFormat="1" ht="20.25">
      <c r="A553" s="42" t="s">
        <v>159</v>
      </c>
      <c r="B553" s="43" t="s">
        <v>153</v>
      </c>
      <c r="C553" s="43" t="s">
        <v>30</v>
      </c>
      <c r="D553" s="85" t="s">
        <v>334</v>
      </c>
      <c r="E553" s="49">
        <v>610</v>
      </c>
      <c r="F553" s="45">
        <v>1499</v>
      </c>
      <c r="G553" s="45"/>
      <c r="H553" s="45"/>
      <c r="I553" s="50"/>
      <c r="J553" s="51"/>
      <c r="K553" s="51"/>
      <c r="L553" s="52"/>
      <c r="M553" s="52"/>
      <c r="N553" s="45">
        <f>F553+J553+K553</f>
        <v>1499</v>
      </c>
      <c r="O553" s="45">
        <f>G553+K553</f>
        <v>0</v>
      </c>
      <c r="P553" s="45">
        <f>H553+L553+M553</f>
        <v>0</v>
      </c>
      <c r="Q553" s="50">
        <f>I553+M553</f>
        <v>0</v>
      </c>
      <c r="R553" s="26"/>
    </row>
    <row r="554" spans="1:18" s="48" customFormat="1" ht="50.25">
      <c r="A554" s="42" t="s">
        <v>335</v>
      </c>
      <c r="B554" s="43" t="s">
        <v>153</v>
      </c>
      <c r="C554" s="43" t="s">
        <v>30</v>
      </c>
      <c r="D554" s="85" t="s">
        <v>336</v>
      </c>
      <c r="E554" s="43"/>
      <c r="F554" s="62">
        <f>F555+F559</f>
        <v>358544</v>
      </c>
      <c r="G554" s="62">
        <f t="shared" ref="G554:Q554" si="237">G555+G559</f>
        <v>0</v>
      </c>
      <c r="H554" s="62">
        <f t="shared" si="237"/>
        <v>358544</v>
      </c>
      <c r="I554" s="62">
        <f t="shared" si="237"/>
        <v>0</v>
      </c>
      <c r="J554" s="62">
        <f t="shared" si="237"/>
        <v>0</v>
      </c>
      <c r="K554" s="62">
        <f t="shared" si="237"/>
        <v>0</v>
      </c>
      <c r="L554" s="62">
        <f t="shared" si="237"/>
        <v>0</v>
      </c>
      <c r="M554" s="62">
        <f t="shared" si="237"/>
        <v>0</v>
      </c>
      <c r="N554" s="62">
        <f t="shared" si="237"/>
        <v>358544</v>
      </c>
      <c r="O554" s="62">
        <f t="shared" si="237"/>
        <v>0</v>
      </c>
      <c r="P554" s="62">
        <f t="shared" si="237"/>
        <v>358544</v>
      </c>
      <c r="Q554" s="62">
        <f t="shared" si="237"/>
        <v>0</v>
      </c>
      <c r="R554" s="26"/>
    </row>
    <row r="555" spans="1:18" s="48" customFormat="1" ht="33.75">
      <c r="A555" s="42" t="s">
        <v>80</v>
      </c>
      <c r="B555" s="43" t="s">
        <v>153</v>
      </c>
      <c r="C555" s="43" t="s">
        <v>30</v>
      </c>
      <c r="D555" s="85" t="s">
        <v>337</v>
      </c>
      <c r="E555" s="43"/>
      <c r="F555" s="62">
        <f t="shared" ref="F555:I557" si="238">F556</f>
        <v>354021</v>
      </c>
      <c r="G555" s="62">
        <f t="shared" si="238"/>
        <v>0</v>
      </c>
      <c r="H555" s="62">
        <f t="shared" si="238"/>
        <v>354021</v>
      </c>
      <c r="I555" s="63">
        <f t="shared" si="238"/>
        <v>0</v>
      </c>
      <c r="J555" s="51"/>
      <c r="K555" s="51"/>
      <c r="L555" s="52"/>
      <c r="M555" s="52"/>
      <c r="N555" s="62">
        <f t="shared" ref="N555:Q557" si="239">N556</f>
        <v>354021</v>
      </c>
      <c r="O555" s="62">
        <f t="shared" si="239"/>
        <v>0</v>
      </c>
      <c r="P555" s="62">
        <f t="shared" si="239"/>
        <v>354021</v>
      </c>
      <c r="Q555" s="63">
        <f t="shared" si="239"/>
        <v>0</v>
      </c>
      <c r="R555" s="26"/>
    </row>
    <row r="556" spans="1:18" s="48" customFormat="1" ht="20.25">
      <c r="A556" s="42" t="s">
        <v>328</v>
      </c>
      <c r="B556" s="43" t="s">
        <v>153</v>
      </c>
      <c r="C556" s="43" t="s">
        <v>30</v>
      </c>
      <c r="D556" s="85" t="s">
        <v>338</v>
      </c>
      <c r="E556" s="43"/>
      <c r="F556" s="62">
        <f t="shared" si="238"/>
        <v>354021</v>
      </c>
      <c r="G556" s="62">
        <f t="shared" si="238"/>
        <v>0</v>
      </c>
      <c r="H556" s="62">
        <f t="shared" si="238"/>
        <v>354021</v>
      </c>
      <c r="I556" s="63">
        <f t="shared" si="238"/>
        <v>0</v>
      </c>
      <c r="J556" s="51"/>
      <c r="K556" s="51"/>
      <c r="L556" s="52"/>
      <c r="M556" s="52"/>
      <c r="N556" s="62">
        <f t="shared" si="239"/>
        <v>354021</v>
      </c>
      <c r="O556" s="62">
        <f t="shared" si="239"/>
        <v>0</v>
      </c>
      <c r="P556" s="62">
        <f t="shared" si="239"/>
        <v>354021</v>
      </c>
      <c r="Q556" s="63">
        <f t="shared" si="239"/>
        <v>0</v>
      </c>
      <c r="R556" s="26"/>
    </row>
    <row r="557" spans="1:18" s="48" customFormat="1" ht="50.25">
      <c r="A557" s="42" t="s">
        <v>84</v>
      </c>
      <c r="B557" s="43" t="s">
        <v>153</v>
      </c>
      <c r="C557" s="43" t="s">
        <v>30</v>
      </c>
      <c r="D557" s="85" t="s">
        <v>338</v>
      </c>
      <c r="E557" s="49">
        <v>600</v>
      </c>
      <c r="F557" s="45">
        <f t="shared" si="238"/>
        <v>354021</v>
      </c>
      <c r="G557" s="45">
        <f t="shared" si="238"/>
        <v>0</v>
      </c>
      <c r="H557" s="45">
        <f t="shared" si="238"/>
        <v>354021</v>
      </c>
      <c r="I557" s="50">
        <f t="shared" si="238"/>
        <v>0</v>
      </c>
      <c r="J557" s="51"/>
      <c r="K557" s="51"/>
      <c r="L557" s="52"/>
      <c r="M557" s="52"/>
      <c r="N557" s="45">
        <f t="shared" si="239"/>
        <v>354021</v>
      </c>
      <c r="O557" s="45">
        <f t="shared" si="239"/>
        <v>0</v>
      </c>
      <c r="P557" s="45">
        <f t="shared" si="239"/>
        <v>354021</v>
      </c>
      <c r="Q557" s="50">
        <f t="shared" si="239"/>
        <v>0</v>
      </c>
      <c r="R557" s="26"/>
    </row>
    <row r="558" spans="1:18" s="48" customFormat="1" ht="20.25">
      <c r="A558" s="42" t="s">
        <v>159</v>
      </c>
      <c r="B558" s="43" t="s">
        <v>153</v>
      </c>
      <c r="C558" s="43" t="s">
        <v>30</v>
      </c>
      <c r="D558" s="85" t="s">
        <v>338</v>
      </c>
      <c r="E558" s="49">
        <v>610</v>
      </c>
      <c r="F558" s="45">
        <f>233126+120895</f>
        <v>354021</v>
      </c>
      <c r="G558" s="45"/>
      <c r="H558" s="45">
        <f>233126+120895</f>
        <v>354021</v>
      </c>
      <c r="I558" s="50"/>
      <c r="J558" s="51"/>
      <c r="K558" s="51"/>
      <c r="L558" s="52"/>
      <c r="M558" s="52"/>
      <c r="N558" s="45">
        <f>F558+J558+K558</f>
        <v>354021</v>
      </c>
      <c r="O558" s="45">
        <f>G558+K558</f>
        <v>0</v>
      </c>
      <c r="P558" s="45">
        <f>H558+L558+M558</f>
        <v>354021</v>
      </c>
      <c r="Q558" s="50">
        <f>I558+M558</f>
        <v>0</v>
      </c>
      <c r="R558" s="26"/>
    </row>
    <row r="559" spans="1:18" s="48" customFormat="1" ht="20.25">
      <c r="A559" s="42" t="s">
        <v>74</v>
      </c>
      <c r="B559" s="43" t="s">
        <v>153</v>
      </c>
      <c r="C559" s="43" t="s">
        <v>30</v>
      </c>
      <c r="D559" s="85" t="s">
        <v>339</v>
      </c>
      <c r="E559" s="43"/>
      <c r="F559" s="62">
        <f>F560</f>
        <v>4523</v>
      </c>
      <c r="G559" s="62">
        <f t="shared" ref="G559:Q561" si="240">G560</f>
        <v>0</v>
      </c>
      <c r="H559" s="62">
        <f t="shared" si="240"/>
        <v>4523</v>
      </c>
      <c r="I559" s="62">
        <f t="shared" si="240"/>
        <v>0</v>
      </c>
      <c r="J559" s="62">
        <f t="shared" si="240"/>
        <v>0</v>
      </c>
      <c r="K559" s="62">
        <f t="shared" si="240"/>
        <v>0</v>
      </c>
      <c r="L559" s="62">
        <f t="shared" si="240"/>
        <v>0</v>
      </c>
      <c r="M559" s="62">
        <f t="shared" si="240"/>
        <v>0</v>
      </c>
      <c r="N559" s="62">
        <f t="shared" si="240"/>
        <v>4523</v>
      </c>
      <c r="O559" s="62">
        <f t="shared" si="240"/>
        <v>0</v>
      </c>
      <c r="P559" s="62">
        <f t="shared" si="240"/>
        <v>4523</v>
      </c>
      <c r="Q559" s="62">
        <f t="shared" si="240"/>
        <v>0</v>
      </c>
      <c r="R559" s="26"/>
    </row>
    <row r="560" spans="1:18" s="48" customFormat="1" ht="20.25">
      <c r="A560" s="42" t="s">
        <v>331</v>
      </c>
      <c r="B560" s="43" t="s">
        <v>153</v>
      </c>
      <c r="C560" s="43" t="s">
        <v>30</v>
      </c>
      <c r="D560" s="85" t="s">
        <v>340</v>
      </c>
      <c r="E560" s="43"/>
      <c r="F560" s="62">
        <f t="shared" ref="F560:I561" si="241">F561</f>
        <v>4523</v>
      </c>
      <c r="G560" s="62">
        <f t="shared" si="241"/>
        <v>0</v>
      </c>
      <c r="H560" s="62">
        <f t="shared" si="241"/>
        <v>4523</v>
      </c>
      <c r="I560" s="63">
        <f t="shared" si="241"/>
        <v>0</v>
      </c>
      <c r="J560" s="51"/>
      <c r="K560" s="51"/>
      <c r="L560" s="52"/>
      <c r="M560" s="52"/>
      <c r="N560" s="62">
        <f t="shared" si="240"/>
        <v>4523</v>
      </c>
      <c r="O560" s="62">
        <f t="shared" si="240"/>
        <v>0</v>
      </c>
      <c r="P560" s="62">
        <f t="shared" si="240"/>
        <v>4523</v>
      </c>
      <c r="Q560" s="63">
        <f t="shared" si="240"/>
        <v>0</v>
      </c>
      <c r="R560" s="26"/>
    </row>
    <row r="561" spans="1:18" s="48" customFormat="1" ht="50.25">
      <c r="A561" s="42" t="s">
        <v>84</v>
      </c>
      <c r="B561" s="43" t="s">
        <v>153</v>
      </c>
      <c r="C561" s="43" t="s">
        <v>30</v>
      </c>
      <c r="D561" s="85" t="s">
        <v>340</v>
      </c>
      <c r="E561" s="49">
        <v>600</v>
      </c>
      <c r="F561" s="45">
        <f t="shared" si="241"/>
        <v>4523</v>
      </c>
      <c r="G561" s="45">
        <f t="shared" si="241"/>
        <v>0</v>
      </c>
      <c r="H561" s="45">
        <f t="shared" si="241"/>
        <v>4523</v>
      </c>
      <c r="I561" s="50">
        <f t="shared" si="241"/>
        <v>0</v>
      </c>
      <c r="J561" s="51"/>
      <c r="K561" s="51"/>
      <c r="L561" s="52"/>
      <c r="M561" s="52"/>
      <c r="N561" s="45">
        <f t="shared" si="240"/>
        <v>4523</v>
      </c>
      <c r="O561" s="45">
        <f t="shared" si="240"/>
        <v>0</v>
      </c>
      <c r="P561" s="45">
        <f t="shared" si="240"/>
        <v>4523</v>
      </c>
      <c r="Q561" s="50">
        <f t="shared" si="240"/>
        <v>0</v>
      </c>
      <c r="R561" s="26"/>
    </row>
    <row r="562" spans="1:18" s="48" customFormat="1" ht="20.25">
      <c r="A562" s="42" t="s">
        <v>159</v>
      </c>
      <c r="B562" s="43" t="s">
        <v>153</v>
      </c>
      <c r="C562" s="43" t="s">
        <v>30</v>
      </c>
      <c r="D562" s="85" t="s">
        <v>340</v>
      </c>
      <c r="E562" s="49">
        <v>610</v>
      </c>
      <c r="F562" s="45">
        <f>674+3849</f>
        <v>4523</v>
      </c>
      <c r="G562" s="45"/>
      <c r="H562" s="45">
        <f>674+3849</f>
        <v>4523</v>
      </c>
      <c r="I562" s="50"/>
      <c r="J562" s="51"/>
      <c r="K562" s="51"/>
      <c r="L562" s="52"/>
      <c r="M562" s="52"/>
      <c r="N562" s="45">
        <f>F562+J562+K562</f>
        <v>4523</v>
      </c>
      <c r="O562" s="45">
        <f>G562+K562</f>
        <v>0</v>
      </c>
      <c r="P562" s="45">
        <f>H562+L562+M562</f>
        <v>4523</v>
      </c>
      <c r="Q562" s="50">
        <f>I562+M562</f>
        <v>0</v>
      </c>
      <c r="R562" s="26"/>
    </row>
    <row r="563" spans="1:18" s="139" customFormat="1" ht="50.25">
      <c r="A563" s="42" t="s">
        <v>298</v>
      </c>
      <c r="B563" s="43" t="s">
        <v>153</v>
      </c>
      <c r="C563" s="43" t="s">
        <v>30</v>
      </c>
      <c r="D563" s="85" t="s">
        <v>299</v>
      </c>
      <c r="E563" s="43"/>
      <c r="F563" s="45">
        <f>F564+F568</f>
        <v>377933</v>
      </c>
      <c r="G563" s="45">
        <f t="shared" ref="G563:Q563" si="242">G564+G568</f>
        <v>0</v>
      </c>
      <c r="H563" s="45">
        <f t="shared" si="242"/>
        <v>377742</v>
      </c>
      <c r="I563" s="45">
        <f t="shared" si="242"/>
        <v>0</v>
      </c>
      <c r="J563" s="45">
        <f t="shared" si="242"/>
        <v>0</v>
      </c>
      <c r="K563" s="45">
        <f t="shared" si="242"/>
        <v>0</v>
      </c>
      <c r="L563" s="45">
        <f t="shared" si="242"/>
        <v>0</v>
      </c>
      <c r="M563" s="45">
        <f t="shared" si="242"/>
        <v>0</v>
      </c>
      <c r="N563" s="45">
        <f t="shared" si="242"/>
        <v>377933</v>
      </c>
      <c r="O563" s="45">
        <f t="shared" si="242"/>
        <v>0</v>
      </c>
      <c r="P563" s="45">
        <f t="shared" si="242"/>
        <v>377742</v>
      </c>
      <c r="Q563" s="45">
        <f t="shared" si="242"/>
        <v>0</v>
      </c>
      <c r="R563" s="26"/>
    </row>
    <row r="564" spans="1:18" s="139" customFormat="1" ht="33.75">
      <c r="A564" s="42" t="s">
        <v>80</v>
      </c>
      <c r="B564" s="43" t="s">
        <v>153</v>
      </c>
      <c r="C564" s="43" t="s">
        <v>30</v>
      </c>
      <c r="D564" s="85" t="s">
        <v>300</v>
      </c>
      <c r="E564" s="43"/>
      <c r="F564" s="45">
        <f>F565</f>
        <v>376357</v>
      </c>
      <c r="G564" s="45">
        <f t="shared" ref="G564:Q566" si="243">G565</f>
        <v>0</v>
      </c>
      <c r="H564" s="45">
        <f t="shared" si="243"/>
        <v>376357</v>
      </c>
      <c r="I564" s="45">
        <f t="shared" si="243"/>
        <v>0</v>
      </c>
      <c r="J564" s="46">
        <f t="shared" si="243"/>
        <v>0</v>
      </c>
      <c r="K564" s="46">
        <f t="shared" si="243"/>
        <v>0</v>
      </c>
      <c r="L564" s="47">
        <f t="shared" si="243"/>
        <v>0</v>
      </c>
      <c r="M564" s="47">
        <f t="shared" si="243"/>
        <v>0</v>
      </c>
      <c r="N564" s="45">
        <f t="shared" si="243"/>
        <v>376357</v>
      </c>
      <c r="O564" s="45">
        <f t="shared" si="243"/>
        <v>0</v>
      </c>
      <c r="P564" s="45">
        <f t="shared" si="243"/>
        <v>376357</v>
      </c>
      <c r="Q564" s="45">
        <f t="shared" si="243"/>
        <v>0</v>
      </c>
      <c r="R564" s="26"/>
    </row>
    <row r="565" spans="1:18" s="139" customFormat="1" ht="20.25">
      <c r="A565" s="42" t="s">
        <v>328</v>
      </c>
      <c r="B565" s="43" t="s">
        <v>153</v>
      </c>
      <c r="C565" s="43" t="s">
        <v>30</v>
      </c>
      <c r="D565" s="85" t="s">
        <v>341</v>
      </c>
      <c r="E565" s="43"/>
      <c r="F565" s="45">
        <f>F566</f>
        <v>376357</v>
      </c>
      <c r="G565" s="45">
        <f t="shared" si="243"/>
        <v>0</v>
      </c>
      <c r="H565" s="45">
        <f t="shared" si="243"/>
        <v>376357</v>
      </c>
      <c r="I565" s="45">
        <f t="shared" si="243"/>
        <v>0</v>
      </c>
      <c r="J565" s="46">
        <f t="shared" si="243"/>
        <v>0</v>
      </c>
      <c r="K565" s="46">
        <f t="shared" si="243"/>
        <v>0</v>
      </c>
      <c r="L565" s="47">
        <f t="shared" si="243"/>
        <v>0</v>
      </c>
      <c r="M565" s="47">
        <f t="shared" si="243"/>
        <v>0</v>
      </c>
      <c r="N565" s="45">
        <f t="shared" si="243"/>
        <v>376357</v>
      </c>
      <c r="O565" s="45">
        <f t="shared" si="243"/>
        <v>0</v>
      </c>
      <c r="P565" s="45">
        <f t="shared" si="243"/>
        <v>376357</v>
      </c>
      <c r="Q565" s="45">
        <f t="shared" si="243"/>
        <v>0</v>
      </c>
      <c r="R565" s="26"/>
    </row>
    <row r="566" spans="1:18" s="139" customFormat="1" ht="50.25">
      <c r="A566" s="42" t="s">
        <v>84</v>
      </c>
      <c r="B566" s="43" t="s">
        <v>153</v>
      </c>
      <c r="C566" s="43" t="s">
        <v>30</v>
      </c>
      <c r="D566" s="85" t="s">
        <v>341</v>
      </c>
      <c r="E566" s="49">
        <v>600</v>
      </c>
      <c r="F566" s="45">
        <f>F567</f>
        <v>376357</v>
      </c>
      <c r="G566" s="45">
        <f t="shared" si="243"/>
        <v>0</v>
      </c>
      <c r="H566" s="45">
        <f t="shared" si="243"/>
        <v>376357</v>
      </c>
      <c r="I566" s="45">
        <f t="shared" si="243"/>
        <v>0</v>
      </c>
      <c r="J566" s="46">
        <f t="shared" si="243"/>
        <v>0</v>
      </c>
      <c r="K566" s="46">
        <f t="shared" si="243"/>
        <v>0</v>
      </c>
      <c r="L566" s="47">
        <f t="shared" si="243"/>
        <v>0</v>
      </c>
      <c r="M566" s="47">
        <f t="shared" si="243"/>
        <v>0</v>
      </c>
      <c r="N566" s="45">
        <f t="shared" si="243"/>
        <v>376357</v>
      </c>
      <c r="O566" s="45">
        <f t="shared" si="243"/>
        <v>0</v>
      </c>
      <c r="P566" s="45">
        <f t="shared" si="243"/>
        <v>376357</v>
      </c>
      <c r="Q566" s="45">
        <f t="shared" si="243"/>
        <v>0</v>
      </c>
      <c r="R566" s="26"/>
    </row>
    <row r="567" spans="1:18" s="139" customFormat="1" ht="20.25">
      <c r="A567" s="42" t="s">
        <v>159</v>
      </c>
      <c r="B567" s="43" t="s">
        <v>153</v>
      </c>
      <c r="C567" s="43" t="s">
        <v>30</v>
      </c>
      <c r="D567" s="85" t="s">
        <v>341</v>
      </c>
      <c r="E567" s="49">
        <v>610</v>
      </c>
      <c r="F567" s="45">
        <f>375311+1046</f>
        <v>376357</v>
      </c>
      <c r="G567" s="45"/>
      <c r="H567" s="45">
        <f>375311+1046</f>
        <v>376357</v>
      </c>
      <c r="I567" s="50"/>
      <c r="J567" s="51"/>
      <c r="K567" s="51"/>
      <c r="L567" s="52"/>
      <c r="M567" s="140"/>
      <c r="N567" s="45">
        <f>F567+J567+K567</f>
        <v>376357</v>
      </c>
      <c r="O567" s="45">
        <f>G567+K567</f>
        <v>0</v>
      </c>
      <c r="P567" s="45">
        <f>H567+L567+M567</f>
        <v>376357</v>
      </c>
      <c r="Q567" s="50">
        <f>I567+M567</f>
        <v>0</v>
      </c>
      <c r="R567" s="26"/>
    </row>
    <row r="568" spans="1:18" s="139" customFormat="1" ht="20.25">
      <c r="A568" s="42" t="s">
        <v>74</v>
      </c>
      <c r="B568" s="43" t="s">
        <v>153</v>
      </c>
      <c r="C568" s="43" t="s">
        <v>30</v>
      </c>
      <c r="D568" s="85" t="s">
        <v>303</v>
      </c>
      <c r="E568" s="43"/>
      <c r="F568" s="45">
        <f>F569</f>
        <v>1576</v>
      </c>
      <c r="G568" s="45">
        <f t="shared" ref="G568:Q570" si="244">G569</f>
        <v>0</v>
      </c>
      <c r="H568" s="45">
        <f t="shared" si="244"/>
        <v>1385</v>
      </c>
      <c r="I568" s="45">
        <f t="shared" si="244"/>
        <v>0</v>
      </c>
      <c r="J568" s="46">
        <f t="shared" si="244"/>
        <v>0</v>
      </c>
      <c r="K568" s="46">
        <f t="shared" si="244"/>
        <v>0</v>
      </c>
      <c r="L568" s="47">
        <f t="shared" si="244"/>
        <v>0</v>
      </c>
      <c r="M568" s="47">
        <f t="shared" si="244"/>
        <v>0</v>
      </c>
      <c r="N568" s="45">
        <f t="shared" si="244"/>
        <v>1576</v>
      </c>
      <c r="O568" s="45">
        <f t="shared" si="244"/>
        <v>0</v>
      </c>
      <c r="P568" s="45">
        <f t="shared" si="244"/>
        <v>1385</v>
      </c>
      <c r="Q568" s="45">
        <f t="shared" si="244"/>
        <v>0</v>
      </c>
      <c r="R568" s="26"/>
    </row>
    <row r="569" spans="1:18" s="139" customFormat="1" ht="20.25">
      <c r="A569" s="42" t="s">
        <v>331</v>
      </c>
      <c r="B569" s="43" t="s">
        <v>153</v>
      </c>
      <c r="C569" s="43" t="s">
        <v>30</v>
      </c>
      <c r="D569" s="85" t="s">
        <v>342</v>
      </c>
      <c r="E569" s="43"/>
      <c r="F569" s="45">
        <f>F570</f>
        <v>1576</v>
      </c>
      <c r="G569" s="45">
        <f t="shared" si="244"/>
        <v>0</v>
      </c>
      <c r="H569" s="45">
        <f t="shared" si="244"/>
        <v>1385</v>
      </c>
      <c r="I569" s="45">
        <f t="shared" si="244"/>
        <v>0</v>
      </c>
      <c r="J569" s="46">
        <f t="shared" si="244"/>
        <v>0</v>
      </c>
      <c r="K569" s="46">
        <f t="shared" si="244"/>
        <v>0</v>
      </c>
      <c r="L569" s="47">
        <f t="shared" si="244"/>
        <v>0</v>
      </c>
      <c r="M569" s="47">
        <f t="shared" si="244"/>
        <v>0</v>
      </c>
      <c r="N569" s="45">
        <f t="shared" si="244"/>
        <v>1576</v>
      </c>
      <c r="O569" s="45">
        <f t="shared" si="244"/>
        <v>0</v>
      </c>
      <c r="P569" s="45">
        <f t="shared" si="244"/>
        <v>1385</v>
      </c>
      <c r="Q569" s="45">
        <f t="shared" si="244"/>
        <v>0</v>
      </c>
      <c r="R569" s="26"/>
    </row>
    <row r="570" spans="1:18" s="139" customFormat="1" ht="50.25">
      <c r="A570" s="42" t="s">
        <v>84</v>
      </c>
      <c r="B570" s="43" t="s">
        <v>153</v>
      </c>
      <c r="C570" s="43" t="s">
        <v>30</v>
      </c>
      <c r="D570" s="85" t="s">
        <v>342</v>
      </c>
      <c r="E570" s="49">
        <v>600</v>
      </c>
      <c r="F570" s="45">
        <f>F571</f>
        <v>1576</v>
      </c>
      <c r="G570" s="45">
        <f t="shared" si="244"/>
        <v>0</v>
      </c>
      <c r="H570" s="45">
        <f t="shared" si="244"/>
        <v>1385</v>
      </c>
      <c r="I570" s="45">
        <f t="shared" si="244"/>
        <v>0</v>
      </c>
      <c r="J570" s="46">
        <f t="shared" si="244"/>
        <v>0</v>
      </c>
      <c r="K570" s="46">
        <f t="shared" si="244"/>
        <v>0</v>
      </c>
      <c r="L570" s="47">
        <f t="shared" si="244"/>
        <v>0</v>
      </c>
      <c r="M570" s="47">
        <f t="shared" si="244"/>
        <v>0</v>
      </c>
      <c r="N570" s="45">
        <f t="shared" si="244"/>
        <v>1576</v>
      </c>
      <c r="O570" s="45">
        <f t="shared" si="244"/>
        <v>0</v>
      </c>
      <c r="P570" s="45">
        <f t="shared" si="244"/>
        <v>1385</v>
      </c>
      <c r="Q570" s="45">
        <f t="shared" si="244"/>
        <v>0</v>
      </c>
      <c r="R570" s="26"/>
    </row>
    <row r="571" spans="1:18" s="139" customFormat="1" ht="20.25">
      <c r="A571" s="42" t="s">
        <v>159</v>
      </c>
      <c r="B571" s="43" t="s">
        <v>153</v>
      </c>
      <c r="C571" s="43" t="s">
        <v>30</v>
      </c>
      <c r="D571" s="85" t="s">
        <v>342</v>
      </c>
      <c r="E571" s="49">
        <v>610</v>
      </c>
      <c r="F571" s="45">
        <f>1385+191</f>
        <v>1576</v>
      </c>
      <c r="G571" s="45"/>
      <c r="H571" s="45">
        <v>1385</v>
      </c>
      <c r="I571" s="50"/>
      <c r="J571" s="141"/>
      <c r="K571" s="141"/>
      <c r="L571" s="140"/>
      <c r="M571" s="140"/>
      <c r="N571" s="45">
        <f>F571+J571+K571</f>
        <v>1576</v>
      </c>
      <c r="O571" s="45">
        <f>G571+K571</f>
        <v>0</v>
      </c>
      <c r="P571" s="45">
        <f>H571+L571+M571</f>
        <v>1385</v>
      </c>
      <c r="Q571" s="50">
        <f>I571+M571</f>
        <v>0</v>
      </c>
      <c r="R571" s="26"/>
    </row>
    <row r="572" spans="1:18" s="142" customFormat="1" ht="20.25">
      <c r="A572" s="42" t="s">
        <v>21</v>
      </c>
      <c r="B572" s="95" t="s">
        <v>153</v>
      </c>
      <c r="C572" s="43" t="s">
        <v>30</v>
      </c>
      <c r="D572" s="138" t="s">
        <v>22</v>
      </c>
      <c r="E572" s="43"/>
      <c r="F572" s="45">
        <f>F573+F577</f>
        <v>0</v>
      </c>
      <c r="G572" s="45">
        <f t="shared" ref="G572:Q572" si="245">G573+G577</f>
        <v>0</v>
      </c>
      <c r="H572" s="45">
        <f t="shared" si="245"/>
        <v>442016</v>
      </c>
      <c r="I572" s="45">
        <f t="shared" si="245"/>
        <v>0</v>
      </c>
      <c r="J572" s="45">
        <f t="shared" si="245"/>
        <v>0</v>
      </c>
      <c r="K572" s="45">
        <f t="shared" si="245"/>
        <v>0</v>
      </c>
      <c r="L572" s="45">
        <f t="shared" si="245"/>
        <v>0</v>
      </c>
      <c r="M572" s="45">
        <f t="shared" si="245"/>
        <v>0</v>
      </c>
      <c r="N572" s="45">
        <f t="shared" si="245"/>
        <v>0</v>
      </c>
      <c r="O572" s="45">
        <f t="shared" si="245"/>
        <v>0</v>
      </c>
      <c r="P572" s="45">
        <f t="shared" si="245"/>
        <v>442016</v>
      </c>
      <c r="Q572" s="45">
        <f t="shared" si="245"/>
        <v>0</v>
      </c>
      <c r="R572" s="26"/>
    </row>
    <row r="573" spans="1:18" s="142" customFormat="1" ht="33.75">
      <c r="A573" s="42" t="s">
        <v>80</v>
      </c>
      <c r="B573" s="95" t="s">
        <v>153</v>
      </c>
      <c r="C573" s="43" t="s">
        <v>30</v>
      </c>
      <c r="D573" s="138" t="s">
        <v>172</v>
      </c>
      <c r="E573" s="43"/>
      <c r="F573" s="45">
        <f t="shared" ref="F573:I575" si="246">F574</f>
        <v>0</v>
      </c>
      <c r="G573" s="45">
        <f t="shared" si="246"/>
        <v>0</v>
      </c>
      <c r="H573" s="45">
        <f t="shared" si="246"/>
        <v>440746</v>
      </c>
      <c r="I573" s="50">
        <f t="shared" si="246"/>
        <v>0</v>
      </c>
      <c r="J573" s="141"/>
      <c r="K573" s="141"/>
      <c r="L573" s="140"/>
      <c r="M573" s="140"/>
      <c r="N573" s="45">
        <f t="shared" ref="N573:Q575" si="247">N574</f>
        <v>0</v>
      </c>
      <c r="O573" s="45">
        <f t="shared" si="247"/>
        <v>0</v>
      </c>
      <c r="P573" s="45">
        <f t="shared" si="247"/>
        <v>440746</v>
      </c>
      <c r="Q573" s="50">
        <f t="shared" si="247"/>
        <v>0</v>
      </c>
      <c r="R573" s="26"/>
    </row>
    <row r="574" spans="1:18" s="142" customFormat="1" ht="20.25">
      <c r="A574" s="42" t="s">
        <v>328</v>
      </c>
      <c r="B574" s="95" t="s">
        <v>153</v>
      </c>
      <c r="C574" s="43" t="s">
        <v>30</v>
      </c>
      <c r="D574" s="85" t="s">
        <v>343</v>
      </c>
      <c r="E574" s="43"/>
      <c r="F574" s="45">
        <f t="shared" si="246"/>
        <v>0</v>
      </c>
      <c r="G574" s="45">
        <f t="shared" si="246"/>
        <v>0</v>
      </c>
      <c r="H574" s="45">
        <f t="shared" si="246"/>
        <v>440746</v>
      </c>
      <c r="I574" s="50">
        <f t="shared" si="246"/>
        <v>0</v>
      </c>
      <c r="J574" s="141"/>
      <c r="K574" s="141"/>
      <c r="L574" s="140"/>
      <c r="M574" s="140"/>
      <c r="N574" s="45">
        <f t="shared" si="247"/>
        <v>0</v>
      </c>
      <c r="O574" s="45">
        <f t="shared" si="247"/>
        <v>0</v>
      </c>
      <c r="P574" s="45">
        <f t="shared" si="247"/>
        <v>440746</v>
      </c>
      <c r="Q574" s="50">
        <f t="shared" si="247"/>
        <v>0</v>
      </c>
      <c r="R574" s="26"/>
    </row>
    <row r="575" spans="1:18" s="142" customFormat="1" ht="50.25">
      <c r="A575" s="42" t="s">
        <v>84</v>
      </c>
      <c r="B575" s="95" t="s">
        <v>153</v>
      </c>
      <c r="C575" s="43" t="s">
        <v>30</v>
      </c>
      <c r="D575" s="85" t="s">
        <v>343</v>
      </c>
      <c r="E575" s="49">
        <v>600</v>
      </c>
      <c r="F575" s="45">
        <f t="shared" si="246"/>
        <v>0</v>
      </c>
      <c r="G575" s="45">
        <f t="shared" si="246"/>
        <v>0</v>
      </c>
      <c r="H575" s="45">
        <f t="shared" si="246"/>
        <v>440746</v>
      </c>
      <c r="I575" s="50">
        <f t="shared" si="246"/>
        <v>0</v>
      </c>
      <c r="J575" s="141"/>
      <c r="K575" s="141"/>
      <c r="L575" s="140"/>
      <c r="M575" s="140"/>
      <c r="N575" s="45">
        <f t="shared" si="247"/>
        <v>0</v>
      </c>
      <c r="O575" s="45">
        <f t="shared" si="247"/>
        <v>0</v>
      </c>
      <c r="P575" s="45">
        <f t="shared" si="247"/>
        <v>440746</v>
      </c>
      <c r="Q575" s="50">
        <f t="shared" si="247"/>
        <v>0</v>
      </c>
      <c r="R575" s="26"/>
    </row>
    <row r="576" spans="1:18" s="142" customFormat="1" ht="20.25">
      <c r="A576" s="42" t="s">
        <v>159</v>
      </c>
      <c r="B576" s="95" t="s">
        <v>153</v>
      </c>
      <c r="C576" s="43" t="s">
        <v>30</v>
      </c>
      <c r="D576" s="85" t="s">
        <v>343</v>
      </c>
      <c r="E576" s="49">
        <v>610</v>
      </c>
      <c r="F576" s="45"/>
      <c r="G576" s="45"/>
      <c r="H576" s="45">
        <f>439146+1600</f>
        <v>440746</v>
      </c>
      <c r="I576" s="50"/>
      <c r="J576" s="141"/>
      <c r="K576" s="141"/>
      <c r="L576" s="140"/>
      <c r="M576" s="140"/>
      <c r="N576" s="45">
        <f>F576+J576+K576</f>
        <v>0</v>
      </c>
      <c r="O576" s="45">
        <f>G576+K576</f>
        <v>0</v>
      </c>
      <c r="P576" s="45">
        <f>H576+L576+M576</f>
        <v>440746</v>
      </c>
      <c r="Q576" s="50">
        <f>I576+M576</f>
        <v>0</v>
      </c>
      <c r="R576" s="26"/>
    </row>
    <row r="577" spans="1:18" s="142" customFormat="1" ht="20.25">
      <c r="A577" s="42" t="s">
        <v>74</v>
      </c>
      <c r="B577" s="95" t="s">
        <v>153</v>
      </c>
      <c r="C577" s="43" t="s">
        <v>30</v>
      </c>
      <c r="D577" s="138" t="s">
        <v>105</v>
      </c>
      <c r="E577" s="43"/>
      <c r="F577" s="45">
        <f t="shared" ref="F577:I579" si="248">F578</f>
        <v>0</v>
      </c>
      <c r="G577" s="45">
        <f t="shared" si="248"/>
        <v>0</v>
      </c>
      <c r="H577" s="45">
        <f t="shared" si="248"/>
        <v>1270</v>
      </c>
      <c r="I577" s="50">
        <f t="shared" si="248"/>
        <v>0</v>
      </c>
      <c r="J577" s="141"/>
      <c r="K577" s="141"/>
      <c r="L577" s="140"/>
      <c r="M577" s="140"/>
      <c r="N577" s="45">
        <f t="shared" ref="N577:Q579" si="249">N578</f>
        <v>0</v>
      </c>
      <c r="O577" s="45">
        <f t="shared" si="249"/>
        <v>0</v>
      </c>
      <c r="P577" s="45">
        <f t="shared" si="249"/>
        <v>1270</v>
      </c>
      <c r="Q577" s="50">
        <f t="shared" si="249"/>
        <v>0</v>
      </c>
      <c r="R577" s="26"/>
    </row>
    <row r="578" spans="1:18" s="142" customFormat="1" ht="20.25">
      <c r="A578" s="42" t="s">
        <v>331</v>
      </c>
      <c r="B578" s="95" t="s">
        <v>153</v>
      </c>
      <c r="C578" s="43" t="s">
        <v>30</v>
      </c>
      <c r="D578" s="138" t="s">
        <v>344</v>
      </c>
      <c r="E578" s="43"/>
      <c r="F578" s="45">
        <f t="shared" si="248"/>
        <v>0</v>
      </c>
      <c r="G578" s="45">
        <f t="shared" si="248"/>
        <v>0</v>
      </c>
      <c r="H578" s="45">
        <f t="shared" si="248"/>
        <v>1270</v>
      </c>
      <c r="I578" s="50">
        <f t="shared" si="248"/>
        <v>0</v>
      </c>
      <c r="J578" s="141"/>
      <c r="K578" s="141"/>
      <c r="L578" s="140"/>
      <c r="M578" s="140"/>
      <c r="N578" s="45">
        <f t="shared" si="249"/>
        <v>0</v>
      </c>
      <c r="O578" s="45">
        <f t="shared" si="249"/>
        <v>0</v>
      </c>
      <c r="P578" s="45">
        <f t="shared" si="249"/>
        <v>1270</v>
      </c>
      <c r="Q578" s="50">
        <f t="shared" si="249"/>
        <v>0</v>
      </c>
      <c r="R578" s="26"/>
    </row>
    <row r="579" spans="1:18" s="142" customFormat="1" ht="50.25">
      <c r="A579" s="42" t="s">
        <v>84</v>
      </c>
      <c r="B579" s="95" t="s">
        <v>153</v>
      </c>
      <c r="C579" s="43" t="s">
        <v>30</v>
      </c>
      <c r="D579" s="138" t="s">
        <v>344</v>
      </c>
      <c r="E579" s="49">
        <v>600</v>
      </c>
      <c r="F579" s="45">
        <f t="shared" si="248"/>
        <v>0</v>
      </c>
      <c r="G579" s="45">
        <f t="shared" si="248"/>
        <v>0</v>
      </c>
      <c r="H579" s="45">
        <f t="shared" si="248"/>
        <v>1270</v>
      </c>
      <c r="I579" s="50">
        <f t="shared" si="248"/>
        <v>0</v>
      </c>
      <c r="J579" s="141"/>
      <c r="K579" s="141"/>
      <c r="L579" s="140"/>
      <c r="M579" s="140"/>
      <c r="N579" s="45">
        <f t="shared" si="249"/>
        <v>0</v>
      </c>
      <c r="O579" s="45">
        <f t="shared" si="249"/>
        <v>0</v>
      </c>
      <c r="P579" s="45">
        <f t="shared" si="249"/>
        <v>1270</v>
      </c>
      <c r="Q579" s="50">
        <f t="shared" si="249"/>
        <v>0</v>
      </c>
      <c r="R579" s="26"/>
    </row>
    <row r="580" spans="1:18" s="142" customFormat="1" ht="20.25">
      <c r="A580" s="42" t="s">
        <v>159</v>
      </c>
      <c r="B580" s="95" t="s">
        <v>153</v>
      </c>
      <c r="C580" s="43" t="s">
        <v>30</v>
      </c>
      <c r="D580" s="138" t="s">
        <v>344</v>
      </c>
      <c r="E580" s="49">
        <v>610</v>
      </c>
      <c r="F580" s="45"/>
      <c r="G580" s="45"/>
      <c r="H580" s="45">
        <v>1270</v>
      </c>
      <c r="I580" s="50"/>
      <c r="J580" s="141"/>
      <c r="K580" s="141"/>
      <c r="L580" s="140"/>
      <c r="M580" s="140"/>
      <c r="N580" s="45">
        <f>F580+J580+K580</f>
        <v>0</v>
      </c>
      <c r="O580" s="45">
        <f>G580+K580</f>
        <v>0</v>
      </c>
      <c r="P580" s="45">
        <f>H580+L580+M580</f>
        <v>1270</v>
      </c>
      <c r="Q580" s="50">
        <f>I580+M580</f>
        <v>0</v>
      </c>
      <c r="R580" s="26"/>
    </row>
    <row r="581" spans="1:18" s="142" customFormat="1" ht="20.25">
      <c r="A581" s="135"/>
      <c r="B581" s="136"/>
      <c r="C581" s="136"/>
      <c r="D581" s="125"/>
      <c r="E581" s="124"/>
      <c r="F581" s="31"/>
      <c r="G581" s="31"/>
      <c r="H581" s="31"/>
      <c r="I581" s="31"/>
      <c r="J581" s="33"/>
      <c r="K581" s="33"/>
      <c r="L581" s="34"/>
      <c r="M581" s="34"/>
      <c r="N581" s="31"/>
      <c r="O581" s="31"/>
      <c r="P581" s="31"/>
      <c r="Q581" s="31"/>
      <c r="R581" s="26"/>
    </row>
    <row r="582" spans="1:18" s="142" customFormat="1" ht="56.25">
      <c r="A582" s="37" t="s">
        <v>345</v>
      </c>
      <c r="B582" s="38" t="s">
        <v>153</v>
      </c>
      <c r="C582" s="38" t="s">
        <v>244</v>
      </c>
      <c r="D582" s="54"/>
      <c r="E582" s="38"/>
      <c r="F582" s="40">
        <f>F583</f>
        <v>3884</v>
      </c>
      <c r="G582" s="40">
        <f t="shared" ref="G582:Q586" si="250">G583</f>
        <v>0</v>
      </c>
      <c r="H582" s="40">
        <f t="shared" si="250"/>
        <v>3884</v>
      </c>
      <c r="I582" s="40">
        <f t="shared" si="250"/>
        <v>0</v>
      </c>
      <c r="J582" s="40">
        <f t="shared" si="250"/>
        <v>0</v>
      </c>
      <c r="K582" s="40">
        <f t="shared" si="250"/>
        <v>0</v>
      </c>
      <c r="L582" s="40">
        <f t="shared" si="250"/>
        <v>0</v>
      </c>
      <c r="M582" s="40">
        <f t="shared" si="250"/>
        <v>0</v>
      </c>
      <c r="N582" s="40">
        <f t="shared" si="250"/>
        <v>3884</v>
      </c>
      <c r="O582" s="40">
        <f t="shared" si="250"/>
        <v>0</v>
      </c>
      <c r="P582" s="40">
        <f t="shared" si="250"/>
        <v>3884</v>
      </c>
      <c r="Q582" s="40">
        <f t="shared" si="250"/>
        <v>0</v>
      </c>
      <c r="R582" s="26"/>
    </row>
    <row r="583" spans="1:18" s="139" customFormat="1" ht="99.75">
      <c r="A583" s="42" t="s">
        <v>72</v>
      </c>
      <c r="B583" s="43" t="s">
        <v>153</v>
      </c>
      <c r="C583" s="43" t="s">
        <v>244</v>
      </c>
      <c r="D583" s="85" t="s">
        <v>73</v>
      </c>
      <c r="E583" s="43"/>
      <c r="F583" s="45">
        <f>F584</f>
        <v>3884</v>
      </c>
      <c r="G583" s="45">
        <f t="shared" si="250"/>
        <v>0</v>
      </c>
      <c r="H583" s="45">
        <f t="shared" si="250"/>
        <v>3884</v>
      </c>
      <c r="I583" s="45">
        <f t="shared" si="250"/>
        <v>0</v>
      </c>
      <c r="J583" s="46">
        <f t="shared" si="250"/>
        <v>0</v>
      </c>
      <c r="K583" s="46">
        <f t="shared" si="250"/>
        <v>0</v>
      </c>
      <c r="L583" s="47">
        <f t="shared" si="250"/>
        <v>0</v>
      </c>
      <c r="M583" s="47">
        <f t="shared" si="250"/>
        <v>0</v>
      </c>
      <c r="N583" s="45">
        <f t="shared" si="250"/>
        <v>3884</v>
      </c>
      <c r="O583" s="45">
        <f t="shared" si="250"/>
        <v>0</v>
      </c>
      <c r="P583" s="45">
        <f t="shared" si="250"/>
        <v>3884</v>
      </c>
      <c r="Q583" s="45">
        <f t="shared" si="250"/>
        <v>0</v>
      </c>
      <c r="R583" s="26"/>
    </row>
    <row r="584" spans="1:18" s="139" customFormat="1" ht="33.75">
      <c r="A584" s="42" t="s">
        <v>80</v>
      </c>
      <c r="B584" s="43" t="s">
        <v>153</v>
      </c>
      <c r="C584" s="43" t="s">
        <v>244</v>
      </c>
      <c r="D584" s="85" t="s">
        <v>277</v>
      </c>
      <c r="E584" s="43"/>
      <c r="F584" s="45">
        <f>F585</f>
        <v>3884</v>
      </c>
      <c r="G584" s="45">
        <f t="shared" si="250"/>
        <v>0</v>
      </c>
      <c r="H584" s="45">
        <f t="shared" si="250"/>
        <v>3884</v>
      </c>
      <c r="I584" s="45">
        <f t="shared" si="250"/>
        <v>0</v>
      </c>
      <c r="J584" s="46">
        <f t="shared" si="250"/>
        <v>0</v>
      </c>
      <c r="K584" s="46">
        <f t="shared" si="250"/>
        <v>0</v>
      </c>
      <c r="L584" s="47">
        <f t="shared" si="250"/>
        <v>0</v>
      </c>
      <c r="M584" s="47">
        <f t="shared" si="250"/>
        <v>0</v>
      </c>
      <c r="N584" s="45">
        <f t="shared" si="250"/>
        <v>3884</v>
      </c>
      <c r="O584" s="45">
        <f t="shared" si="250"/>
        <v>0</v>
      </c>
      <c r="P584" s="45">
        <f t="shared" si="250"/>
        <v>3884</v>
      </c>
      <c r="Q584" s="45">
        <f t="shared" si="250"/>
        <v>0</v>
      </c>
      <c r="R584" s="26"/>
    </row>
    <row r="585" spans="1:18" s="139" customFormat="1" ht="66.75">
      <c r="A585" s="42" t="s">
        <v>346</v>
      </c>
      <c r="B585" s="43" t="s">
        <v>153</v>
      </c>
      <c r="C585" s="43" t="s">
        <v>244</v>
      </c>
      <c r="D585" s="85" t="s">
        <v>347</v>
      </c>
      <c r="E585" s="43"/>
      <c r="F585" s="45">
        <f>F586</f>
        <v>3884</v>
      </c>
      <c r="G585" s="45">
        <f t="shared" si="250"/>
        <v>0</v>
      </c>
      <c r="H585" s="45">
        <f t="shared" si="250"/>
        <v>3884</v>
      </c>
      <c r="I585" s="45">
        <f t="shared" si="250"/>
        <v>0</v>
      </c>
      <c r="J585" s="46">
        <f t="shared" si="250"/>
        <v>0</v>
      </c>
      <c r="K585" s="46">
        <f t="shared" si="250"/>
        <v>0</v>
      </c>
      <c r="L585" s="47">
        <f t="shared" si="250"/>
        <v>0</v>
      </c>
      <c r="M585" s="47">
        <f t="shared" si="250"/>
        <v>0</v>
      </c>
      <c r="N585" s="45">
        <f t="shared" si="250"/>
        <v>3884</v>
      </c>
      <c r="O585" s="45">
        <f t="shared" si="250"/>
        <v>0</v>
      </c>
      <c r="P585" s="45">
        <f t="shared" si="250"/>
        <v>3884</v>
      </c>
      <c r="Q585" s="45">
        <f t="shared" si="250"/>
        <v>0</v>
      </c>
      <c r="R585" s="26"/>
    </row>
    <row r="586" spans="1:18" s="139" customFormat="1" ht="50.25">
      <c r="A586" s="42" t="s">
        <v>84</v>
      </c>
      <c r="B586" s="43" t="s">
        <v>153</v>
      </c>
      <c r="C586" s="43" t="s">
        <v>244</v>
      </c>
      <c r="D586" s="85" t="s">
        <v>347</v>
      </c>
      <c r="E586" s="49">
        <v>600</v>
      </c>
      <c r="F586" s="45">
        <f>F587</f>
        <v>3884</v>
      </c>
      <c r="G586" s="45">
        <f t="shared" si="250"/>
        <v>0</v>
      </c>
      <c r="H586" s="45">
        <f t="shared" si="250"/>
        <v>3884</v>
      </c>
      <c r="I586" s="45">
        <f t="shared" si="250"/>
        <v>0</v>
      </c>
      <c r="J586" s="46">
        <f t="shared" si="250"/>
        <v>0</v>
      </c>
      <c r="K586" s="46">
        <f t="shared" si="250"/>
        <v>0</v>
      </c>
      <c r="L586" s="47">
        <f t="shared" si="250"/>
        <v>0</v>
      </c>
      <c r="M586" s="47">
        <f t="shared" si="250"/>
        <v>0</v>
      </c>
      <c r="N586" s="45">
        <f t="shared" si="250"/>
        <v>3884</v>
      </c>
      <c r="O586" s="45">
        <f t="shared" si="250"/>
        <v>0</v>
      </c>
      <c r="P586" s="45">
        <f t="shared" si="250"/>
        <v>3884</v>
      </c>
      <c r="Q586" s="45">
        <f t="shared" si="250"/>
        <v>0</v>
      </c>
      <c r="R586" s="26"/>
    </row>
    <row r="587" spans="1:18" s="139" customFormat="1" ht="20.25">
      <c r="A587" s="42" t="s">
        <v>159</v>
      </c>
      <c r="B587" s="43" t="s">
        <v>153</v>
      </c>
      <c r="C587" s="43" t="s">
        <v>244</v>
      </c>
      <c r="D587" s="85" t="s">
        <v>347</v>
      </c>
      <c r="E587" s="49">
        <v>610</v>
      </c>
      <c r="F587" s="45">
        <f>3875+9</f>
        <v>3884</v>
      </c>
      <c r="G587" s="45"/>
      <c r="H587" s="45">
        <f>3875+9</f>
        <v>3884</v>
      </c>
      <c r="I587" s="50"/>
      <c r="J587" s="141"/>
      <c r="K587" s="141"/>
      <c r="L587" s="140"/>
      <c r="M587" s="140"/>
      <c r="N587" s="45">
        <f>F587+J587+K587</f>
        <v>3884</v>
      </c>
      <c r="O587" s="45">
        <f>G587+K587</f>
        <v>0</v>
      </c>
      <c r="P587" s="45">
        <f>H587+L587+M587</f>
        <v>3884</v>
      </c>
      <c r="Q587" s="50">
        <f>I587+M587</f>
        <v>0</v>
      </c>
      <c r="R587" s="26"/>
    </row>
    <row r="588" spans="1:18" s="36" customFormat="1" ht="20.25">
      <c r="A588" s="28"/>
      <c r="B588" s="124"/>
      <c r="C588" s="124"/>
      <c r="D588" s="143"/>
      <c r="E588" s="124"/>
      <c r="F588" s="144"/>
      <c r="G588" s="144"/>
      <c r="H588" s="144"/>
      <c r="I588" s="144"/>
      <c r="J588" s="141"/>
      <c r="K588" s="141"/>
      <c r="L588" s="140"/>
      <c r="M588" s="140"/>
      <c r="N588" s="144"/>
      <c r="O588" s="144"/>
      <c r="P588" s="144"/>
      <c r="Q588" s="144"/>
      <c r="R588" s="26"/>
    </row>
    <row r="589" spans="1:18" s="27" customFormat="1" ht="20.25">
      <c r="A589" s="37" t="s">
        <v>348</v>
      </c>
      <c r="B589" s="38" t="s">
        <v>153</v>
      </c>
      <c r="C589" s="38" t="s">
        <v>153</v>
      </c>
      <c r="D589" s="54"/>
      <c r="E589" s="38"/>
      <c r="F589" s="55">
        <f>F590+F602</f>
        <v>68275</v>
      </c>
      <c r="G589" s="55">
        <f t="shared" ref="G589:Q589" si="251">G590+G602</f>
        <v>33519</v>
      </c>
      <c r="H589" s="55">
        <f t="shared" si="251"/>
        <v>68275</v>
      </c>
      <c r="I589" s="55">
        <f t="shared" si="251"/>
        <v>33519</v>
      </c>
      <c r="J589" s="55">
        <f t="shared" si="251"/>
        <v>0</v>
      </c>
      <c r="K589" s="55">
        <f t="shared" si="251"/>
        <v>0</v>
      </c>
      <c r="L589" s="55">
        <f t="shared" si="251"/>
        <v>0</v>
      </c>
      <c r="M589" s="55">
        <f t="shared" si="251"/>
        <v>0</v>
      </c>
      <c r="N589" s="55">
        <f t="shared" si="251"/>
        <v>68275</v>
      </c>
      <c r="O589" s="55">
        <f t="shared" si="251"/>
        <v>33519</v>
      </c>
      <c r="P589" s="55">
        <f t="shared" si="251"/>
        <v>68275</v>
      </c>
      <c r="Q589" s="55">
        <f t="shared" si="251"/>
        <v>33519</v>
      </c>
      <c r="R589" s="26"/>
    </row>
    <row r="590" spans="1:18" s="104" customFormat="1" ht="33.75">
      <c r="A590" s="42" t="s">
        <v>349</v>
      </c>
      <c r="B590" s="43" t="s">
        <v>153</v>
      </c>
      <c r="C590" s="43" t="s">
        <v>153</v>
      </c>
      <c r="D590" s="85" t="s">
        <v>350</v>
      </c>
      <c r="E590" s="43"/>
      <c r="F590" s="45">
        <f>F591+F599+F595</f>
        <v>34756</v>
      </c>
      <c r="G590" s="45">
        <f t="shared" ref="G590:Q590" si="252">G591+G599+G595</f>
        <v>0</v>
      </c>
      <c r="H590" s="45">
        <f t="shared" si="252"/>
        <v>34756</v>
      </c>
      <c r="I590" s="45">
        <f t="shared" si="252"/>
        <v>0</v>
      </c>
      <c r="J590" s="46">
        <f t="shared" si="252"/>
        <v>0</v>
      </c>
      <c r="K590" s="46">
        <f t="shared" si="252"/>
        <v>0</v>
      </c>
      <c r="L590" s="47">
        <f t="shared" si="252"/>
        <v>0</v>
      </c>
      <c r="M590" s="47">
        <f t="shared" si="252"/>
        <v>0</v>
      </c>
      <c r="N590" s="45">
        <f t="shared" si="252"/>
        <v>34756</v>
      </c>
      <c r="O590" s="45">
        <f t="shared" si="252"/>
        <v>0</v>
      </c>
      <c r="P590" s="45">
        <f t="shared" si="252"/>
        <v>34756</v>
      </c>
      <c r="Q590" s="45">
        <f t="shared" si="252"/>
        <v>0</v>
      </c>
      <c r="R590" s="26"/>
    </row>
    <row r="591" spans="1:18" s="104" customFormat="1" ht="33.75">
      <c r="A591" s="42" t="s">
        <v>80</v>
      </c>
      <c r="B591" s="43" t="s">
        <v>153</v>
      </c>
      <c r="C591" s="43" t="s">
        <v>153</v>
      </c>
      <c r="D591" s="85" t="s">
        <v>351</v>
      </c>
      <c r="E591" s="43"/>
      <c r="F591" s="45">
        <f>F592</f>
        <v>32036</v>
      </c>
      <c r="G591" s="45">
        <f t="shared" ref="G591:Q593" si="253">G592</f>
        <v>0</v>
      </c>
      <c r="H591" s="45">
        <f t="shared" si="253"/>
        <v>32036</v>
      </c>
      <c r="I591" s="45">
        <f t="shared" si="253"/>
        <v>0</v>
      </c>
      <c r="J591" s="46">
        <f t="shared" si="253"/>
        <v>0</v>
      </c>
      <c r="K591" s="46">
        <f t="shared" si="253"/>
        <v>0</v>
      </c>
      <c r="L591" s="47">
        <f t="shared" si="253"/>
        <v>0</v>
      </c>
      <c r="M591" s="47">
        <f t="shared" si="253"/>
        <v>0</v>
      </c>
      <c r="N591" s="45">
        <f t="shared" si="253"/>
        <v>32036</v>
      </c>
      <c r="O591" s="45">
        <f t="shared" si="253"/>
        <v>0</v>
      </c>
      <c r="P591" s="45">
        <f t="shared" si="253"/>
        <v>32036</v>
      </c>
      <c r="Q591" s="45">
        <f t="shared" si="253"/>
        <v>0</v>
      </c>
      <c r="R591" s="26"/>
    </row>
    <row r="592" spans="1:18" s="104" customFormat="1" ht="33.75">
      <c r="A592" s="42" t="s">
        <v>352</v>
      </c>
      <c r="B592" s="43" t="s">
        <v>153</v>
      </c>
      <c r="C592" s="43" t="s">
        <v>153</v>
      </c>
      <c r="D592" s="85" t="s">
        <v>353</v>
      </c>
      <c r="E592" s="43"/>
      <c r="F592" s="45">
        <f>F593</f>
        <v>32036</v>
      </c>
      <c r="G592" s="45">
        <f t="shared" si="253"/>
        <v>0</v>
      </c>
      <c r="H592" s="45">
        <f t="shared" si="253"/>
        <v>32036</v>
      </c>
      <c r="I592" s="45">
        <f t="shared" si="253"/>
        <v>0</v>
      </c>
      <c r="J592" s="46">
        <f t="shared" si="253"/>
        <v>0</v>
      </c>
      <c r="K592" s="46">
        <f t="shared" si="253"/>
        <v>0</v>
      </c>
      <c r="L592" s="47">
        <f t="shared" si="253"/>
        <v>0</v>
      </c>
      <c r="M592" s="47">
        <f t="shared" si="253"/>
        <v>0</v>
      </c>
      <c r="N592" s="45">
        <f t="shared" si="253"/>
        <v>32036</v>
      </c>
      <c r="O592" s="45">
        <f t="shared" si="253"/>
        <v>0</v>
      </c>
      <c r="P592" s="45">
        <f t="shared" si="253"/>
        <v>32036</v>
      </c>
      <c r="Q592" s="45">
        <f t="shared" si="253"/>
        <v>0</v>
      </c>
      <c r="R592" s="26"/>
    </row>
    <row r="593" spans="1:18" s="104" customFormat="1" ht="50.25">
      <c r="A593" s="42" t="s">
        <v>84</v>
      </c>
      <c r="B593" s="43" t="s">
        <v>153</v>
      </c>
      <c r="C593" s="43" t="s">
        <v>153</v>
      </c>
      <c r="D593" s="85" t="s">
        <v>353</v>
      </c>
      <c r="E593" s="49">
        <v>600</v>
      </c>
      <c r="F593" s="45">
        <f>F594</f>
        <v>32036</v>
      </c>
      <c r="G593" s="45">
        <f t="shared" si="253"/>
        <v>0</v>
      </c>
      <c r="H593" s="45">
        <f t="shared" si="253"/>
        <v>32036</v>
      </c>
      <c r="I593" s="45">
        <f t="shared" si="253"/>
        <v>0</v>
      </c>
      <c r="J593" s="46">
        <f t="shared" si="253"/>
        <v>0</v>
      </c>
      <c r="K593" s="46">
        <f t="shared" si="253"/>
        <v>0</v>
      </c>
      <c r="L593" s="47">
        <f t="shared" si="253"/>
        <v>0</v>
      </c>
      <c r="M593" s="47">
        <f t="shared" si="253"/>
        <v>0</v>
      </c>
      <c r="N593" s="45">
        <f t="shared" si="253"/>
        <v>32036</v>
      </c>
      <c r="O593" s="45">
        <f t="shared" si="253"/>
        <v>0</v>
      </c>
      <c r="P593" s="45">
        <f t="shared" si="253"/>
        <v>32036</v>
      </c>
      <c r="Q593" s="45">
        <f t="shared" si="253"/>
        <v>0</v>
      </c>
      <c r="R593" s="26"/>
    </row>
    <row r="594" spans="1:18" s="104" customFormat="1" ht="20.25">
      <c r="A594" s="42" t="s">
        <v>159</v>
      </c>
      <c r="B594" s="43" t="s">
        <v>153</v>
      </c>
      <c r="C594" s="43" t="s">
        <v>153</v>
      </c>
      <c r="D594" s="85" t="s">
        <v>353</v>
      </c>
      <c r="E594" s="49">
        <v>610</v>
      </c>
      <c r="F594" s="45">
        <f>31976+60</f>
        <v>32036</v>
      </c>
      <c r="G594" s="45"/>
      <c r="H594" s="45">
        <f>31976+60</f>
        <v>32036</v>
      </c>
      <c r="I594" s="50"/>
      <c r="J594" s="102"/>
      <c r="K594" s="102"/>
      <c r="L594" s="103"/>
      <c r="M594" s="103"/>
      <c r="N594" s="45">
        <f>F594+J594+K594</f>
        <v>32036</v>
      </c>
      <c r="O594" s="45">
        <f>G594+K594</f>
        <v>0</v>
      </c>
      <c r="P594" s="45">
        <f>H594+L594+M594</f>
        <v>32036</v>
      </c>
      <c r="Q594" s="50">
        <f>I594+M594</f>
        <v>0</v>
      </c>
      <c r="R594" s="26"/>
    </row>
    <row r="595" spans="1:18" s="104" customFormat="1" ht="20.25">
      <c r="A595" s="42" t="s">
        <v>74</v>
      </c>
      <c r="B595" s="43" t="s">
        <v>153</v>
      </c>
      <c r="C595" s="43" t="s">
        <v>153</v>
      </c>
      <c r="D595" s="85" t="s">
        <v>354</v>
      </c>
      <c r="E595" s="43"/>
      <c r="F595" s="45">
        <f>F596</f>
        <v>270</v>
      </c>
      <c r="G595" s="45">
        <f t="shared" ref="G595:Q597" si="254">G596</f>
        <v>0</v>
      </c>
      <c r="H595" s="45">
        <f t="shared" si="254"/>
        <v>270</v>
      </c>
      <c r="I595" s="45">
        <f t="shared" si="254"/>
        <v>0</v>
      </c>
      <c r="J595" s="46">
        <f t="shared" si="254"/>
        <v>0</v>
      </c>
      <c r="K595" s="46">
        <f t="shared" si="254"/>
        <v>0</v>
      </c>
      <c r="L595" s="47">
        <f t="shared" si="254"/>
        <v>0</v>
      </c>
      <c r="M595" s="47">
        <f t="shared" si="254"/>
        <v>0</v>
      </c>
      <c r="N595" s="45">
        <f t="shared" si="254"/>
        <v>270</v>
      </c>
      <c r="O595" s="45">
        <f t="shared" si="254"/>
        <v>0</v>
      </c>
      <c r="P595" s="45">
        <f t="shared" si="254"/>
        <v>270</v>
      </c>
      <c r="Q595" s="45">
        <f t="shared" si="254"/>
        <v>0</v>
      </c>
      <c r="R595" s="26"/>
    </row>
    <row r="596" spans="1:18" s="104" customFormat="1" ht="20.25">
      <c r="A596" s="42" t="s">
        <v>355</v>
      </c>
      <c r="B596" s="43" t="s">
        <v>153</v>
      </c>
      <c r="C596" s="43" t="s">
        <v>153</v>
      </c>
      <c r="D596" s="85" t="s">
        <v>356</v>
      </c>
      <c r="E596" s="43"/>
      <c r="F596" s="45">
        <f>F597</f>
        <v>270</v>
      </c>
      <c r="G596" s="45">
        <f t="shared" si="254"/>
        <v>0</v>
      </c>
      <c r="H596" s="45">
        <f t="shared" si="254"/>
        <v>270</v>
      </c>
      <c r="I596" s="45">
        <f t="shared" si="254"/>
        <v>0</v>
      </c>
      <c r="J596" s="46">
        <f t="shared" si="254"/>
        <v>0</v>
      </c>
      <c r="K596" s="46">
        <f t="shared" si="254"/>
        <v>0</v>
      </c>
      <c r="L596" s="47">
        <f t="shared" si="254"/>
        <v>0</v>
      </c>
      <c r="M596" s="47">
        <f t="shared" si="254"/>
        <v>0</v>
      </c>
      <c r="N596" s="45">
        <f t="shared" si="254"/>
        <v>270</v>
      </c>
      <c r="O596" s="45">
        <f t="shared" si="254"/>
        <v>0</v>
      </c>
      <c r="P596" s="45">
        <f t="shared" si="254"/>
        <v>270</v>
      </c>
      <c r="Q596" s="45">
        <f t="shared" si="254"/>
        <v>0</v>
      </c>
      <c r="R596" s="26"/>
    </row>
    <row r="597" spans="1:18" s="104" customFormat="1" ht="50.25">
      <c r="A597" s="42" t="s">
        <v>84</v>
      </c>
      <c r="B597" s="43" t="s">
        <v>153</v>
      </c>
      <c r="C597" s="43" t="s">
        <v>153</v>
      </c>
      <c r="D597" s="85" t="s">
        <v>356</v>
      </c>
      <c r="E597" s="49">
        <v>600</v>
      </c>
      <c r="F597" s="45">
        <f>F598</f>
        <v>270</v>
      </c>
      <c r="G597" s="45">
        <f t="shared" si="254"/>
        <v>0</v>
      </c>
      <c r="H597" s="45">
        <f t="shared" si="254"/>
        <v>270</v>
      </c>
      <c r="I597" s="45">
        <f t="shared" si="254"/>
        <v>0</v>
      </c>
      <c r="J597" s="46">
        <f t="shared" si="254"/>
        <v>0</v>
      </c>
      <c r="K597" s="46">
        <f t="shared" si="254"/>
        <v>0</v>
      </c>
      <c r="L597" s="47">
        <f t="shared" si="254"/>
        <v>0</v>
      </c>
      <c r="M597" s="47">
        <f t="shared" si="254"/>
        <v>0</v>
      </c>
      <c r="N597" s="45">
        <f t="shared" si="254"/>
        <v>270</v>
      </c>
      <c r="O597" s="45">
        <f t="shared" si="254"/>
        <v>0</v>
      </c>
      <c r="P597" s="45">
        <f t="shared" si="254"/>
        <v>270</v>
      </c>
      <c r="Q597" s="45">
        <f t="shared" si="254"/>
        <v>0</v>
      </c>
      <c r="R597" s="26"/>
    </row>
    <row r="598" spans="1:18" s="104" customFormat="1" ht="20.25">
      <c r="A598" s="42" t="s">
        <v>159</v>
      </c>
      <c r="B598" s="43" t="s">
        <v>153</v>
      </c>
      <c r="C598" s="43" t="s">
        <v>153</v>
      </c>
      <c r="D598" s="85" t="s">
        <v>356</v>
      </c>
      <c r="E598" s="49">
        <v>610</v>
      </c>
      <c r="F598" s="45">
        <v>270</v>
      </c>
      <c r="G598" s="45"/>
      <c r="H598" s="45">
        <v>270</v>
      </c>
      <c r="I598" s="50"/>
      <c r="J598" s="102"/>
      <c r="K598" s="102"/>
      <c r="L598" s="103"/>
      <c r="M598" s="103"/>
      <c r="N598" s="45">
        <f>F598+J598+K598</f>
        <v>270</v>
      </c>
      <c r="O598" s="45">
        <f>G598+K598</f>
        <v>0</v>
      </c>
      <c r="P598" s="45">
        <f>H598+L598+M598</f>
        <v>270</v>
      </c>
      <c r="Q598" s="50">
        <f>I598+M598</f>
        <v>0</v>
      </c>
      <c r="R598" s="26"/>
    </row>
    <row r="599" spans="1:18" s="104" customFormat="1" ht="50.25">
      <c r="A599" s="42" t="s">
        <v>357</v>
      </c>
      <c r="B599" s="43" t="s">
        <v>153</v>
      </c>
      <c r="C599" s="43" t="s">
        <v>153</v>
      </c>
      <c r="D599" s="85" t="s">
        <v>358</v>
      </c>
      <c r="E599" s="43"/>
      <c r="F599" s="45">
        <f>F600</f>
        <v>2450</v>
      </c>
      <c r="G599" s="45">
        <f t="shared" ref="G599:Q600" si="255">G600</f>
        <v>0</v>
      </c>
      <c r="H599" s="45">
        <f t="shared" si="255"/>
        <v>2450</v>
      </c>
      <c r="I599" s="45">
        <f t="shared" si="255"/>
        <v>0</v>
      </c>
      <c r="J599" s="46">
        <f t="shared" si="255"/>
        <v>0</v>
      </c>
      <c r="K599" s="46">
        <f t="shared" si="255"/>
        <v>0</v>
      </c>
      <c r="L599" s="47">
        <f t="shared" si="255"/>
        <v>0</v>
      </c>
      <c r="M599" s="47">
        <f t="shared" si="255"/>
        <v>0</v>
      </c>
      <c r="N599" s="45">
        <f t="shared" si="255"/>
        <v>2450</v>
      </c>
      <c r="O599" s="45">
        <f t="shared" si="255"/>
        <v>0</v>
      </c>
      <c r="P599" s="45">
        <f t="shared" si="255"/>
        <v>2450</v>
      </c>
      <c r="Q599" s="45">
        <f t="shared" si="255"/>
        <v>0</v>
      </c>
      <c r="R599" s="26"/>
    </row>
    <row r="600" spans="1:18" s="104" customFormat="1" ht="50.25">
      <c r="A600" s="42" t="s">
        <v>84</v>
      </c>
      <c r="B600" s="43" t="s">
        <v>153</v>
      </c>
      <c r="C600" s="43" t="s">
        <v>153</v>
      </c>
      <c r="D600" s="85" t="s">
        <v>358</v>
      </c>
      <c r="E600" s="49">
        <v>600</v>
      </c>
      <c r="F600" s="45">
        <f>F601</f>
        <v>2450</v>
      </c>
      <c r="G600" s="45">
        <f t="shared" si="255"/>
        <v>0</v>
      </c>
      <c r="H600" s="45">
        <f t="shared" si="255"/>
        <v>2450</v>
      </c>
      <c r="I600" s="45">
        <f t="shared" si="255"/>
        <v>0</v>
      </c>
      <c r="J600" s="46">
        <f t="shared" si="255"/>
        <v>0</v>
      </c>
      <c r="K600" s="46">
        <f t="shared" si="255"/>
        <v>0</v>
      </c>
      <c r="L600" s="47">
        <f t="shared" si="255"/>
        <v>0</v>
      </c>
      <c r="M600" s="47">
        <f t="shared" si="255"/>
        <v>0</v>
      </c>
      <c r="N600" s="45">
        <f t="shared" si="255"/>
        <v>2450</v>
      </c>
      <c r="O600" s="45">
        <f t="shared" si="255"/>
        <v>0</v>
      </c>
      <c r="P600" s="45">
        <f t="shared" si="255"/>
        <v>2450</v>
      </c>
      <c r="Q600" s="45">
        <f t="shared" si="255"/>
        <v>0</v>
      </c>
      <c r="R600" s="26"/>
    </row>
    <row r="601" spans="1:18" s="104" customFormat="1" ht="20.25">
      <c r="A601" s="42" t="s">
        <v>159</v>
      </c>
      <c r="B601" s="43" t="s">
        <v>153</v>
      </c>
      <c r="C601" s="43" t="s">
        <v>153</v>
      </c>
      <c r="D601" s="85" t="s">
        <v>358</v>
      </c>
      <c r="E601" s="49">
        <v>610</v>
      </c>
      <c r="F601" s="45">
        <v>2450</v>
      </c>
      <c r="G601" s="45"/>
      <c r="H601" s="45">
        <v>2450</v>
      </c>
      <c r="I601" s="50"/>
      <c r="J601" s="102"/>
      <c r="K601" s="68"/>
      <c r="L601" s="69"/>
      <c r="M601" s="69"/>
      <c r="N601" s="45">
        <f>F601+J601+K601</f>
        <v>2450</v>
      </c>
      <c r="O601" s="45">
        <f>G601+K601</f>
        <v>0</v>
      </c>
      <c r="P601" s="45">
        <f>H601+L601+M601</f>
        <v>2450</v>
      </c>
      <c r="Q601" s="50">
        <f>I601+M601</f>
        <v>0</v>
      </c>
      <c r="R601" s="26"/>
    </row>
    <row r="602" spans="1:18" s="27" customFormat="1" ht="49.5">
      <c r="A602" s="145" t="s">
        <v>359</v>
      </c>
      <c r="B602" s="43" t="s">
        <v>153</v>
      </c>
      <c r="C602" s="43" t="s">
        <v>153</v>
      </c>
      <c r="D602" s="85" t="s">
        <v>299</v>
      </c>
      <c r="E602" s="44"/>
      <c r="F602" s="45">
        <f>F603</f>
        <v>33519</v>
      </c>
      <c r="G602" s="45">
        <f t="shared" ref="G602:Q605" si="256">G603</f>
        <v>33519</v>
      </c>
      <c r="H602" s="45">
        <f t="shared" si="256"/>
        <v>33519</v>
      </c>
      <c r="I602" s="45">
        <f t="shared" si="256"/>
        <v>33519</v>
      </c>
      <c r="J602" s="46">
        <f t="shared" si="256"/>
        <v>0</v>
      </c>
      <c r="K602" s="46">
        <f t="shared" si="256"/>
        <v>0</v>
      </c>
      <c r="L602" s="47">
        <f t="shared" si="256"/>
        <v>0</v>
      </c>
      <c r="M602" s="47">
        <f t="shared" si="256"/>
        <v>0</v>
      </c>
      <c r="N602" s="45">
        <f t="shared" si="256"/>
        <v>33519</v>
      </c>
      <c r="O602" s="45">
        <f t="shared" si="256"/>
        <v>33519</v>
      </c>
      <c r="P602" s="45">
        <f t="shared" si="256"/>
        <v>33519</v>
      </c>
      <c r="Q602" s="45">
        <f t="shared" si="256"/>
        <v>33519</v>
      </c>
      <c r="R602" s="26"/>
    </row>
    <row r="603" spans="1:18" s="27" customFormat="1" ht="20.25">
      <c r="A603" s="84" t="s">
        <v>46</v>
      </c>
      <c r="B603" s="43" t="s">
        <v>153</v>
      </c>
      <c r="C603" s="43" t="s">
        <v>153</v>
      </c>
      <c r="D603" s="43" t="s">
        <v>360</v>
      </c>
      <c r="E603" s="44"/>
      <c r="F603" s="45">
        <f>F604</f>
        <v>33519</v>
      </c>
      <c r="G603" s="45">
        <f t="shared" si="256"/>
        <v>33519</v>
      </c>
      <c r="H603" s="45">
        <f t="shared" si="256"/>
        <v>33519</v>
      </c>
      <c r="I603" s="45">
        <f t="shared" si="256"/>
        <v>33519</v>
      </c>
      <c r="J603" s="46">
        <f t="shared" si="256"/>
        <v>0</v>
      </c>
      <c r="K603" s="46">
        <f t="shared" si="256"/>
        <v>0</v>
      </c>
      <c r="L603" s="47">
        <f t="shared" si="256"/>
        <v>0</v>
      </c>
      <c r="M603" s="47">
        <f t="shared" si="256"/>
        <v>0</v>
      </c>
      <c r="N603" s="45">
        <f t="shared" si="256"/>
        <v>33519</v>
      </c>
      <c r="O603" s="45">
        <f t="shared" si="256"/>
        <v>33519</v>
      </c>
      <c r="P603" s="45">
        <f t="shared" si="256"/>
        <v>33519</v>
      </c>
      <c r="Q603" s="45">
        <f t="shared" si="256"/>
        <v>33519</v>
      </c>
      <c r="R603" s="26"/>
    </row>
    <row r="604" spans="1:18" s="27" customFormat="1" ht="66.75">
      <c r="A604" s="146" t="s">
        <v>361</v>
      </c>
      <c r="B604" s="43" t="s">
        <v>153</v>
      </c>
      <c r="C604" s="43" t="s">
        <v>153</v>
      </c>
      <c r="D604" s="43" t="s">
        <v>362</v>
      </c>
      <c r="E604" s="44"/>
      <c r="F604" s="45">
        <f>F605</f>
        <v>33519</v>
      </c>
      <c r="G604" s="45">
        <f t="shared" si="256"/>
        <v>33519</v>
      </c>
      <c r="H604" s="45">
        <f t="shared" si="256"/>
        <v>33519</v>
      </c>
      <c r="I604" s="45">
        <f t="shared" si="256"/>
        <v>33519</v>
      </c>
      <c r="J604" s="46">
        <f t="shared" si="256"/>
        <v>0</v>
      </c>
      <c r="K604" s="46">
        <f t="shared" si="256"/>
        <v>0</v>
      </c>
      <c r="L604" s="47">
        <f t="shared" si="256"/>
        <v>0</v>
      </c>
      <c r="M604" s="47">
        <f t="shared" si="256"/>
        <v>0</v>
      </c>
      <c r="N604" s="45">
        <f t="shared" si="256"/>
        <v>33519</v>
      </c>
      <c r="O604" s="45">
        <f t="shared" si="256"/>
        <v>33519</v>
      </c>
      <c r="P604" s="45">
        <f t="shared" si="256"/>
        <v>33519</v>
      </c>
      <c r="Q604" s="45">
        <f t="shared" si="256"/>
        <v>33519</v>
      </c>
      <c r="R604" s="26"/>
    </row>
    <row r="605" spans="1:18" s="27" customFormat="1" ht="20.25">
      <c r="A605" s="84" t="s">
        <v>41</v>
      </c>
      <c r="B605" s="43" t="s">
        <v>153</v>
      </c>
      <c r="C605" s="43" t="s">
        <v>153</v>
      </c>
      <c r="D605" s="43" t="s">
        <v>362</v>
      </c>
      <c r="E605" s="44">
        <v>800</v>
      </c>
      <c r="F605" s="45">
        <f>F606</f>
        <v>33519</v>
      </c>
      <c r="G605" s="45">
        <f t="shared" si="256"/>
        <v>33519</v>
      </c>
      <c r="H605" s="45">
        <f t="shared" si="256"/>
        <v>33519</v>
      </c>
      <c r="I605" s="45">
        <f t="shared" si="256"/>
        <v>33519</v>
      </c>
      <c r="J605" s="46">
        <f t="shared" si="256"/>
        <v>0</v>
      </c>
      <c r="K605" s="46">
        <f t="shared" si="256"/>
        <v>0</v>
      </c>
      <c r="L605" s="47">
        <f t="shared" si="256"/>
        <v>0</v>
      </c>
      <c r="M605" s="47">
        <f t="shared" si="256"/>
        <v>0</v>
      </c>
      <c r="N605" s="45">
        <f t="shared" si="256"/>
        <v>33519</v>
      </c>
      <c r="O605" s="45">
        <f t="shared" si="256"/>
        <v>33519</v>
      </c>
      <c r="P605" s="45">
        <f t="shared" si="256"/>
        <v>33519</v>
      </c>
      <c r="Q605" s="45">
        <f t="shared" si="256"/>
        <v>33519</v>
      </c>
      <c r="R605" s="26"/>
    </row>
    <row r="606" spans="1:18" s="27" customFormat="1" ht="66.75">
      <c r="A606" s="146" t="s">
        <v>193</v>
      </c>
      <c r="B606" s="43" t="s">
        <v>153</v>
      </c>
      <c r="C606" s="43" t="s">
        <v>153</v>
      </c>
      <c r="D606" s="43" t="s">
        <v>362</v>
      </c>
      <c r="E606" s="44">
        <v>810</v>
      </c>
      <c r="F606" s="45">
        <f>G606</f>
        <v>33519</v>
      </c>
      <c r="G606" s="45">
        <v>33519</v>
      </c>
      <c r="H606" s="45">
        <f>I606</f>
        <v>33519</v>
      </c>
      <c r="I606" s="50">
        <v>33519</v>
      </c>
      <c r="J606" s="102"/>
      <c r="K606" s="68"/>
      <c r="L606" s="69"/>
      <c r="M606" s="69"/>
      <c r="N606" s="45">
        <f>F606+J606+K606</f>
        <v>33519</v>
      </c>
      <c r="O606" s="45">
        <f>G606+K606</f>
        <v>33519</v>
      </c>
      <c r="P606" s="45">
        <f>H606+L606+M606</f>
        <v>33519</v>
      </c>
      <c r="Q606" s="50">
        <f>I606+M606</f>
        <v>33519</v>
      </c>
      <c r="R606" s="26"/>
    </row>
    <row r="607" spans="1:18" s="36" customFormat="1" ht="20.25">
      <c r="A607" s="28"/>
      <c r="B607" s="124"/>
      <c r="C607" s="124"/>
      <c r="D607" s="143"/>
      <c r="E607" s="124"/>
      <c r="F607" s="144"/>
      <c r="G607" s="144"/>
      <c r="H607" s="144"/>
      <c r="I607" s="144"/>
      <c r="J607" s="141"/>
      <c r="K607" s="141"/>
      <c r="L607" s="140"/>
      <c r="M607" s="140"/>
      <c r="N607" s="144"/>
      <c r="O607" s="144"/>
      <c r="P607" s="144"/>
      <c r="Q607" s="144"/>
      <c r="R607" s="26"/>
    </row>
    <row r="608" spans="1:18" s="27" customFormat="1" ht="20.25">
      <c r="A608" s="37" t="s">
        <v>363</v>
      </c>
      <c r="B608" s="38" t="s">
        <v>153</v>
      </c>
      <c r="C608" s="38" t="s">
        <v>199</v>
      </c>
      <c r="D608" s="147"/>
      <c r="E608" s="148"/>
      <c r="F608" s="40">
        <f>F609</f>
        <v>77030</v>
      </c>
      <c r="G608" s="40">
        <f t="shared" ref="G608:Q608" si="257">G609</f>
        <v>0</v>
      </c>
      <c r="H608" s="40">
        <f t="shared" si="257"/>
        <v>76934</v>
      </c>
      <c r="I608" s="40">
        <f t="shared" si="257"/>
        <v>0</v>
      </c>
      <c r="J608" s="40">
        <f t="shared" si="257"/>
        <v>0</v>
      </c>
      <c r="K608" s="40">
        <f t="shared" si="257"/>
        <v>0</v>
      </c>
      <c r="L608" s="40">
        <f t="shared" si="257"/>
        <v>0</v>
      </c>
      <c r="M608" s="40">
        <f t="shared" si="257"/>
        <v>0</v>
      </c>
      <c r="N608" s="40">
        <f t="shared" si="257"/>
        <v>77030</v>
      </c>
      <c r="O608" s="40">
        <f t="shared" si="257"/>
        <v>0</v>
      </c>
      <c r="P608" s="40">
        <f t="shared" si="257"/>
        <v>76934</v>
      </c>
      <c r="Q608" s="40">
        <f t="shared" si="257"/>
        <v>0</v>
      </c>
      <c r="R608" s="26"/>
    </row>
    <row r="609" spans="1:18" s="27" customFormat="1" ht="50.25">
      <c r="A609" s="42" t="s">
        <v>298</v>
      </c>
      <c r="B609" s="95" t="s">
        <v>153</v>
      </c>
      <c r="C609" s="95" t="s">
        <v>199</v>
      </c>
      <c r="D609" s="95" t="s">
        <v>299</v>
      </c>
      <c r="E609" s="95"/>
      <c r="F609" s="45">
        <f>F610+F614+F618+F626</f>
        <v>77030</v>
      </c>
      <c r="G609" s="45">
        <f t="shared" ref="G609:Q609" si="258">G610+G614+G618+G626</f>
        <v>0</v>
      </c>
      <c r="H609" s="45">
        <f t="shared" si="258"/>
        <v>76934</v>
      </c>
      <c r="I609" s="45">
        <f t="shared" si="258"/>
        <v>0</v>
      </c>
      <c r="J609" s="45">
        <f t="shared" si="258"/>
        <v>0</v>
      </c>
      <c r="K609" s="45">
        <f t="shared" si="258"/>
        <v>0</v>
      </c>
      <c r="L609" s="45">
        <f t="shared" si="258"/>
        <v>0</v>
      </c>
      <c r="M609" s="45">
        <f t="shared" si="258"/>
        <v>0</v>
      </c>
      <c r="N609" s="45">
        <f t="shared" si="258"/>
        <v>77030</v>
      </c>
      <c r="O609" s="45">
        <f t="shared" si="258"/>
        <v>0</v>
      </c>
      <c r="P609" s="45">
        <f t="shared" si="258"/>
        <v>76934</v>
      </c>
      <c r="Q609" s="45">
        <f t="shared" si="258"/>
        <v>0</v>
      </c>
      <c r="R609" s="26"/>
    </row>
    <row r="610" spans="1:18" s="27" customFormat="1" ht="33.75">
      <c r="A610" s="42" t="s">
        <v>80</v>
      </c>
      <c r="B610" s="95" t="s">
        <v>153</v>
      </c>
      <c r="C610" s="95" t="s">
        <v>199</v>
      </c>
      <c r="D610" s="95" t="s">
        <v>300</v>
      </c>
      <c r="E610" s="95"/>
      <c r="F610" s="45">
        <f>F611</f>
        <v>60793</v>
      </c>
      <c r="G610" s="45">
        <f t="shared" ref="G610:Q612" si="259">G611</f>
        <v>0</v>
      </c>
      <c r="H610" s="45">
        <f t="shared" si="259"/>
        <v>60793</v>
      </c>
      <c r="I610" s="45">
        <f t="shared" si="259"/>
        <v>0</v>
      </c>
      <c r="J610" s="46">
        <f t="shared" si="259"/>
        <v>0</v>
      </c>
      <c r="K610" s="46">
        <f t="shared" si="259"/>
        <v>0</v>
      </c>
      <c r="L610" s="47">
        <f t="shared" si="259"/>
        <v>0</v>
      </c>
      <c r="M610" s="47">
        <f t="shared" si="259"/>
        <v>0</v>
      </c>
      <c r="N610" s="45">
        <f t="shared" si="259"/>
        <v>60793</v>
      </c>
      <c r="O610" s="45">
        <f t="shared" si="259"/>
        <v>0</v>
      </c>
      <c r="P610" s="45">
        <f t="shared" si="259"/>
        <v>60793</v>
      </c>
      <c r="Q610" s="45">
        <f t="shared" si="259"/>
        <v>0</v>
      </c>
      <c r="R610" s="26"/>
    </row>
    <row r="611" spans="1:18" s="27" customFormat="1" ht="33.75">
      <c r="A611" s="42" t="s">
        <v>364</v>
      </c>
      <c r="B611" s="95" t="s">
        <v>153</v>
      </c>
      <c r="C611" s="95" t="s">
        <v>199</v>
      </c>
      <c r="D611" s="95" t="s">
        <v>365</v>
      </c>
      <c r="E611" s="95"/>
      <c r="F611" s="45">
        <f>F612</f>
        <v>60793</v>
      </c>
      <c r="G611" s="45">
        <f t="shared" si="259"/>
        <v>0</v>
      </c>
      <c r="H611" s="45">
        <f t="shared" si="259"/>
        <v>60793</v>
      </c>
      <c r="I611" s="45">
        <f t="shared" si="259"/>
        <v>0</v>
      </c>
      <c r="J611" s="46">
        <f t="shared" si="259"/>
        <v>0</v>
      </c>
      <c r="K611" s="46">
        <f t="shared" si="259"/>
        <v>0</v>
      </c>
      <c r="L611" s="47">
        <f t="shared" si="259"/>
        <v>0</v>
      </c>
      <c r="M611" s="47">
        <f t="shared" si="259"/>
        <v>0</v>
      </c>
      <c r="N611" s="45">
        <f t="shared" si="259"/>
        <v>60793</v>
      </c>
      <c r="O611" s="45">
        <f t="shared" si="259"/>
        <v>0</v>
      </c>
      <c r="P611" s="45">
        <f t="shared" si="259"/>
        <v>60793</v>
      </c>
      <c r="Q611" s="45">
        <f t="shared" si="259"/>
        <v>0</v>
      </c>
      <c r="R611" s="26"/>
    </row>
    <row r="612" spans="1:18" s="27" customFormat="1" ht="50.25">
      <c r="A612" s="42" t="s">
        <v>84</v>
      </c>
      <c r="B612" s="95" t="s">
        <v>153</v>
      </c>
      <c r="C612" s="95" t="s">
        <v>199</v>
      </c>
      <c r="D612" s="95" t="s">
        <v>365</v>
      </c>
      <c r="E612" s="96">
        <v>600</v>
      </c>
      <c r="F612" s="45">
        <f>F613</f>
        <v>60793</v>
      </c>
      <c r="G612" s="45">
        <f t="shared" si="259"/>
        <v>0</v>
      </c>
      <c r="H612" s="45">
        <f t="shared" si="259"/>
        <v>60793</v>
      </c>
      <c r="I612" s="45">
        <f t="shared" si="259"/>
        <v>0</v>
      </c>
      <c r="J612" s="46">
        <f t="shared" si="259"/>
        <v>0</v>
      </c>
      <c r="K612" s="46">
        <f t="shared" si="259"/>
        <v>0</v>
      </c>
      <c r="L612" s="47">
        <f t="shared" si="259"/>
        <v>0</v>
      </c>
      <c r="M612" s="47">
        <f t="shared" si="259"/>
        <v>0</v>
      </c>
      <c r="N612" s="45">
        <f t="shared" si="259"/>
        <v>60793</v>
      </c>
      <c r="O612" s="45">
        <f t="shared" si="259"/>
        <v>0</v>
      </c>
      <c r="P612" s="45">
        <f t="shared" si="259"/>
        <v>60793</v>
      </c>
      <c r="Q612" s="45">
        <f t="shared" si="259"/>
        <v>0</v>
      </c>
      <c r="R612" s="26"/>
    </row>
    <row r="613" spans="1:18" s="27" customFormat="1" ht="20.25">
      <c r="A613" s="42" t="s">
        <v>85</v>
      </c>
      <c r="B613" s="95" t="s">
        <v>153</v>
      </c>
      <c r="C613" s="95" t="s">
        <v>199</v>
      </c>
      <c r="D613" s="95" t="s">
        <v>365</v>
      </c>
      <c r="E613" s="96">
        <v>620</v>
      </c>
      <c r="F613" s="45">
        <f>60515+278</f>
        <v>60793</v>
      </c>
      <c r="G613" s="45"/>
      <c r="H613" s="45">
        <f>60515+278</f>
        <v>60793</v>
      </c>
      <c r="I613" s="45"/>
      <c r="J613" s="102"/>
      <c r="K613" s="102"/>
      <c r="L613" s="103"/>
      <c r="M613" s="103"/>
      <c r="N613" s="45">
        <f>F613+J613+K613</f>
        <v>60793</v>
      </c>
      <c r="O613" s="45">
        <f>G613+K613</f>
        <v>0</v>
      </c>
      <c r="P613" s="45">
        <f>H613+L613+M613</f>
        <v>60793</v>
      </c>
      <c r="Q613" s="50">
        <f>I613+M613</f>
        <v>0</v>
      </c>
      <c r="R613" s="26"/>
    </row>
    <row r="614" spans="1:18" s="27" customFormat="1" ht="20.25">
      <c r="A614" s="42" t="s">
        <v>74</v>
      </c>
      <c r="B614" s="95" t="s">
        <v>153</v>
      </c>
      <c r="C614" s="95" t="s">
        <v>199</v>
      </c>
      <c r="D614" s="95" t="s">
        <v>303</v>
      </c>
      <c r="E614" s="95"/>
      <c r="F614" s="45">
        <f>F615</f>
        <v>12</v>
      </c>
      <c r="G614" s="45">
        <f t="shared" ref="G614:Q616" si="260">G615</f>
        <v>0</v>
      </c>
      <c r="H614" s="45">
        <f t="shared" si="260"/>
        <v>12</v>
      </c>
      <c r="I614" s="45">
        <f t="shared" si="260"/>
        <v>0</v>
      </c>
      <c r="J614" s="46">
        <f t="shared" si="260"/>
        <v>0</v>
      </c>
      <c r="K614" s="46">
        <f t="shared" si="260"/>
        <v>0</v>
      </c>
      <c r="L614" s="47">
        <f t="shared" si="260"/>
        <v>0</v>
      </c>
      <c r="M614" s="47">
        <f t="shared" si="260"/>
        <v>0</v>
      </c>
      <c r="N614" s="45">
        <f t="shared" si="260"/>
        <v>12</v>
      </c>
      <c r="O614" s="45">
        <f t="shared" si="260"/>
        <v>0</v>
      </c>
      <c r="P614" s="45">
        <f t="shared" si="260"/>
        <v>12</v>
      </c>
      <c r="Q614" s="45">
        <f t="shared" si="260"/>
        <v>0</v>
      </c>
      <c r="R614" s="26"/>
    </row>
    <row r="615" spans="1:18" s="27" customFormat="1" ht="33.75">
      <c r="A615" s="42" t="s">
        <v>366</v>
      </c>
      <c r="B615" s="95" t="s">
        <v>153</v>
      </c>
      <c r="C615" s="95" t="s">
        <v>199</v>
      </c>
      <c r="D615" s="95" t="s">
        <v>367</v>
      </c>
      <c r="E615" s="95"/>
      <c r="F615" s="45">
        <f>F616</f>
        <v>12</v>
      </c>
      <c r="G615" s="45">
        <f t="shared" si="260"/>
        <v>0</v>
      </c>
      <c r="H615" s="45">
        <f t="shared" si="260"/>
        <v>12</v>
      </c>
      <c r="I615" s="45">
        <f t="shared" si="260"/>
        <v>0</v>
      </c>
      <c r="J615" s="46">
        <f t="shared" si="260"/>
        <v>0</v>
      </c>
      <c r="K615" s="46">
        <f t="shared" si="260"/>
        <v>0</v>
      </c>
      <c r="L615" s="47">
        <f t="shared" si="260"/>
        <v>0</v>
      </c>
      <c r="M615" s="47">
        <f t="shared" si="260"/>
        <v>0</v>
      </c>
      <c r="N615" s="45">
        <f t="shared" si="260"/>
        <v>12</v>
      </c>
      <c r="O615" s="45">
        <f t="shared" si="260"/>
        <v>0</v>
      </c>
      <c r="P615" s="45">
        <f t="shared" si="260"/>
        <v>12</v>
      </c>
      <c r="Q615" s="45">
        <f t="shared" si="260"/>
        <v>0</v>
      </c>
      <c r="R615" s="26"/>
    </row>
    <row r="616" spans="1:18" s="27" customFormat="1" ht="50.25">
      <c r="A616" s="42" t="s">
        <v>84</v>
      </c>
      <c r="B616" s="95" t="s">
        <v>153</v>
      </c>
      <c r="C616" s="95" t="s">
        <v>199</v>
      </c>
      <c r="D616" s="95" t="s">
        <v>367</v>
      </c>
      <c r="E616" s="96">
        <v>600</v>
      </c>
      <c r="F616" s="45">
        <f>F617</f>
        <v>12</v>
      </c>
      <c r="G616" s="45">
        <f t="shared" si="260"/>
        <v>0</v>
      </c>
      <c r="H616" s="45">
        <f t="shared" si="260"/>
        <v>12</v>
      </c>
      <c r="I616" s="45">
        <f t="shared" si="260"/>
        <v>0</v>
      </c>
      <c r="J616" s="46">
        <f t="shared" si="260"/>
        <v>0</v>
      </c>
      <c r="K616" s="46">
        <f t="shared" si="260"/>
        <v>0</v>
      </c>
      <c r="L616" s="47">
        <f t="shared" si="260"/>
        <v>0</v>
      </c>
      <c r="M616" s="47">
        <f t="shared" si="260"/>
        <v>0</v>
      </c>
      <c r="N616" s="45">
        <f t="shared" si="260"/>
        <v>12</v>
      </c>
      <c r="O616" s="45">
        <f t="shared" si="260"/>
        <v>0</v>
      </c>
      <c r="P616" s="45">
        <f t="shared" si="260"/>
        <v>12</v>
      </c>
      <c r="Q616" s="45">
        <f t="shared" si="260"/>
        <v>0</v>
      </c>
      <c r="R616" s="26"/>
    </row>
    <row r="617" spans="1:18" s="27" customFormat="1" ht="20.25">
      <c r="A617" s="42" t="s">
        <v>85</v>
      </c>
      <c r="B617" s="95" t="s">
        <v>153</v>
      </c>
      <c r="C617" s="95" t="s">
        <v>199</v>
      </c>
      <c r="D617" s="95" t="s">
        <v>367</v>
      </c>
      <c r="E617" s="96">
        <v>620</v>
      </c>
      <c r="F617" s="45">
        <v>12</v>
      </c>
      <c r="G617" s="45"/>
      <c r="H617" s="45">
        <v>12</v>
      </c>
      <c r="I617" s="45"/>
      <c r="J617" s="102"/>
      <c r="K617" s="102"/>
      <c r="L617" s="103"/>
      <c r="M617" s="103"/>
      <c r="N617" s="45">
        <f>F617+J617+K617</f>
        <v>12</v>
      </c>
      <c r="O617" s="45">
        <f>G617+K617</f>
        <v>0</v>
      </c>
      <c r="P617" s="45">
        <f>H617+L617+M617</f>
        <v>12</v>
      </c>
      <c r="Q617" s="50">
        <f>I617+M617</f>
        <v>0</v>
      </c>
      <c r="R617" s="26"/>
    </row>
    <row r="618" spans="1:18" s="27" customFormat="1" ht="33.75">
      <c r="A618" s="42" t="s">
        <v>100</v>
      </c>
      <c r="B618" s="95" t="s">
        <v>153</v>
      </c>
      <c r="C618" s="95" t="s">
        <v>199</v>
      </c>
      <c r="D618" s="95" t="s">
        <v>368</v>
      </c>
      <c r="E618" s="95"/>
      <c r="F618" s="45">
        <f>F619</f>
        <v>16129</v>
      </c>
      <c r="G618" s="45">
        <f t="shared" ref="G618:Q618" si="261">G619</f>
        <v>0</v>
      </c>
      <c r="H618" s="45">
        <f t="shared" si="261"/>
        <v>16129</v>
      </c>
      <c r="I618" s="45">
        <f t="shared" si="261"/>
        <v>0</v>
      </c>
      <c r="J618" s="46">
        <f t="shared" si="261"/>
        <v>0</v>
      </c>
      <c r="K618" s="46">
        <f t="shared" si="261"/>
        <v>0</v>
      </c>
      <c r="L618" s="47">
        <f t="shared" si="261"/>
        <v>0</v>
      </c>
      <c r="M618" s="47">
        <f t="shared" si="261"/>
        <v>0</v>
      </c>
      <c r="N618" s="45">
        <f t="shared" si="261"/>
        <v>16129</v>
      </c>
      <c r="O618" s="45">
        <f t="shared" si="261"/>
        <v>0</v>
      </c>
      <c r="P618" s="45">
        <f t="shared" si="261"/>
        <v>16129</v>
      </c>
      <c r="Q618" s="45">
        <f t="shared" si="261"/>
        <v>0</v>
      </c>
      <c r="R618" s="26"/>
    </row>
    <row r="619" spans="1:18" s="27" customFormat="1" ht="33.75">
      <c r="A619" s="42" t="s">
        <v>364</v>
      </c>
      <c r="B619" s="95" t="s">
        <v>153</v>
      </c>
      <c r="C619" s="95" t="s">
        <v>199</v>
      </c>
      <c r="D619" s="95" t="s">
        <v>369</v>
      </c>
      <c r="E619" s="95"/>
      <c r="F619" s="45">
        <f>F620+F622+F624</f>
        <v>16129</v>
      </c>
      <c r="G619" s="45">
        <f t="shared" ref="G619:Q619" si="262">G620+G622+G624</f>
        <v>0</v>
      </c>
      <c r="H619" s="45">
        <f t="shared" si="262"/>
        <v>16129</v>
      </c>
      <c r="I619" s="45">
        <f t="shared" si="262"/>
        <v>0</v>
      </c>
      <c r="J619" s="46">
        <f t="shared" si="262"/>
        <v>0</v>
      </c>
      <c r="K619" s="46">
        <f t="shared" si="262"/>
        <v>0</v>
      </c>
      <c r="L619" s="47">
        <f t="shared" si="262"/>
        <v>0</v>
      </c>
      <c r="M619" s="47">
        <f t="shared" si="262"/>
        <v>0</v>
      </c>
      <c r="N619" s="45">
        <f t="shared" si="262"/>
        <v>16129</v>
      </c>
      <c r="O619" s="45">
        <f t="shared" si="262"/>
        <v>0</v>
      </c>
      <c r="P619" s="45">
        <f t="shared" si="262"/>
        <v>16129</v>
      </c>
      <c r="Q619" s="45">
        <f t="shared" si="262"/>
        <v>0</v>
      </c>
      <c r="R619" s="26"/>
    </row>
    <row r="620" spans="1:18" s="27" customFormat="1" ht="83.25">
      <c r="A620" s="42" t="s">
        <v>27</v>
      </c>
      <c r="B620" s="95" t="s">
        <v>153</v>
      </c>
      <c r="C620" s="95" t="s">
        <v>199</v>
      </c>
      <c r="D620" s="95" t="s">
        <v>369</v>
      </c>
      <c r="E620" s="49">
        <v>100</v>
      </c>
      <c r="F620" s="45">
        <f>F621</f>
        <v>15296</v>
      </c>
      <c r="G620" s="45">
        <f t="shared" ref="G620:Q620" si="263">G621</f>
        <v>0</v>
      </c>
      <c r="H620" s="45">
        <f t="shared" si="263"/>
        <v>15296</v>
      </c>
      <c r="I620" s="45">
        <f t="shared" si="263"/>
        <v>0</v>
      </c>
      <c r="J620" s="46">
        <f t="shared" si="263"/>
        <v>0</v>
      </c>
      <c r="K620" s="46">
        <f t="shared" si="263"/>
        <v>0</v>
      </c>
      <c r="L620" s="47">
        <f t="shared" si="263"/>
        <v>0</v>
      </c>
      <c r="M620" s="47">
        <f t="shared" si="263"/>
        <v>0</v>
      </c>
      <c r="N620" s="45">
        <f t="shared" si="263"/>
        <v>15296</v>
      </c>
      <c r="O620" s="45">
        <f t="shared" si="263"/>
        <v>0</v>
      </c>
      <c r="P620" s="45">
        <f t="shared" si="263"/>
        <v>15296</v>
      </c>
      <c r="Q620" s="45">
        <f t="shared" si="263"/>
        <v>0</v>
      </c>
      <c r="R620" s="26"/>
    </row>
    <row r="621" spans="1:18" s="27" customFormat="1" ht="33.75">
      <c r="A621" s="42" t="s">
        <v>104</v>
      </c>
      <c r="B621" s="95" t="s">
        <v>153</v>
      </c>
      <c r="C621" s="95" t="s">
        <v>199</v>
      </c>
      <c r="D621" s="95" t="s">
        <v>369</v>
      </c>
      <c r="E621" s="49">
        <v>110</v>
      </c>
      <c r="F621" s="45">
        <f>15258+38</f>
        <v>15296</v>
      </c>
      <c r="G621" s="45"/>
      <c r="H621" s="45">
        <f>15258+38</f>
        <v>15296</v>
      </c>
      <c r="I621" s="45"/>
      <c r="J621" s="102"/>
      <c r="K621" s="102"/>
      <c r="L621" s="103"/>
      <c r="M621" s="103"/>
      <c r="N621" s="45">
        <f>F621+J621+K621</f>
        <v>15296</v>
      </c>
      <c r="O621" s="45">
        <f>G621+K621</f>
        <v>0</v>
      </c>
      <c r="P621" s="45">
        <f>H621+L621+M621</f>
        <v>15296</v>
      </c>
      <c r="Q621" s="50">
        <f>I621+M621</f>
        <v>0</v>
      </c>
      <c r="R621" s="26"/>
    </row>
    <row r="622" spans="1:18" s="27" customFormat="1" ht="33.75">
      <c r="A622" s="42" t="s">
        <v>37</v>
      </c>
      <c r="B622" s="95" t="s">
        <v>153</v>
      </c>
      <c r="C622" s="95" t="s">
        <v>199</v>
      </c>
      <c r="D622" s="95" t="s">
        <v>369</v>
      </c>
      <c r="E622" s="49">
        <v>200</v>
      </c>
      <c r="F622" s="45">
        <f>F623</f>
        <v>830</v>
      </c>
      <c r="G622" s="45">
        <f t="shared" ref="G622:Q622" si="264">G623</f>
        <v>0</v>
      </c>
      <c r="H622" s="45">
        <f t="shared" si="264"/>
        <v>830</v>
      </c>
      <c r="I622" s="45">
        <f t="shared" si="264"/>
        <v>0</v>
      </c>
      <c r="J622" s="46">
        <f t="shared" si="264"/>
        <v>0</v>
      </c>
      <c r="K622" s="46">
        <f t="shared" si="264"/>
        <v>0</v>
      </c>
      <c r="L622" s="47">
        <f t="shared" si="264"/>
        <v>0</v>
      </c>
      <c r="M622" s="47">
        <f t="shared" si="264"/>
        <v>0</v>
      </c>
      <c r="N622" s="45">
        <f t="shared" si="264"/>
        <v>830</v>
      </c>
      <c r="O622" s="45">
        <f t="shared" si="264"/>
        <v>0</v>
      </c>
      <c r="P622" s="45">
        <f t="shared" si="264"/>
        <v>830</v>
      </c>
      <c r="Q622" s="45">
        <f t="shared" si="264"/>
        <v>0</v>
      </c>
      <c r="R622" s="26"/>
    </row>
    <row r="623" spans="1:18" s="27" customFormat="1" ht="50.25">
      <c r="A623" s="42" t="s">
        <v>38</v>
      </c>
      <c r="B623" s="95" t="s">
        <v>153</v>
      </c>
      <c r="C623" s="95" t="s">
        <v>199</v>
      </c>
      <c r="D623" s="95" t="s">
        <v>369</v>
      </c>
      <c r="E623" s="49">
        <v>240</v>
      </c>
      <c r="F623" s="45">
        <v>830</v>
      </c>
      <c r="G623" s="45"/>
      <c r="H623" s="45">
        <v>830</v>
      </c>
      <c r="I623" s="45"/>
      <c r="J623" s="102"/>
      <c r="K623" s="102"/>
      <c r="L623" s="103"/>
      <c r="M623" s="103"/>
      <c r="N623" s="45">
        <f>F623+J623+K623</f>
        <v>830</v>
      </c>
      <c r="O623" s="45">
        <f>G623+K623</f>
        <v>0</v>
      </c>
      <c r="P623" s="45">
        <f>H623+L623+M623</f>
        <v>830</v>
      </c>
      <c r="Q623" s="50">
        <f>I623+M623</f>
        <v>0</v>
      </c>
      <c r="R623" s="26"/>
    </row>
    <row r="624" spans="1:18" s="27" customFormat="1" ht="20.25">
      <c r="A624" s="42" t="s">
        <v>41</v>
      </c>
      <c r="B624" s="95" t="s">
        <v>153</v>
      </c>
      <c r="C624" s="95" t="s">
        <v>199</v>
      </c>
      <c r="D624" s="95" t="s">
        <v>369</v>
      </c>
      <c r="E624" s="49">
        <v>800</v>
      </c>
      <c r="F624" s="45">
        <f>F625</f>
        <v>3</v>
      </c>
      <c r="G624" s="45">
        <f t="shared" ref="G624:Q624" si="265">G625</f>
        <v>0</v>
      </c>
      <c r="H624" s="45">
        <f t="shared" si="265"/>
        <v>3</v>
      </c>
      <c r="I624" s="45">
        <f t="shared" si="265"/>
        <v>0</v>
      </c>
      <c r="J624" s="46">
        <f t="shared" si="265"/>
        <v>0</v>
      </c>
      <c r="K624" s="46">
        <f t="shared" si="265"/>
        <v>0</v>
      </c>
      <c r="L624" s="47">
        <f t="shared" si="265"/>
        <v>0</v>
      </c>
      <c r="M624" s="47">
        <f t="shared" si="265"/>
        <v>0</v>
      </c>
      <c r="N624" s="45">
        <f t="shared" si="265"/>
        <v>3</v>
      </c>
      <c r="O624" s="45">
        <f t="shared" si="265"/>
        <v>0</v>
      </c>
      <c r="P624" s="45">
        <f t="shared" si="265"/>
        <v>3</v>
      </c>
      <c r="Q624" s="45">
        <f t="shared" si="265"/>
        <v>0</v>
      </c>
      <c r="R624" s="26"/>
    </row>
    <row r="625" spans="1:18" s="27" customFormat="1" ht="20.25">
      <c r="A625" s="42" t="s">
        <v>43</v>
      </c>
      <c r="B625" s="95" t="s">
        <v>153</v>
      </c>
      <c r="C625" s="95" t="s">
        <v>199</v>
      </c>
      <c r="D625" s="95" t="s">
        <v>369</v>
      </c>
      <c r="E625" s="49">
        <v>850</v>
      </c>
      <c r="F625" s="45">
        <v>3</v>
      </c>
      <c r="G625" s="45"/>
      <c r="H625" s="45">
        <v>3</v>
      </c>
      <c r="I625" s="45"/>
      <c r="J625" s="102"/>
      <c r="K625" s="102"/>
      <c r="L625" s="103"/>
      <c r="M625" s="103"/>
      <c r="N625" s="45">
        <f>F625+J625+K625</f>
        <v>3</v>
      </c>
      <c r="O625" s="45">
        <f>G625+K625</f>
        <v>0</v>
      </c>
      <c r="P625" s="45">
        <f>H625+L625+M625</f>
        <v>3</v>
      </c>
      <c r="Q625" s="50">
        <f>I625+M625</f>
        <v>0</v>
      </c>
      <c r="R625" s="26"/>
    </row>
    <row r="626" spans="1:18" s="27" customFormat="1" ht="66.75">
      <c r="A626" s="42" t="s">
        <v>370</v>
      </c>
      <c r="B626" s="95" t="s">
        <v>153</v>
      </c>
      <c r="C626" s="95" t="s">
        <v>199</v>
      </c>
      <c r="D626" s="95" t="s">
        <v>371</v>
      </c>
      <c r="E626" s="95"/>
      <c r="F626" s="45">
        <f t="shared" ref="F626:M627" si="266">F627</f>
        <v>96</v>
      </c>
      <c r="G626" s="45">
        <f t="shared" si="266"/>
        <v>0</v>
      </c>
      <c r="H626" s="45">
        <f t="shared" si="266"/>
        <v>0</v>
      </c>
      <c r="I626" s="45">
        <f t="shared" si="266"/>
        <v>0</v>
      </c>
      <c r="J626" s="46">
        <f t="shared" si="266"/>
        <v>0</v>
      </c>
      <c r="K626" s="46">
        <f t="shared" si="266"/>
        <v>0</v>
      </c>
      <c r="L626" s="47">
        <f t="shared" si="266"/>
        <v>0</v>
      </c>
      <c r="M626" s="47">
        <f t="shared" si="266"/>
        <v>0</v>
      </c>
      <c r="N626" s="45">
        <f>N627</f>
        <v>96</v>
      </c>
      <c r="O626" s="45">
        <f t="shared" ref="O626:Q627" si="267">O627</f>
        <v>0</v>
      </c>
      <c r="P626" s="45">
        <f t="shared" si="267"/>
        <v>0</v>
      </c>
      <c r="Q626" s="45">
        <f t="shared" si="267"/>
        <v>0</v>
      </c>
      <c r="R626" s="26"/>
    </row>
    <row r="627" spans="1:18" s="27" customFormat="1" ht="50.25">
      <c r="A627" s="42" t="s">
        <v>84</v>
      </c>
      <c r="B627" s="95" t="s">
        <v>153</v>
      </c>
      <c r="C627" s="95" t="s">
        <v>199</v>
      </c>
      <c r="D627" s="95" t="s">
        <v>371</v>
      </c>
      <c r="E627" s="96">
        <v>600</v>
      </c>
      <c r="F627" s="45">
        <f t="shared" si="266"/>
        <v>96</v>
      </c>
      <c r="G627" s="45">
        <f t="shared" si="266"/>
        <v>0</v>
      </c>
      <c r="H627" s="45">
        <f t="shared" si="266"/>
        <v>0</v>
      </c>
      <c r="I627" s="45">
        <f t="shared" si="266"/>
        <v>0</v>
      </c>
      <c r="J627" s="46">
        <f t="shared" si="266"/>
        <v>0</v>
      </c>
      <c r="K627" s="46">
        <f t="shared" si="266"/>
        <v>0</v>
      </c>
      <c r="L627" s="47">
        <f t="shared" si="266"/>
        <v>0</v>
      </c>
      <c r="M627" s="47">
        <f t="shared" si="266"/>
        <v>0</v>
      </c>
      <c r="N627" s="45">
        <f>N628</f>
        <v>96</v>
      </c>
      <c r="O627" s="45">
        <f t="shared" si="267"/>
        <v>0</v>
      </c>
      <c r="P627" s="45">
        <f t="shared" si="267"/>
        <v>0</v>
      </c>
      <c r="Q627" s="45">
        <f t="shared" si="267"/>
        <v>0</v>
      </c>
      <c r="R627" s="26"/>
    </row>
    <row r="628" spans="1:18" s="27" customFormat="1" ht="20.25">
      <c r="A628" s="42" t="s">
        <v>85</v>
      </c>
      <c r="B628" s="95" t="s">
        <v>153</v>
      </c>
      <c r="C628" s="95" t="s">
        <v>199</v>
      </c>
      <c r="D628" s="95" t="s">
        <v>371</v>
      </c>
      <c r="E628" s="96">
        <v>620</v>
      </c>
      <c r="F628" s="45">
        <v>96</v>
      </c>
      <c r="G628" s="45"/>
      <c r="H628" s="45"/>
      <c r="I628" s="45"/>
      <c r="J628" s="68"/>
      <c r="K628" s="68"/>
      <c r="L628" s="69"/>
      <c r="M628" s="69"/>
      <c r="N628" s="45">
        <f>F628+J628+K628</f>
        <v>96</v>
      </c>
      <c r="O628" s="45">
        <f>G628+K628</f>
        <v>0</v>
      </c>
      <c r="P628" s="45">
        <f>H628+L628+M628</f>
        <v>0</v>
      </c>
      <c r="Q628" s="50">
        <f>I628+M628</f>
        <v>0</v>
      </c>
      <c r="R628" s="26"/>
    </row>
    <row r="629" spans="1:18" s="36" customFormat="1" ht="20.25">
      <c r="A629" s="28"/>
      <c r="B629" s="124"/>
      <c r="C629" s="124"/>
      <c r="D629" s="125"/>
      <c r="E629" s="124"/>
      <c r="F629" s="31"/>
      <c r="G629" s="31"/>
      <c r="H629" s="31"/>
      <c r="I629" s="31"/>
      <c r="J629" s="33"/>
      <c r="K629" s="33"/>
      <c r="L629" s="34"/>
      <c r="M629" s="34"/>
      <c r="N629" s="31"/>
      <c r="O629" s="31"/>
      <c r="P629" s="31"/>
      <c r="Q629" s="31"/>
      <c r="R629" s="26"/>
    </row>
    <row r="630" spans="1:18" s="27" customFormat="1" ht="20.25">
      <c r="A630" s="18" t="s">
        <v>372</v>
      </c>
      <c r="B630" s="19" t="s">
        <v>373</v>
      </c>
      <c r="C630" s="19"/>
      <c r="D630" s="20"/>
      <c r="E630" s="19"/>
      <c r="F630" s="21">
        <f t="shared" ref="F630:Q630" si="268">F632+F716</f>
        <v>471745</v>
      </c>
      <c r="G630" s="21">
        <f t="shared" si="268"/>
        <v>0</v>
      </c>
      <c r="H630" s="21">
        <f t="shared" si="268"/>
        <v>472203</v>
      </c>
      <c r="I630" s="21">
        <f t="shared" si="268"/>
        <v>0</v>
      </c>
      <c r="J630" s="23">
        <f t="shared" si="268"/>
        <v>0</v>
      </c>
      <c r="K630" s="23">
        <f t="shared" si="268"/>
        <v>0</v>
      </c>
      <c r="L630" s="24">
        <f t="shared" si="268"/>
        <v>0</v>
      </c>
      <c r="M630" s="24">
        <f t="shared" si="268"/>
        <v>0</v>
      </c>
      <c r="N630" s="21">
        <f t="shared" si="268"/>
        <v>471745</v>
      </c>
      <c r="O630" s="21">
        <f t="shared" si="268"/>
        <v>0</v>
      </c>
      <c r="P630" s="21">
        <f t="shared" si="268"/>
        <v>472203</v>
      </c>
      <c r="Q630" s="21">
        <f t="shared" si="268"/>
        <v>0</v>
      </c>
      <c r="R630" s="26"/>
    </row>
    <row r="631" spans="1:18" s="36" customFormat="1" ht="20.25">
      <c r="A631" s="126"/>
      <c r="B631" s="127"/>
      <c r="C631" s="127"/>
      <c r="D631" s="128"/>
      <c r="E631" s="127"/>
      <c r="F631" s="129"/>
      <c r="G631" s="129"/>
      <c r="H631" s="129"/>
      <c r="I631" s="129"/>
      <c r="J631" s="130"/>
      <c r="K631" s="130"/>
      <c r="L631" s="131"/>
      <c r="M631" s="131"/>
      <c r="N631" s="129"/>
      <c r="O631" s="129"/>
      <c r="P631" s="129"/>
      <c r="Q631" s="129"/>
      <c r="R631" s="26"/>
    </row>
    <row r="632" spans="1:18" s="27" customFormat="1" ht="20.25">
      <c r="A632" s="37" t="s">
        <v>374</v>
      </c>
      <c r="B632" s="38" t="s">
        <v>181</v>
      </c>
      <c r="C632" s="38" t="s">
        <v>19</v>
      </c>
      <c r="D632" s="54"/>
      <c r="E632" s="38"/>
      <c r="F632" s="55">
        <f t="shared" ref="F632:Q632" si="269">F633+F676</f>
        <v>471671</v>
      </c>
      <c r="G632" s="55">
        <f t="shared" si="269"/>
        <v>0</v>
      </c>
      <c r="H632" s="55">
        <f t="shared" si="269"/>
        <v>472129</v>
      </c>
      <c r="I632" s="55">
        <f t="shared" si="269"/>
        <v>0</v>
      </c>
      <c r="J632" s="57">
        <f t="shared" si="269"/>
        <v>0</v>
      </c>
      <c r="K632" s="57">
        <f t="shared" si="269"/>
        <v>0</v>
      </c>
      <c r="L632" s="58">
        <f t="shared" si="269"/>
        <v>0</v>
      </c>
      <c r="M632" s="58">
        <f t="shared" si="269"/>
        <v>0</v>
      </c>
      <c r="N632" s="55">
        <f t="shared" si="269"/>
        <v>471671</v>
      </c>
      <c r="O632" s="55">
        <f t="shared" si="269"/>
        <v>0</v>
      </c>
      <c r="P632" s="55">
        <f t="shared" si="269"/>
        <v>472129</v>
      </c>
      <c r="Q632" s="55">
        <f t="shared" si="269"/>
        <v>0</v>
      </c>
      <c r="R632" s="26"/>
    </row>
    <row r="633" spans="1:18" s="27" customFormat="1" ht="33.75">
      <c r="A633" s="42" t="s">
        <v>325</v>
      </c>
      <c r="B633" s="43" t="s">
        <v>181</v>
      </c>
      <c r="C633" s="43" t="s">
        <v>19</v>
      </c>
      <c r="D633" s="85" t="s">
        <v>326</v>
      </c>
      <c r="E633" s="43"/>
      <c r="F633" s="45">
        <f>F634+F653+F672</f>
        <v>471671</v>
      </c>
      <c r="G633" s="45">
        <f t="shared" ref="G633:Q633" si="270">G634+G653+G672</f>
        <v>0</v>
      </c>
      <c r="H633" s="45">
        <f t="shared" si="270"/>
        <v>0</v>
      </c>
      <c r="I633" s="45">
        <f t="shared" si="270"/>
        <v>0</v>
      </c>
      <c r="J633" s="45">
        <f t="shared" si="270"/>
        <v>0</v>
      </c>
      <c r="K633" s="45">
        <f t="shared" si="270"/>
        <v>0</v>
      </c>
      <c r="L633" s="45">
        <f t="shared" si="270"/>
        <v>0</v>
      </c>
      <c r="M633" s="45">
        <f t="shared" si="270"/>
        <v>0</v>
      </c>
      <c r="N633" s="45">
        <f t="shared" si="270"/>
        <v>471671</v>
      </c>
      <c r="O633" s="45">
        <f t="shared" si="270"/>
        <v>0</v>
      </c>
      <c r="P633" s="45">
        <f t="shared" si="270"/>
        <v>0</v>
      </c>
      <c r="Q633" s="45">
        <f t="shared" si="270"/>
        <v>0</v>
      </c>
      <c r="R633" s="26"/>
    </row>
    <row r="634" spans="1:18" s="27" customFormat="1" ht="33.75">
      <c r="A634" s="42" t="s">
        <v>80</v>
      </c>
      <c r="B634" s="43" t="s">
        <v>181</v>
      </c>
      <c r="C634" s="43" t="s">
        <v>19</v>
      </c>
      <c r="D634" s="85" t="s">
        <v>327</v>
      </c>
      <c r="E634" s="43"/>
      <c r="F634" s="45">
        <f>F638+F642+F645+F649+F635</f>
        <v>468433</v>
      </c>
      <c r="G634" s="45">
        <f t="shared" ref="G634:Q634" si="271">G638+G642+G645+G649+G635</f>
        <v>0</v>
      </c>
      <c r="H634" s="45">
        <f t="shared" si="271"/>
        <v>0</v>
      </c>
      <c r="I634" s="45">
        <f t="shared" si="271"/>
        <v>0</v>
      </c>
      <c r="J634" s="46">
        <f t="shared" si="271"/>
        <v>0</v>
      </c>
      <c r="K634" s="46">
        <f t="shared" si="271"/>
        <v>0</v>
      </c>
      <c r="L634" s="47">
        <f t="shared" si="271"/>
        <v>0</v>
      </c>
      <c r="M634" s="47">
        <f t="shared" si="271"/>
        <v>0</v>
      </c>
      <c r="N634" s="45">
        <f t="shared" si="271"/>
        <v>468433</v>
      </c>
      <c r="O634" s="45">
        <f t="shared" si="271"/>
        <v>0</v>
      </c>
      <c r="P634" s="45">
        <f t="shared" si="271"/>
        <v>0</v>
      </c>
      <c r="Q634" s="45">
        <f t="shared" si="271"/>
        <v>0</v>
      </c>
      <c r="R634" s="26"/>
    </row>
    <row r="635" spans="1:18" s="27" customFormat="1" ht="20.25">
      <c r="A635" s="42" t="s">
        <v>375</v>
      </c>
      <c r="B635" s="43" t="s">
        <v>181</v>
      </c>
      <c r="C635" s="43" t="s">
        <v>19</v>
      </c>
      <c r="D635" s="85" t="s">
        <v>376</v>
      </c>
      <c r="E635" s="43"/>
      <c r="F635" s="45">
        <f>F636</f>
        <v>29907</v>
      </c>
      <c r="G635" s="45">
        <f t="shared" ref="G635:Q636" si="272">G636</f>
        <v>0</v>
      </c>
      <c r="H635" s="45">
        <f t="shared" si="272"/>
        <v>0</v>
      </c>
      <c r="I635" s="45">
        <f t="shared" si="272"/>
        <v>0</v>
      </c>
      <c r="J635" s="46">
        <f t="shared" si="272"/>
        <v>0</v>
      </c>
      <c r="K635" s="46">
        <f t="shared" si="272"/>
        <v>0</v>
      </c>
      <c r="L635" s="47">
        <f t="shared" si="272"/>
        <v>0</v>
      </c>
      <c r="M635" s="47">
        <f t="shared" si="272"/>
        <v>0</v>
      </c>
      <c r="N635" s="45">
        <f t="shared" si="272"/>
        <v>29907</v>
      </c>
      <c r="O635" s="45">
        <f t="shared" si="272"/>
        <v>0</v>
      </c>
      <c r="P635" s="45">
        <f t="shared" si="272"/>
        <v>0</v>
      </c>
      <c r="Q635" s="45">
        <f t="shared" si="272"/>
        <v>0</v>
      </c>
      <c r="R635" s="26"/>
    </row>
    <row r="636" spans="1:18" s="27" customFormat="1" ht="50.25">
      <c r="A636" s="42" t="s">
        <v>84</v>
      </c>
      <c r="B636" s="43" t="s">
        <v>181</v>
      </c>
      <c r="C636" s="43" t="s">
        <v>19</v>
      </c>
      <c r="D636" s="85" t="s">
        <v>376</v>
      </c>
      <c r="E636" s="49">
        <v>600</v>
      </c>
      <c r="F636" s="45">
        <f>F637</f>
        <v>29907</v>
      </c>
      <c r="G636" s="45">
        <f t="shared" si="272"/>
        <v>0</v>
      </c>
      <c r="H636" s="45">
        <f t="shared" si="272"/>
        <v>0</v>
      </c>
      <c r="I636" s="45">
        <f t="shared" si="272"/>
        <v>0</v>
      </c>
      <c r="J636" s="46">
        <f t="shared" si="272"/>
        <v>0</v>
      </c>
      <c r="K636" s="46">
        <f t="shared" si="272"/>
        <v>0</v>
      </c>
      <c r="L636" s="47">
        <f t="shared" si="272"/>
        <v>0</v>
      </c>
      <c r="M636" s="47">
        <f t="shared" si="272"/>
        <v>0</v>
      </c>
      <c r="N636" s="45">
        <f t="shared" si="272"/>
        <v>29907</v>
      </c>
      <c r="O636" s="45">
        <f t="shared" si="272"/>
        <v>0</v>
      </c>
      <c r="P636" s="45">
        <f t="shared" si="272"/>
        <v>0</v>
      </c>
      <c r="Q636" s="45">
        <f t="shared" si="272"/>
        <v>0</v>
      </c>
      <c r="R636" s="26"/>
    </row>
    <row r="637" spans="1:18" s="27" customFormat="1" ht="20.25">
      <c r="A637" s="42" t="s">
        <v>85</v>
      </c>
      <c r="B637" s="43" t="s">
        <v>181</v>
      </c>
      <c r="C637" s="43" t="s">
        <v>19</v>
      </c>
      <c r="D637" s="85" t="s">
        <v>376</v>
      </c>
      <c r="E637" s="49">
        <v>620</v>
      </c>
      <c r="F637" s="45">
        <v>29907</v>
      </c>
      <c r="G637" s="45"/>
      <c r="H637" s="45"/>
      <c r="I637" s="50"/>
      <c r="J637" s="102"/>
      <c r="K637" s="102"/>
      <c r="L637" s="103"/>
      <c r="M637" s="103"/>
      <c r="N637" s="45">
        <f>F637+J637+K637</f>
        <v>29907</v>
      </c>
      <c r="O637" s="45">
        <f>G637+K637</f>
        <v>0</v>
      </c>
      <c r="P637" s="45">
        <f>H637+L637+M637</f>
        <v>0</v>
      </c>
      <c r="Q637" s="50">
        <f>I637+M637</f>
        <v>0</v>
      </c>
      <c r="R637" s="26"/>
    </row>
    <row r="638" spans="1:18" s="27" customFormat="1" ht="20.25">
      <c r="A638" s="42" t="s">
        <v>377</v>
      </c>
      <c r="B638" s="43" t="s">
        <v>181</v>
      </c>
      <c r="C638" s="43" t="s">
        <v>19</v>
      </c>
      <c r="D638" s="85" t="s">
        <v>378</v>
      </c>
      <c r="E638" s="43"/>
      <c r="F638" s="45">
        <f t="shared" ref="F638:Q638" si="273">F639</f>
        <v>86980</v>
      </c>
      <c r="G638" s="45">
        <f t="shared" si="273"/>
        <v>0</v>
      </c>
      <c r="H638" s="45">
        <f t="shared" si="273"/>
        <v>0</v>
      </c>
      <c r="I638" s="45">
        <f t="shared" si="273"/>
        <v>0</v>
      </c>
      <c r="J638" s="46">
        <f t="shared" si="273"/>
        <v>0</v>
      </c>
      <c r="K638" s="46">
        <f t="shared" si="273"/>
        <v>0</v>
      </c>
      <c r="L638" s="47">
        <f t="shared" si="273"/>
        <v>0</v>
      </c>
      <c r="M638" s="47">
        <f t="shared" si="273"/>
        <v>0</v>
      </c>
      <c r="N638" s="45">
        <f t="shared" si="273"/>
        <v>86980</v>
      </c>
      <c r="O638" s="45">
        <f t="shared" si="273"/>
        <v>0</v>
      </c>
      <c r="P638" s="45">
        <f t="shared" si="273"/>
        <v>0</v>
      </c>
      <c r="Q638" s="45">
        <f t="shared" si="273"/>
        <v>0</v>
      </c>
      <c r="R638" s="26"/>
    </row>
    <row r="639" spans="1:18" s="27" customFormat="1" ht="50.25">
      <c r="A639" s="42" t="s">
        <v>84</v>
      </c>
      <c r="B639" s="43" t="s">
        <v>181</v>
      </c>
      <c r="C639" s="43" t="s">
        <v>19</v>
      </c>
      <c r="D639" s="85" t="s">
        <v>378</v>
      </c>
      <c r="E639" s="49">
        <v>600</v>
      </c>
      <c r="F639" s="45">
        <f>F640+F641</f>
        <v>86980</v>
      </c>
      <c r="G639" s="45">
        <f t="shared" ref="G639:Q639" si="274">G640+G641</f>
        <v>0</v>
      </c>
      <c r="H639" s="45">
        <f t="shared" si="274"/>
        <v>0</v>
      </c>
      <c r="I639" s="45">
        <f t="shared" si="274"/>
        <v>0</v>
      </c>
      <c r="J639" s="46">
        <f t="shared" si="274"/>
        <v>0</v>
      </c>
      <c r="K639" s="46">
        <f t="shared" si="274"/>
        <v>0</v>
      </c>
      <c r="L639" s="47">
        <f t="shared" si="274"/>
        <v>0</v>
      </c>
      <c r="M639" s="47">
        <f t="shared" si="274"/>
        <v>0</v>
      </c>
      <c r="N639" s="45">
        <f t="shared" si="274"/>
        <v>86980</v>
      </c>
      <c r="O639" s="45">
        <f t="shared" si="274"/>
        <v>0</v>
      </c>
      <c r="P639" s="45">
        <f t="shared" si="274"/>
        <v>0</v>
      </c>
      <c r="Q639" s="45">
        <f t="shared" si="274"/>
        <v>0</v>
      </c>
      <c r="R639" s="26"/>
    </row>
    <row r="640" spans="1:18" s="27" customFormat="1" ht="20.25">
      <c r="A640" s="42" t="s">
        <v>159</v>
      </c>
      <c r="B640" s="43" t="s">
        <v>181</v>
      </c>
      <c r="C640" s="43" t="s">
        <v>19</v>
      </c>
      <c r="D640" s="85" t="s">
        <v>378</v>
      </c>
      <c r="E640" s="49">
        <v>610</v>
      </c>
      <c r="F640" s="45">
        <v>20570</v>
      </c>
      <c r="G640" s="45"/>
      <c r="H640" s="45"/>
      <c r="I640" s="50"/>
      <c r="J640" s="102"/>
      <c r="K640" s="102"/>
      <c r="L640" s="103"/>
      <c r="M640" s="103"/>
      <c r="N640" s="45">
        <f>F640+J640+K640</f>
        <v>20570</v>
      </c>
      <c r="O640" s="45">
        <f>G640+K640</f>
        <v>0</v>
      </c>
      <c r="P640" s="45">
        <f>H640+L640+M640</f>
        <v>0</v>
      </c>
      <c r="Q640" s="50">
        <f>I640+M640</f>
        <v>0</v>
      </c>
      <c r="R640" s="26"/>
    </row>
    <row r="641" spans="1:18" s="27" customFormat="1" ht="20.25">
      <c r="A641" s="42" t="s">
        <v>85</v>
      </c>
      <c r="B641" s="43" t="s">
        <v>181</v>
      </c>
      <c r="C641" s="43" t="s">
        <v>19</v>
      </c>
      <c r="D641" s="85" t="s">
        <v>378</v>
      </c>
      <c r="E641" s="49">
        <v>620</v>
      </c>
      <c r="F641" s="45">
        <v>66410</v>
      </c>
      <c r="G641" s="45"/>
      <c r="H641" s="45"/>
      <c r="I641" s="50"/>
      <c r="J641" s="102"/>
      <c r="K641" s="102"/>
      <c r="L641" s="103"/>
      <c r="M641" s="103"/>
      <c r="N641" s="45">
        <f>F641+J641+K641</f>
        <v>66410</v>
      </c>
      <c r="O641" s="45">
        <f>G641+K641</f>
        <v>0</v>
      </c>
      <c r="P641" s="45">
        <f>H641+L641+M641</f>
        <v>0</v>
      </c>
      <c r="Q641" s="50">
        <f>I641+M641</f>
        <v>0</v>
      </c>
      <c r="R641" s="26"/>
    </row>
    <row r="642" spans="1:18" s="27" customFormat="1" ht="20.25">
      <c r="A642" s="42" t="s">
        <v>379</v>
      </c>
      <c r="B642" s="43" t="s">
        <v>181</v>
      </c>
      <c r="C642" s="43" t="s">
        <v>19</v>
      </c>
      <c r="D642" s="85" t="s">
        <v>380</v>
      </c>
      <c r="E642" s="43"/>
      <c r="F642" s="45">
        <f t="shared" ref="F642:Q643" si="275">F643</f>
        <v>44972</v>
      </c>
      <c r="G642" s="45">
        <f t="shared" si="275"/>
        <v>0</v>
      </c>
      <c r="H642" s="45">
        <f t="shared" si="275"/>
        <v>0</v>
      </c>
      <c r="I642" s="45">
        <f t="shared" si="275"/>
        <v>0</v>
      </c>
      <c r="J642" s="46">
        <f t="shared" si="275"/>
        <v>0</v>
      </c>
      <c r="K642" s="46">
        <f t="shared" si="275"/>
        <v>0</v>
      </c>
      <c r="L642" s="47">
        <f t="shared" si="275"/>
        <v>0</v>
      </c>
      <c r="M642" s="47">
        <f t="shared" si="275"/>
        <v>0</v>
      </c>
      <c r="N642" s="45">
        <f t="shared" si="275"/>
        <v>44972</v>
      </c>
      <c r="O642" s="45">
        <f t="shared" si="275"/>
        <v>0</v>
      </c>
      <c r="P642" s="45">
        <f t="shared" si="275"/>
        <v>0</v>
      </c>
      <c r="Q642" s="45">
        <f t="shared" si="275"/>
        <v>0</v>
      </c>
      <c r="R642" s="26"/>
    </row>
    <row r="643" spans="1:18" s="27" customFormat="1" ht="50.25">
      <c r="A643" s="42" t="s">
        <v>84</v>
      </c>
      <c r="B643" s="43" t="s">
        <v>181</v>
      </c>
      <c r="C643" s="43" t="s">
        <v>19</v>
      </c>
      <c r="D643" s="85" t="s">
        <v>380</v>
      </c>
      <c r="E643" s="49">
        <v>600</v>
      </c>
      <c r="F643" s="45">
        <f t="shared" si="275"/>
        <v>44972</v>
      </c>
      <c r="G643" s="45">
        <f t="shared" si="275"/>
        <v>0</v>
      </c>
      <c r="H643" s="45">
        <f t="shared" si="275"/>
        <v>0</v>
      </c>
      <c r="I643" s="45">
        <f t="shared" si="275"/>
        <v>0</v>
      </c>
      <c r="J643" s="46">
        <f t="shared" si="275"/>
        <v>0</v>
      </c>
      <c r="K643" s="46">
        <f t="shared" si="275"/>
        <v>0</v>
      </c>
      <c r="L643" s="47">
        <f t="shared" si="275"/>
        <v>0</v>
      </c>
      <c r="M643" s="47">
        <f t="shared" si="275"/>
        <v>0</v>
      </c>
      <c r="N643" s="45">
        <f t="shared" si="275"/>
        <v>44972</v>
      </c>
      <c r="O643" s="45">
        <f t="shared" si="275"/>
        <v>0</v>
      </c>
      <c r="P643" s="45">
        <f t="shared" si="275"/>
        <v>0</v>
      </c>
      <c r="Q643" s="45">
        <f t="shared" si="275"/>
        <v>0</v>
      </c>
      <c r="R643" s="26"/>
    </row>
    <row r="644" spans="1:18" s="27" customFormat="1" ht="20.25">
      <c r="A644" s="42" t="s">
        <v>159</v>
      </c>
      <c r="B644" s="43" t="s">
        <v>181</v>
      </c>
      <c r="C644" s="43" t="s">
        <v>19</v>
      </c>
      <c r="D644" s="85" t="s">
        <v>380</v>
      </c>
      <c r="E644" s="49">
        <v>610</v>
      </c>
      <c r="F644" s="45">
        <v>44972</v>
      </c>
      <c r="G644" s="45"/>
      <c r="H644" s="45"/>
      <c r="I644" s="50"/>
      <c r="J644" s="102"/>
      <c r="K644" s="102"/>
      <c r="L644" s="103"/>
      <c r="M644" s="103"/>
      <c r="N644" s="45">
        <f>F644+J644+K644</f>
        <v>44972</v>
      </c>
      <c r="O644" s="45">
        <f>G644+K644</f>
        <v>0</v>
      </c>
      <c r="P644" s="45">
        <f>H644+L644+M644</f>
        <v>0</v>
      </c>
      <c r="Q644" s="50">
        <f>I644+M644</f>
        <v>0</v>
      </c>
      <c r="R644" s="26"/>
    </row>
    <row r="645" spans="1:18" s="27" customFormat="1" ht="20.25">
      <c r="A645" s="42" t="s">
        <v>381</v>
      </c>
      <c r="B645" s="43" t="s">
        <v>181</v>
      </c>
      <c r="C645" s="43" t="s">
        <v>19</v>
      </c>
      <c r="D645" s="85" t="s">
        <v>382</v>
      </c>
      <c r="E645" s="43"/>
      <c r="F645" s="45">
        <f t="shared" ref="F645:Q645" si="276">F646</f>
        <v>172070</v>
      </c>
      <c r="G645" s="45">
        <f t="shared" si="276"/>
        <v>0</v>
      </c>
      <c r="H645" s="45">
        <f t="shared" si="276"/>
        <v>0</v>
      </c>
      <c r="I645" s="45">
        <f t="shared" si="276"/>
        <v>0</v>
      </c>
      <c r="J645" s="46">
        <f t="shared" si="276"/>
        <v>0</v>
      </c>
      <c r="K645" s="46">
        <f t="shared" si="276"/>
        <v>0</v>
      </c>
      <c r="L645" s="47">
        <f t="shared" si="276"/>
        <v>0</v>
      </c>
      <c r="M645" s="47">
        <f t="shared" si="276"/>
        <v>0</v>
      </c>
      <c r="N645" s="45">
        <f t="shared" si="276"/>
        <v>172070</v>
      </c>
      <c r="O645" s="45">
        <f t="shared" si="276"/>
        <v>0</v>
      </c>
      <c r="P645" s="45">
        <f t="shared" si="276"/>
        <v>0</v>
      </c>
      <c r="Q645" s="45">
        <f t="shared" si="276"/>
        <v>0</v>
      </c>
      <c r="R645" s="26"/>
    </row>
    <row r="646" spans="1:18" s="27" customFormat="1" ht="50.25">
      <c r="A646" s="42" t="s">
        <v>84</v>
      </c>
      <c r="B646" s="43" t="s">
        <v>181</v>
      </c>
      <c r="C646" s="43" t="s">
        <v>19</v>
      </c>
      <c r="D646" s="85" t="s">
        <v>382</v>
      </c>
      <c r="E646" s="49">
        <v>600</v>
      </c>
      <c r="F646" s="45">
        <f>F647+F648</f>
        <v>172070</v>
      </c>
      <c r="G646" s="45">
        <f t="shared" ref="G646:Q646" si="277">G647+G648</f>
        <v>0</v>
      </c>
      <c r="H646" s="45">
        <f t="shared" si="277"/>
        <v>0</v>
      </c>
      <c r="I646" s="45">
        <f t="shared" si="277"/>
        <v>0</v>
      </c>
      <c r="J646" s="46">
        <f t="shared" si="277"/>
        <v>0</v>
      </c>
      <c r="K646" s="46">
        <f t="shared" si="277"/>
        <v>0</v>
      </c>
      <c r="L646" s="47">
        <f t="shared" si="277"/>
        <v>0</v>
      </c>
      <c r="M646" s="47">
        <f t="shared" si="277"/>
        <v>0</v>
      </c>
      <c r="N646" s="45">
        <f t="shared" si="277"/>
        <v>172070</v>
      </c>
      <c r="O646" s="45">
        <f t="shared" si="277"/>
        <v>0</v>
      </c>
      <c r="P646" s="45">
        <f t="shared" si="277"/>
        <v>0</v>
      </c>
      <c r="Q646" s="45">
        <f t="shared" si="277"/>
        <v>0</v>
      </c>
      <c r="R646" s="26"/>
    </row>
    <row r="647" spans="1:18" s="27" customFormat="1" ht="20.25">
      <c r="A647" s="42" t="s">
        <v>159</v>
      </c>
      <c r="B647" s="43" t="s">
        <v>181</v>
      </c>
      <c r="C647" s="43" t="s">
        <v>19</v>
      </c>
      <c r="D647" s="85" t="s">
        <v>382</v>
      </c>
      <c r="E647" s="49">
        <v>610</v>
      </c>
      <c r="F647" s="45">
        <v>148848</v>
      </c>
      <c r="G647" s="45"/>
      <c r="H647" s="45"/>
      <c r="I647" s="50"/>
      <c r="J647" s="102"/>
      <c r="K647" s="102"/>
      <c r="L647" s="103"/>
      <c r="M647" s="103"/>
      <c r="N647" s="45">
        <f>F647+J647+K647</f>
        <v>148848</v>
      </c>
      <c r="O647" s="45">
        <f>G647+K647</f>
        <v>0</v>
      </c>
      <c r="P647" s="45">
        <f>H647+L647+M647</f>
        <v>0</v>
      </c>
      <c r="Q647" s="50">
        <f>I647+M647</f>
        <v>0</v>
      </c>
      <c r="R647" s="26"/>
    </row>
    <row r="648" spans="1:18" s="27" customFormat="1" ht="20.25">
      <c r="A648" s="42" t="s">
        <v>85</v>
      </c>
      <c r="B648" s="43" t="s">
        <v>181</v>
      </c>
      <c r="C648" s="43" t="s">
        <v>19</v>
      </c>
      <c r="D648" s="85" t="s">
        <v>382</v>
      </c>
      <c r="E648" s="49">
        <v>620</v>
      </c>
      <c r="F648" s="45">
        <v>23222</v>
      </c>
      <c r="G648" s="45"/>
      <c r="H648" s="45"/>
      <c r="I648" s="50"/>
      <c r="J648" s="102"/>
      <c r="K648" s="102"/>
      <c r="L648" s="103"/>
      <c r="M648" s="103"/>
      <c r="N648" s="45">
        <f>F648+J648+K648</f>
        <v>23222</v>
      </c>
      <c r="O648" s="45">
        <f>G648+K648</f>
        <v>0</v>
      </c>
      <c r="P648" s="45">
        <f>H648+L648+M648</f>
        <v>0</v>
      </c>
      <c r="Q648" s="50">
        <f>I648+M648</f>
        <v>0</v>
      </c>
      <c r="R648" s="26"/>
    </row>
    <row r="649" spans="1:18" s="27" customFormat="1" ht="33.75">
      <c r="A649" s="42" t="s">
        <v>383</v>
      </c>
      <c r="B649" s="43" t="s">
        <v>181</v>
      </c>
      <c r="C649" s="43" t="s">
        <v>19</v>
      </c>
      <c r="D649" s="85" t="s">
        <v>384</v>
      </c>
      <c r="E649" s="43"/>
      <c r="F649" s="45">
        <f t="shared" ref="F649:Q649" si="278">F650</f>
        <v>134504</v>
      </c>
      <c r="G649" s="45">
        <f t="shared" si="278"/>
        <v>0</v>
      </c>
      <c r="H649" s="45">
        <f t="shared" si="278"/>
        <v>0</v>
      </c>
      <c r="I649" s="45">
        <f t="shared" si="278"/>
        <v>0</v>
      </c>
      <c r="J649" s="46">
        <f t="shared" si="278"/>
        <v>0</v>
      </c>
      <c r="K649" s="46">
        <f t="shared" si="278"/>
        <v>0</v>
      </c>
      <c r="L649" s="47">
        <f t="shared" si="278"/>
        <v>0</v>
      </c>
      <c r="M649" s="47">
        <f t="shared" si="278"/>
        <v>0</v>
      </c>
      <c r="N649" s="45">
        <f t="shared" si="278"/>
        <v>134504</v>
      </c>
      <c r="O649" s="45">
        <f t="shared" si="278"/>
        <v>0</v>
      </c>
      <c r="P649" s="45">
        <f t="shared" si="278"/>
        <v>0</v>
      </c>
      <c r="Q649" s="45">
        <f t="shared" si="278"/>
        <v>0</v>
      </c>
      <c r="R649" s="26"/>
    </row>
    <row r="650" spans="1:18" s="27" customFormat="1" ht="50.25">
      <c r="A650" s="42" t="s">
        <v>84</v>
      </c>
      <c r="B650" s="43" t="s">
        <v>181</v>
      </c>
      <c r="C650" s="43" t="s">
        <v>19</v>
      </c>
      <c r="D650" s="85" t="s">
        <v>384</v>
      </c>
      <c r="E650" s="49">
        <v>600</v>
      </c>
      <c r="F650" s="45">
        <f>F651+F652</f>
        <v>134504</v>
      </c>
      <c r="G650" s="45">
        <f t="shared" ref="G650:Q650" si="279">G651+G652</f>
        <v>0</v>
      </c>
      <c r="H650" s="45">
        <f t="shared" si="279"/>
        <v>0</v>
      </c>
      <c r="I650" s="45">
        <f t="shared" si="279"/>
        <v>0</v>
      </c>
      <c r="J650" s="46">
        <f t="shared" si="279"/>
        <v>0</v>
      </c>
      <c r="K650" s="46">
        <f t="shared" si="279"/>
        <v>0</v>
      </c>
      <c r="L650" s="47">
        <f t="shared" si="279"/>
        <v>0</v>
      </c>
      <c r="M650" s="47">
        <f t="shared" si="279"/>
        <v>0</v>
      </c>
      <c r="N650" s="45">
        <f t="shared" si="279"/>
        <v>134504</v>
      </c>
      <c r="O650" s="45">
        <f t="shared" si="279"/>
        <v>0</v>
      </c>
      <c r="P650" s="45">
        <f t="shared" si="279"/>
        <v>0</v>
      </c>
      <c r="Q650" s="45">
        <f t="shared" si="279"/>
        <v>0</v>
      </c>
      <c r="R650" s="26"/>
    </row>
    <row r="651" spans="1:18" s="27" customFormat="1" ht="20.25">
      <c r="A651" s="42" t="s">
        <v>159</v>
      </c>
      <c r="B651" s="43" t="s">
        <v>181</v>
      </c>
      <c r="C651" s="43" t="s">
        <v>19</v>
      </c>
      <c r="D651" s="85" t="s">
        <v>384</v>
      </c>
      <c r="E651" s="49">
        <v>610</v>
      </c>
      <c r="F651" s="45">
        <f>132442-71870</f>
        <v>60572</v>
      </c>
      <c r="G651" s="45"/>
      <c r="H651" s="45"/>
      <c r="I651" s="50"/>
      <c r="J651" s="102"/>
      <c r="K651" s="102"/>
      <c r="L651" s="103"/>
      <c r="M651" s="103"/>
      <c r="N651" s="45">
        <f>F651+J651+K651</f>
        <v>60572</v>
      </c>
      <c r="O651" s="45">
        <f>G651+K651</f>
        <v>0</v>
      </c>
      <c r="P651" s="45">
        <f>H651+L651+M651</f>
        <v>0</v>
      </c>
      <c r="Q651" s="50">
        <f>I651+M651</f>
        <v>0</v>
      </c>
      <c r="R651" s="26"/>
    </row>
    <row r="652" spans="1:18" s="27" customFormat="1" ht="20.25">
      <c r="A652" s="42" t="s">
        <v>85</v>
      </c>
      <c r="B652" s="43" t="s">
        <v>181</v>
      </c>
      <c r="C652" s="43" t="s">
        <v>19</v>
      </c>
      <c r="D652" s="85" t="s">
        <v>384</v>
      </c>
      <c r="E652" s="49">
        <v>620</v>
      </c>
      <c r="F652" s="45">
        <v>73932</v>
      </c>
      <c r="G652" s="45"/>
      <c r="H652" s="45"/>
      <c r="I652" s="50"/>
      <c r="J652" s="102"/>
      <c r="K652" s="102"/>
      <c r="L652" s="103"/>
      <c r="M652" s="103"/>
      <c r="N652" s="45">
        <f>F652+J652+K652</f>
        <v>73932</v>
      </c>
      <c r="O652" s="45">
        <f>G652+K652</f>
        <v>0</v>
      </c>
      <c r="P652" s="45">
        <f>H652+L652+M652</f>
        <v>0</v>
      </c>
      <c r="Q652" s="50">
        <f>I652+M652</f>
        <v>0</v>
      </c>
      <c r="R652" s="26"/>
    </row>
    <row r="653" spans="1:18" s="27" customFormat="1" ht="20.25">
      <c r="A653" s="42" t="s">
        <v>74</v>
      </c>
      <c r="B653" s="43" t="s">
        <v>181</v>
      </c>
      <c r="C653" s="43" t="s">
        <v>19</v>
      </c>
      <c r="D653" s="85" t="s">
        <v>330</v>
      </c>
      <c r="E653" s="43"/>
      <c r="F653" s="45">
        <f>F657+F661+F664+F668+F654</f>
        <v>2896</v>
      </c>
      <c r="G653" s="45">
        <f t="shared" ref="G653:Q653" si="280">G657+G661+G664+G668+G654</f>
        <v>0</v>
      </c>
      <c r="H653" s="45">
        <f t="shared" si="280"/>
        <v>0</v>
      </c>
      <c r="I653" s="45">
        <f t="shared" si="280"/>
        <v>0</v>
      </c>
      <c r="J653" s="46">
        <f t="shared" si="280"/>
        <v>0</v>
      </c>
      <c r="K653" s="46">
        <f t="shared" si="280"/>
        <v>0</v>
      </c>
      <c r="L653" s="47">
        <f t="shared" si="280"/>
        <v>0</v>
      </c>
      <c r="M653" s="47">
        <f t="shared" si="280"/>
        <v>0</v>
      </c>
      <c r="N653" s="45">
        <f t="shared" si="280"/>
        <v>2896</v>
      </c>
      <c r="O653" s="45">
        <f t="shared" si="280"/>
        <v>0</v>
      </c>
      <c r="P653" s="45">
        <f t="shared" si="280"/>
        <v>0</v>
      </c>
      <c r="Q653" s="45">
        <f t="shared" si="280"/>
        <v>0</v>
      </c>
      <c r="R653" s="26"/>
    </row>
    <row r="654" spans="1:18" s="27" customFormat="1" ht="20.25">
      <c r="A654" s="42" t="s">
        <v>375</v>
      </c>
      <c r="B654" s="43" t="s">
        <v>181</v>
      </c>
      <c r="C654" s="43" t="s">
        <v>19</v>
      </c>
      <c r="D654" s="85" t="s">
        <v>385</v>
      </c>
      <c r="E654" s="43"/>
      <c r="F654" s="45">
        <f>F655</f>
        <v>5</v>
      </c>
      <c r="G654" s="45">
        <f t="shared" ref="G654:Q655" si="281">G655</f>
        <v>0</v>
      </c>
      <c r="H654" s="45">
        <f t="shared" si="281"/>
        <v>0</v>
      </c>
      <c r="I654" s="45">
        <f t="shared" si="281"/>
        <v>0</v>
      </c>
      <c r="J654" s="46">
        <f t="shared" si="281"/>
        <v>0</v>
      </c>
      <c r="K654" s="46">
        <f t="shared" si="281"/>
        <v>0</v>
      </c>
      <c r="L654" s="47">
        <f t="shared" si="281"/>
        <v>0</v>
      </c>
      <c r="M654" s="47">
        <f t="shared" si="281"/>
        <v>0</v>
      </c>
      <c r="N654" s="45">
        <f t="shared" si="281"/>
        <v>5</v>
      </c>
      <c r="O654" s="45">
        <f t="shared" si="281"/>
        <v>0</v>
      </c>
      <c r="P654" s="45">
        <f t="shared" si="281"/>
        <v>0</v>
      </c>
      <c r="Q654" s="45">
        <f t="shared" si="281"/>
        <v>0</v>
      </c>
      <c r="R654" s="26"/>
    </row>
    <row r="655" spans="1:18" s="27" customFormat="1" ht="50.25">
      <c r="A655" s="42" t="s">
        <v>84</v>
      </c>
      <c r="B655" s="43" t="s">
        <v>181</v>
      </c>
      <c r="C655" s="43" t="s">
        <v>19</v>
      </c>
      <c r="D655" s="85" t="s">
        <v>385</v>
      </c>
      <c r="E655" s="49">
        <v>600</v>
      </c>
      <c r="F655" s="45">
        <f>F656</f>
        <v>5</v>
      </c>
      <c r="G655" s="45">
        <f t="shared" si="281"/>
        <v>0</v>
      </c>
      <c r="H655" s="45">
        <f t="shared" si="281"/>
        <v>0</v>
      </c>
      <c r="I655" s="45">
        <f t="shared" si="281"/>
        <v>0</v>
      </c>
      <c r="J655" s="46">
        <f t="shared" si="281"/>
        <v>0</v>
      </c>
      <c r="K655" s="46">
        <f t="shared" si="281"/>
        <v>0</v>
      </c>
      <c r="L655" s="47">
        <f t="shared" si="281"/>
        <v>0</v>
      </c>
      <c r="M655" s="47">
        <f t="shared" si="281"/>
        <v>0</v>
      </c>
      <c r="N655" s="45">
        <f t="shared" si="281"/>
        <v>5</v>
      </c>
      <c r="O655" s="45">
        <f t="shared" si="281"/>
        <v>0</v>
      </c>
      <c r="P655" s="45">
        <f t="shared" si="281"/>
        <v>0</v>
      </c>
      <c r="Q655" s="45">
        <f t="shared" si="281"/>
        <v>0</v>
      </c>
      <c r="R655" s="26"/>
    </row>
    <row r="656" spans="1:18" s="27" customFormat="1" ht="20.25">
      <c r="A656" s="42" t="s">
        <v>85</v>
      </c>
      <c r="B656" s="43" t="s">
        <v>181</v>
      </c>
      <c r="C656" s="43" t="s">
        <v>19</v>
      </c>
      <c r="D656" s="85" t="s">
        <v>385</v>
      </c>
      <c r="E656" s="49">
        <v>620</v>
      </c>
      <c r="F656" s="45">
        <v>5</v>
      </c>
      <c r="G656" s="45"/>
      <c r="H656" s="45"/>
      <c r="I656" s="50"/>
      <c r="J656" s="102"/>
      <c r="K656" s="102"/>
      <c r="L656" s="103"/>
      <c r="M656" s="103"/>
      <c r="N656" s="45">
        <f>F656+J656+K656</f>
        <v>5</v>
      </c>
      <c r="O656" s="45">
        <f>G656+K656</f>
        <v>0</v>
      </c>
      <c r="P656" s="45">
        <f>H656+L656+M656</f>
        <v>0</v>
      </c>
      <c r="Q656" s="50">
        <f>I656+M656</f>
        <v>0</v>
      </c>
      <c r="R656" s="26"/>
    </row>
    <row r="657" spans="1:18" s="27" customFormat="1" ht="20.25">
      <c r="A657" s="42" t="s">
        <v>377</v>
      </c>
      <c r="B657" s="43" t="s">
        <v>181</v>
      </c>
      <c r="C657" s="43" t="s">
        <v>19</v>
      </c>
      <c r="D657" s="85" t="s">
        <v>386</v>
      </c>
      <c r="E657" s="43"/>
      <c r="F657" s="45">
        <f t="shared" ref="F657:Q657" si="282">F658</f>
        <v>30</v>
      </c>
      <c r="G657" s="45">
        <f t="shared" si="282"/>
        <v>0</v>
      </c>
      <c r="H657" s="45">
        <f t="shared" si="282"/>
        <v>0</v>
      </c>
      <c r="I657" s="45">
        <f t="shared" si="282"/>
        <v>0</v>
      </c>
      <c r="J657" s="46">
        <f t="shared" si="282"/>
        <v>0</v>
      </c>
      <c r="K657" s="46">
        <f t="shared" si="282"/>
        <v>0</v>
      </c>
      <c r="L657" s="47">
        <f t="shared" si="282"/>
        <v>0</v>
      </c>
      <c r="M657" s="47">
        <f t="shared" si="282"/>
        <v>0</v>
      </c>
      <c r="N657" s="45">
        <f t="shared" si="282"/>
        <v>30</v>
      </c>
      <c r="O657" s="45">
        <f t="shared" si="282"/>
        <v>0</v>
      </c>
      <c r="P657" s="45">
        <f t="shared" si="282"/>
        <v>0</v>
      </c>
      <c r="Q657" s="45">
        <f t="shared" si="282"/>
        <v>0</v>
      </c>
      <c r="R657" s="26"/>
    </row>
    <row r="658" spans="1:18" s="27" customFormat="1" ht="50.25">
      <c r="A658" s="42" t="s">
        <v>84</v>
      </c>
      <c r="B658" s="43" t="s">
        <v>181</v>
      </c>
      <c r="C658" s="43" t="s">
        <v>19</v>
      </c>
      <c r="D658" s="85" t="s">
        <v>386</v>
      </c>
      <c r="E658" s="49">
        <v>600</v>
      </c>
      <c r="F658" s="45">
        <f>F659+F660</f>
        <v>30</v>
      </c>
      <c r="G658" s="45">
        <f t="shared" ref="G658:Q658" si="283">G659+G660</f>
        <v>0</v>
      </c>
      <c r="H658" s="45">
        <f t="shared" si="283"/>
        <v>0</v>
      </c>
      <c r="I658" s="45">
        <f t="shared" si="283"/>
        <v>0</v>
      </c>
      <c r="J658" s="46">
        <f t="shared" si="283"/>
        <v>0</v>
      </c>
      <c r="K658" s="46">
        <f t="shared" si="283"/>
        <v>0</v>
      </c>
      <c r="L658" s="47">
        <f t="shared" si="283"/>
        <v>0</v>
      </c>
      <c r="M658" s="47">
        <f t="shared" si="283"/>
        <v>0</v>
      </c>
      <c r="N658" s="45">
        <f t="shared" si="283"/>
        <v>30</v>
      </c>
      <c r="O658" s="45">
        <f t="shared" si="283"/>
        <v>0</v>
      </c>
      <c r="P658" s="45">
        <f t="shared" si="283"/>
        <v>0</v>
      </c>
      <c r="Q658" s="45">
        <f t="shared" si="283"/>
        <v>0</v>
      </c>
      <c r="R658" s="26"/>
    </row>
    <row r="659" spans="1:18" s="27" customFormat="1" ht="20.25">
      <c r="A659" s="42" t="s">
        <v>159</v>
      </c>
      <c r="B659" s="43" t="s">
        <v>181</v>
      </c>
      <c r="C659" s="43" t="s">
        <v>19</v>
      </c>
      <c r="D659" s="85" t="s">
        <v>386</v>
      </c>
      <c r="E659" s="49">
        <v>610</v>
      </c>
      <c r="F659" s="45">
        <v>9</v>
      </c>
      <c r="G659" s="45"/>
      <c r="H659" s="45"/>
      <c r="I659" s="50"/>
      <c r="J659" s="102"/>
      <c r="K659" s="102"/>
      <c r="L659" s="103"/>
      <c r="M659" s="103"/>
      <c r="N659" s="45">
        <f>F659+J659+K659</f>
        <v>9</v>
      </c>
      <c r="O659" s="45">
        <f>G659+K659</f>
        <v>0</v>
      </c>
      <c r="P659" s="45">
        <f>H659+L659+M659</f>
        <v>0</v>
      </c>
      <c r="Q659" s="50">
        <f>I659+M659</f>
        <v>0</v>
      </c>
      <c r="R659" s="26"/>
    </row>
    <row r="660" spans="1:18" s="27" customFormat="1" ht="20.25">
      <c r="A660" s="42" t="s">
        <v>85</v>
      </c>
      <c r="B660" s="43" t="s">
        <v>181</v>
      </c>
      <c r="C660" s="43" t="s">
        <v>19</v>
      </c>
      <c r="D660" s="85" t="s">
        <v>386</v>
      </c>
      <c r="E660" s="49">
        <v>620</v>
      </c>
      <c r="F660" s="45">
        <v>21</v>
      </c>
      <c r="G660" s="45"/>
      <c r="H660" s="45"/>
      <c r="I660" s="50"/>
      <c r="J660" s="102"/>
      <c r="K660" s="102"/>
      <c r="L660" s="103"/>
      <c r="M660" s="103"/>
      <c r="N660" s="45">
        <f>F660+J660+K660</f>
        <v>21</v>
      </c>
      <c r="O660" s="45">
        <f>G660+K660</f>
        <v>0</v>
      </c>
      <c r="P660" s="45">
        <f>H660+L660+M660</f>
        <v>0</v>
      </c>
      <c r="Q660" s="50">
        <f>I660+M660</f>
        <v>0</v>
      </c>
      <c r="R660" s="26"/>
    </row>
    <row r="661" spans="1:18" s="27" customFormat="1" ht="20.25">
      <c r="A661" s="42" t="s">
        <v>379</v>
      </c>
      <c r="B661" s="43" t="s">
        <v>181</v>
      </c>
      <c r="C661" s="43" t="s">
        <v>19</v>
      </c>
      <c r="D661" s="85" t="s">
        <v>387</v>
      </c>
      <c r="E661" s="43"/>
      <c r="F661" s="45">
        <f t="shared" ref="F661:Q662" si="284">F662</f>
        <v>12</v>
      </c>
      <c r="G661" s="45">
        <f t="shared" si="284"/>
        <v>0</v>
      </c>
      <c r="H661" s="45">
        <f t="shared" si="284"/>
        <v>0</v>
      </c>
      <c r="I661" s="45">
        <f t="shared" si="284"/>
        <v>0</v>
      </c>
      <c r="J661" s="46">
        <f t="shared" si="284"/>
        <v>0</v>
      </c>
      <c r="K661" s="46">
        <f t="shared" si="284"/>
        <v>0</v>
      </c>
      <c r="L661" s="47">
        <f t="shared" si="284"/>
        <v>0</v>
      </c>
      <c r="M661" s="47">
        <f t="shared" si="284"/>
        <v>0</v>
      </c>
      <c r="N661" s="45">
        <f t="shared" si="284"/>
        <v>12</v>
      </c>
      <c r="O661" s="45">
        <f t="shared" si="284"/>
        <v>0</v>
      </c>
      <c r="P661" s="45">
        <f t="shared" si="284"/>
        <v>0</v>
      </c>
      <c r="Q661" s="45">
        <f t="shared" si="284"/>
        <v>0</v>
      </c>
      <c r="R661" s="26"/>
    </row>
    <row r="662" spans="1:18" s="27" customFormat="1" ht="50.25">
      <c r="A662" s="42" t="s">
        <v>84</v>
      </c>
      <c r="B662" s="43" t="s">
        <v>181</v>
      </c>
      <c r="C662" s="43" t="s">
        <v>19</v>
      </c>
      <c r="D662" s="85" t="s">
        <v>387</v>
      </c>
      <c r="E662" s="49">
        <v>600</v>
      </c>
      <c r="F662" s="45">
        <f t="shared" si="284"/>
        <v>12</v>
      </c>
      <c r="G662" s="45">
        <f t="shared" si="284"/>
        <v>0</v>
      </c>
      <c r="H662" s="45">
        <f t="shared" si="284"/>
        <v>0</v>
      </c>
      <c r="I662" s="45">
        <f t="shared" si="284"/>
        <v>0</v>
      </c>
      <c r="J662" s="46">
        <f t="shared" si="284"/>
        <v>0</v>
      </c>
      <c r="K662" s="46">
        <f t="shared" si="284"/>
        <v>0</v>
      </c>
      <c r="L662" s="47">
        <f t="shared" si="284"/>
        <v>0</v>
      </c>
      <c r="M662" s="47">
        <f t="shared" si="284"/>
        <v>0</v>
      </c>
      <c r="N662" s="45">
        <f t="shared" si="284"/>
        <v>12</v>
      </c>
      <c r="O662" s="45">
        <f t="shared" si="284"/>
        <v>0</v>
      </c>
      <c r="P662" s="45">
        <f t="shared" si="284"/>
        <v>0</v>
      </c>
      <c r="Q662" s="45">
        <f t="shared" si="284"/>
        <v>0</v>
      </c>
      <c r="R662" s="26"/>
    </row>
    <row r="663" spans="1:18" s="27" customFormat="1" ht="20.25">
      <c r="A663" s="42" t="s">
        <v>159</v>
      </c>
      <c r="B663" s="43" t="s">
        <v>181</v>
      </c>
      <c r="C663" s="43" t="s">
        <v>19</v>
      </c>
      <c r="D663" s="85" t="s">
        <v>387</v>
      </c>
      <c r="E663" s="49">
        <v>610</v>
      </c>
      <c r="F663" s="45">
        <v>12</v>
      </c>
      <c r="G663" s="45"/>
      <c r="H663" s="45"/>
      <c r="I663" s="50"/>
      <c r="J663" s="102"/>
      <c r="K663" s="102"/>
      <c r="L663" s="103"/>
      <c r="M663" s="103"/>
      <c r="N663" s="45">
        <f>F663+J663+K663</f>
        <v>12</v>
      </c>
      <c r="O663" s="45">
        <f>G663+K663</f>
        <v>0</v>
      </c>
      <c r="P663" s="45">
        <f>H663+L663+M663</f>
        <v>0</v>
      </c>
      <c r="Q663" s="50">
        <f>I663+M663</f>
        <v>0</v>
      </c>
      <c r="R663" s="26"/>
    </row>
    <row r="664" spans="1:18" s="27" customFormat="1" ht="20.25">
      <c r="A664" s="42" t="s">
        <v>381</v>
      </c>
      <c r="B664" s="43" t="s">
        <v>181</v>
      </c>
      <c r="C664" s="43" t="s">
        <v>19</v>
      </c>
      <c r="D664" s="85" t="s">
        <v>388</v>
      </c>
      <c r="E664" s="43"/>
      <c r="F664" s="45">
        <f t="shared" ref="F664:Q664" si="285">F665</f>
        <v>2540</v>
      </c>
      <c r="G664" s="45">
        <f t="shared" si="285"/>
        <v>0</v>
      </c>
      <c r="H664" s="45">
        <f t="shared" si="285"/>
        <v>0</v>
      </c>
      <c r="I664" s="45">
        <f t="shared" si="285"/>
        <v>0</v>
      </c>
      <c r="J664" s="46">
        <f t="shared" si="285"/>
        <v>0</v>
      </c>
      <c r="K664" s="46">
        <f t="shared" si="285"/>
        <v>0</v>
      </c>
      <c r="L664" s="47">
        <f t="shared" si="285"/>
        <v>0</v>
      </c>
      <c r="M664" s="47">
        <f t="shared" si="285"/>
        <v>0</v>
      </c>
      <c r="N664" s="45">
        <f t="shared" si="285"/>
        <v>2540</v>
      </c>
      <c r="O664" s="45">
        <f t="shared" si="285"/>
        <v>0</v>
      </c>
      <c r="P664" s="45">
        <f t="shared" si="285"/>
        <v>0</v>
      </c>
      <c r="Q664" s="45">
        <f t="shared" si="285"/>
        <v>0</v>
      </c>
      <c r="R664" s="26"/>
    </row>
    <row r="665" spans="1:18" s="27" customFormat="1" ht="50.25">
      <c r="A665" s="42" t="s">
        <v>84</v>
      </c>
      <c r="B665" s="43" t="s">
        <v>181</v>
      </c>
      <c r="C665" s="43" t="s">
        <v>19</v>
      </c>
      <c r="D665" s="85" t="s">
        <v>388</v>
      </c>
      <c r="E665" s="49">
        <v>600</v>
      </c>
      <c r="F665" s="45">
        <f>F666+F667</f>
        <v>2540</v>
      </c>
      <c r="G665" s="45">
        <f t="shared" ref="G665:Q665" si="286">G666+G667</f>
        <v>0</v>
      </c>
      <c r="H665" s="45">
        <f t="shared" si="286"/>
        <v>0</v>
      </c>
      <c r="I665" s="45">
        <f t="shared" si="286"/>
        <v>0</v>
      </c>
      <c r="J665" s="46">
        <f t="shared" si="286"/>
        <v>0</v>
      </c>
      <c r="K665" s="46">
        <f t="shared" si="286"/>
        <v>0</v>
      </c>
      <c r="L665" s="47">
        <f t="shared" si="286"/>
        <v>0</v>
      </c>
      <c r="M665" s="47">
        <f t="shared" si="286"/>
        <v>0</v>
      </c>
      <c r="N665" s="45">
        <f t="shared" si="286"/>
        <v>2540</v>
      </c>
      <c r="O665" s="45">
        <f t="shared" si="286"/>
        <v>0</v>
      </c>
      <c r="P665" s="45">
        <f t="shared" si="286"/>
        <v>0</v>
      </c>
      <c r="Q665" s="45">
        <f t="shared" si="286"/>
        <v>0</v>
      </c>
      <c r="R665" s="26"/>
    </row>
    <row r="666" spans="1:18" s="27" customFormat="1" ht="20.25">
      <c r="A666" s="42" t="s">
        <v>159</v>
      </c>
      <c r="B666" s="43" t="s">
        <v>181</v>
      </c>
      <c r="C666" s="43" t="s">
        <v>19</v>
      </c>
      <c r="D666" s="85" t="s">
        <v>388</v>
      </c>
      <c r="E666" s="49">
        <v>610</v>
      </c>
      <c r="F666" s="45">
        <v>2060</v>
      </c>
      <c r="G666" s="45"/>
      <c r="H666" s="45"/>
      <c r="I666" s="50"/>
      <c r="J666" s="102"/>
      <c r="K666" s="102"/>
      <c r="L666" s="103"/>
      <c r="M666" s="103"/>
      <c r="N666" s="45">
        <f>F666+J666+K666</f>
        <v>2060</v>
      </c>
      <c r="O666" s="45">
        <f>G666+K666</f>
        <v>0</v>
      </c>
      <c r="P666" s="45">
        <f>H666+L666+M666</f>
        <v>0</v>
      </c>
      <c r="Q666" s="50">
        <f>I666+M666</f>
        <v>0</v>
      </c>
      <c r="R666" s="26"/>
    </row>
    <row r="667" spans="1:18" s="27" customFormat="1" ht="20.25">
      <c r="A667" s="42" t="s">
        <v>85</v>
      </c>
      <c r="B667" s="43" t="s">
        <v>181</v>
      </c>
      <c r="C667" s="43" t="s">
        <v>19</v>
      </c>
      <c r="D667" s="85" t="s">
        <v>388</v>
      </c>
      <c r="E667" s="49">
        <v>620</v>
      </c>
      <c r="F667" s="45">
        <v>480</v>
      </c>
      <c r="G667" s="45"/>
      <c r="H667" s="45"/>
      <c r="I667" s="50"/>
      <c r="J667" s="102"/>
      <c r="K667" s="102"/>
      <c r="L667" s="103"/>
      <c r="M667" s="103"/>
      <c r="N667" s="45">
        <f>F667+J667+K667</f>
        <v>480</v>
      </c>
      <c r="O667" s="45">
        <f>G667+K667</f>
        <v>0</v>
      </c>
      <c r="P667" s="45">
        <f>H667+L667+M667</f>
        <v>0</v>
      </c>
      <c r="Q667" s="50">
        <f>I667+M667</f>
        <v>0</v>
      </c>
      <c r="R667" s="26"/>
    </row>
    <row r="668" spans="1:18" s="27" customFormat="1" ht="33.75">
      <c r="A668" s="42" t="s">
        <v>383</v>
      </c>
      <c r="B668" s="43" t="s">
        <v>181</v>
      </c>
      <c r="C668" s="43" t="s">
        <v>19</v>
      </c>
      <c r="D668" s="85" t="s">
        <v>389</v>
      </c>
      <c r="E668" s="43"/>
      <c r="F668" s="45">
        <f t="shared" ref="F668:Q668" si="287">F669</f>
        <v>309</v>
      </c>
      <c r="G668" s="45">
        <f t="shared" si="287"/>
        <v>0</v>
      </c>
      <c r="H668" s="45">
        <f t="shared" si="287"/>
        <v>0</v>
      </c>
      <c r="I668" s="45">
        <f t="shared" si="287"/>
        <v>0</v>
      </c>
      <c r="J668" s="46">
        <f t="shared" si="287"/>
        <v>0</v>
      </c>
      <c r="K668" s="46">
        <f t="shared" si="287"/>
        <v>0</v>
      </c>
      <c r="L668" s="47">
        <f t="shared" si="287"/>
        <v>0</v>
      </c>
      <c r="M668" s="47">
        <f t="shared" si="287"/>
        <v>0</v>
      </c>
      <c r="N668" s="45">
        <f t="shared" si="287"/>
        <v>309</v>
      </c>
      <c r="O668" s="45">
        <f t="shared" si="287"/>
        <v>0</v>
      </c>
      <c r="P668" s="45">
        <f t="shared" si="287"/>
        <v>0</v>
      </c>
      <c r="Q668" s="45">
        <f t="shared" si="287"/>
        <v>0</v>
      </c>
      <c r="R668" s="26"/>
    </row>
    <row r="669" spans="1:18" s="27" customFormat="1" ht="50.25">
      <c r="A669" s="42" t="s">
        <v>84</v>
      </c>
      <c r="B669" s="43" t="s">
        <v>181</v>
      </c>
      <c r="C669" s="43" t="s">
        <v>19</v>
      </c>
      <c r="D669" s="85" t="s">
        <v>389</v>
      </c>
      <c r="E669" s="49">
        <v>600</v>
      </c>
      <c r="F669" s="45">
        <f>F670+F671</f>
        <v>309</v>
      </c>
      <c r="G669" s="45">
        <f t="shared" ref="G669:Q669" si="288">G670+G671</f>
        <v>0</v>
      </c>
      <c r="H669" s="45">
        <f t="shared" si="288"/>
        <v>0</v>
      </c>
      <c r="I669" s="45">
        <f t="shared" si="288"/>
        <v>0</v>
      </c>
      <c r="J669" s="46">
        <f t="shared" si="288"/>
        <v>0</v>
      </c>
      <c r="K669" s="46">
        <f t="shared" si="288"/>
        <v>0</v>
      </c>
      <c r="L669" s="47">
        <f t="shared" si="288"/>
        <v>0</v>
      </c>
      <c r="M669" s="47">
        <f t="shared" si="288"/>
        <v>0</v>
      </c>
      <c r="N669" s="45">
        <f t="shared" si="288"/>
        <v>309</v>
      </c>
      <c r="O669" s="45">
        <f t="shared" si="288"/>
        <v>0</v>
      </c>
      <c r="P669" s="45">
        <f t="shared" si="288"/>
        <v>0</v>
      </c>
      <c r="Q669" s="45">
        <f t="shared" si="288"/>
        <v>0</v>
      </c>
      <c r="R669" s="26"/>
    </row>
    <row r="670" spans="1:18" s="27" customFormat="1" ht="20.25">
      <c r="A670" s="42" t="s">
        <v>159</v>
      </c>
      <c r="B670" s="43" t="s">
        <v>181</v>
      </c>
      <c r="C670" s="43" t="s">
        <v>19</v>
      </c>
      <c r="D670" s="85" t="s">
        <v>389</v>
      </c>
      <c r="E670" s="49">
        <v>610</v>
      </c>
      <c r="F670" s="45">
        <f>45-18</f>
        <v>27</v>
      </c>
      <c r="G670" s="45"/>
      <c r="H670" s="45"/>
      <c r="I670" s="50"/>
      <c r="J670" s="102"/>
      <c r="K670" s="102"/>
      <c r="L670" s="103"/>
      <c r="M670" s="103"/>
      <c r="N670" s="45">
        <f>F670+J670+K670</f>
        <v>27</v>
      </c>
      <c r="O670" s="45">
        <f>G670+K670</f>
        <v>0</v>
      </c>
      <c r="P670" s="45">
        <f>H670+L670+M670</f>
        <v>0</v>
      </c>
      <c r="Q670" s="50">
        <f>I670+M670</f>
        <v>0</v>
      </c>
      <c r="R670" s="26"/>
    </row>
    <row r="671" spans="1:18" s="27" customFormat="1" ht="20.25">
      <c r="A671" s="42" t="s">
        <v>85</v>
      </c>
      <c r="B671" s="43" t="s">
        <v>181</v>
      </c>
      <c r="C671" s="43" t="s">
        <v>19</v>
      </c>
      <c r="D671" s="85" t="s">
        <v>389</v>
      </c>
      <c r="E671" s="49">
        <v>620</v>
      </c>
      <c r="F671" s="45">
        <v>282</v>
      </c>
      <c r="G671" s="45"/>
      <c r="H671" s="45"/>
      <c r="I671" s="50"/>
      <c r="J671" s="102"/>
      <c r="K671" s="102"/>
      <c r="L671" s="103"/>
      <c r="M671" s="103"/>
      <c r="N671" s="45">
        <f>F671+J671+K671</f>
        <v>282</v>
      </c>
      <c r="O671" s="45">
        <f>G671+K671</f>
        <v>0</v>
      </c>
      <c r="P671" s="45">
        <f>H671+L671+M671</f>
        <v>0</v>
      </c>
      <c r="Q671" s="50">
        <f>I671+M671</f>
        <v>0</v>
      </c>
      <c r="R671" s="26"/>
    </row>
    <row r="672" spans="1:18" s="27" customFormat="1" ht="33.75">
      <c r="A672" s="42" t="s">
        <v>390</v>
      </c>
      <c r="B672" s="43" t="s">
        <v>181</v>
      </c>
      <c r="C672" s="43" t="s">
        <v>19</v>
      </c>
      <c r="D672" s="43" t="s">
        <v>391</v>
      </c>
      <c r="E672" s="43"/>
      <c r="F672" s="45">
        <f t="shared" ref="F672:Q672" si="289">F673</f>
        <v>342</v>
      </c>
      <c r="G672" s="45">
        <f t="shared" si="289"/>
        <v>0</v>
      </c>
      <c r="H672" s="45">
        <f t="shared" si="289"/>
        <v>0</v>
      </c>
      <c r="I672" s="45">
        <f t="shared" si="289"/>
        <v>0</v>
      </c>
      <c r="J672" s="46">
        <f t="shared" si="289"/>
        <v>0</v>
      </c>
      <c r="K672" s="46">
        <f t="shared" si="289"/>
        <v>0</v>
      </c>
      <c r="L672" s="47">
        <f t="shared" si="289"/>
        <v>0</v>
      </c>
      <c r="M672" s="47">
        <f t="shared" si="289"/>
        <v>0</v>
      </c>
      <c r="N672" s="45">
        <f t="shared" si="289"/>
        <v>342</v>
      </c>
      <c r="O672" s="45">
        <f t="shared" si="289"/>
        <v>0</v>
      </c>
      <c r="P672" s="45">
        <f t="shared" si="289"/>
        <v>0</v>
      </c>
      <c r="Q672" s="45">
        <f t="shared" si="289"/>
        <v>0</v>
      </c>
      <c r="R672" s="26"/>
    </row>
    <row r="673" spans="1:18" s="27" customFormat="1" ht="50.25">
      <c r="A673" s="42" t="s">
        <v>84</v>
      </c>
      <c r="B673" s="43" t="s">
        <v>181</v>
      </c>
      <c r="C673" s="43" t="s">
        <v>19</v>
      </c>
      <c r="D673" s="43" t="s">
        <v>391</v>
      </c>
      <c r="E673" s="49">
        <v>600</v>
      </c>
      <c r="F673" s="45">
        <f t="shared" ref="F673:Q673" si="290">F674+F675</f>
        <v>342</v>
      </c>
      <c r="G673" s="45">
        <f t="shared" si="290"/>
        <v>0</v>
      </c>
      <c r="H673" s="45">
        <f t="shared" si="290"/>
        <v>0</v>
      </c>
      <c r="I673" s="45">
        <f t="shared" si="290"/>
        <v>0</v>
      </c>
      <c r="J673" s="46">
        <f t="shared" si="290"/>
        <v>0</v>
      </c>
      <c r="K673" s="46">
        <f t="shared" si="290"/>
        <v>0</v>
      </c>
      <c r="L673" s="47">
        <f t="shared" si="290"/>
        <v>0</v>
      </c>
      <c r="M673" s="47">
        <f t="shared" si="290"/>
        <v>0</v>
      </c>
      <c r="N673" s="45">
        <f t="shared" si="290"/>
        <v>342</v>
      </c>
      <c r="O673" s="45">
        <f t="shared" si="290"/>
        <v>0</v>
      </c>
      <c r="P673" s="45">
        <f t="shared" si="290"/>
        <v>0</v>
      </c>
      <c r="Q673" s="45">
        <f t="shared" si="290"/>
        <v>0</v>
      </c>
      <c r="R673" s="26"/>
    </row>
    <row r="674" spans="1:18" s="27" customFormat="1" ht="20.25">
      <c r="A674" s="42" t="s">
        <v>159</v>
      </c>
      <c r="B674" s="43" t="s">
        <v>181</v>
      </c>
      <c r="C674" s="43" t="s">
        <v>19</v>
      </c>
      <c r="D674" s="43" t="s">
        <v>391</v>
      </c>
      <c r="E674" s="49">
        <v>610</v>
      </c>
      <c r="F674" s="45">
        <v>228</v>
      </c>
      <c r="G674" s="45"/>
      <c r="H674" s="45"/>
      <c r="I674" s="50"/>
      <c r="J674" s="102"/>
      <c r="K674" s="102"/>
      <c r="L674" s="103"/>
      <c r="M674" s="103"/>
      <c r="N674" s="45">
        <f>F674+J674+K674</f>
        <v>228</v>
      </c>
      <c r="O674" s="45">
        <f>G674+K674</f>
        <v>0</v>
      </c>
      <c r="P674" s="45">
        <f>H674+L674+M674</f>
        <v>0</v>
      </c>
      <c r="Q674" s="50">
        <f>I674+M674</f>
        <v>0</v>
      </c>
      <c r="R674" s="26"/>
    </row>
    <row r="675" spans="1:18" s="27" customFormat="1" ht="20.25">
      <c r="A675" s="42" t="s">
        <v>85</v>
      </c>
      <c r="B675" s="43" t="s">
        <v>181</v>
      </c>
      <c r="C675" s="43" t="s">
        <v>19</v>
      </c>
      <c r="D675" s="43" t="s">
        <v>391</v>
      </c>
      <c r="E675" s="49">
        <v>620</v>
      </c>
      <c r="F675" s="45">
        <v>114</v>
      </c>
      <c r="G675" s="45"/>
      <c r="H675" s="45"/>
      <c r="I675" s="50"/>
      <c r="J675" s="102"/>
      <c r="K675" s="102"/>
      <c r="L675" s="103"/>
      <c r="M675" s="103"/>
      <c r="N675" s="45">
        <f>F675+J675+K675</f>
        <v>114</v>
      </c>
      <c r="O675" s="45">
        <f>G675+K675</f>
        <v>0</v>
      </c>
      <c r="P675" s="45">
        <f>H675+L675+M675</f>
        <v>0</v>
      </c>
      <c r="Q675" s="50">
        <f>I675+M675</f>
        <v>0</v>
      </c>
      <c r="R675" s="26"/>
    </row>
    <row r="676" spans="1:18" s="111" customFormat="1" ht="20.25">
      <c r="A676" s="42" t="s">
        <v>21</v>
      </c>
      <c r="B676" s="43" t="s">
        <v>181</v>
      </c>
      <c r="C676" s="43" t="s">
        <v>19</v>
      </c>
      <c r="D676" s="60" t="s">
        <v>22</v>
      </c>
      <c r="E676" s="43"/>
      <c r="F676" s="45">
        <f>F677+F696</f>
        <v>0</v>
      </c>
      <c r="G676" s="45">
        <f t="shared" ref="G676:Q676" si="291">G677+G696</f>
        <v>0</v>
      </c>
      <c r="H676" s="45">
        <f t="shared" si="291"/>
        <v>472129</v>
      </c>
      <c r="I676" s="45">
        <f t="shared" si="291"/>
        <v>0</v>
      </c>
      <c r="J676" s="45">
        <f t="shared" si="291"/>
        <v>0</v>
      </c>
      <c r="K676" s="45">
        <f t="shared" si="291"/>
        <v>0</v>
      </c>
      <c r="L676" s="45">
        <f t="shared" si="291"/>
        <v>0</v>
      </c>
      <c r="M676" s="45">
        <f t="shared" si="291"/>
        <v>0</v>
      </c>
      <c r="N676" s="45">
        <f t="shared" si="291"/>
        <v>0</v>
      </c>
      <c r="O676" s="45">
        <f t="shared" si="291"/>
        <v>0</v>
      </c>
      <c r="P676" s="45">
        <f t="shared" si="291"/>
        <v>472129</v>
      </c>
      <c r="Q676" s="45">
        <f t="shared" si="291"/>
        <v>0</v>
      </c>
      <c r="R676" s="26"/>
    </row>
    <row r="677" spans="1:18" s="111" customFormat="1" ht="33.75">
      <c r="A677" s="42" t="s">
        <v>80</v>
      </c>
      <c r="B677" s="43" t="s">
        <v>181</v>
      </c>
      <c r="C677" s="43" t="s">
        <v>19</v>
      </c>
      <c r="D677" s="85" t="s">
        <v>172</v>
      </c>
      <c r="E677" s="43"/>
      <c r="F677" s="45">
        <f>F681+F685+F688+F692+F678</f>
        <v>0</v>
      </c>
      <c r="G677" s="45">
        <f>G681+G685+G688+G692+G678</f>
        <v>0</v>
      </c>
      <c r="H677" s="45">
        <f>H681+H685+H688+H692+H678</f>
        <v>468433</v>
      </c>
      <c r="I677" s="50">
        <f>I681+I685+I688+I692+I678</f>
        <v>0</v>
      </c>
      <c r="J677" s="51"/>
      <c r="K677" s="51"/>
      <c r="L677" s="52"/>
      <c r="M677" s="52"/>
      <c r="N677" s="45">
        <f>N681+N685+N688+N692+N678</f>
        <v>0</v>
      </c>
      <c r="O677" s="45">
        <f>O681+O685+O688+O692+O678</f>
        <v>0</v>
      </c>
      <c r="P677" s="45">
        <f>P681+P685+P688+P692+P678</f>
        <v>468433</v>
      </c>
      <c r="Q677" s="50">
        <f>Q681+Q685+Q688+Q692+Q678</f>
        <v>0</v>
      </c>
      <c r="R677" s="26"/>
    </row>
    <row r="678" spans="1:18" s="111" customFormat="1" ht="20.25">
      <c r="A678" s="42" t="s">
        <v>375</v>
      </c>
      <c r="B678" s="43" t="s">
        <v>181</v>
      </c>
      <c r="C678" s="43" t="s">
        <v>19</v>
      </c>
      <c r="D678" s="85" t="s">
        <v>392</v>
      </c>
      <c r="E678" s="43"/>
      <c r="F678" s="45">
        <f t="shared" ref="F678:I679" si="292">F679</f>
        <v>0</v>
      </c>
      <c r="G678" s="45">
        <f t="shared" si="292"/>
        <v>0</v>
      </c>
      <c r="H678" s="45">
        <f t="shared" si="292"/>
        <v>29907</v>
      </c>
      <c r="I678" s="50">
        <f t="shared" si="292"/>
        <v>0</v>
      </c>
      <c r="J678" s="51"/>
      <c r="K678" s="51"/>
      <c r="L678" s="52"/>
      <c r="M678" s="52"/>
      <c r="N678" s="45">
        <f t="shared" ref="N678:Q679" si="293">N679</f>
        <v>0</v>
      </c>
      <c r="O678" s="45">
        <f t="shared" si="293"/>
        <v>0</v>
      </c>
      <c r="P678" s="45">
        <f t="shared" si="293"/>
        <v>29907</v>
      </c>
      <c r="Q678" s="50">
        <f t="shared" si="293"/>
        <v>0</v>
      </c>
      <c r="R678" s="26"/>
    </row>
    <row r="679" spans="1:18" s="111" customFormat="1" ht="50.25">
      <c r="A679" s="42" t="s">
        <v>84</v>
      </c>
      <c r="B679" s="43" t="s">
        <v>181</v>
      </c>
      <c r="C679" s="43" t="s">
        <v>19</v>
      </c>
      <c r="D679" s="85" t="s">
        <v>392</v>
      </c>
      <c r="E679" s="49">
        <v>600</v>
      </c>
      <c r="F679" s="45">
        <f t="shared" si="292"/>
        <v>0</v>
      </c>
      <c r="G679" s="45">
        <f t="shared" si="292"/>
        <v>0</v>
      </c>
      <c r="H679" s="45">
        <f t="shared" si="292"/>
        <v>29907</v>
      </c>
      <c r="I679" s="50">
        <f t="shared" si="292"/>
        <v>0</v>
      </c>
      <c r="J679" s="51"/>
      <c r="K679" s="51"/>
      <c r="L679" s="52"/>
      <c r="M679" s="52"/>
      <c r="N679" s="45">
        <f t="shared" si="293"/>
        <v>0</v>
      </c>
      <c r="O679" s="45">
        <f t="shared" si="293"/>
        <v>0</v>
      </c>
      <c r="P679" s="45">
        <f t="shared" si="293"/>
        <v>29907</v>
      </c>
      <c r="Q679" s="50">
        <f t="shared" si="293"/>
        <v>0</v>
      </c>
      <c r="R679" s="26"/>
    </row>
    <row r="680" spans="1:18" s="111" customFormat="1" ht="20.25">
      <c r="A680" s="42" t="s">
        <v>85</v>
      </c>
      <c r="B680" s="43" t="s">
        <v>181</v>
      </c>
      <c r="C680" s="43" t="s">
        <v>19</v>
      </c>
      <c r="D680" s="85" t="s">
        <v>392</v>
      </c>
      <c r="E680" s="49">
        <v>620</v>
      </c>
      <c r="F680" s="45"/>
      <c r="G680" s="45"/>
      <c r="H680" s="45">
        <v>29907</v>
      </c>
      <c r="I680" s="50"/>
      <c r="J680" s="51"/>
      <c r="K680" s="51"/>
      <c r="L680" s="52"/>
      <c r="M680" s="52"/>
      <c r="N680" s="45">
        <f>F680+J680+K680</f>
        <v>0</v>
      </c>
      <c r="O680" s="45">
        <f>G680+K680</f>
        <v>0</v>
      </c>
      <c r="P680" s="45">
        <f>H680+L680+M680</f>
        <v>29907</v>
      </c>
      <c r="Q680" s="50">
        <f>I680+M680</f>
        <v>0</v>
      </c>
      <c r="R680" s="26"/>
    </row>
    <row r="681" spans="1:18" s="111" customFormat="1" ht="20.25">
      <c r="A681" s="42" t="s">
        <v>377</v>
      </c>
      <c r="B681" s="43" t="s">
        <v>181</v>
      </c>
      <c r="C681" s="43" t="s">
        <v>19</v>
      </c>
      <c r="D681" s="85" t="s">
        <v>393</v>
      </c>
      <c r="E681" s="43"/>
      <c r="F681" s="45">
        <f>F682</f>
        <v>0</v>
      </c>
      <c r="G681" s="45">
        <f>G682</f>
        <v>0</v>
      </c>
      <c r="H681" s="45">
        <f>H682</f>
        <v>86980</v>
      </c>
      <c r="I681" s="50">
        <f>I682</f>
        <v>0</v>
      </c>
      <c r="J681" s="51"/>
      <c r="K681" s="51"/>
      <c r="L681" s="52"/>
      <c r="M681" s="52"/>
      <c r="N681" s="45">
        <f>N682</f>
        <v>0</v>
      </c>
      <c r="O681" s="45">
        <f>O682</f>
        <v>0</v>
      </c>
      <c r="P681" s="45">
        <f>P682</f>
        <v>86980</v>
      </c>
      <c r="Q681" s="50">
        <f>Q682</f>
        <v>0</v>
      </c>
      <c r="R681" s="26"/>
    </row>
    <row r="682" spans="1:18" s="111" customFormat="1" ht="50.25">
      <c r="A682" s="42" t="s">
        <v>84</v>
      </c>
      <c r="B682" s="43" t="s">
        <v>181</v>
      </c>
      <c r="C682" s="43" t="s">
        <v>19</v>
      </c>
      <c r="D682" s="85" t="s">
        <v>393</v>
      </c>
      <c r="E682" s="49">
        <v>600</v>
      </c>
      <c r="F682" s="45">
        <f>F683+F684</f>
        <v>0</v>
      </c>
      <c r="G682" s="45">
        <f>G683+G684</f>
        <v>0</v>
      </c>
      <c r="H682" s="45">
        <f>H683+H684</f>
        <v>86980</v>
      </c>
      <c r="I682" s="50">
        <f>I683+I684</f>
        <v>0</v>
      </c>
      <c r="J682" s="51"/>
      <c r="K682" s="51"/>
      <c r="L682" s="52"/>
      <c r="M682" s="52"/>
      <c r="N682" s="45">
        <f>N683+N684</f>
        <v>0</v>
      </c>
      <c r="O682" s="45">
        <f>O683+O684</f>
        <v>0</v>
      </c>
      <c r="P682" s="45">
        <f>P683+P684</f>
        <v>86980</v>
      </c>
      <c r="Q682" s="50">
        <f>Q683+Q684</f>
        <v>0</v>
      </c>
      <c r="R682" s="26"/>
    </row>
    <row r="683" spans="1:18" s="111" customFormat="1" ht="20.25">
      <c r="A683" s="42" t="s">
        <v>159</v>
      </c>
      <c r="B683" s="43" t="s">
        <v>181</v>
      </c>
      <c r="C683" s="43" t="s">
        <v>19</v>
      </c>
      <c r="D683" s="85" t="s">
        <v>393</v>
      </c>
      <c r="E683" s="49">
        <v>610</v>
      </c>
      <c r="F683" s="45"/>
      <c r="G683" s="45"/>
      <c r="H683" s="45">
        <v>20570</v>
      </c>
      <c r="I683" s="50"/>
      <c r="J683" s="51"/>
      <c r="K683" s="51"/>
      <c r="L683" s="52"/>
      <c r="M683" s="52"/>
      <c r="N683" s="45">
        <f>F683+J683+K683</f>
        <v>0</v>
      </c>
      <c r="O683" s="45">
        <f>G683+K683</f>
        <v>0</v>
      </c>
      <c r="P683" s="45">
        <f>H683+L683+M683</f>
        <v>20570</v>
      </c>
      <c r="Q683" s="50">
        <f>I683+M683</f>
        <v>0</v>
      </c>
      <c r="R683" s="26"/>
    </row>
    <row r="684" spans="1:18" s="111" customFormat="1" ht="20.25">
      <c r="A684" s="42" t="s">
        <v>85</v>
      </c>
      <c r="B684" s="43" t="s">
        <v>181</v>
      </c>
      <c r="C684" s="43" t="s">
        <v>19</v>
      </c>
      <c r="D684" s="85" t="s">
        <v>393</v>
      </c>
      <c r="E684" s="49">
        <v>620</v>
      </c>
      <c r="F684" s="45"/>
      <c r="G684" s="45"/>
      <c r="H684" s="45">
        <v>66410</v>
      </c>
      <c r="I684" s="50"/>
      <c r="J684" s="51"/>
      <c r="K684" s="51"/>
      <c r="L684" s="52"/>
      <c r="M684" s="52"/>
      <c r="N684" s="45">
        <f>F684+J684+K684</f>
        <v>0</v>
      </c>
      <c r="O684" s="45">
        <f>G684+K684</f>
        <v>0</v>
      </c>
      <c r="P684" s="45">
        <f>H684+L684+M684</f>
        <v>66410</v>
      </c>
      <c r="Q684" s="50">
        <f>I684+M684</f>
        <v>0</v>
      </c>
      <c r="R684" s="26"/>
    </row>
    <row r="685" spans="1:18" s="111" customFormat="1" ht="20.25">
      <c r="A685" s="42" t="s">
        <v>379</v>
      </c>
      <c r="B685" s="43" t="s">
        <v>181</v>
      </c>
      <c r="C685" s="43" t="s">
        <v>19</v>
      </c>
      <c r="D685" s="85" t="s">
        <v>394</v>
      </c>
      <c r="E685" s="43"/>
      <c r="F685" s="45">
        <f t="shared" ref="F685:I686" si="294">F686</f>
        <v>0</v>
      </c>
      <c r="G685" s="45">
        <f t="shared" si="294"/>
        <v>0</v>
      </c>
      <c r="H685" s="45">
        <f t="shared" si="294"/>
        <v>44972</v>
      </c>
      <c r="I685" s="50">
        <f t="shared" si="294"/>
        <v>0</v>
      </c>
      <c r="J685" s="51"/>
      <c r="K685" s="51"/>
      <c r="L685" s="52"/>
      <c r="M685" s="52"/>
      <c r="N685" s="45">
        <f t="shared" ref="N685:Q686" si="295">N686</f>
        <v>0</v>
      </c>
      <c r="O685" s="45">
        <f t="shared" si="295"/>
        <v>0</v>
      </c>
      <c r="P685" s="45">
        <f t="shared" si="295"/>
        <v>44972</v>
      </c>
      <c r="Q685" s="50">
        <f t="shared" si="295"/>
        <v>0</v>
      </c>
      <c r="R685" s="26"/>
    </row>
    <row r="686" spans="1:18" s="104" customFormat="1" ht="50.25">
      <c r="A686" s="42" t="s">
        <v>84</v>
      </c>
      <c r="B686" s="43" t="s">
        <v>181</v>
      </c>
      <c r="C686" s="43" t="s">
        <v>19</v>
      </c>
      <c r="D686" s="85" t="s">
        <v>394</v>
      </c>
      <c r="E686" s="49">
        <v>600</v>
      </c>
      <c r="F686" s="45">
        <f t="shared" si="294"/>
        <v>0</v>
      </c>
      <c r="G686" s="45">
        <f t="shared" si="294"/>
        <v>0</v>
      </c>
      <c r="H686" s="45">
        <f t="shared" si="294"/>
        <v>44972</v>
      </c>
      <c r="I686" s="50">
        <f t="shared" si="294"/>
        <v>0</v>
      </c>
      <c r="J686" s="102"/>
      <c r="K686" s="102"/>
      <c r="L686" s="103"/>
      <c r="M686" s="103"/>
      <c r="N686" s="45">
        <f t="shared" si="295"/>
        <v>0</v>
      </c>
      <c r="O686" s="45">
        <f t="shared" si="295"/>
        <v>0</v>
      </c>
      <c r="P686" s="45">
        <f t="shared" si="295"/>
        <v>44972</v>
      </c>
      <c r="Q686" s="50">
        <f t="shared" si="295"/>
        <v>0</v>
      </c>
      <c r="R686" s="26"/>
    </row>
    <row r="687" spans="1:18" s="104" customFormat="1" ht="20.25">
      <c r="A687" s="42" t="s">
        <v>159</v>
      </c>
      <c r="B687" s="43" t="s">
        <v>181</v>
      </c>
      <c r="C687" s="43" t="s">
        <v>19</v>
      </c>
      <c r="D687" s="85" t="s">
        <v>394</v>
      </c>
      <c r="E687" s="49">
        <v>610</v>
      </c>
      <c r="F687" s="45"/>
      <c r="G687" s="45"/>
      <c r="H687" s="45">
        <v>44972</v>
      </c>
      <c r="I687" s="50"/>
      <c r="J687" s="102"/>
      <c r="K687" s="102"/>
      <c r="L687" s="103"/>
      <c r="M687" s="103"/>
      <c r="N687" s="45">
        <f>F687+J687+K687</f>
        <v>0</v>
      </c>
      <c r="O687" s="45">
        <f>G687+K687</f>
        <v>0</v>
      </c>
      <c r="P687" s="45">
        <f>H687+L687+M687</f>
        <v>44972</v>
      </c>
      <c r="Q687" s="50">
        <f>I687+M687</f>
        <v>0</v>
      </c>
      <c r="R687" s="26"/>
    </row>
    <row r="688" spans="1:18" s="104" customFormat="1" ht="20.25">
      <c r="A688" s="42" t="s">
        <v>381</v>
      </c>
      <c r="B688" s="43" t="s">
        <v>181</v>
      </c>
      <c r="C688" s="43" t="s">
        <v>19</v>
      </c>
      <c r="D688" s="85" t="s">
        <v>395</v>
      </c>
      <c r="E688" s="43"/>
      <c r="F688" s="45">
        <f>F689</f>
        <v>0</v>
      </c>
      <c r="G688" s="45">
        <f>G689</f>
        <v>0</v>
      </c>
      <c r="H688" s="45">
        <f>H689</f>
        <v>172070</v>
      </c>
      <c r="I688" s="50">
        <f>I689</f>
        <v>0</v>
      </c>
      <c r="J688" s="102"/>
      <c r="K688" s="102"/>
      <c r="L688" s="103"/>
      <c r="M688" s="103"/>
      <c r="N688" s="45">
        <f>N689</f>
        <v>0</v>
      </c>
      <c r="O688" s="45">
        <f>O689</f>
        <v>0</v>
      </c>
      <c r="P688" s="45">
        <f>P689</f>
        <v>172070</v>
      </c>
      <c r="Q688" s="50">
        <f>Q689</f>
        <v>0</v>
      </c>
      <c r="R688" s="26"/>
    </row>
    <row r="689" spans="1:18" s="104" customFormat="1" ht="50.25">
      <c r="A689" s="42" t="s">
        <v>84</v>
      </c>
      <c r="B689" s="43" t="s">
        <v>181</v>
      </c>
      <c r="C689" s="43" t="s">
        <v>19</v>
      </c>
      <c r="D689" s="85" t="s">
        <v>395</v>
      </c>
      <c r="E689" s="49">
        <v>600</v>
      </c>
      <c r="F689" s="45">
        <f>F690+F691</f>
        <v>0</v>
      </c>
      <c r="G689" s="45">
        <f t="shared" ref="G689:Q689" si="296">G690+G691</f>
        <v>0</v>
      </c>
      <c r="H689" s="45">
        <f t="shared" si="296"/>
        <v>172070</v>
      </c>
      <c r="I689" s="45">
        <f t="shared" si="296"/>
        <v>0</v>
      </c>
      <c r="J689" s="46">
        <f t="shared" si="296"/>
        <v>0</v>
      </c>
      <c r="K689" s="46">
        <f t="shared" si="296"/>
        <v>0</v>
      </c>
      <c r="L689" s="47">
        <f t="shared" si="296"/>
        <v>0</v>
      </c>
      <c r="M689" s="47">
        <f t="shared" si="296"/>
        <v>0</v>
      </c>
      <c r="N689" s="45">
        <f t="shared" si="296"/>
        <v>0</v>
      </c>
      <c r="O689" s="45">
        <f t="shared" si="296"/>
        <v>0</v>
      </c>
      <c r="P689" s="45">
        <f t="shared" si="296"/>
        <v>172070</v>
      </c>
      <c r="Q689" s="45">
        <f t="shared" si="296"/>
        <v>0</v>
      </c>
      <c r="R689" s="26"/>
    </row>
    <row r="690" spans="1:18" s="104" customFormat="1" ht="20.25">
      <c r="A690" s="42" t="s">
        <v>159</v>
      </c>
      <c r="B690" s="43" t="s">
        <v>181</v>
      </c>
      <c r="C690" s="43" t="s">
        <v>19</v>
      </c>
      <c r="D690" s="85" t="s">
        <v>395</v>
      </c>
      <c r="E690" s="49">
        <v>610</v>
      </c>
      <c r="F690" s="45"/>
      <c r="G690" s="45"/>
      <c r="H690" s="45">
        <v>148848</v>
      </c>
      <c r="I690" s="50"/>
      <c r="J690" s="102"/>
      <c r="K690" s="102"/>
      <c r="L690" s="103"/>
      <c r="M690" s="103"/>
      <c r="N690" s="45">
        <f>F690+J690+K690</f>
        <v>0</v>
      </c>
      <c r="O690" s="45">
        <f>G690+K690</f>
        <v>0</v>
      </c>
      <c r="P690" s="45">
        <f>H690+L690+M690</f>
        <v>148848</v>
      </c>
      <c r="Q690" s="50">
        <f>I690+M690</f>
        <v>0</v>
      </c>
      <c r="R690" s="26"/>
    </row>
    <row r="691" spans="1:18" s="104" customFormat="1" ht="20.25">
      <c r="A691" s="42" t="s">
        <v>85</v>
      </c>
      <c r="B691" s="43" t="s">
        <v>181</v>
      </c>
      <c r="C691" s="43" t="s">
        <v>19</v>
      </c>
      <c r="D691" s="85" t="s">
        <v>395</v>
      </c>
      <c r="E691" s="49">
        <v>620</v>
      </c>
      <c r="F691" s="45"/>
      <c r="G691" s="45"/>
      <c r="H691" s="45">
        <v>23222</v>
      </c>
      <c r="I691" s="50"/>
      <c r="J691" s="102"/>
      <c r="K691" s="102"/>
      <c r="L691" s="103"/>
      <c r="M691" s="103"/>
      <c r="N691" s="45">
        <f>F691+J691+K691</f>
        <v>0</v>
      </c>
      <c r="O691" s="45">
        <f>G691+K691</f>
        <v>0</v>
      </c>
      <c r="P691" s="45">
        <f>H691+L691+M691</f>
        <v>23222</v>
      </c>
      <c r="Q691" s="50">
        <f>I691+M691</f>
        <v>0</v>
      </c>
      <c r="R691" s="26"/>
    </row>
    <row r="692" spans="1:18" s="104" customFormat="1" ht="33.75">
      <c r="A692" s="42" t="s">
        <v>383</v>
      </c>
      <c r="B692" s="43" t="s">
        <v>181</v>
      </c>
      <c r="C692" s="43" t="s">
        <v>19</v>
      </c>
      <c r="D692" s="85" t="s">
        <v>396</v>
      </c>
      <c r="E692" s="43"/>
      <c r="F692" s="45">
        <f>F693</f>
        <v>0</v>
      </c>
      <c r="G692" s="45">
        <f>G693</f>
        <v>0</v>
      </c>
      <c r="H692" s="45">
        <f>H693</f>
        <v>134504</v>
      </c>
      <c r="I692" s="50">
        <f>I693</f>
        <v>0</v>
      </c>
      <c r="J692" s="102"/>
      <c r="K692" s="102"/>
      <c r="L692" s="103"/>
      <c r="M692" s="103"/>
      <c r="N692" s="45">
        <f>N693</f>
        <v>0</v>
      </c>
      <c r="O692" s="45">
        <f>O693</f>
        <v>0</v>
      </c>
      <c r="P692" s="45">
        <f>P693</f>
        <v>134504</v>
      </c>
      <c r="Q692" s="50">
        <f>Q693</f>
        <v>0</v>
      </c>
      <c r="R692" s="26"/>
    </row>
    <row r="693" spans="1:18" s="104" customFormat="1" ht="50.25">
      <c r="A693" s="42" t="s">
        <v>84</v>
      </c>
      <c r="B693" s="43" t="s">
        <v>181</v>
      </c>
      <c r="C693" s="43" t="s">
        <v>19</v>
      </c>
      <c r="D693" s="85" t="s">
        <v>396</v>
      </c>
      <c r="E693" s="49">
        <v>600</v>
      </c>
      <c r="F693" s="45">
        <f>F694+F695</f>
        <v>0</v>
      </c>
      <c r="G693" s="45">
        <f>G694+G695</f>
        <v>0</v>
      </c>
      <c r="H693" s="45">
        <f>H694+H695</f>
        <v>134504</v>
      </c>
      <c r="I693" s="50">
        <f>I694+I695</f>
        <v>0</v>
      </c>
      <c r="J693" s="102"/>
      <c r="K693" s="102"/>
      <c r="L693" s="103"/>
      <c r="M693" s="103"/>
      <c r="N693" s="45">
        <f>N694+N695</f>
        <v>0</v>
      </c>
      <c r="O693" s="45">
        <f>O694+O695</f>
        <v>0</v>
      </c>
      <c r="P693" s="45">
        <f>P694+P695</f>
        <v>134504</v>
      </c>
      <c r="Q693" s="50">
        <f>Q694+Q695</f>
        <v>0</v>
      </c>
      <c r="R693" s="26"/>
    </row>
    <row r="694" spans="1:18" s="104" customFormat="1" ht="20.25">
      <c r="A694" s="42" t="s">
        <v>159</v>
      </c>
      <c r="B694" s="43" t="s">
        <v>181</v>
      </c>
      <c r="C694" s="43" t="s">
        <v>19</v>
      </c>
      <c r="D694" s="85" t="s">
        <v>396</v>
      </c>
      <c r="E694" s="49">
        <v>610</v>
      </c>
      <c r="F694" s="45"/>
      <c r="G694" s="45"/>
      <c r="H694" s="45">
        <f>132442-71870</f>
        <v>60572</v>
      </c>
      <c r="I694" s="50"/>
      <c r="J694" s="102"/>
      <c r="K694" s="102"/>
      <c r="L694" s="103"/>
      <c r="M694" s="103"/>
      <c r="N694" s="45">
        <f>F694+J694+K694</f>
        <v>0</v>
      </c>
      <c r="O694" s="45">
        <f>G694+K694</f>
        <v>0</v>
      </c>
      <c r="P694" s="45">
        <f>H694+L694+M694</f>
        <v>60572</v>
      </c>
      <c r="Q694" s="50">
        <f>I694+M694</f>
        <v>0</v>
      </c>
      <c r="R694" s="26"/>
    </row>
    <row r="695" spans="1:18" s="104" customFormat="1" ht="20.25">
      <c r="A695" s="42" t="s">
        <v>85</v>
      </c>
      <c r="B695" s="43" t="s">
        <v>181</v>
      </c>
      <c r="C695" s="43" t="s">
        <v>19</v>
      </c>
      <c r="D695" s="85" t="s">
        <v>396</v>
      </c>
      <c r="E695" s="49">
        <v>620</v>
      </c>
      <c r="F695" s="45"/>
      <c r="G695" s="45"/>
      <c r="H695" s="45">
        <v>73932</v>
      </c>
      <c r="I695" s="50"/>
      <c r="J695" s="102"/>
      <c r="K695" s="102"/>
      <c r="L695" s="103"/>
      <c r="M695" s="103"/>
      <c r="N695" s="45">
        <f>F695+J695+K695</f>
        <v>0</v>
      </c>
      <c r="O695" s="45">
        <f>G695+K695</f>
        <v>0</v>
      </c>
      <c r="P695" s="45">
        <f>H695+L695+M695</f>
        <v>73932</v>
      </c>
      <c r="Q695" s="50">
        <f>I695+M695</f>
        <v>0</v>
      </c>
      <c r="R695" s="26"/>
    </row>
    <row r="696" spans="1:18" s="104" customFormat="1" ht="20.25">
      <c r="A696" s="42" t="s">
        <v>74</v>
      </c>
      <c r="B696" s="43" t="s">
        <v>181</v>
      </c>
      <c r="C696" s="43" t="s">
        <v>19</v>
      </c>
      <c r="D696" s="85" t="s">
        <v>105</v>
      </c>
      <c r="E696" s="43"/>
      <c r="F696" s="45">
        <f>F700+F704+F707+F711+F697</f>
        <v>0</v>
      </c>
      <c r="G696" s="45">
        <f>G700+G704+G707+G711+G697</f>
        <v>0</v>
      </c>
      <c r="H696" s="45">
        <f>H700+H704+H707+H711+H697</f>
        <v>3696</v>
      </c>
      <c r="I696" s="50">
        <f>I700+I704+I707+I711+I697</f>
        <v>0</v>
      </c>
      <c r="J696" s="102"/>
      <c r="K696" s="102"/>
      <c r="L696" s="103"/>
      <c r="M696" s="103"/>
      <c r="N696" s="45">
        <f>N700+N704+N707+N711+N697</f>
        <v>0</v>
      </c>
      <c r="O696" s="45">
        <f>O700+O704+O707+O711+O697</f>
        <v>0</v>
      </c>
      <c r="P696" s="45">
        <f>P700+P704+P707+P711+P697</f>
        <v>3696</v>
      </c>
      <c r="Q696" s="50">
        <f>Q700+Q704+Q707+Q711+Q697</f>
        <v>0</v>
      </c>
      <c r="R696" s="26"/>
    </row>
    <row r="697" spans="1:18" s="106" customFormat="1" ht="20.25">
      <c r="A697" s="42" t="s">
        <v>375</v>
      </c>
      <c r="B697" s="43" t="s">
        <v>181</v>
      </c>
      <c r="C697" s="43" t="s">
        <v>19</v>
      </c>
      <c r="D697" s="85" t="s">
        <v>397</v>
      </c>
      <c r="E697" s="43"/>
      <c r="F697" s="45">
        <f t="shared" ref="F697:I698" si="297">F698</f>
        <v>0</v>
      </c>
      <c r="G697" s="45">
        <f t="shared" si="297"/>
        <v>0</v>
      </c>
      <c r="H697" s="45">
        <f t="shared" si="297"/>
        <v>5</v>
      </c>
      <c r="I697" s="50">
        <f t="shared" si="297"/>
        <v>0</v>
      </c>
      <c r="J697" s="71"/>
      <c r="K697" s="71"/>
      <c r="L697" s="72"/>
      <c r="M697" s="72"/>
      <c r="N697" s="45">
        <f t="shared" ref="N697:Q698" si="298">N698</f>
        <v>0</v>
      </c>
      <c r="O697" s="45">
        <f t="shared" si="298"/>
        <v>0</v>
      </c>
      <c r="P697" s="45">
        <f t="shared" si="298"/>
        <v>5</v>
      </c>
      <c r="Q697" s="50">
        <f t="shared" si="298"/>
        <v>0</v>
      </c>
      <c r="R697" s="26"/>
    </row>
    <row r="698" spans="1:18" s="105" customFormat="1" ht="50.25">
      <c r="A698" s="42" t="s">
        <v>84</v>
      </c>
      <c r="B698" s="43" t="s">
        <v>181</v>
      </c>
      <c r="C698" s="43" t="s">
        <v>19</v>
      </c>
      <c r="D698" s="85" t="s">
        <v>397</v>
      </c>
      <c r="E698" s="49">
        <v>600</v>
      </c>
      <c r="F698" s="45">
        <f t="shared" si="297"/>
        <v>0</v>
      </c>
      <c r="G698" s="45">
        <f t="shared" si="297"/>
        <v>0</v>
      </c>
      <c r="H698" s="45">
        <f t="shared" si="297"/>
        <v>5</v>
      </c>
      <c r="I698" s="50">
        <f t="shared" si="297"/>
        <v>0</v>
      </c>
      <c r="J698" s="68"/>
      <c r="K698" s="68"/>
      <c r="L698" s="69"/>
      <c r="M698" s="69"/>
      <c r="N698" s="45">
        <f t="shared" si="298"/>
        <v>0</v>
      </c>
      <c r="O698" s="45">
        <f t="shared" si="298"/>
        <v>0</v>
      </c>
      <c r="P698" s="45">
        <f t="shared" si="298"/>
        <v>5</v>
      </c>
      <c r="Q698" s="50">
        <f t="shared" si="298"/>
        <v>0</v>
      </c>
      <c r="R698" s="26"/>
    </row>
    <row r="699" spans="1:18" s="105" customFormat="1" ht="20.25">
      <c r="A699" s="42" t="s">
        <v>85</v>
      </c>
      <c r="B699" s="43" t="s">
        <v>181</v>
      </c>
      <c r="C699" s="43" t="s">
        <v>19</v>
      </c>
      <c r="D699" s="85" t="s">
        <v>397</v>
      </c>
      <c r="E699" s="49">
        <v>620</v>
      </c>
      <c r="F699" s="45"/>
      <c r="G699" s="45"/>
      <c r="H699" s="45">
        <v>5</v>
      </c>
      <c r="I699" s="50"/>
      <c r="J699" s="68"/>
      <c r="K699" s="68"/>
      <c r="L699" s="69"/>
      <c r="M699" s="69"/>
      <c r="N699" s="45">
        <f>F699+J699+K699</f>
        <v>0</v>
      </c>
      <c r="O699" s="45">
        <f>G699+K699</f>
        <v>0</v>
      </c>
      <c r="P699" s="45">
        <f>H699+L699+M699</f>
        <v>5</v>
      </c>
      <c r="Q699" s="50">
        <f>I699+M699</f>
        <v>0</v>
      </c>
      <c r="R699" s="26"/>
    </row>
    <row r="700" spans="1:18" s="105" customFormat="1" ht="20.25">
      <c r="A700" s="42" t="s">
        <v>377</v>
      </c>
      <c r="B700" s="43" t="s">
        <v>181</v>
      </c>
      <c r="C700" s="43" t="s">
        <v>19</v>
      </c>
      <c r="D700" s="85" t="s">
        <v>398</v>
      </c>
      <c r="E700" s="43"/>
      <c r="F700" s="45">
        <f>F701</f>
        <v>0</v>
      </c>
      <c r="G700" s="45">
        <f>G701</f>
        <v>0</v>
      </c>
      <c r="H700" s="45">
        <f>H701</f>
        <v>30</v>
      </c>
      <c r="I700" s="50">
        <f>I701</f>
        <v>0</v>
      </c>
      <c r="J700" s="68"/>
      <c r="K700" s="68"/>
      <c r="L700" s="69"/>
      <c r="M700" s="69"/>
      <c r="N700" s="45">
        <f>N701</f>
        <v>0</v>
      </c>
      <c r="O700" s="45">
        <f>O701</f>
        <v>0</v>
      </c>
      <c r="P700" s="45">
        <f>P701</f>
        <v>30</v>
      </c>
      <c r="Q700" s="50">
        <f>Q701</f>
        <v>0</v>
      </c>
      <c r="R700" s="26"/>
    </row>
    <row r="701" spans="1:18" s="105" customFormat="1" ht="50.25">
      <c r="A701" s="42" t="s">
        <v>84</v>
      </c>
      <c r="B701" s="43" t="s">
        <v>181</v>
      </c>
      <c r="C701" s="43" t="s">
        <v>19</v>
      </c>
      <c r="D701" s="85" t="s">
        <v>398</v>
      </c>
      <c r="E701" s="49">
        <v>600</v>
      </c>
      <c r="F701" s="45">
        <f>F702+F703</f>
        <v>0</v>
      </c>
      <c r="G701" s="45">
        <f>G702+G703</f>
        <v>0</v>
      </c>
      <c r="H701" s="45">
        <f>H702+H703</f>
        <v>30</v>
      </c>
      <c r="I701" s="50">
        <f>I702+I703</f>
        <v>0</v>
      </c>
      <c r="J701" s="68"/>
      <c r="K701" s="68"/>
      <c r="L701" s="69"/>
      <c r="M701" s="69"/>
      <c r="N701" s="45">
        <f>N702+N703</f>
        <v>0</v>
      </c>
      <c r="O701" s="45">
        <f>O702+O703</f>
        <v>0</v>
      </c>
      <c r="P701" s="45">
        <f>P702+P703</f>
        <v>30</v>
      </c>
      <c r="Q701" s="50">
        <f>Q702+Q703</f>
        <v>0</v>
      </c>
      <c r="R701" s="26"/>
    </row>
    <row r="702" spans="1:18" s="105" customFormat="1" ht="20.25">
      <c r="A702" s="42" t="s">
        <v>159</v>
      </c>
      <c r="B702" s="43" t="s">
        <v>181</v>
      </c>
      <c r="C702" s="43" t="s">
        <v>19</v>
      </c>
      <c r="D702" s="85" t="s">
        <v>398</v>
      </c>
      <c r="E702" s="49">
        <v>610</v>
      </c>
      <c r="F702" s="45"/>
      <c r="G702" s="45"/>
      <c r="H702" s="45">
        <v>9</v>
      </c>
      <c r="I702" s="50"/>
      <c r="J702" s="68"/>
      <c r="K702" s="68"/>
      <c r="L702" s="69"/>
      <c r="M702" s="69"/>
      <c r="N702" s="45">
        <f>F702+J702+K702</f>
        <v>0</v>
      </c>
      <c r="O702" s="45">
        <f>G702+K702</f>
        <v>0</v>
      </c>
      <c r="P702" s="45">
        <f>H702+L702+M702</f>
        <v>9</v>
      </c>
      <c r="Q702" s="50">
        <f>I702+M702</f>
        <v>0</v>
      </c>
      <c r="R702" s="26"/>
    </row>
    <row r="703" spans="1:18" s="105" customFormat="1" ht="20.25">
      <c r="A703" s="42" t="s">
        <v>85</v>
      </c>
      <c r="B703" s="43" t="s">
        <v>181</v>
      </c>
      <c r="C703" s="43" t="s">
        <v>19</v>
      </c>
      <c r="D703" s="85" t="s">
        <v>398</v>
      </c>
      <c r="E703" s="49">
        <v>620</v>
      </c>
      <c r="F703" s="45"/>
      <c r="G703" s="45"/>
      <c r="H703" s="45">
        <v>21</v>
      </c>
      <c r="I703" s="50"/>
      <c r="J703" s="68"/>
      <c r="K703" s="68"/>
      <c r="L703" s="69"/>
      <c r="M703" s="69"/>
      <c r="N703" s="45">
        <f>F703+J703+K703</f>
        <v>0</v>
      </c>
      <c r="O703" s="45">
        <f>G703+K703</f>
        <v>0</v>
      </c>
      <c r="P703" s="45">
        <f>H703+L703+M703</f>
        <v>21</v>
      </c>
      <c r="Q703" s="50">
        <f>I703+M703</f>
        <v>0</v>
      </c>
      <c r="R703" s="26"/>
    </row>
    <row r="704" spans="1:18" s="105" customFormat="1" ht="20.25">
      <c r="A704" s="42" t="s">
        <v>379</v>
      </c>
      <c r="B704" s="43" t="s">
        <v>181</v>
      </c>
      <c r="C704" s="43" t="s">
        <v>19</v>
      </c>
      <c r="D704" s="85" t="s">
        <v>399</v>
      </c>
      <c r="E704" s="43"/>
      <c r="F704" s="45">
        <f t="shared" ref="F704:I705" si="299">F705</f>
        <v>0</v>
      </c>
      <c r="G704" s="45">
        <f t="shared" si="299"/>
        <v>0</v>
      </c>
      <c r="H704" s="45">
        <f t="shared" si="299"/>
        <v>321</v>
      </c>
      <c r="I704" s="50">
        <f t="shared" si="299"/>
        <v>0</v>
      </c>
      <c r="J704" s="68"/>
      <c r="K704" s="68"/>
      <c r="L704" s="69"/>
      <c r="M704" s="69"/>
      <c r="N704" s="45">
        <f t="shared" ref="N704:Q705" si="300">N705</f>
        <v>0</v>
      </c>
      <c r="O704" s="45">
        <f t="shared" si="300"/>
        <v>0</v>
      </c>
      <c r="P704" s="45">
        <f t="shared" si="300"/>
        <v>321</v>
      </c>
      <c r="Q704" s="50">
        <f t="shared" si="300"/>
        <v>0</v>
      </c>
      <c r="R704" s="26"/>
    </row>
    <row r="705" spans="1:18" s="105" customFormat="1" ht="50.25">
      <c r="A705" s="42" t="s">
        <v>84</v>
      </c>
      <c r="B705" s="43" t="s">
        <v>181</v>
      </c>
      <c r="C705" s="43" t="s">
        <v>19</v>
      </c>
      <c r="D705" s="85" t="s">
        <v>399</v>
      </c>
      <c r="E705" s="49">
        <v>600</v>
      </c>
      <c r="F705" s="45">
        <f t="shared" si="299"/>
        <v>0</v>
      </c>
      <c r="G705" s="45">
        <f t="shared" si="299"/>
        <v>0</v>
      </c>
      <c r="H705" s="45">
        <f t="shared" si="299"/>
        <v>321</v>
      </c>
      <c r="I705" s="50">
        <f t="shared" si="299"/>
        <v>0</v>
      </c>
      <c r="J705" s="68"/>
      <c r="K705" s="68"/>
      <c r="L705" s="69"/>
      <c r="M705" s="69"/>
      <c r="N705" s="45">
        <f t="shared" si="300"/>
        <v>0</v>
      </c>
      <c r="O705" s="45">
        <f t="shared" si="300"/>
        <v>0</v>
      </c>
      <c r="P705" s="45">
        <f t="shared" si="300"/>
        <v>321</v>
      </c>
      <c r="Q705" s="50">
        <f t="shared" si="300"/>
        <v>0</v>
      </c>
      <c r="R705" s="26"/>
    </row>
    <row r="706" spans="1:18" s="105" customFormat="1" ht="20.25">
      <c r="A706" s="42" t="s">
        <v>159</v>
      </c>
      <c r="B706" s="43" t="s">
        <v>181</v>
      </c>
      <c r="C706" s="43" t="s">
        <v>19</v>
      </c>
      <c r="D706" s="85" t="s">
        <v>399</v>
      </c>
      <c r="E706" s="49">
        <v>610</v>
      </c>
      <c r="F706" s="45"/>
      <c r="G706" s="45"/>
      <c r="H706" s="45">
        <v>321</v>
      </c>
      <c r="I706" s="50"/>
      <c r="J706" s="68"/>
      <c r="K706" s="68"/>
      <c r="L706" s="69"/>
      <c r="M706" s="69"/>
      <c r="N706" s="45">
        <f>F706+J706+K706</f>
        <v>0</v>
      </c>
      <c r="O706" s="45">
        <f>G706+K706</f>
        <v>0</v>
      </c>
      <c r="P706" s="45">
        <f>H706+L706+M706</f>
        <v>321</v>
      </c>
      <c r="Q706" s="50">
        <f>I706+M706</f>
        <v>0</v>
      </c>
      <c r="R706" s="26"/>
    </row>
    <row r="707" spans="1:18" s="105" customFormat="1" ht="20.25">
      <c r="A707" s="42" t="s">
        <v>381</v>
      </c>
      <c r="B707" s="43" t="s">
        <v>181</v>
      </c>
      <c r="C707" s="43" t="s">
        <v>19</v>
      </c>
      <c r="D707" s="85" t="s">
        <v>400</v>
      </c>
      <c r="E707" s="43"/>
      <c r="F707" s="45">
        <f>F708</f>
        <v>0</v>
      </c>
      <c r="G707" s="45">
        <f>G708</f>
        <v>0</v>
      </c>
      <c r="H707" s="45">
        <f>H708</f>
        <v>2125</v>
      </c>
      <c r="I707" s="50">
        <f>I708</f>
        <v>0</v>
      </c>
      <c r="J707" s="68"/>
      <c r="K707" s="68"/>
      <c r="L707" s="69"/>
      <c r="M707" s="69"/>
      <c r="N707" s="45">
        <f>N708</f>
        <v>0</v>
      </c>
      <c r="O707" s="45">
        <f>O708</f>
        <v>0</v>
      </c>
      <c r="P707" s="45">
        <f>P708</f>
        <v>2125</v>
      </c>
      <c r="Q707" s="50">
        <f>Q708</f>
        <v>0</v>
      </c>
      <c r="R707" s="26"/>
    </row>
    <row r="708" spans="1:18" s="105" customFormat="1" ht="50.25">
      <c r="A708" s="42" t="s">
        <v>84</v>
      </c>
      <c r="B708" s="43" t="s">
        <v>181</v>
      </c>
      <c r="C708" s="43" t="s">
        <v>19</v>
      </c>
      <c r="D708" s="85" t="s">
        <v>400</v>
      </c>
      <c r="E708" s="49">
        <v>600</v>
      </c>
      <c r="F708" s="45">
        <f>F709+F710</f>
        <v>0</v>
      </c>
      <c r="G708" s="45">
        <f t="shared" ref="G708:Q708" si="301">G709+G710</f>
        <v>0</v>
      </c>
      <c r="H708" s="45">
        <f t="shared" si="301"/>
        <v>2125</v>
      </c>
      <c r="I708" s="45">
        <f t="shared" si="301"/>
        <v>0</v>
      </c>
      <c r="J708" s="46">
        <f t="shared" si="301"/>
        <v>0</v>
      </c>
      <c r="K708" s="46">
        <f t="shared" si="301"/>
        <v>0</v>
      </c>
      <c r="L708" s="47">
        <f t="shared" si="301"/>
        <v>0</v>
      </c>
      <c r="M708" s="47">
        <f t="shared" si="301"/>
        <v>0</v>
      </c>
      <c r="N708" s="45">
        <f t="shared" si="301"/>
        <v>0</v>
      </c>
      <c r="O708" s="45">
        <f t="shared" si="301"/>
        <v>0</v>
      </c>
      <c r="P708" s="45">
        <f t="shared" si="301"/>
        <v>2125</v>
      </c>
      <c r="Q708" s="45">
        <f t="shared" si="301"/>
        <v>0</v>
      </c>
      <c r="R708" s="26"/>
    </row>
    <row r="709" spans="1:18" s="105" customFormat="1" ht="20.25">
      <c r="A709" s="42" t="s">
        <v>159</v>
      </c>
      <c r="B709" s="43" t="s">
        <v>181</v>
      </c>
      <c r="C709" s="43" t="s">
        <v>19</v>
      </c>
      <c r="D709" s="85" t="s">
        <v>400</v>
      </c>
      <c r="E709" s="49">
        <v>610</v>
      </c>
      <c r="F709" s="45"/>
      <c r="G709" s="45"/>
      <c r="H709" s="45">
        <v>1645</v>
      </c>
      <c r="I709" s="50"/>
      <c r="J709" s="68"/>
      <c r="K709" s="68"/>
      <c r="L709" s="69"/>
      <c r="M709" s="69"/>
      <c r="N709" s="45">
        <f>F709+J709+K709</f>
        <v>0</v>
      </c>
      <c r="O709" s="45">
        <f>G709+K709</f>
        <v>0</v>
      </c>
      <c r="P709" s="45">
        <f>H709+L709+M709</f>
        <v>1645</v>
      </c>
      <c r="Q709" s="50">
        <f>I709+M709</f>
        <v>0</v>
      </c>
      <c r="R709" s="26"/>
    </row>
    <row r="710" spans="1:18" s="105" customFormat="1" ht="20.25">
      <c r="A710" s="42" t="s">
        <v>85</v>
      </c>
      <c r="B710" s="43" t="s">
        <v>181</v>
      </c>
      <c r="C710" s="43" t="s">
        <v>19</v>
      </c>
      <c r="D710" s="85" t="s">
        <v>400</v>
      </c>
      <c r="E710" s="49">
        <v>620</v>
      </c>
      <c r="F710" s="45"/>
      <c r="G710" s="45"/>
      <c r="H710" s="45">
        <v>480</v>
      </c>
      <c r="I710" s="50"/>
      <c r="J710" s="68"/>
      <c r="K710" s="68"/>
      <c r="L710" s="69"/>
      <c r="M710" s="69"/>
      <c r="N710" s="45">
        <f>F710+J710+K710</f>
        <v>0</v>
      </c>
      <c r="O710" s="45">
        <f>G710+K710</f>
        <v>0</v>
      </c>
      <c r="P710" s="45">
        <f>H710+L710+M710</f>
        <v>480</v>
      </c>
      <c r="Q710" s="50">
        <f>I710+M710</f>
        <v>0</v>
      </c>
      <c r="R710" s="26"/>
    </row>
    <row r="711" spans="1:18" s="105" customFormat="1" ht="33.75">
      <c r="A711" s="42" t="s">
        <v>383</v>
      </c>
      <c r="B711" s="43" t="s">
        <v>181</v>
      </c>
      <c r="C711" s="43" t="s">
        <v>19</v>
      </c>
      <c r="D711" s="85" t="s">
        <v>401</v>
      </c>
      <c r="E711" s="43"/>
      <c r="F711" s="45">
        <f>F712</f>
        <v>0</v>
      </c>
      <c r="G711" s="45">
        <f>G712</f>
        <v>0</v>
      </c>
      <c r="H711" s="45">
        <f>H712</f>
        <v>1215</v>
      </c>
      <c r="I711" s="50">
        <f>I712</f>
        <v>0</v>
      </c>
      <c r="J711" s="68"/>
      <c r="K711" s="68"/>
      <c r="L711" s="69"/>
      <c r="M711" s="69"/>
      <c r="N711" s="45">
        <f>N712</f>
        <v>0</v>
      </c>
      <c r="O711" s="45">
        <f>O712</f>
        <v>0</v>
      </c>
      <c r="P711" s="45">
        <f>P712</f>
        <v>1215</v>
      </c>
      <c r="Q711" s="50">
        <f>Q712</f>
        <v>0</v>
      </c>
      <c r="R711" s="26"/>
    </row>
    <row r="712" spans="1:18" s="105" customFormat="1" ht="50.25">
      <c r="A712" s="42" t="s">
        <v>84</v>
      </c>
      <c r="B712" s="43" t="s">
        <v>181</v>
      </c>
      <c r="C712" s="43" t="s">
        <v>19</v>
      </c>
      <c r="D712" s="85" t="s">
        <v>401</v>
      </c>
      <c r="E712" s="49">
        <v>600</v>
      </c>
      <c r="F712" s="45">
        <f>F713+F714</f>
        <v>0</v>
      </c>
      <c r="G712" s="45">
        <f>G713+G714</f>
        <v>0</v>
      </c>
      <c r="H712" s="45">
        <f>H713+H714</f>
        <v>1215</v>
      </c>
      <c r="I712" s="50">
        <f>I713+I714</f>
        <v>0</v>
      </c>
      <c r="J712" s="68"/>
      <c r="K712" s="68"/>
      <c r="L712" s="69"/>
      <c r="M712" s="69"/>
      <c r="N712" s="45">
        <f>N713+N714</f>
        <v>0</v>
      </c>
      <c r="O712" s="45">
        <f>O713+O714</f>
        <v>0</v>
      </c>
      <c r="P712" s="45">
        <f>P713+P714</f>
        <v>1215</v>
      </c>
      <c r="Q712" s="50">
        <f>Q713+Q714</f>
        <v>0</v>
      </c>
      <c r="R712" s="26"/>
    </row>
    <row r="713" spans="1:18" s="105" customFormat="1" ht="20.25">
      <c r="A713" s="42" t="s">
        <v>159</v>
      </c>
      <c r="B713" s="43" t="s">
        <v>181</v>
      </c>
      <c r="C713" s="43" t="s">
        <v>19</v>
      </c>
      <c r="D713" s="85" t="s">
        <v>401</v>
      </c>
      <c r="E713" s="49">
        <v>610</v>
      </c>
      <c r="F713" s="45"/>
      <c r="G713" s="45"/>
      <c r="H713" s="45">
        <f>45-18</f>
        <v>27</v>
      </c>
      <c r="I713" s="50"/>
      <c r="J713" s="68"/>
      <c r="K713" s="68"/>
      <c r="L713" s="69"/>
      <c r="M713" s="69"/>
      <c r="N713" s="45">
        <f>F713+J713+K713</f>
        <v>0</v>
      </c>
      <c r="O713" s="45">
        <f>G713+K713</f>
        <v>0</v>
      </c>
      <c r="P713" s="45">
        <f>H713+L713+M713</f>
        <v>27</v>
      </c>
      <c r="Q713" s="50">
        <f>I713+M713</f>
        <v>0</v>
      </c>
      <c r="R713" s="26"/>
    </row>
    <row r="714" spans="1:18" s="105" customFormat="1" ht="20.25">
      <c r="A714" s="42" t="s">
        <v>85</v>
      </c>
      <c r="B714" s="43" t="s">
        <v>181</v>
      </c>
      <c r="C714" s="43" t="s">
        <v>19</v>
      </c>
      <c r="D714" s="85" t="s">
        <v>401</v>
      </c>
      <c r="E714" s="49">
        <v>620</v>
      </c>
      <c r="F714" s="45"/>
      <c r="G714" s="45"/>
      <c r="H714" s="45">
        <v>1188</v>
      </c>
      <c r="I714" s="50"/>
      <c r="J714" s="68"/>
      <c r="K714" s="68"/>
      <c r="L714" s="69"/>
      <c r="M714" s="69"/>
      <c r="N714" s="45">
        <f>F714+J714+K714</f>
        <v>0</v>
      </c>
      <c r="O714" s="45">
        <f>G714+K714</f>
        <v>0</v>
      </c>
      <c r="P714" s="45">
        <f>H714+L714+M714</f>
        <v>1188</v>
      </c>
      <c r="Q714" s="50">
        <f>I714+M714</f>
        <v>0</v>
      </c>
      <c r="R714" s="26"/>
    </row>
    <row r="715" spans="1:18" s="36" customFormat="1" ht="20.25">
      <c r="A715" s="28"/>
      <c r="B715" s="124"/>
      <c r="C715" s="124"/>
      <c r="D715" s="143"/>
      <c r="E715" s="124"/>
      <c r="F715" s="31"/>
      <c r="G715" s="31"/>
      <c r="H715" s="31"/>
      <c r="I715" s="31"/>
      <c r="J715" s="33"/>
      <c r="K715" s="33"/>
      <c r="L715" s="34"/>
      <c r="M715" s="34"/>
      <c r="N715" s="31"/>
      <c r="O715" s="31"/>
      <c r="P715" s="31"/>
      <c r="Q715" s="31"/>
      <c r="R715" s="26"/>
    </row>
    <row r="716" spans="1:18" s="41" customFormat="1" ht="37.5">
      <c r="A716" s="37" t="s">
        <v>402</v>
      </c>
      <c r="B716" s="38" t="s">
        <v>181</v>
      </c>
      <c r="C716" s="38" t="s">
        <v>45</v>
      </c>
      <c r="D716" s="54"/>
      <c r="E716" s="38"/>
      <c r="F716" s="40">
        <f>F717+F722</f>
        <v>74</v>
      </c>
      <c r="G716" s="40">
        <f t="shared" ref="G716:Q716" si="302">G717+G722</f>
        <v>0</v>
      </c>
      <c r="H716" s="40">
        <f t="shared" si="302"/>
        <v>74</v>
      </c>
      <c r="I716" s="40">
        <f t="shared" si="302"/>
        <v>0</v>
      </c>
      <c r="J716" s="91">
        <f t="shared" si="302"/>
        <v>0</v>
      </c>
      <c r="K716" s="91">
        <f t="shared" si="302"/>
        <v>0</v>
      </c>
      <c r="L716" s="92">
        <f t="shared" si="302"/>
        <v>0</v>
      </c>
      <c r="M716" s="92">
        <f t="shared" si="302"/>
        <v>0</v>
      </c>
      <c r="N716" s="40">
        <f t="shared" si="302"/>
        <v>74</v>
      </c>
      <c r="O716" s="40">
        <f t="shared" si="302"/>
        <v>0</v>
      </c>
      <c r="P716" s="40">
        <f t="shared" si="302"/>
        <v>74</v>
      </c>
      <c r="Q716" s="40">
        <f t="shared" si="302"/>
        <v>0</v>
      </c>
      <c r="R716" s="26"/>
    </row>
    <row r="717" spans="1:18" s="41" customFormat="1" ht="33.75">
      <c r="A717" s="42" t="s">
        <v>325</v>
      </c>
      <c r="B717" s="43" t="s">
        <v>181</v>
      </c>
      <c r="C717" s="43" t="s">
        <v>45</v>
      </c>
      <c r="D717" s="85" t="s">
        <v>326</v>
      </c>
      <c r="E717" s="43"/>
      <c r="F717" s="45">
        <f t="shared" ref="F717:Q720" si="303">F718</f>
        <v>74</v>
      </c>
      <c r="G717" s="45">
        <f t="shared" si="303"/>
        <v>0</v>
      </c>
      <c r="H717" s="45">
        <f t="shared" si="303"/>
        <v>0</v>
      </c>
      <c r="I717" s="45">
        <f t="shared" si="303"/>
        <v>0</v>
      </c>
      <c r="J717" s="46">
        <f t="shared" si="303"/>
        <v>0</v>
      </c>
      <c r="K717" s="46">
        <f t="shared" si="303"/>
        <v>0</v>
      </c>
      <c r="L717" s="47">
        <f t="shared" si="303"/>
        <v>0</v>
      </c>
      <c r="M717" s="47">
        <f t="shared" si="303"/>
        <v>0</v>
      </c>
      <c r="N717" s="45">
        <f t="shared" si="303"/>
        <v>74</v>
      </c>
      <c r="O717" s="45">
        <f t="shared" si="303"/>
        <v>0</v>
      </c>
      <c r="P717" s="45">
        <f t="shared" si="303"/>
        <v>0</v>
      </c>
      <c r="Q717" s="45">
        <f t="shared" si="303"/>
        <v>0</v>
      </c>
      <c r="R717" s="26"/>
    </row>
    <row r="718" spans="1:18" s="41" customFormat="1" ht="20.25">
      <c r="A718" s="42" t="s">
        <v>74</v>
      </c>
      <c r="B718" s="43" t="s">
        <v>181</v>
      </c>
      <c r="C718" s="43" t="s">
        <v>45</v>
      </c>
      <c r="D718" s="85" t="s">
        <v>330</v>
      </c>
      <c r="E718" s="43"/>
      <c r="F718" s="45">
        <f t="shared" si="303"/>
        <v>74</v>
      </c>
      <c r="G718" s="45">
        <f t="shared" si="303"/>
        <v>0</v>
      </c>
      <c r="H718" s="45">
        <f t="shared" si="303"/>
        <v>0</v>
      </c>
      <c r="I718" s="45">
        <f t="shared" si="303"/>
        <v>0</v>
      </c>
      <c r="J718" s="46">
        <f t="shared" si="303"/>
        <v>0</v>
      </c>
      <c r="K718" s="46">
        <f t="shared" si="303"/>
        <v>0</v>
      </c>
      <c r="L718" s="47">
        <f t="shared" si="303"/>
        <v>0</v>
      </c>
      <c r="M718" s="47">
        <f t="shared" si="303"/>
        <v>0</v>
      </c>
      <c r="N718" s="45">
        <f t="shared" si="303"/>
        <v>74</v>
      </c>
      <c r="O718" s="45">
        <f t="shared" si="303"/>
        <v>0</v>
      </c>
      <c r="P718" s="45">
        <f t="shared" si="303"/>
        <v>0</v>
      </c>
      <c r="Q718" s="45">
        <f t="shared" si="303"/>
        <v>0</v>
      </c>
      <c r="R718" s="26"/>
    </row>
    <row r="719" spans="1:18" s="41" customFormat="1" ht="33.75">
      <c r="A719" s="42" t="s">
        <v>403</v>
      </c>
      <c r="B719" s="43" t="s">
        <v>181</v>
      </c>
      <c r="C719" s="43" t="s">
        <v>45</v>
      </c>
      <c r="D719" s="85" t="s">
        <v>404</v>
      </c>
      <c r="E719" s="43"/>
      <c r="F719" s="45">
        <f t="shared" si="303"/>
        <v>74</v>
      </c>
      <c r="G719" s="45">
        <f t="shared" si="303"/>
        <v>0</v>
      </c>
      <c r="H719" s="45">
        <f t="shared" si="303"/>
        <v>0</v>
      </c>
      <c r="I719" s="45">
        <f t="shared" si="303"/>
        <v>0</v>
      </c>
      <c r="J719" s="46">
        <f t="shared" si="303"/>
        <v>0</v>
      </c>
      <c r="K719" s="46">
        <f t="shared" si="303"/>
        <v>0</v>
      </c>
      <c r="L719" s="47">
        <f t="shared" si="303"/>
        <v>0</v>
      </c>
      <c r="M719" s="47">
        <f t="shared" si="303"/>
        <v>0</v>
      </c>
      <c r="N719" s="45">
        <f t="shared" si="303"/>
        <v>74</v>
      </c>
      <c r="O719" s="45">
        <f t="shared" si="303"/>
        <v>0</v>
      </c>
      <c r="P719" s="45">
        <f t="shared" si="303"/>
        <v>0</v>
      </c>
      <c r="Q719" s="45">
        <f t="shared" si="303"/>
        <v>0</v>
      </c>
      <c r="R719" s="26"/>
    </row>
    <row r="720" spans="1:18" s="41" customFormat="1" ht="33.75">
      <c r="A720" s="42" t="s">
        <v>37</v>
      </c>
      <c r="B720" s="43" t="s">
        <v>181</v>
      </c>
      <c r="C720" s="43" t="s">
        <v>45</v>
      </c>
      <c r="D720" s="85" t="s">
        <v>404</v>
      </c>
      <c r="E720" s="49">
        <v>200</v>
      </c>
      <c r="F720" s="45">
        <f t="shared" si="303"/>
        <v>74</v>
      </c>
      <c r="G720" s="45">
        <f t="shared" si="303"/>
        <v>0</v>
      </c>
      <c r="H720" s="45">
        <f t="shared" si="303"/>
        <v>0</v>
      </c>
      <c r="I720" s="45">
        <f t="shared" si="303"/>
        <v>0</v>
      </c>
      <c r="J720" s="46">
        <f t="shared" si="303"/>
        <v>0</v>
      </c>
      <c r="K720" s="46">
        <f t="shared" si="303"/>
        <v>0</v>
      </c>
      <c r="L720" s="47">
        <f t="shared" si="303"/>
        <v>0</v>
      </c>
      <c r="M720" s="47">
        <f t="shared" si="303"/>
        <v>0</v>
      </c>
      <c r="N720" s="45">
        <f t="shared" si="303"/>
        <v>74</v>
      </c>
      <c r="O720" s="45">
        <f t="shared" si="303"/>
        <v>0</v>
      </c>
      <c r="P720" s="45">
        <f t="shared" si="303"/>
        <v>0</v>
      </c>
      <c r="Q720" s="45">
        <f t="shared" si="303"/>
        <v>0</v>
      </c>
      <c r="R720" s="26"/>
    </row>
    <row r="721" spans="1:18" s="41" customFormat="1" ht="50.25">
      <c r="A721" s="42" t="s">
        <v>38</v>
      </c>
      <c r="B721" s="43" t="s">
        <v>181</v>
      </c>
      <c r="C721" s="43" t="s">
        <v>45</v>
      </c>
      <c r="D721" s="85" t="s">
        <v>404</v>
      </c>
      <c r="E721" s="49">
        <v>240</v>
      </c>
      <c r="F721" s="45">
        <v>74</v>
      </c>
      <c r="G721" s="45"/>
      <c r="H721" s="45"/>
      <c r="I721" s="50"/>
      <c r="J721" s="68"/>
      <c r="K721" s="68"/>
      <c r="L721" s="69"/>
      <c r="M721" s="69"/>
      <c r="N721" s="45">
        <f>F721+J721+K721</f>
        <v>74</v>
      </c>
      <c r="O721" s="45">
        <f>G721+K721</f>
        <v>0</v>
      </c>
      <c r="P721" s="45">
        <f>H721+L721+M721</f>
        <v>0</v>
      </c>
      <c r="Q721" s="50">
        <f>I721+M721</f>
        <v>0</v>
      </c>
      <c r="R721" s="26"/>
    </row>
    <row r="722" spans="1:18" s="105" customFormat="1" ht="20.25">
      <c r="A722" s="42" t="s">
        <v>21</v>
      </c>
      <c r="B722" s="43" t="s">
        <v>181</v>
      </c>
      <c r="C722" s="43" t="s">
        <v>45</v>
      </c>
      <c r="D722" s="85" t="s">
        <v>22</v>
      </c>
      <c r="E722" s="43"/>
      <c r="F722" s="45">
        <f t="shared" ref="F722:I725" si="304">F723</f>
        <v>0</v>
      </c>
      <c r="G722" s="45">
        <f t="shared" si="304"/>
        <v>0</v>
      </c>
      <c r="H722" s="45">
        <f t="shared" si="304"/>
        <v>74</v>
      </c>
      <c r="I722" s="50">
        <f t="shared" si="304"/>
        <v>0</v>
      </c>
      <c r="J722" s="68"/>
      <c r="K722" s="68"/>
      <c r="L722" s="69"/>
      <c r="M722" s="69"/>
      <c r="N722" s="45">
        <f t="shared" ref="N722:Q725" si="305">N723</f>
        <v>0</v>
      </c>
      <c r="O722" s="45">
        <f t="shared" si="305"/>
        <v>0</v>
      </c>
      <c r="P722" s="45">
        <f t="shared" si="305"/>
        <v>74</v>
      </c>
      <c r="Q722" s="50">
        <f t="shared" si="305"/>
        <v>0</v>
      </c>
      <c r="R722" s="26"/>
    </row>
    <row r="723" spans="1:18" s="105" customFormat="1" ht="20.25">
      <c r="A723" s="42" t="s">
        <v>74</v>
      </c>
      <c r="B723" s="43" t="s">
        <v>181</v>
      </c>
      <c r="C723" s="43" t="s">
        <v>45</v>
      </c>
      <c r="D723" s="85" t="s">
        <v>105</v>
      </c>
      <c r="E723" s="43"/>
      <c r="F723" s="45">
        <f t="shared" si="304"/>
        <v>0</v>
      </c>
      <c r="G723" s="45">
        <f t="shared" si="304"/>
        <v>0</v>
      </c>
      <c r="H723" s="45">
        <f t="shared" si="304"/>
        <v>74</v>
      </c>
      <c r="I723" s="50">
        <f t="shared" si="304"/>
        <v>0</v>
      </c>
      <c r="J723" s="68"/>
      <c r="K723" s="68"/>
      <c r="L723" s="69"/>
      <c r="M723" s="69"/>
      <c r="N723" s="45">
        <f t="shared" si="305"/>
        <v>0</v>
      </c>
      <c r="O723" s="45">
        <f t="shared" si="305"/>
        <v>0</v>
      </c>
      <c r="P723" s="45">
        <f t="shared" si="305"/>
        <v>74</v>
      </c>
      <c r="Q723" s="50">
        <f t="shared" si="305"/>
        <v>0</v>
      </c>
      <c r="R723" s="26"/>
    </row>
    <row r="724" spans="1:18" s="105" customFormat="1" ht="33.75">
      <c r="A724" s="42" t="s">
        <v>403</v>
      </c>
      <c r="B724" s="43" t="s">
        <v>181</v>
      </c>
      <c r="C724" s="43" t="s">
        <v>45</v>
      </c>
      <c r="D724" s="85" t="s">
        <v>405</v>
      </c>
      <c r="E724" s="43"/>
      <c r="F724" s="45">
        <f t="shared" si="304"/>
        <v>0</v>
      </c>
      <c r="G724" s="45">
        <f t="shared" si="304"/>
        <v>0</v>
      </c>
      <c r="H724" s="45">
        <f t="shared" si="304"/>
        <v>74</v>
      </c>
      <c r="I724" s="50">
        <f t="shared" si="304"/>
        <v>0</v>
      </c>
      <c r="J724" s="68"/>
      <c r="K724" s="68"/>
      <c r="L724" s="69"/>
      <c r="M724" s="69"/>
      <c r="N724" s="45">
        <f t="shared" si="305"/>
        <v>0</v>
      </c>
      <c r="O724" s="45">
        <f t="shared" si="305"/>
        <v>0</v>
      </c>
      <c r="P724" s="45">
        <f t="shared" si="305"/>
        <v>74</v>
      </c>
      <c r="Q724" s="50">
        <f t="shared" si="305"/>
        <v>0</v>
      </c>
      <c r="R724" s="26"/>
    </row>
    <row r="725" spans="1:18" s="105" customFormat="1" ht="33.75">
      <c r="A725" s="42" t="s">
        <v>37</v>
      </c>
      <c r="B725" s="43" t="s">
        <v>181</v>
      </c>
      <c r="C725" s="43" t="s">
        <v>45</v>
      </c>
      <c r="D725" s="85" t="s">
        <v>405</v>
      </c>
      <c r="E725" s="49">
        <v>200</v>
      </c>
      <c r="F725" s="45">
        <f t="shared" si="304"/>
        <v>0</v>
      </c>
      <c r="G725" s="45">
        <f t="shared" si="304"/>
        <v>0</v>
      </c>
      <c r="H725" s="45">
        <f t="shared" si="304"/>
        <v>74</v>
      </c>
      <c r="I725" s="50">
        <f t="shared" si="304"/>
        <v>0</v>
      </c>
      <c r="J725" s="68"/>
      <c r="K725" s="68"/>
      <c r="L725" s="69"/>
      <c r="M725" s="69"/>
      <c r="N725" s="45">
        <f t="shared" si="305"/>
        <v>0</v>
      </c>
      <c r="O725" s="45">
        <f t="shared" si="305"/>
        <v>0</v>
      </c>
      <c r="P725" s="45">
        <f t="shared" si="305"/>
        <v>74</v>
      </c>
      <c r="Q725" s="50">
        <f t="shared" si="305"/>
        <v>0</v>
      </c>
      <c r="R725" s="26"/>
    </row>
    <row r="726" spans="1:18" s="105" customFormat="1" ht="50.25">
      <c r="A726" s="42" t="s">
        <v>38</v>
      </c>
      <c r="B726" s="43" t="s">
        <v>181</v>
      </c>
      <c r="C726" s="43" t="s">
        <v>45</v>
      </c>
      <c r="D726" s="85" t="s">
        <v>405</v>
      </c>
      <c r="E726" s="49">
        <v>240</v>
      </c>
      <c r="F726" s="45"/>
      <c r="G726" s="45"/>
      <c r="H726" s="45">
        <v>74</v>
      </c>
      <c r="I726" s="50"/>
      <c r="J726" s="68"/>
      <c r="K726" s="68"/>
      <c r="L726" s="69"/>
      <c r="M726" s="69"/>
      <c r="N726" s="45">
        <f>F726+J726+K726</f>
        <v>0</v>
      </c>
      <c r="O726" s="45">
        <f>G726+K726</f>
        <v>0</v>
      </c>
      <c r="P726" s="45">
        <f>H726+L726+M726</f>
        <v>74</v>
      </c>
      <c r="Q726" s="50">
        <f>I726+M726</f>
        <v>0</v>
      </c>
      <c r="R726" s="26"/>
    </row>
    <row r="727" spans="1:18" s="36" customFormat="1" ht="20.25">
      <c r="A727" s="149"/>
      <c r="B727" s="124"/>
      <c r="C727" s="124"/>
      <c r="D727" s="143"/>
      <c r="E727" s="124"/>
      <c r="F727" s="31"/>
      <c r="G727" s="31"/>
      <c r="H727" s="31"/>
      <c r="I727" s="31"/>
      <c r="J727" s="33"/>
      <c r="K727" s="33"/>
      <c r="L727" s="34"/>
      <c r="M727" s="34"/>
      <c r="N727" s="31"/>
      <c r="O727" s="31"/>
      <c r="P727" s="31"/>
      <c r="Q727" s="31"/>
      <c r="R727" s="26"/>
    </row>
    <row r="728" spans="1:18" s="41" customFormat="1" ht="20.25">
      <c r="A728" s="18" t="s">
        <v>406</v>
      </c>
      <c r="B728" s="19" t="s">
        <v>407</v>
      </c>
      <c r="C728" s="19"/>
      <c r="D728" s="20"/>
      <c r="E728" s="19"/>
      <c r="F728" s="100">
        <f t="shared" ref="F728:Q728" si="306">F730+F739+F761+F746</f>
        <v>538179</v>
      </c>
      <c r="G728" s="100">
        <f t="shared" si="306"/>
        <v>341717</v>
      </c>
      <c r="H728" s="100">
        <f t="shared" si="306"/>
        <v>537833</v>
      </c>
      <c r="I728" s="100">
        <f t="shared" si="306"/>
        <v>341371</v>
      </c>
      <c r="J728" s="109">
        <f t="shared" si="306"/>
        <v>0</v>
      </c>
      <c r="K728" s="109">
        <f t="shared" si="306"/>
        <v>0</v>
      </c>
      <c r="L728" s="110">
        <f t="shared" si="306"/>
        <v>0</v>
      </c>
      <c r="M728" s="110">
        <f t="shared" si="306"/>
        <v>0</v>
      </c>
      <c r="N728" s="100">
        <f t="shared" si="306"/>
        <v>538179</v>
      </c>
      <c r="O728" s="100">
        <f t="shared" si="306"/>
        <v>341717</v>
      </c>
      <c r="P728" s="100">
        <f t="shared" si="306"/>
        <v>537833</v>
      </c>
      <c r="Q728" s="100">
        <f t="shared" si="306"/>
        <v>341371</v>
      </c>
      <c r="R728" s="26"/>
    </row>
    <row r="729" spans="1:18" s="36" customFormat="1" ht="20.25">
      <c r="A729" s="126"/>
      <c r="B729" s="127"/>
      <c r="C729" s="127"/>
      <c r="D729" s="128"/>
      <c r="E729" s="127"/>
      <c r="F729" s="31"/>
      <c r="G729" s="31"/>
      <c r="H729" s="31"/>
      <c r="I729" s="31"/>
      <c r="J729" s="33"/>
      <c r="K729" s="33"/>
      <c r="L729" s="34"/>
      <c r="M729" s="34"/>
      <c r="N729" s="31"/>
      <c r="O729" s="31"/>
      <c r="P729" s="31"/>
      <c r="Q729" s="31"/>
      <c r="R729" s="26"/>
    </row>
    <row r="730" spans="1:18" s="41" customFormat="1" ht="20.25">
      <c r="A730" s="37" t="s">
        <v>408</v>
      </c>
      <c r="B730" s="38" t="s">
        <v>124</v>
      </c>
      <c r="C730" s="38" t="s">
        <v>19</v>
      </c>
      <c r="D730" s="20"/>
      <c r="E730" s="19"/>
      <c r="F730" s="150">
        <f>F731</f>
        <v>55456</v>
      </c>
      <c r="G730" s="150">
        <f t="shared" ref="G730:Q732" si="307">G731</f>
        <v>0</v>
      </c>
      <c r="H730" s="150">
        <f t="shared" si="307"/>
        <v>55456</v>
      </c>
      <c r="I730" s="150">
        <f t="shared" si="307"/>
        <v>0</v>
      </c>
      <c r="J730" s="150">
        <f t="shared" si="307"/>
        <v>0</v>
      </c>
      <c r="K730" s="150">
        <f t="shared" si="307"/>
        <v>0</v>
      </c>
      <c r="L730" s="150">
        <f t="shared" si="307"/>
        <v>0</v>
      </c>
      <c r="M730" s="150">
        <f t="shared" si="307"/>
        <v>0</v>
      </c>
      <c r="N730" s="150">
        <f t="shared" si="307"/>
        <v>55456</v>
      </c>
      <c r="O730" s="150">
        <f t="shared" si="307"/>
        <v>0</v>
      </c>
      <c r="P730" s="150">
        <f t="shared" si="307"/>
        <v>55456</v>
      </c>
      <c r="Q730" s="150">
        <f t="shared" si="307"/>
        <v>0</v>
      </c>
      <c r="R730" s="26"/>
    </row>
    <row r="731" spans="1:18" s="41" customFormat="1" ht="20.25">
      <c r="A731" s="42" t="s">
        <v>21</v>
      </c>
      <c r="B731" s="95" t="s">
        <v>124</v>
      </c>
      <c r="C731" s="95" t="s">
        <v>19</v>
      </c>
      <c r="D731" s="95" t="s">
        <v>22</v>
      </c>
      <c r="E731" s="95"/>
      <c r="F731" s="45">
        <f>F732</f>
        <v>55456</v>
      </c>
      <c r="G731" s="45">
        <f t="shared" si="307"/>
        <v>0</v>
      </c>
      <c r="H731" s="45">
        <f t="shared" si="307"/>
        <v>55456</v>
      </c>
      <c r="I731" s="45">
        <f t="shared" si="307"/>
        <v>0</v>
      </c>
      <c r="J731" s="46">
        <f t="shared" si="307"/>
        <v>0</v>
      </c>
      <c r="K731" s="46">
        <f t="shared" si="307"/>
        <v>0</v>
      </c>
      <c r="L731" s="47">
        <f t="shared" si="307"/>
        <v>0</v>
      </c>
      <c r="M731" s="47">
        <f t="shared" si="307"/>
        <v>0</v>
      </c>
      <c r="N731" s="45">
        <f t="shared" si="307"/>
        <v>55456</v>
      </c>
      <c r="O731" s="45">
        <f t="shared" si="307"/>
        <v>0</v>
      </c>
      <c r="P731" s="45">
        <f t="shared" si="307"/>
        <v>55456</v>
      </c>
      <c r="Q731" s="45">
        <f t="shared" si="307"/>
        <v>0</v>
      </c>
      <c r="R731" s="26"/>
    </row>
    <row r="732" spans="1:18" s="41" customFormat="1" ht="33.75">
      <c r="A732" s="42" t="s">
        <v>409</v>
      </c>
      <c r="B732" s="95" t="s">
        <v>124</v>
      </c>
      <c r="C732" s="95" t="s">
        <v>19</v>
      </c>
      <c r="D732" s="95" t="s">
        <v>410</v>
      </c>
      <c r="E732" s="95"/>
      <c r="F732" s="45">
        <f>F733</f>
        <v>55456</v>
      </c>
      <c r="G732" s="45">
        <f t="shared" si="307"/>
        <v>0</v>
      </c>
      <c r="H732" s="45">
        <f t="shared" si="307"/>
        <v>55456</v>
      </c>
      <c r="I732" s="45">
        <f t="shared" si="307"/>
        <v>0</v>
      </c>
      <c r="J732" s="46">
        <f t="shared" si="307"/>
        <v>0</v>
      </c>
      <c r="K732" s="46">
        <f t="shared" si="307"/>
        <v>0</v>
      </c>
      <c r="L732" s="47">
        <f t="shared" si="307"/>
        <v>0</v>
      </c>
      <c r="M732" s="47">
        <f t="shared" si="307"/>
        <v>0</v>
      </c>
      <c r="N732" s="45">
        <f t="shared" si="307"/>
        <v>55456</v>
      </c>
      <c r="O732" s="45">
        <f t="shared" si="307"/>
        <v>0</v>
      </c>
      <c r="P732" s="45">
        <f t="shared" si="307"/>
        <v>55456</v>
      </c>
      <c r="Q732" s="45">
        <f t="shared" si="307"/>
        <v>0</v>
      </c>
      <c r="R732" s="26"/>
    </row>
    <row r="733" spans="1:18" s="41" customFormat="1" ht="168.75" customHeight="1">
      <c r="A733" s="42" t="s">
        <v>411</v>
      </c>
      <c r="B733" s="95" t="s">
        <v>124</v>
      </c>
      <c r="C733" s="95" t="s">
        <v>19</v>
      </c>
      <c r="D733" s="95" t="s">
        <v>412</v>
      </c>
      <c r="E733" s="95"/>
      <c r="F733" s="45">
        <f>F734+F736</f>
        <v>55456</v>
      </c>
      <c r="G733" s="45">
        <f t="shared" ref="G733:Q733" si="308">G734+G736</f>
        <v>0</v>
      </c>
      <c r="H733" s="45">
        <f t="shared" si="308"/>
        <v>55456</v>
      </c>
      <c r="I733" s="45">
        <f t="shared" si="308"/>
        <v>0</v>
      </c>
      <c r="J733" s="46">
        <f t="shared" si="308"/>
        <v>0</v>
      </c>
      <c r="K733" s="46">
        <f t="shared" si="308"/>
        <v>0</v>
      </c>
      <c r="L733" s="47">
        <f t="shared" si="308"/>
        <v>0</v>
      </c>
      <c r="M733" s="47">
        <f t="shared" si="308"/>
        <v>0</v>
      </c>
      <c r="N733" s="45">
        <f t="shared" si="308"/>
        <v>55456</v>
      </c>
      <c r="O733" s="45">
        <f t="shared" si="308"/>
        <v>0</v>
      </c>
      <c r="P733" s="45">
        <f t="shared" si="308"/>
        <v>55456</v>
      </c>
      <c r="Q733" s="45">
        <f t="shared" si="308"/>
        <v>0</v>
      </c>
      <c r="R733" s="26"/>
    </row>
    <row r="734" spans="1:18" s="41" customFormat="1" ht="33.75">
      <c r="A734" s="42" t="s">
        <v>37</v>
      </c>
      <c r="B734" s="95" t="s">
        <v>124</v>
      </c>
      <c r="C734" s="95" t="s">
        <v>19</v>
      </c>
      <c r="D734" s="95" t="s">
        <v>412</v>
      </c>
      <c r="E734" s="96">
        <v>200</v>
      </c>
      <c r="F734" s="45">
        <f>F735</f>
        <v>440</v>
      </c>
      <c r="G734" s="45">
        <f t="shared" ref="G734:Q734" si="309">G735</f>
        <v>0</v>
      </c>
      <c r="H734" s="45">
        <f t="shared" si="309"/>
        <v>440</v>
      </c>
      <c r="I734" s="45">
        <f t="shared" si="309"/>
        <v>0</v>
      </c>
      <c r="J734" s="46">
        <f t="shared" si="309"/>
        <v>0</v>
      </c>
      <c r="K734" s="46">
        <f t="shared" si="309"/>
        <v>0</v>
      </c>
      <c r="L734" s="47">
        <f t="shared" si="309"/>
        <v>0</v>
      </c>
      <c r="M734" s="47">
        <f t="shared" si="309"/>
        <v>0</v>
      </c>
      <c r="N734" s="45">
        <f t="shared" si="309"/>
        <v>440</v>
      </c>
      <c r="O734" s="45">
        <f t="shared" si="309"/>
        <v>0</v>
      </c>
      <c r="P734" s="45">
        <f t="shared" si="309"/>
        <v>440</v>
      </c>
      <c r="Q734" s="45">
        <f t="shared" si="309"/>
        <v>0</v>
      </c>
      <c r="R734" s="26"/>
    </row>
    <row r="735" spans="1:18" s="41" customFormat="1" ht="50.25">
      <c r="A735" s="42" t="s">
        <v>38</v>
      </c>
      <c r="B735" s="95" t="s">
        <v>124</v>
      </c>
      <c r="C735" s="95" t="s">
        <v>19</v>
      </c>
      <c r="D735" s="95" t="s">
        <v>412</v>
      </c>
      <c r="E735" s="96">
        <v>240</v>
      </c>
      <c r="F735" s="45">
        <v>440</v>
      </c>
      <c r="G735" s="45"/>
      <c r="H735" s="45">
        <v>440</v>
      </c>
      <c r="I735" s="50"/>
      <c r="J735" s="68"/>
      <c r="K735" s="68"/>
      <c r="L735" s="69"/>
      <c r="M735" s="69"/>
      <c r="N735" s="45">
        <f>F735+J735+K735</f>
        <v>440</v>
      </c>
      <c r="O735" s="45">
        <f>G735+K735</f>
        <v>0</v>
      </c>
      <c r="P735" s="45">
        <f>H735+L735+M735</f>
        <v>440</v>
      </c>
      <c r="Q735" s="50">
        <f>I735+M735</f>
        <v>0</v>
      </c>
      <c r="R735" s="26"/>
    </row>
    <row r="736" spans="1:18" s="41" customFormat="1" ht="20.25">
      <c r="A736" s="42" t="s">
        <v>39</v>
      </c>
      <c r="B736" s="95" t="s">
        <v>124</v>
      </c>
      <c r="C736" s="95" t="s">
        <v>19</v>
      </c>
      <c r="D736" s="95" t="s">
        <v>412</v>
      </c>
      <c r="E736" s="96">
        <v>300</v>
      </c>
      <c r="F736" s="45">
        <f>F737</f>
        <v>55016</v>
      </c>
      <c r="G736" s="45">
        <f t="shared" ref="G736:Q736" si="310">G737</f>
        <v>0</v>
      </c>
      <c r="H736" s="45">
        <f t="shared" si="310"/>
        <v>55016</v>
      </c>
      <c r="I736" s="45">
        <f t="shared" si="310"/>
        <v>0</v>
      </c>
      <c r="J736" s="46">
        <f t="shared" si="310"/>
        <v>0</v>
      </c>
      <c r="K736" s="46">
        <f t="shared" si="310"/>
        <v>0</v>
      </c>
      <c r="L736" s="47">
        <f t="shared" si="310"/>
        <v>0</v>
      </c>
      <c r="M736" s="47">
        <f t="shared" si="310"/>
        <v>0</v>
      </c>
      <c r="N736" s="45">
        <f t="shared" si="310"/>
        <v>55016</v>
      </c>
      <c r="O736" s="45">
        <f t="shared" si="310"/>
        <v>0</v>
      </c>
      <c r="P736" s="45">
        <f t="shared" si="310"/>
        <v>55016</v>
      </c>
      <c r="Q736" s="45">
        <f t="shared" si="310"/>
        <v>0</v>
      </c>
      <c r="R736" s="26"/>
    </row>
    <row r="737" spans="1:18" s="41" customFormat="1" ht="33.75">
      <c r="A737" s="42" t="s">
        <v>413</v>
      </c>
      <c r="B737" s="95" t="s">
        <v>124</v>
      </c>
      <c r="C737" s="95" t="s">
        <v>19</v>
      </c>
      <c r="D737" s="95" t="s">
        <v>412</v>
      </c>
      <c r="E737" s="96">
        <v>320</v>
      </c>
      <c r="F737" s="45">
        <v>55016</v>
      </c>
      <c r="G737" s="45"/>
      <c r="H737" s="45">
        <v>55016</v>
      </c>
      <c r="I737" s="50"/>
      <c r="J737" s="68"/>
      <c r="K737" s="68"/>
      <c r="L737" s="69"/>
      <c r="M737" s="69"/>
      <c r="N737" s="45">
        <f>F737+J737+K737</f>
        <v>55016</v>
      </c>
      <c r="O737" s="45">
        <f>G737+K737</f>
        <v>0</v>
      </c>
      <c r="P737" s="45">
        <f>H737+L737+M737</f>
        <v>55016</v>
      </c>
      <c r="Q737" s="50">
        <f>I737+M737</f>
        <v>0</v>
      </c>
      <c r="R737" s="26"/>
    </row>
    <row r="738" spans="1:18" s="36" customFormat="1" ht="20.25">
      <c r="A738" s="126"/>
      <c r="B738" s="127"/>
      <c r="C738" s="127"/>
      <c r="D738" s="128"/>
      <c r="E738" s="127"/>
      <c r="F738" s="151"/>
      <c r="G738" s="151"/>
      <c r="H738" s="151"/>
      <c r="I738" s="152"/>
      <c r="J738" s="33"/>
      <c r="K738" s="33"/>
      <c r="L738" s="34"/>
      <c r="M738" s="34"/>
      <c r="N738" s="151"/>
      <c r="O738" s="151"/>
      <c r="P738" s="151"/>
      <c r="Q738" s="152"/>
      <c r="R738" s="26"/>
    </row>
    <row r="739" spans="1:18" s="41" customFormat="1" ht="20.25">
      <c r="A739" s="37" t="s">
        <v>414</v>
      </c>
      <c r="B739" s="38" t="s">
        <v>124</v>
      </c>
      <c r="C739" s="38" t="s">
        <v>30</v>
      </c>
      <c r="D739" s="54"/>
      <c r="E739" s="38"/>
      <c r="F739" s="55">
        <f>F740</f>
        <v>1511</v>
      </c>
      <c r="G739" s="55">
        <f t="shared" ref="G739:Q739" si="311">G740</f>
        <v>1511</v>
      </c>
      <c r="H739" s="55">
        <f t="shared" si="311"/>
        <v>1511</v>
      </c>
      <c r="I739" s="55">
        <f t="shared" si="311"/>
        <v>1511</v>
      </c>
      <c r="J739" s="57">
        <f t="shared" si="311"/>
        <v>0</v>
      </c>
      <c r="K739" s="57">
        <f t="shared" si="311"/>
        <v>0</v>
      </c>
      <c r="L739" s="58">
        <f t="shared" si="311"/>
        <v>0</v>
      </c>
      <c r="M739" s="58">
        <f t="shared" si="311"/>
        <v>0</v>
      </c>
      <c r="N739" s="55">
        <f t="shared" si="311"/>
        <v>1511</v>
      </c>
      <c r="O739" s="55">
        <f t="shared" si="311"/>
        <v>1511</v>
      </c>
      <c r="P739" s="55">
        <f t="shared" si="311"/>
        <v>1511</v>
      </c>
      <c r="Q739" s="55">
        <f t="shared" si="311"/>
        <v>1511</v>
      </c>
      <c r="R739" s="26"/>
    </row>
    <row r="740" spans="1:18" s="155" customFormat="1" ht="20.25">
      <c r="A740" s="42" t="s">
        <v>21</v>
      </c>
      <c r="B740" s="43" t="s">
        <v>124</v>
      </c>
      <c r="C740" s="43" t="s">
        <v>30</v>
      </c>
      <c r="D740" s="95" t="s">
        <v>22</v>
      </c>
      <c r="E740" s="43"/>
      <c r="F740" s="44">
        <f t="shared" ref="F740:Q743" si="312">F741</f>
        <v>1511</v>
      </c>
      <c r="G740" s="44">
        <f t="shared" si="312"/>
        <v>1511</v>
      </c>
      <c r="H740" s="44">
        <f t="shared" si="312"/>
        <v>1511</v>
      </c>
      <c r="I740" s="44">
        <f t="shared" si="312"/>
        <v>1511</v>
      </c>
      <c r="J740" s="153">
        <f t="shared" si="312"/>
        <v>0</v>
      </c>
      <c r="K740" s="153">
        <f t="shared" si="312"/>
        <v>0</v>
      </c>
      <c r="L740" s="154">
        <f t="shared" si="312"/>
        <v>0</v>
      </c>
      <c r="M740" s="154">
        <f t="shared" si="312"/>
        <v>0</v>
      </c>
      <c r="N740" s="44">
        <f t="shared" si="312"/>
        <v>1511</v>
      </c>
      <c r="O740" s="44">
        <f t="shared" si="312"/>
        <v>1511</v>
      </c>
      <c r="P740" s="44">
        <f t="shared" si="312"/>
        <v>1511</v>
      </c>
      <c r="Q740" s="44">
        <f t="shared" si="312"/>
        <v>1511</v>
      </c>
      <c r="R740" s="26"/>
    </row>
    <row r="741" spans="1:18" s="155" customFormat="1" ht="20.25">
      <c r="A741" s="42" t="s">
        <v>46</v>
      </c>
      <c r="B741" s="43" t="s">
        <v>124</v>
      </c>
      <c r="C741" s="43" t="s">
        <v>30</v>
      </c>
      <c r="D741" s="95" t="s">
        <v>47</v>
      </c>
      <c r="E741" s="43"/>
      <c r="F741" s="45">
        <f>F742</f>
        <v>1511</v>
      </c>
      <c r="G741" s="45">
        <f t="shared" si="312"/>
        <v>1511</v>
      </c>
      <c r="H741" s="45">
        <f t="shared" si="312"/>
        <v>1511</v>
      </c>
      <c r="I741" s="45">
        <f t="shared" si="312"/>
        <v>1511</v>
      </c>
      <c r="J741" s="46">
        <f t="shared" si="312"/>
        <v>0</v>
      </c>
      <c r="K741" s="46">
        <f t="shared" si="312"/>
        <v>0</v>
      </c>
      <c r="L741" s="47">
        <f t="shared" si="312"/>
        <v>0</v>
      </c>
      <c r="M741" s="47">
        <f t="shared" si="312"/>
        <v>0</v>
      </c>
      <c r="N741" s="45">
        <f t="shared" si="312"/>
        <v>1511</v>
      </c>
      <c r="O741" s="45">
        <f t="shared" si="312"/>
        <v>1511</v>
      </c>
      <c r="P741" s="45">
        <f t="shared" si="312"/>
        <v>1511</v>
      </c>
      <c r="Q741" s="45">
        <f t="shared" si="312"/>
        <v>1511</v>
      </c>
      <c r="R741" s="26"/>
    </row>
    <row r="742" spans="1:18" s="155" customFormat="1" ht="33.75">
      <c r="A742" s="42" t="s">
        <v>415</v>
      </c>
      <c r="B742" s="43" t="s">
        <v>124</v>
      </c>
      <c r="C742" s="43" t="s">
        <v>30</v>
      </c>
      <c r="D742" s="95" t="s">
        <v>416</v>
      </c>
      <c r="E742" s="43"/>
      <c r="F742" s="45">
        <f>F743</f>
        <v>1511</v>
      </c>
      <c r="G742" s="45">
        <f t="shared" si="312"/>
        <v>1511</v>
      </c>
      <c r="H742" s="45">
        <f t="shared" si="312"/>
        <v>1511</v>
      </c>
      <c r="I742" s="45">
        <f t="shared" si="312"/>
        <v>1511</v>
      </c>
      <c r="J742" s="46">
        <f t="shared" si="312"/>
        <v>0</v>
      </c>
      <c r="K742" s="46">
        <f t="shared" si="312"/>
        <v>0</v>
      </c>
      <c r="L742" s="47">
        <f t="shared" si="312"/>
        <v>0</v>
      </c>
      <c r="M742" s="47">
        <f t="shared" si="312"/>
        <v>0</v>
      </c>
      <c r="N742" s="45">
        <f t="shared" si="312"/>
        <v>1511</v>
      </c>
      <c r="O742" s="45">
        <f t="shared" si="312"/>
        <v>1511</v>
      </c>
      <c r="P742" s="45">
        <f t="shared" si="312"/>
        <v>1511</v>
      </c>
      <c r="Q742" s="45">
        <f t="shared" si="312"/>
        <v>1511</v>
      </c>
      <c r="R742" s="26"/>
    </row>
    <row r="743" spans="1:18" s="155" customFormat="1" ht="20.25">
      <c r="A743" s="42" t="s">
        <v>39</v>
      </c>
      <c r="B743" s="43" t="s">
        <v>124</v>
      </c>
      <c r="C743" s="43" t="s">
        <v>30</v>
      </c>
      <c r="D743" s="95" t="s">
        <v>416</v>
      </c>
      <c r="E743" s="49">
        <v>300</v>
      </c>
      <c r="F743" s="45">
        <f t="shared" si="312"/>
        <v>1511</v>
      </c>
      <c r="G743" s="45">
        <f t="shared" si="312"/>
        <v>1511</v>
      </c>
      <c r="H743" s="45">
        <f t="shared" si="312"/>
        <v>1511</v>
      </c>
      <c r="I743" s="45">
        <f t="shared" si="312"/>
        <v>1511</v>
      </c>
      <c r="J743" s="46">
        <f t="shared" si="312"/>
        <v>0</v>
      </c>
      <c r="K743" s="46">
        <f t="shared" si="312"/>
        <v>0</v>
      </c>
      <c r="L743" s="47">
        <f t="shared" si="312"/>
        <v>0</v>
      </c>
      <c r="M743" s="47">
        <f t="shared" si="312"/>
        <v>0</v>
      </c>
      <c r="N743" s="45">
        <f t="shared" si="312"/>
        <v>1511</v>
      </c>
      <c r="O743" s="45">
        <f t="shared" si="312"/>
        <v>1511</v>
      </c>
      <c r="P743" s="45">
        <f t="shared" si="312"/>
        <v>1511</v>
      </c>
      <c r="Q743" s="45">
        <f t="shared" si="312"/>
        <v>1511</v>
      </c>
      <c r="R743" s="26"/>
    </row>
    <row r="744" spans="1:18" s="155" customFormat="1" ht="33.75">
      <c r="A744" s="42" t="s">
        <v>413</v>
      </c>
      <c r="B744" s="43" t="s">
        <v>124</v>
      </c>
      <c r="C744" s="43" t="s">
        <v>30</v>
      </c>
      <c r="D744" s="95" t="s">
        <v>416</v>
      </c>
      <c r="E744" s="49">
        <v>320</v>
      </c>
      <c r="F744" s="45">
        <f>G744</f>
        <v>1511</v>
      </c>
      <c r="G744" s="45">
        <v>1511</v>
      </c>
      <c r="H744" s="45">
        <f>I744</f>
        <v>1511</v>
      </c>
      <c r="I744" s="50">
        <v>1511</v>
      </c>
      <c r="J744" s="16"/>
      <c r="K744" s="16"/>
      <c r="L744" s="17"/>
      <c r="M744" s="17"/>
      <c r="N744" s="45">
        <f>F744+J744+K744</f>
        <v>1511</v>
      </c>
      <c r="O744" s="45">
        <f>G744+K744</f>
        <v>1511</v>
      </c>
      <c r="P744" s="45">
        <f>H744+L744+M744</f>
        <v>1511</v>
      </c>
      <c r="Q744" s="50">
        <f>I744+M744</f>
        <v>1511</v>
      </c>
      <c r="R744" s="26"/>
    </row>
    <row r="745" spans="1:18" ht="20.25">
      <c r="A745" s="84"/>
      <c r="B745" s="95"/>
      <c r="C745" s="95"/>
      <c r="D745" s="95"/>
      <c r="E745" s="95"/>
      <c r="F745" s="45"/>
      <c r="G745" s="45"/>
      <c r="H745" s="45"/>
      <c r="I745" s="45"/>
      <c r="J745" s="46"/>
      <c r="K745" s="46"/>
      <c r="L745" s="47"/>
      <c r="M745" s="47"/>
      <c r="N745" s="45"/>
      <c r="O745" s="45"/>
      <c r="P745" s="45"/>
      <c r="Q745" s="45"/>
      <c r="R745" s="26"/>
    </row>
    <row r="746" spans="1:18" ht="20.25">
      <c r="A746" s="37" t="s">
        <v>417</v>
      </c>
      <c r="B746" s="38" t="s">
        <v>124</v>
      </c>
      <c r="C746" s="38" t="s">
        <v>45</v>
      </c>
      <c r="D746" s="54"/>
      <c r="E746" s="38"/>
      <c r="F746" s="55">
        <f t="shared" ref="F746:Q746" si="313">F747+F752+F756</f>
        <v>471998</v>
      </c>
      <c r="G746" s="55">
        <f t="shared" si="313"/>
        <v>340206</v>
      </c>
      <c r="H746" s="55">
        <f t="shared" si="313"/>
        <v>471652</v>
      </c>
      <c r="I746" s="55">
        <f t="shared" si="313"/>
        <v>339860</v>
      </c>
      <c r="J746" s="57">
        <f t="shared" si="313"/>
        <v>0</v>
      </c>
      <c r="K746" s="57">
        <f t="shared" si="313"/>
        <v>0</v>
      </c>
      <c r="L746" s="58">
        <f t="shared" si="313"/>
        <v>0</v>
      </c>
      <c r="M746" s="58">
        <f t="shared" si="313"/>
        <v>0</v>
      </c>
      <c r="N746" s="55">
        <f t="shared" si="313"/>
        <v>471998</v>
      </c>
      <c r="O746" s="55">
        <f t="shared" si="313"/>
        <v>340206</v>
      </c>
      <c r="P746" s="55">
        <f t="shared" si="313"/>
        <v>471652</v>
      </c>
      <c r="Q746" s="55">
        <f t="shared" si="313"/>
        <v>339860</v>
      </c>
      <c r="R746" s="26"/>
    </row>
    <row r="747" spans="1:18" ht="50.25">
      <c r="A747" s="146" t="s">
        <v>418</v>
      </c>
      <c r="B747" s="43" t="s">
        <v>124</v>
      </c>
      <c r="C747" s="43" t="s">
        <v>45</v>
      </c>
      <c r="D747" s="43" t="s">
        <v>419</v>
      </c>
      <c r="E747" s="121"/>
      <c r="F747" s="45">
        <f>F748</f>
        <v>24077</v>
      </c>
      <c r="G747" s="45">
        <f t="shared" ref="G747:Q750" si="314">G748</f>
        <v>24077</v>
      </c>
      <c r="H747" s="45">
        <f t="shared" si="314"/>
        <v>24077</v>
      </c>
      <c r="I747" s="45">
        <f t="shared" si="314"/>
        <v>24077</v>
      </c>
      <c r="J747" s="46">
        <f t="shared" si="314"/>
        <v>0</v>
      </c>
      <c r="K747" s="46">
        <f t="shared" si="314"/>
        <v>0</v>
      </c>
      <c r="L747" s="47">
        <f t="shared" si="314"/>
        <v>0</v>
      </c>
      <c r="M747" s="47">
        <f t="shared" si="314"/>
        <v>0</v>
      </c>
      <c r="N747" s="45">
        <f t="shared" si="314"/>
        <v>24077</v>
      </c>
      <c r="O747" s="45">
        <f t="shared" si="314"/>
        <v>24077</v>
      </c>
      <c r="P747" s="45">
        <f t="shared" si="314"/>
        <v>24077</v>
      </c>
      <c r="Q747" s="45">
        <f t="shared" si="314"/>
        <v>24077</v>
      </c>
      <c r="R747" s="26"/>
    </row>
    <row r="748" spans="1:18" ht="20.25">
      <c r="A748" s="84" t="s">
        <v>46</v>
      </c>
      <c r="B748" s="43" t="s">
        <v>124</v>
      </c>
      <c r="C748" s="43" t="s">
        <v>45</v>
      </c>
      <c r="D748" s="43" t="s">
        <v>420</v>
      </c>
      <c r="E748" s="121"/>
      <c r="F748" s="45">
        <f>F749</f>
        <v>24077</v>
      </c>
      <c r="G748" s="45">
        <f t="shared" si="314"/>
        <v>24077</v>
      </c>
      <c r="H748" s="45">
        <f t="shared" si="314"/>
        <v>24077</v>
      </c>
      <c r="I748" s="45">
        <f t="shared" si="314"/>
        <v>24077</v>
      </c>
      <c r="J748" s="45">
        <f t="shared" si="314"/>
        <v>0</v>
      </c>
      <c r="K748" s="45">
        <f t="shared" si="314"/>
        <v>0</v>
      </c>
      <c r="L748" s="45">
        <f t="shared" si="314"/>
        <v>0</v>
      </c>
      <c r="M748" s="45">
        <f t="shared" si="314"/>
        <v>0</v>
      </c>
      <c r="N748" s="45">
        <f t="shared" si="314"/>
        <v>24077</v>
      </c>
      <c r="O748" s="45">
        <f t="shared" si="314"/>
        <v>24077</v>
      </c>
      <c r="P748" s="45">
        <f t="shared" si="314"/>
        <v>24077</v>
      </c>
      <c r="Q748" s="45">
        <f t="shared" si="314"/>
        <v>24077</v>
      </c>
      <c r="R748" s="26"/>
    </row>
    <row r="749" spans="1:18" ht="33.75">
      <c r="A749" s="84" t="s">
        <v>421</v>
      </c>
      <c r="B749" s="43" t="s">
        <v>124</v>
      </c>
      <c r="C749" s="43" t="s">
        <v>45</v>
      </c>
      <c r="D749" s="43" t="s">
        <v>422</v>
      </c>
      <c r="E749" s="121"/>
      <c r="F749" s="45">
        <f>F750</f>
        <v>24077</v>
      </c>
      <c r="G749" s="45">
        <f t="shared" si="314"/>
        <v>24077</v>
      </c>
      <c r="H749" s="45">
        <f t="shared" si="314"/>
        <v>24077</v>
      </c>
      <c r="I749" s="45">
        <f t="shared" si="314"/>
        <v>24077</v>
      </c>
      <c r="J749" s="46">
        <f t="shared" si="314"/>
        <v>0</v>
      </c>
      <c r="K749" s="46">
        <f t="shared" si="314"/>
        <v>0</v>
      </c>
      <c r="L749" s="47">
        <f t="shared" si="314"/>
        <v>0</v>
      </c>
      <c r="M749" s="47">
        <f t="shared" si="314"/>
        <v>0</v>
      </c>
      <c r="N749" s="45">
        <f t="shared" si="314"/>
        <v>24077</v>
      </c>
      <c r="O749" s="45">
        <f t="shared" si="314"/>
        <v>24077</v>
      </c>
      <c r="P749" s="45">
        <f t="shared" si="314"/>
        <v>24077</v>
      </c>
      <c r="Q749" s="45">
        <f t="shared" si="314"/>
        <v>24077</v>
      </c>
      <c r="R749" s="26"/>
    </row>
    <row r="750" spans="1:18" ht="20.25">
      <c r="A750" s="146" t="s">
        <v>39</v>
      </c>
      <c r="B750" s="43" t="s">
        <v>124</v>
      </c>
      <c r="C750" s="43" t="s">
        <v>45</v>
      </c>
      <c r="D750" s="43" t="s">
        <v>422</v>
      </c>
      <c r="E750" s="121">
        <v>300</v>
      </c>
      <c r="F750" s="45">
        <f>F751</f>
        <v>24077</v>
      </c>
      <c r="G750" s="45">
        <f t="shared" si="314"/>
        <v>24077</v>
      </c>
      <c r="H750" s="45">
        <f t="shared" si="314"/>
        <v>24077</v>
      </c>
      <c r="I750" s="45">
        <f t="shared" si="314"/>
        <v>24077</v>
      </c>
      <c r="J750" s="46">
        <f t="shared" si="314"/>
        <v>0</v>
      </c>
      <c r="K750" s="46">
        <f t="shared" si="314"/>
        <v>0</v>
      </c>
      <c r="L750" s="47">
        <f t="shared" si="314"/>
        <v>0</v>
      </c>
      <c r="M750" s="47">
        <f t="shared" si="314"/>
        <v>0</v>
      </c>
      <c r="N750" s="45">
        <f t="shared" si="314"/>
        <v>24077</v>
      </c>
      <c r="O750" s="45">
        <f t="shared" si="314"/>
        <v>24077</v>
      </c>
      <c r="P750" s="45">
        <f t="shared" si="314"/>
        <v>24077</v>
      </c>
      <c r="Q750" s="45">
        <f t="shared" si="314"/>
        <v>24077</v>
      </c>
      <c r="R750" s="26"/>
    </row>
    <row r="751" spans="1:18" ht="33.75">
      <c r="A751" s="84" t="s">
        <v>423</v>
      </c>
      <c r="B751" s="43" t="s">
        <v>124</v>
      </c>
      <c r="C751" s="43" t="s">
        <v>45</v>
      </c>
      <c r="D751" s="43" t="s">
        <v>422</v>
      </c>
      <c r="E751" s="121">
        <v>320</v>
      </c>
      <c r="F751" s="45">
        <f>G751</f>
        <v>24077</v>
      </c>
      <c r="G751" s="45">
        <v>24077</v>
      </c>
      <c r="H751" s="45">
        <f>I751</f>
        <v>24077</v>
      </c>
      <c r="I751" s="45">
        <v>24077</v>
      </c>
      <c r="J751" s="16"/>
      <c r="K751" s="16"/>
      <c r="L751" s="17"/>
      <c r="M751" s="17"/>
      <c r="N751" s="45">
        <f>F751+J751+K751</f>
        <v>24077</v>
      </c>
      <c r="O751" s="45">
        <f>G751+K751</f>
        <v>24077</v>
      </c>
      <c r="P751" s="45">
        <f>H751+L751+M751</f>
        <v>24077</v>
      </c>
      <c r="Q751" s="50">
        <f>I751+M751</f>
        <v>24077</v>
      </c>
      <c r="R751" s="26"/>
    </row>
    <row r="752" spans="1:18" ht="50.25">
      <c r="A752" s="42" t="s">
        <v>424</v>
      </c>
      <c r="B752" s="95" t="s">
        <v>124</v>
      </c>
      <c r="C752" s="95" t="s">
        <v>45</v>
      </c>
      <c r="D752" s="95" t="s">
        <v>425</v>
      </c>
      <c r="E752" s="95"/>
      <c r="F752" s="45">
        <f>F753</f>
        <v>328578</v>
      </c>
      <c r="G752" s="45">
        <f t="shared" ref="G752:Q754" si="315">G753</f>
        <v>196786</v>
      </c>
      <c r="H752" s="45">
        <f t="shared" si="315"/>
        <v>328232</v>
      </c>
      <c r="I752" s="45">
        <f t="shared" si="315"/>
        <v>196440</v>
      </c>
      <c r="J752" s="46">
        <f t="shared" si="315"/>
        <v>0</v>
      </c>
      <c r="K752" s="46">
        <f t="shared" si="315"/>
        <v>0</v>
      </c>
      <c r="L752" s="47">
        <f t="shared" si="315"/>
        <v>0</v>
      </c>
      <c r="M752" s="47">
        <f t="shared" si="315"/>
        <v>0</v>
      </c>
      <c r="N752" s="45">
        <f t="shared" si="315"/>
        <v>328578</v>
      </c>
      <c r="O752" s="45">
        <f t="shared" si="315"/>
        <v>196786</v>
      </c>
      <c r="P752" s="45">
        <f t="shared" si="315"/>
        <v>328232</v>
      </c>
      <c r="Q752" s="45">
        <f t="shared" si="315"/>
        <v>196440</v>
      </c>
      <c r="R752" s="26"/>
    </row>
    <row r="753" spans="1:18" ht="50.25">
      <c r="A753" s="42" t="s">
        <v>426</v>
      </c>
      <c r="B753" s="95" t="s">
        <v>124</v>
      </c>
      <c r="C753" s="95" t="s">
        <v>45</v>
      </c>
      <c r="D753" s="95" t="s">
        <v>427</v>
      </c>
      <c r="E753" s="95"/>
      <c r="F753" s="45">
        <f>F754</f>
        <v>328578</v>
      </c>
      <c r="G753" s="45">
        <f t="shared" si="315"/>
        <v>196786</v>
      </c>
      <c r="H753" s="45">
        <f t="shared" si="315"/>
        <v>328232</v>
      </c>
      <c r="I753" s="45">
        <f t="shared" si="315"/>
        <v>196440</v>
      </c>
      <c r="J753" s="46">
        <f t="shared" si="315"/>
        <v>0</v>
      </c>
      <c r="K753" s="46">
        <f t="shared" si="315"/>
        <v>0</v>
      </c>
      <c r="L753" s="47">
        <f t="shared" si="315"/>
        <v>0</v>
      </c>
      <c r="M753" s="47">
        <f t="shared" si="315"/>
        <v>0</v>
      </c>
      <c r="N753" s="45">
        <f t="shared" si="315"/>
        <v>328578</v>
      </c>
      <c r="O753" s="45">
        <f t="shared" si="315"/>
        <v>196786</v>
      </c>
      <c r="P753" s="45">
        <f t="shared" si="315"/>
        <v>328232</v>
      </c>
      <c r="Q753" s="45">
        <f t="shared" si="315"/>
        <v>196440</v>
      </c>
      <c r="R753" s="26"/>
    </row>
    <row r="754" spans="1:18" ht="20.25">
      <c r="A754" s="42" t="s">
        <v>39</v>
      </c>
      <c r="B754" s="95" t="s">
        <v>124</v>
      </c>
      <c r="C754" s="95" t="s">
        <v>45</v>
      </c>
      <c r="D754" s="95" t="s">
        <v>427</v>
      </c>
      <c r="E754" s="49">
        <v>300</v>
      </c>
      <c r="F754" s="45">
        <f>F755</f>
        <v>328578</v>
      </c>
      <c r="G754" s="45">
        <f t="shared" si="315"/>
        <v>196786</v>
      </c>
      <c r="H754" s="45">
        <f t="shared" si="315"/>
        <v>328232</v>
      </c>
      <c r="I754" s="45">
        <f t="shared" si="315"/>
        <v>196440</v>
      </c>
      <c r="J754" s="46">
        <f t="shared" si="315"/>
        <v>0</v>
      </c>
      <c r="K754" s="46">
        <f t="shared" si="315"/>
        <v>0</v>
      </c>
      <c r="L754" s="47">
        <f t="shared" si="315"/>
        <v>0</v>
      </c>
      <c r="M754" s="47">
        <f t="shared" si="315"/>
        <v>0</v>
      </c>
      <c r="N754" s="45">
        <f t="shared" si="315"/>
        <v>328578</v>
      </c>
      <c r="O754" s="45">
        <f t="shared" si="315"/>
        <v>196786</v>
      </c>
      <c r="P754" s="45">
        <f t="shared" si="315"/>
        <v>328232</v>
      </c>
      <c r="Q754" s="45">
        <f t="shared" si="315"/>
        <v>196440</v>
      </c>
      <c r="R754" s="26"/>
    </row>
    <row r="755" spans="1:18" ht="33.75">
      <c r="A755" s="42" t="s">
        <v>413</v>
      </c>
      <c r="B755" s="95" t="s">
        <v>124</v>
      </c>
      <c r="C755" s="95" t="s">
        <v>45</v>
      </c>
      <c r="D755" s="95" t="s">
        <v>427</v>
      </c>
      <c r="E755" s="96">
        <v>320</v>
      </c>
      <c r="F755" s="45">
        <f>131792+G755</f>
        <v>328578</v>
      </c>
      <c r="G755" s="45">
        <v>196786</v>
      </c>
      <c r="H755" s="45">
        <f>131792+I755</f>
        <v>328232</v>
      </c>
      <c r="I755" s="50">
        <v>196440</v>
      </c>
      <c r="J755" s="16"/>
      <c r="K755" s="16"/>
      <c r="L755" s="17"/>
      <c r="M755" s="17"/>
      <c r="N755" s="45">
        <f>F755+J755+K755</f>
        <v>328578</v>
      </c>
      <c r="O755" s="45">
        <f>G755+K755</f>
        <v>196786</v>
      </c>
      <c r="P755" s="45">
        <f>H755+L755+M755</f>
        <v>328232</v>
      </c>
      <c r="Q755" s="50">
        <f>I755+M755</f>
        <v>196440</v>
      </c>
      <c r="R755" s="26"/>
    </row>
    <row r="756" spans="1:18" ht="20.25">
      <c r="A756" s="84" t="s">
        <v>21</v>
      </c>
      <c r="B756" s="95" t="s">
        <v>124</v>
      </c>
      <c r="C756" s="95" t="s">
        <v>45</v>
      </c>
      <c r="D756" s="95" t="s">
        <v>22</v>
      </c>
      <c r="E756" s="95"/>
      <c r="F756" s="45">
        <f>F757</f>
        <v>119343</v>
      </c>
      <c r="G756" s="45">
        <f t="shared" ref="G756:Q758" si="316">G757</f>
        <v>119343</v>
      </c>
      <c r="H756" s="45">
        <f t="shared" si="316"/>
        <v>119343</v>
      </c>
      <c r="I756" s="45">
        <f t="shared" si="316"/>
        <v>119343</v>
      </c>
      <c r="J756" s="45">
        <f t="shared" si="316"/>
        <v>0</v>
      </c>
      <c r="K756" s="45">
        <f t="shared" si="316"/>
        <v>0</v>
      </c>
      <c r="L756" s="45">
        <f t="shared" si="316"/>
        <v>0</v>
      </c>
      <c r="M756" s="45">
        <f t="shared" si="316"/>
        <v>0</v>
      </c>
      <c r="N756" s="45">
        <f t="shared" si="316"/>
        <v>119343</v>
      </c>
      <c r="O756" s="45">
        <f t="shared" si="316"/>
        <v>119343</v>
      </c>
      <c r="P756" s="45">
        <f t="shared" si="316"/>
        <v>119343</v>
      </c>
      <c r="Q756" s="45">
        <f t="shared" si="316"/>
        <v>119343</v>
      </c>
      <c r="R756" s="26"/>
    </row>
    <row r="757" spans="1:18" ht="66.75">
      <c r="A757" s="84" t="s">
        <v>428</v>
      </c>
      <c r="B757" s="43" t="s">
        <v>124</v>
      </c>
      <c r="C757" s="43" t="s">
        <v>45</v>
      </c>
      <c r="D757" s="49" t="s">
        <v>429</v>
      </c>
      <c r="E757" s="95"/>
      <c r="F757" s="45">
        <f>F758</f>
        <v>119343</v>
      </c>
      <c r="G757" s="45">
        <f t="shared" si="316"/>
        <v>119343</v>
      </c>
      <c r="H757" s="45">
        <f t="shared" si="316"/>
        <v>119343</v>
      </c>
      <c r="I757" s="45">
        <f t="shared" si="316"/>
        <v>119343</v>
      </c>
      <c r="J757" s="46">
        <f t="shared" si="316"/>
        <v>0</v>
      </c>
      <c r="K757" s="46">
        <f t="shared" si="316"/>
        <v>0</v>
      </c>
      <c r="L757" s="47">
        <f t="shared" si="316"/>
        <v>0</v>
      </c>
      <c r="M757" s="47">
        <f t="shared" si="316"/>
        <v>0</v>
      </c>
      <c r="N757" s="45">
        <f t="shared" si="316"/>
        <v>119343</v>
      </c>
      <c r="O757" s="45">
        <f t="shared" si="316"/>
        <v>119343</v>
      </c>
      <c r="P757" s="45">
        <f t="shared" si="316"/>
        <v>119343</v>
      </c>
      <c r="Q757" s="45">
        <f t="shared" si="316"/>
        <v>119343</v>
      </c>
      <c r="R757" s="26"/>
    </row>
    <row r="758" spans="1:18" ht="33.75">
      <c r="A758" s="84" t="s">
        <v>430</v>
      </c>
      <c r="B758" s="43" t="s">
        <v>124</v>
      </c>
      <c r="C758" s="43" t="s">
        <v>45</v>
      </c>
      <c r="D758" s="49" t="s">
        <v>429</v>
      </c>
      <c r="E758" s="95">
        <v>400</v>
      </c>
      <c r="F758" s="45">
        <f>F759</f>
        <v>119343</v>
      </c>
      <c r="G758" s="45">
        <f t="shared" si="316"/>
        <v>119343</v>
      </c>
      <c r="H758" s="45">
        <f t="shared" si="316"/>
        <v>119343</v>
      </c>
      <c r="I758" s="45">
        <f t="shared" si="316"/>
        <v>119343</v>
      </c>
      <c r="J758" s="46">
        <f t="shared" si="316"/>
        <v>0</v>
      </c>
      <c r="K758" s="46">
        <f t="shared" si="316"/>
        <v>0</v>
      </c>
      <c r="L758" s="47">
        <f t="shared" si="316"/>
        <v>0</v>
      </c>
      <c r="M758" s="47">
        <f t="shared" si="316"/>
        <v>0</v>
      </c>
      <c r="N758" s="45">
        <f t="shared" si="316"/>
        <v>119343</v>
      </c>
      <c r="O758" s="45">
        <f t="shared" si="316"/>
        <v>119343</v>
      </c>
      <c r="P758" s="45">
        <f t="shared" si="316"/>
        <v>119343</v>
      </c>
      <c r="Q758" s="45">
        <f t="shared" si="316"/>
        <v>119343</v>
      </c>
      <c r="R758" s="26"/>
    </row>
    <row r="759" spans="1:18" ht="20.25">
      <c r="A759" s="84" t="s">
        <v>209</v>
      </c>
      <c r="B759" s="43" t="s">
        <v>124</v>
      </c>
      <c r="C759" s="43" t="s">
        <v>45</v>
      </c>
      <c r="D759" s="49" t="s">
        <v>429</v>
      </c>
      <c r="E759" s="96">
        <v>410</v>
      </c>
      <c r="F759" s="45">
        <f>G759</f>
        <v>119343</v>
      </c>
      <c r="G759" s="45">
        <v>119343</v>
      </c>
      <c r="H759" s="45">
        <f>I759</f>
        <v>119343</v>
      </c>
      <c r="I759" s="50">
        <v>119343</v>
      </c>
      <c r="J759" s="16"/>
      <c r="K759" s="16"/>
      <c r="L759" s="17"/>
      <c r="M759" s="17"/>
      <c r="N759" s="45">
        <f>F759+J759+K759</f>
        <v>119343</v>
      </c>
      <c r="O759" s="45">
        <f>G759+K759</f>
        <v>119343</v>
      </c>
      <c r="P759" s="45">
        <f>H759+L759+M759</f>
        <v>119343</v>
      </c>
      <c r="Q759" s="50">
        <f>I759+M759</f>
        <v>119343</v>
      </c>
      <c r="R759" s="26"/>
    </row>
    <row r="760" spans="1:18" ht="20.25">
      <c r="A760" s="84"/>
      <c r="B760" s="95"/>
      <c r="C760" s="95"/>
      <c r="D760" s="95"/>
      <c r="E760" s="95"/>
      <c r="F760" s="45"/>
      <c r="G760" s="45"/>
      <c r="H760" s="45"/>
      <c r="I760" s="45"/>
      <c r="J760" s="46"/>
      <c r="K760" s="46"/>
      <c r="L760" s="47"/>
      <c r="M760" s="47"/>
      <c r="N760" s="45"/>
      <c r="O760" s="45"/>
      <c r="P760" s="45"/>
      <c r="Q760" s="45"/>
      <c r="R760" s="26"/>
    </row>
    <row r="761" spans="1:18" ht="37.5">
      <c r="A761" s="37" t="s">
        <v>431</v>
      </c>
      <c r="B761" s="38" t="s">
        <v>124</v>
      </c>
      <c r="C761" s="38" t="s">
        <v>61</v>
      </c>
      <c r="D761" s="54"/>
      <c r="E761" s="38"/>
      <c r="F761" s="55">
        <f>F762+F769</f>
        <v>9214</v>
      </c>
      <c r="G761" s="55">
        <f t="shared" ref="G761:Q761" si="317">G762+G769</f>
        <v>0</v>
      </c>
      <c r="H761" s="55">
        <f t="shared" si="317"/>
        <v>9214</v>
      </c>
      <c r="I761" s="55">
        <f t="shared" si="317"/>
        <v>0</v>
      </c>
      <c r="J761" s="55">
        <f t="shared" si="317"/>
        <v>0</v>
      </c>
      <c r="K761" s="55">
        <f t="shared" si="317"/>
        <v>0</v>
      </c>
      <c r="L761" s="55">
        <f t="shared" si="317"/>
        <v>0</v>
      </c>
      <c r="M761" s="55">
        <f t="shared" si="317"/>
        <v>0</v>
      </c>
      <c r="N761" s="55">
        <f t="shared" si="317"/>
        <v>9214</v>
      </c>
      <c r="O761" s="55">
        <f t="shared" si="317"/>
        <v>0</v>
      </c>
      <c r="P761" s="55">
        <f t="shared" si="317"/>
        <v>9214</v>
      </c>
      <c r="Q761" s="55">
        <f t="shared" si="317"/>
        <v>0</v>
      </c>
      <c r="R761" s="26"/>
    </row>
    <row r="762" spans="1:18" s="97" customFormat="1" ht="50.25">
      <c r="A762" s="42" t="s">
        <v>418</v>
      </c>
      <c r="B762" s="95" t="s">
        <v>124</v>
      </c>
      <c r="C762" s="95" t="s">
        <v>61</v>
      </c>
      <c r="D762" s="95" t="s">
        <v>419</v>
      </c>
      <c r="E762" s="95"/>
      <c r="F762" s="45">
        <f>F763</f>
        <v>2119</v>
      </c>
      <c r="G762" s="45">
        <f t="shared" ref="G762:Q763" si="318">G763</f>
        <v>0</v>
      </c>
      <c r="H762" s="45">
        <f t="shared" si="318"/>
        <v>2119</v>
      </c>
      <c r="I762" s="45">
        <f t="shared" si="318"/>
        <v>0</v>
      </c>
      <c r="J762" s="46">
        <f t="shared" si="318"/>
        <v>0</v>
      </c>
      <c r="K762" s="46">
        <f t="shared" si="318"/>
        <v>0</v>
      </c>
      <c r="L762" s="47">
        <f t="shared" si="318"/>
        <v>0</v>
      </c>
      <c r="M762" s="47">
        <f t="shared" si="318"/>
        <v>0</v>
      </c>
      <c r="N762" s="45">
        <f t="shared" si="318"/>
        <v>2119</v>
      </c>
      <c r="O762" s="45">
        <f t="shared" si="318"/>
        <v>0</v>
      </c>
      <c r="P762" s="45">
        <f t="shared" si="318"/>
        <v>2119</v>
      </c>
      <c r="Q762" s="45">
        <f t="shared" si="318"/>
        <v>0</v>
      </c>
      <c r="R762" s="26"/>
    </row>
    <row r="763" spans="1:18" s="97" customFormat="1" ht="20.25">
      <c r="A763" s="42" t="s">
        <v>74</v>
      </c>
      <c r="B763" s="95" t="s">
        <v>124</v>
      </c>
      <c r="C763" s="95" t="s">
        <v>61</v>
      </c>
      <c r="D763" s="95" t="s">
        <v>432</v>
      </c>
      <c r="E763" s="95"/>
      <c r="F763" s="45">
        <f>F764</f>
        <v>2119</v>
      </c>
      <c r="G763" s="45">
        <f t="shared" si="318"/>
        <v>0</v>
      </c>
      <c r="H763" s="45">
        <f t="shared" si="318"/>
        <v>2119</v>
      </c>
      <c r="I763" s="45">
        <f t="shared" si="318"/>
        <v>0</v>
      </c>
      <c r="J763" s="45">
        <f t="shared" si="318"/>
        <v>0</v>
      </c>
      <c r="K763" s="45">
        <f t="shared" si="318"/>
        <v>0</v>
      </c>
      <c r="L763" s="45">
        <f t="shared" si="318"/>
        <v>0</v>
      </c>
      <c r="M763" s="45">
        <f t="shared" si="318"/>
        <v>0</v>
      </c>
      <c r="N763" s="45">
        <f t="shared" si="318"/>
        <v>2119</v>
      </c>
      <c r="O763" s="45">
        <f t="shared" si="318"/>
        <v>0</v>
      </c>
      <c r="P763" s="45">
        <f t="shared" si="318"/>
        <v>2119</v>
      </c>
      <c r="Q763" s="45">
        <f t="shared" si="318"/>
        <v>0</v>
      </c>
      <c r="R763" s="26"/>
    </row>
    <row r="764" spans="1:18" s="97" customFormat="1" ht="20.25">
      <c r="A764" s="42" t="s">
        <v>433</v>
      </c>
      <c r="B764" s="95" t="s">
        <v>124</v>
      </c>
      <c r="C764" s="95" t="s">
        <v>61</v>
      </c>
      <c r="D764" s="95" t="s">
        <v>434</v>
      </c>
      <c r="E764" s="95"/>
      <c r="F764" s="45">
        <f>F765+F767</f>
        <v>2119</v>
      </c>
      <c r="G764" s="45">
        <f t="shared" ref="G764:Q764" si="319">G765+G767</f>
        <v>0</v>
      </c>
      <c r="H764" s="45">
        <f t="shared" si="319"/>
        <v>2119</v>
      </c>
      <c r="I764" s="45">
        <f t="shared" si="319"/>
        <v>0</v>
      </c>
      <c r="J764" s="45">
        <f t="shared" si="319"/>
        <v>0</v>
      </c>
      <c r="K764" s="45">
        <f t="shared" si="319"/>
        <v>0</v>
      </c>
      <c r="L764" s="45">
        <f t="shared" si="319"/>
        <v>0</v>
      </c>
      <c r="M764" s="45">
        <f t="shared" si="319"/>
        <v>0</v>
      </c>
      <c r="N764" s="45">
        <f t="shared" si="319"/>
        <v>2119</v>
      </c>
      <c r="O764" s="45">
        <f t="shared" si="319"/>
        <v>0</v>
      </c>
      <c r="P764" s="45">
        <f t="shared" si="319"/>
        <v>2119</v>
      </c>
      <c r="Q764" s="45">
        <f t="shared" si="319"/>
        <v>0</v>
      </c>
      <c r="R764" s="26"/>
    </row>
    <row r="765" spans="1:18" s="97" customFormat="1" ht="33.75">
      <c r="A765" s="42" t="s">
        <v>37</v>
      </c>
      <c r="B765" s="95" t="s">
        <v>124</v>
      </c>
      <c r="C765" s="95" t="s">
        <v>61</v>
      </c>
      <c r="D765" s="95" t="s">
        <v>434</v>
      </c>
      <c r="E765" s="96">
        <v>200</v>
      </c>
      <c r="F765" s="45">
        <f t="shared" ref="F765:Q765" si="320">F766</f>
        <v>682</v>
      </c>
      <c r="G765" s="45">
        <f t="shared" si="320"/>
        <v>0</v>
      </c>
      <c r="H765" s="45">
        <f t="shared" si="320"/>
        <v>682</v>
      </c>
      <c r="I765" s="45">
        <f t="shared" si="320"/>
        <v>0</v>
      </c>
      <c r="J765" s="46">
        <f t="shared" si="320"/>
        <v>0</v>
      </c>
      <c r="K765" s="46">
        <f t="shared" si="320"/>
        <v>0</v>
      </c>
      <c r="L765" s="47">
        <f t="shared" si="320"/>
        <v>0</v>
      </c>
      <c r="M765" s="47">
        <f t="shared" si="320"/>
        <v>0</v>
      </c>
      <c r="N765" s="45">
        <f t="shared" si="320"/>
        <v>682</v>
      </c>
      <c r="O765" s="45">
        <f t="shared" si="320"/>
        <v>0</v>
      </c>
      <c r="P765" s="45">
        <f t="shared" si="320"/>
        <v>682</v>
      </c>
      <c r="Q765" s="45">
        <f t="shared" si="320"/>
        <v>0</v>
      </c>
      <c r="R765" s="26"/>
    </row>
    <row r="766" spans="1:18" s="97" customFormat="1" ht="50.25">
      <c r="A766" s="42" t="s">
        <v>38</v>
      </c>
      <c r="B766" s="95" t="s">
        <v>124</v>
      </c>
      <c r="C766" s="95" t="s">
        <v>61</v>
      </c>
      <c r="D766" s="95" t="s">
        <v>434</v>
      </c>
      <c r="E766" s="96">
        <v>240</v>
      </c>
      <c r="F766" s="45">
        <v>682</v>
      </c>
      <c r="G766" s="45"/>
      <c r="H766" s="45">
        <v>682</v>
      </c>
      <c r="I766" s="50"/>
      <c r="J766" s="16"/>
      <c r="K766" s="16"/>
      <c r="L766" s="17"/>
      <c r="M766" s="17"/>
      <c r="N766" s="45">
        <f>F766+J766+K766</f>
        <v>682</v>
      </c>
      <c r="O766" s="45">
        <f>G766+K766</f>
        <v>0</v>
      </c>
      <c r="P766" s="45">
        <f>H766+L766+M766</f>
        <v>682</v>
      </c>
      <c r="Q766" s="50">
        <f>I766+M766</f>
        <v>0</v>
      </c>
      <c r="R766" s="26"/>
    </row>
    <row r="767" spans="1:18" s="97" customFormat="1" ht="20.25">
      <c r="A767" s="42" t="s">
        <v>39</v>
      </c>
      <c r="B767" s="95" t="s">
        <v>124</v>
      </c>
      <c r="C767" s="95" t="s">
        <v>61</v>
      </c>
      <c r="D767" s="95" t="s">
        <v>434</v>
      </c>
      <c r="E767" s="96">
        <v>300</v>
      </c>
      <c r="F767" s="45">
        <f>F768</f>
        <v>1437</v>
      </c>
      <c r="G767" s="45">
        <f t="shared" ref="G767:Q767" si="321">G768</f>
        <v>0</v>
      </c>
      <c r="H767" s="45">
        <f t="shared" si="321"/>
        <v>1437</v>
      </c>
      <c r="I767" s="45">
        <f t="shared" si="321"/>
        <v>0</v>
      </c>
      <c r="J767" s="46">
        <f t="shared" si="321"/>
        <v>0</v>
      </c>
      <c r="K767" s="46">
        <f t="shared" si="321"/>
        <v>0</v>
      </c>
      <c r="L767" s="47">
        <f t="shared" si="321"/>
        <v>0</v>
      </c>
      <c r="M767" s="47">
        <f t="shared" si="321"/>
        <v>0</v>
      </c>
      <c r="N767" s="45">
        <f t="shared" si="321"/>
        <v>1437</v>
      </c>
      <c r="O767" s="45">
        <f t="shared" si="321"/>
        <v>0</v>
      </c>
      <c r="P767" s="45">
        <f t="shared" si="321"/>
        <v>1437</v>
      </c>
      <c r="Q767" s="45">
        <f t="shared" si="321"/>
        <v>0</v>
      </c>
      <c r="R767" s="26"/>
    </row>
    <row r="768" spans="1:18" s="97" customFormat="1" ht="20.25">
      <c r="A768" s="42" t="s">
        <v>40</v>
      </c>
      <c r="B768" s="95" t="s">
        <v>124</v>
      </c>
      <c r="C768" s="95" t="s">
        <v>61</v>
      </c>
      <c r="D768" s="95" t="s">
        <v>434</v>
      </c>
      <c r="E768" s="96">
        <v>360</v>
      </c>
      <c r="F768" s="45">
        <v>1437</v>
      </c>
      <c r="G768" s="45"/>
      <c r="H768" s="45">
        <v>1437</v>
      </c>
      <c r="I768" s="50"/>
      <c r="J768" s="16"/>
      <c r="K768" s="16"/>
      <c r="L768" s="17"/>
      <c r="M768" s="17"/>
      <c r="N768" s="45">
        <f>F768+J768+K768</f>
        <v>1437</v>
      </c>
      <c r="O768" s="45">
        <f>G768+K768</f>
        <v>0</v>
      </c>
      <c r="P768" s="45">
        <f>H768+L768+M768</f>
        <v>1437</v>
      </c>
      <c r="Q768" s="50">
        <f>I768+M768</f>
        <v>0</v>
      </c>
      <c r="R768" s="26"/>
    </row>
    <row r="769" spans="1:18" s="97" customFormat="1" ht="83.25">
      <c r="A769" s="42" t="s">
        <v>98</v>
      </c>
      <c r="B769" s="95" t="s">
        <v>124</v>
      </c>
      <c r="C769" s="95" t="s">
        <v>61</v>
      </c>
      <c r="D769" s="95" t="s">
        <v>99</v>
      </c>
      <c r="E769" s="95"/>
      <c r="F769" s="45">
        <f>F770+F776</f>
        <v>7095</v>
      </c>
      <c r="G769" s="45">
        <f t="shared" ref="G769:Q769" si="322">G770+G776</f>
        <v>0</v>
      </c>
      <c r="H769" s="45">
        <f t="shared" si="322"/>
        <v>7095</v>
      </c>
      <c r="I769" s="45">
        <f t="shared" si="322"/>
        <v>0</v>
      </c>
      <c r="J769" s="46">
        <f t="shared" si="322"/>
        <v>0</v>
      </c>
      <c r="K769" s="46">
        <f t="shared" si="322"/>
        <v>0</v>
      </c>
      <c r="L769" s="47">
        <f t="shared" si="322"/>
        <v>0</v>
      </c>
      <c r="M769" s="47">
        <f t="shared" si="322"/>
        <v>0</v>
      </c>
      <c r="N769" s="45">
        <f t="shared" si="322"/>
        <v>7095</v>
      </c>
      <c r="O769" s="45">
        <f t="shared" si="322"/>
        <v>0</v>
      </c>
      <c r="P769" s="45">
        <f t="shared" si="322"/>
        <v>7095</v>
      </c>
      <c r="Q769" s="45">
        <f t="shared" si="322"/>
        <v>0</v>
      </c>
      <c r="R769" s="26"/>
    </row>
    <row r="770" spans="1:18" s="97" customFormat="1" ht="20.25">
      <c r="A770" s="42" t="s">
        <v>74</v>
      </c>
      <c r="B770" s="95" t="s">
        <v>124</v>
      </c>
      <c r="C770" s="95" t="s">
        <v>61</v>
      </c>
      <c r="D770" s="95" t="s">
        <v>435</v>
      </c>
      <c r="E770" s="95"/>
      <c r="F770" s="45">
        <f>F771</f>
        <v>1785</v>
      </c>
      <c r="G770" s="45">
        <f t="shared" ref="G770:Q770" si="323">G771</f>
        <v>0</v>
      </c>
      <c r="H770" s="45">
        <f t="shared" si="323"/>
        <v>1785</v>
      </c>
      <c r="I770" s="45">
        <f t="shared" si="323"/>
        <v>0</v>
      </c>
      <c r="J770" s="46">
        <f t="shared" si="323"/>
        <v>0</v>
      </c>
      <c r="K770" s="46">
        <f t="shared" si="323"/>
        <v>0</v>
      </c>
      <c r="L770" s="47">
        <f t="shared" si="323"/>
        <v>0</v>
      </c>
      <c r="M770" s="47">
        <f t="shared" si="323"/>
        <v>0</v>
      </c>
      <c r="N770" s="45">
        <f t="shared" si="323"/>
        <v>1785</v>
      </c>
      <c r="O770" s="45">
        <f t="shared" si="323"/>
        <v>0</v>
      </c>
      <c r="P770" s="45">
        <f t="shared" si="323"/>
        <v>1785</v>
      </c>
      <c r="Q770" s="45">
        <f t="shared" si="323"/>
        <v>0</v>
      </c>
      <c r="R770" s="26"/>
    </row>
    <row r="771" spans="1:18" s="97" customFormat="1" ht="20.25">
      <c r="A771" s="42" t="s">
        <v>433</v>
      </c>
      <c r="B771" s="95" t="s">
        <v>124</v>
      </c>
      <c r="C771" s="95" t="s">
        <v>61</v>
      </c>
      <c r="D771" s="95" t="s">
        <v>436</v>
      </c>
      <c r="E771" s="95"/>
      <c r="F771" s="45">
        <f>F772+F774</f>
        <v>1785</v>
      </c>
      <c r="G771" s="45">
        <f t="shared" ref="G771:Q771" si="324">G772+G774</f>
        <v>0</v>
      </c>
      <c r="H771" s="45">
        <f t="shared" si="324"/>
        <v>1785</v>
      </c>
      <c r="I771" s="45">
        <f t="shared" si="324"/>
        <v>0</v>
      </c>
      <c r="J771" s="46">
        <f t="shared" si="324"/>
        <v>0</v>
      </c>
      <c r="K771" s="46">
        <f t="shared" si="324"/>
        <v>0</v>
      </c>
      <c r="L771" s="47">
        <f t="shared" si="324"/>
        <v>0</v>
      </c>
      <c r="M771" s="47">
        <f t="shared" si="324"/>
        <v>0</v>
      </c>
      <c r="N771" s="45">
        <f t="shared" si="324"/>
        <v>1785</v>
      </c>
      <c r="O771" s="45">
        <f t="shared" si="324"/>
        <v>0</v>
      </c>
      <c r="P771" s="45">
        <f t="shared" si="324"/>
        <v>1785</v>
      </c>
      <c r="Q771" s="45">
        <f t="shared" si="324"/>
        <v>0</v>
      </c>
      <c r="R771" s="26"/>
    </row>
    <row r="772" spans="1:18" s="97" customFormat="1" ht="33.75">
      <c r="A772" s="42" t="s">
        <v>37</v>
      </c>
      <c r="B772" s="95" t="s">
        <v>124</v>
      </c>
      <c r="C772" s="95" t="s">
        <v>61</v>
      </c>
      <c r="D772" s="95" t="s">
        <v>436</v>
      </c>
      <c r="E772" s="49">
        <v>200</v>
      </c>
      <c r="F772" s="45">
        <f>F773</f>
        <v>1331</v>
      </c>
      <c r="G772" s="45">
        <f t="shared" ref="G772:Q772" si="325">G773</f>
        <v>0</v>
      </c>
      <c r="H772" s="45">
        <f t="shared" si="325"/>
        <v>1331</v>
      </c>
      <c r="I772" s="45">
        <f t="shared" si="325"/>
        <v>0</v>
      </c>
      <c r="J772" s="46">
        <f t="shared" si="325"/>
        <v>0</v>
      </c>
      <c r="K772" s="46">
        <f t="shared" si="325"/>
        <v>0</v>
      </c>
      <c r="L772" s="47">
        <f t="shared" si="325"/>
        <v>0</v>
      </c>
      <c r="M772" s="47">
        <f t="shared" si="325"/>
        <v>0</v>
      </c>
      <c r="N772" s="45">
        <f t="shared" si="325"/>
        <v>1331</v>
      </c>
      <c r="O772" s="45">
        <f t="shared" si="325"/>
        <v>0</v>
      </c>
      <c r="P772" s="45">
        <f t="shared" si="325"/>
        <v>1331</v>
      </c>
      <c r="Q772" s="45">
        <f t="shared" si="325"/>
        <v>0</v>
      </c>
      <c r="R772" s="26"/>
    </row>
    <row r="773" spans="1:18" s="97" customFormat="1" ht="50.25">
      <c r="A773" s="42" t="s">
        <v>38</v>
      </c>
      <c r="B773" s="95" t="s">
        <v>124</v>
      </c>
      <c r="C773" s="95" t="s">
        <v>61</v>
      </c>
      <c r="D773" s="95" t="s">
        <v>436</v>
      </c>
      <c r="E773" s="49">
        <v>240</v>
      </c>
      <c r="F773" s="45">
        <v>1331</v>
      </c>
      <c r="G773" s="45"/>
      <c r="H773" s="45">
        <v>1331</v>
      </c>
      <c r="I773" s="50"/>
      <c r="J773" s="16"/>
      <c r="K773" s="16"/>
      <c r="L773" s="17"/>
      <c r="M773" s="17"/>
      <c r="N773" s="45">
        <f>F773+J773+K773</f>
        <v>1331</v>
      </c>
      <c r="O773" s="45">
        <f>G773+K773</f>
        <v>0</v>
      </c>
      <c r="P773" s="45">
        <f>H773+L773+M773</f>
        <v>1331</v>
      </c>
      <c r="Q773" s="50">
        <f>I773+M773</f>
        <v>0</v>
      </c>
      <c r="R773" s="26"/>
    </row>
    <row r="774" spans="1:18" s="97" customFormat="1" ht="20.25">
      <c r="A774" s="42" t="s">
        <v>39</v>
      </c>
      <c r="B774" s="95" t="s">
        <v>124</v>
      </c>
      <c r="C774" s="95" t="s">
        <v>61</v>
      </c>
      <c r="D774" s="95" t="s">
        <v>436</v>
      </c>
      <c r="E774" s="96">
        <v>300</v>
      </c>
      <c r="F774" s="45">
        <f>F775</f>
        <v>454</v>
      </c>
      <c r="G774" s="45">
        <f t="shared" ref="G774:Q774" si="326">G775</f>
        <v>0</v>
      </c>
      <c r="H774" s="45">
        <f t="shared" si="326"/>
        <v>454</v>
      </c>
      <c r="I774" s="45">
        <f t="shared" si="326"/>
        <v>0</v>
      </c>
      <c r="J774" s="46">
        <f t="shared" si="326"/>
        <v>0</v>
      </c>
      <c r="K774" s="46">
        <f t="shared" si="326"/>
        <v>0</v>
      </c>
      <c r="L774" s="47">
        <f t="shared" si="326"/>
        <v>0</v>
      </c>
      <c r="M774" s="47">
        <f t="shared" si="326"/>
        <v>0</v>
      </c>
      <c r="N774" s="45">
        <f t="shared" si="326"/>
        <v>454</v>
      </c>
      <c r="O774" s="45">
        <f t="shared" si="326"/>
        <v>0</v>
      </c>
      <c r="P774" s="45">
        <f t="shared" si="326"/>
        <v>454</v>
      </c>
      <c r="Q774" s="45">
        <f t="shared" si="326"/>
        <v>0</v>
      </c>
      <c r="R774" s="26"/>
    </row>
    <row r="775" spans="1:18" s="97" customFormat="1" ht="20.25">
      <c r="A775" s="42" t="s">
        <v>40</v>
      </c>
      <c r="B775" s="95" t="s">
        <v>124</v>
      </c>
      <c r="C775" s="95" t="s">
        <v>61</v>
      </c>
      <c r="D775" s="95" t="s">
        <v>436</v>
      </c>
      <c r="E775" s="96">
        <v>360</v>
      </c>
      <c r="F775" s="45">
        <v>454</v>
      </c>
      <c r="G775" s="45"/>
      <c r="H775" s="45">
        <v>454</v>
      </c>
      <c r="I775" s="50"/>
      <c r="J775" s="16"/>
      <c r="K775" s="16"/>
      <c r="L775" s="17"/>
      <c r="M775" s="17"/>
      <c r="N775" s="45">
        <f>F775+J775+K775</f>
        <v>454</v>
      </c>
      <c r="O775" s="45">
        <f>G775+K775</f>
        <v>0</v>
      </c>
      <c r="P775" s="45">
        <f>H775+L775+M775</f>
        <v>454</v>
      </c>
      <c r="Q775" s="50">
        <f>I775+M775</f>
        <v>0</v>
      </c>
      <c r="R775" s="26"/>
    </row>
    <row r="776" spans="1:18" s="97" customFormat="1" ht="20.25">
      <c r="A776" s="42" t="s">
        <v>128</v>
      </c>
      <c r="B776" s="95" t="s">
        <v>124</v>
      </c>
      <c r="C776" s="95" t="s">
        <v>61</v>
      </c>
      <c r="D776" s="95" t="s">
        <v>129</v>
      </c>
      <c r="E776" s="95"/>
      <c r="F776" s="45">
        <f>F777+F780</f>
        <v>5310</v>
      </c>
      <c r="G776" s="45">
        <f t="shared" ref="G776:Q776" si="327">G777+G780</f>
        <v>0</v>
      </c>
      <c r="H776" s="45">
        <f t="shared" si="327"/>
        <v>5310</v>
      </c>
      <c r="I776" s="45">
        <f t="shared" si="327"/>
        <v>0</v>
      </c>
      <c r="J776" s="45">
        <f t="shared" si="327"/>
        <v>0</v>
      </c>
      <c r="K776" s="45">
        <f t="shared" si="327"/>
        <v>0</v>
      </c>
      <c r="L776" s="45">
        <f t="shared" si="327"/>
        <v>0</v>
      </c>
      <c r="M776" s="45">
        <f t="shared" si="327"/>
        <v>0</v>
      </c>
      <c r="N776" s="45">
        <f t="shared" si="327"/>
        <v>5310</v>
      </c>
      <c r="O776" s="45">
        <f t="shared" si="327"/>
        <v>0</v>
      </c>
      <c r="P776" s="45">
        <f t="shared" si="327"/>
        <v>5310</v>
      </c>
      <c r="Q776" s="45">
        <f t="shared" si="327"/>
        <v>0</v>
      </c>
      <c r="R776" s="26"/>
    </row>
    <row r="777" spans="1:18" s="97" customFormat="1" ht="66.75">
      <c r="A777" s="42" t="s">
        <v>437</v>
      </c>
      <c r="B777" s="95" t="s">
        <v>124</v>
      </c>
      <c r="C777" s="95" t="s">
        <v>61</v>
      </c>
      <c r="D777" s="95" t="s">
        <v>438</v>
      </c>
      <c r="E777" s="95"/>
      <c r="F777" s="45">
        <f>F778</f>
        <v>1000</v>
      </c>
      <c r="G777" s="45">
        <f t="shared" ref="G777:Q778" si="328">G778</f>
        <v>0</v>
      </c>
      <c r="H777" s="45">
        <f t="shared" si="328"/>
        <v>1000</v>
      </c>
      <c r="I777" s="45">
        <f t="shared" si="328"/>
        <v>0</v>
      </c>
      <c r="J777" s="46">
        <f t="shared" si="328"/>
        <v>0</v>
      </c>
      <c r="K777" s="46">
        <f t="shared" si="328"/>
        <v>0</v>
      </c>
      <c r="L777" s="47">
        <f t="shared" si="328"/>
        <v>0</v>
      </c>
      <c r="M777" s="47">
        <f t="shared" si="328"/>
        <v>0</v>
      </c>
      <c r="N777" s="45">
        <f t="shared" si="328"/>
        <v>1000</v>
      </c>
      <c r="O777" s="45">
        <f t="shared" si="328"/>
        <v>0</v>
      </c>
      <c r="P777" s="45">
        <f t="shared" si="328"/>
        <v>1000</v>
      </c>
      <c r="Q777" s="45">
        <f t="shared" si="328"/>
        <v>0</v>
      </c>
      <c r="R777" s="26"/>
    </row>
    <row r="778" spans="1:18" s="97" customFormat="1" ht="50.25">
      <c r="A778" s="42" t="s">
        <v>84</v>
      </c>
      <c r="B778" s="95" t="s">
        <v>124</v>
      </c>
      <c r="C778" s="95" t="s">
        <v>61</v>
      </c>
      <c r="D778" s="95" t="s">
        <v>438</v>
      </c>
      <c r="E778" s="96">
        <v>600</v>
      </c>
      <c r="F778" s="45">
        <f>F779</f>
        <v>1000</v>
      </c>
      <c r="G778" s="45">
        <f t="shared" si="328"/>
        <v>0</v>
      </c>
      <c r="H778" s="45">
        <f t="shared" si="328"/>
        <v>1000</v>
      </c>
      <c r="I778" s="45">
        <f t="shared" si="328"/>
        <v>0</v>
      </c>
      <c r="J778" s="46">
        <f t="shared" si="328"/>
        <v>0</v>
      </c>
      <c r="K778" s="46">
        <f t="shared" si="328"/>
        <v>0</v>
      </c>
      <c r="L778" s="47">
        <f t="shared" si="328"/>
        <v>0</v>
      </c>
      <c r="M778" s="47">
        <f t="shared" si="328"/>
        <v>0</v>
      </c>
      <c r="N778" s="45">
        <f t="shared" si="328"/>
        <v>1000</v>
      </c>
      <c r="O778" s="45">
        <f t="shared" si="328"/>
        <v>0</v>
      </c>
      <c r="P778" s="45">
        <f t="shared" si="328"/>
        <v>1000</v>
      </c>
      <c r="Q778" s="45">
        <f t="shared" si="328"/>
        <v>0</v>
      </c>
      <c r="R778" s="26"/>
    </row>
    <row r="779" spans="1:18" s="97" customFormat="1" ht="66.75">
      <c r="A779" s="42" t="s">
        <v>132</v>
      </c>
      <c r="B779" s="95" t="s">
        <v>124</v>
      </c>
      <c r="C779" s="95" t="s">
        <v>61</v>
      </c>
      <c r="D779" s="95" t="s">
        <v>438</v>
      </c>
      <c r="E779" s="96">
        <v>630</v>
      </c>
      <c r="F779" s="45">
        <v>1000</v>
      </c>
      <c r="G779" s="45"/>
      <c r="H779" s="45">
        <v>1000</v>
      </c>
      <c r="I779" s="50"/>
      <c r="J779" s="16"/>
      <c r="K779" s="16"/>
      <c r="L779" s="17"/>
      <c r="M779" s="17"/>
      <c r="N779" s="45">
        <f>F779+J779+K779</f>
        <v>1000</v>
      </c>
      <c r="O779" s="45">
        <f>G779+K779</f>
        <v>0</v>
      </c>
      <c r="P779" s="45">
        <f>H779+L779+M779</f>
        <v>1000</v>
      </c>
      <c r="Q779" s="50">
        <f>I779+M779</f>
        <v>0</v>
      </c>
      <c r="R779" s="26"/>
    </row>
    <row r="780" spans="1:18" s="97" customFormat="1" ht="99.75">
      <c r="A780" s="42" t="s">
        <v>439</v>
      </c>
      <c r="B780" s="95" t="s">
        <v>124</v>
      </c>
      <c r="C780" s="95" t="s">
        <v>61</v>
      </c>
      <c r="D780" s="95" t="s">
        <v>440</v>
      </c>
      <c r="E780" s="95"/>
      <c r="F780" s="45">
        <f>F781</f>
        <v>4310</v>
      </c>
      <c r="G780" s="45">
        <f t="shared" ref="G780:Q781" si="329">G781</f>
        <v>0</v>
      </c>
      <c r="H780" s="45">
        <f t="shared" si="329"/>
        <v>4310</v>
      </c>
      <c r="I780" s="45">
        <f t="shared" si="329"/>
        <v>0</v>
      </c>
      <c r="J780" s="46">
        <f t="shared" si="329"/>
        <v>0</v>
      </c>
      <c r="K780" s="46">
        <f t="shared" si="329"/>
        <v>0</v>
      </c>
      <c r="L780" s="47">
        <f t="shared" si="329"/>
        <v>0</v>
      </c>
      <c r="M780" s="47">
        <f t="shared" si="329"/>
        <v>0</v>
      </c>
      <c r="N780" s="45">
        <f t="shared" si="329"/>
        <v>4310</v>
      </c>
      <c r="O780" s="45">
        <f t="shared" si="329"/>
        <v>0</v>
      </c>
      <c r="P780" s="45">
        <f t="shared" si="329"/>
        <v>4310</v>
      </c>
      <c r="Q780" s="45">
        <f t="shared" si="329"/>
        <v>0</v>
      </c>
      <c r="R780" s="26"/>
    </row>
    <row r="781" spans="1:18" s="97" customFormat="1" ht="50.25">
      <c r="A781" s="42" t="s">
        <v>84</v>
      </c>
      <c r="B781" s="95" t="s">
        <v>124</v>
      </c>
      <c r="C781" s="95" t="s">
        <v>61</v>
      </c>
      <c r="D781" s="95" t="s">
        <v>440</v>
      </c>
      <c r="E781" s="96">
        <v>600</v>
      </c>
      <c r="F781" s="45">
        <f>F782</f>
        <v>4310</v>
      </c>
      <c r="G781" s="45">
        <f t="shared" si="329"/>
        <v>0</v>
      </c>
      <c r="H781" s="45">
        <f t="shared" si="329"/>
        <v>4310</v>
      </c>
      <c r="I781" s="45">
        <f t="shared" si="329"/>
        <v>0</v>
      </c>
      <c r="J781" s="46">
        <f t="shared" si="329"/>
        <v>0</v>
      </c>
      <c r="K781" s="46">
        <f t="shared" si="329"/>
        <v>0</v>
      </c>
      <c r="L781" s="47">
        <f t="shared" si="329"/>
        <v>0</v>
      </c>
      <c r="M781" s="47">
        <f t="shared" si="329"/>
        <v>0</v>
      </c>
      <c r="N781" s="45">
        <f t="shared" si="329"/>
        <v>4310</v>
      </c>
      <c r="O781" s="45">
        <f t="shared" si="329"/>
        <v>0</v>
      </c>
      <c r="P781" s="45">
        <f t="shared" si="329"/>
        <v>4310</v>
      </c>
      <c r="Q781" s="45">
        <f t="shared" si="329"/>
        <v>0</v>
      </c>
      <c r="R781" s="26"/>
    </row>
    <row r="782" spans="1:18" s="97" customFormat="1" ht="66.75">
      <c r="A782" s="42" t="s">
        <v>132</v>
      </c>
      <c r="B782" s="95" t="s">
        <v>124</v>
      </c>
      <c r="C782" s="95" t="s">
        <v>61</v>
      </c>
      <c r="D782" s="95" t="s">
        <v>440</v>
      </c>
      <c r="E782" s="96">
        <v>630</v>
      </c>
      <c r="F782" s="45">
        <v>4310</v>
      </c>
      <c r="G782" s="45"/>
      <c r="H782" s="45">
        <v>4310</v>
      </c>
      <c r="I782" s="50"/>
      <c r="J782" s="16"/>
      <c r="K782" s="16"/>
      <c r="L782" s="17"/>
      <c r="M782" s="17"/>
      <c r="N782" s="45">
        <f>F782+J782+K782</f>
        <v>4310</v>
      </c>
      <c r="O782" s="45">
        <f>G782+K782</f>
        <v>0</v>
      </c>
      <c r="P782" s="45">
        <f>H782+L782+M782</f>
        <v>4310</v>
      </c>
      <c r="Q782" s="50">
        <f>I782+M782</f>
        <v>0</v>
      </c>
      <c r="R782" s="26"/>
    </row>
    <row r="783" spans="1:18" s="36" customFormat="1" ht="20.25">
      <c r="A783" s="28"/>
      <c r="B783" s="124"/>
      <c r="C783" s="124"/>
      <c r="D783" s="143"/>
      <c r="E783" s="124"/>
      <c r="F783" s="144"/>
      <c r="G783" s="144"/>
      <c r="H783" s="144"/>
      <c r="I783" s="144"/>
      <c r="J783" s="141"/>
      <c r="K783" s="141"/>
      <c r="L783" s="140"/>
      <c r="M783" s="140"/>
      <c r="N783" s="144"/>
      <c r="O783" s="144"/>
      <c r="P783" s="144"/>
      <c r="Q783" s="144"/>
      <c r="R783" s="26"/>
    </row>
    <row r="784" spans="1:18" ht="20.25">
      <c r="A784" s="18" t="s">
        <v>441</v>
      </c>
      <c r="B784" s="19" t="s">
        <v>442</v>
      </c>
      <c r="C784" s="19"/>
      <c r="D784" s="85"/>
      <c r="E784" s="43"/>
      <c r="F784" s="21">
        <f t="shared" ref="F784:Q784" si="330">F786+F797+F807</f>
        <v>295085</v>
      </c>
      <c r="G784" s="21">
        <f t="shared" si="330"/>
        <v>0</v>
      </c>
      <c r="H784" s="21">
        <f t="shared" si="330"/>
        <v>286640</v>
      </c>
      <c r="I784" s="21">
        <f t="shared" si="330"/>
        <v>0</v>
      </c>
      <c r="J784" s="23">
        <f t="shared" si="330"/>
        <v>0</v>
      </c>
      <c r="K784" s="23">
        <f t="shared" si="330"/>
        <v>0</v>
      </c>
      <c r="L784" s="24">
        <f t="shared" si="330"/>
        <v>0</v>
      </c>
      <c r="M784" s="24">
        <f t="shared" si="330"/>
        <v>0</v>
      </c>
      <c r="N784" s="21">
        <f t="shared" si="330"/>
        <v>295085</v>
      </c>
      <c r="O784" s="21">
        <f t="shared" si="330"/>
        <v>0</v>
      </c>
      <c r="P784" s="21">
        <f t="shared" si="330"/>
        <v>286640</v>
      </c>
      <c r="Q784" s="21">
        <f t="shared" si="330"/>
        <v>0</v>
      </c>
      <c r="R784" s="26"/>
    </row>
    <row r="785" spans="1:18" s="36" customFormat="1" ht="20.25">
      <c r="A785" s="126"/>
      <c r="B785" s="127"/>
      <c r="C785" s="127"/>
      <c r="D785" s="143"/>
      <c r="E785" s="124"/>
      <c r="F785" s="156"/>
      <c r="G785" s="156"/>
      <c r="H785" s="156"/>
      <c r="I785" s="156"/>
      <c r="J785" s="157"/>
      <c r="K785" s="157"/>
      <c r="L785" s="158"/>
      <c r="M785" s="158"/>
      <c r="N785" s="156"/>
      <c r="O785" s="156"/>
      <c r="P785" s="156"/>
      <c r="Q785" s="156"/>
      <c r="R785" s="26"/>
    </row>
    <row r="786" spans="1:18" ht="20.25">
      <c r="A786" s="37" t="s">
        <v>443</v>
      </c>
      <c r="B786" s="38" t="s">
        <v>65</v>
      </c>
      <c r="C786" s="38" t="s">
        <v>19</v>
      </c>
      <c r="D786" s="85"/>
      <c r="E786" s="43"/>
      <c r="F786" s="40">
        <f>F787</f>
        <v>22663</v>
      </c>
      <c r="G786" s="40">
        <f t="shared" ref="G786:Q786" si="331">G787</f>
        <v>0</v>
      </c>
      <c r="H786" s="40">
        <f t="shared" si="331"/>
        <v>22663</v>
      </c>
      <c r="I786" s="40">
        <f t="shared" si="331"/>
        <v>0</v>
      </c>
      <c r="J786" s="40">
        <f t="shared" si="331"/>
        <v>0</v>
      </c>
      <c r="K786" s="40">
        <f t="shared" si="331"/>
        <v>0</v>
      </c>
      <c r="L786" s="40">
        <f t="shared" si="331"/>
        <v>0</v>
      </c>
      <c r="M786" s="40">
        <f t="shared" si="331"/>
        <v>0</v>
      </c>
      <c r="N786" s="40">
        <f t="shared" si="331"/>
        <v>22663</v>
      </c>
      <c r="O786" s="40">
        <f t="shared" si="331"/>
        <v>0</v>
      </c>
      <c r="P786" s="40">
        <f t="shared" si="331"/>
        <v>22663</v>
      </c>
      <c r="Q786" s="40">
        <f t="shared" si="331"/>
        <v>0</v>
      </c>
      <c r="R786" s="26"/>
    </row>
    <row r="787" spans="1:18" ht="50.25">
      <c r="A787" s="42" t="s">
        <v>335</v>
      </c>
      <c r="B787" s="95" t="s">
        <v>65</v>
      </c>
      <c r="C787" s="95" t="s">
        <v>19</v>
      </c>
      <c r="D787" s="95" t="s">
        <v>336</v>
      </c>
      <c r="E787" s="43"/>
      <c r="F787" s="45">
        <f>F788+F792</f>
        <v>22663</v>
      </c>
      <c r="G787" s="45">
        <f t="shared" ref="G787:Q787" si="332">G788+G792</f>
        <v>0</v>
      </c>
      <c r="H787" s="45">
        <f t="shared" si="332"/>
        <v>22663</v>
      </c>
      <c r="I787" s="45">
        <f t="shared" si="332"/>
        <v>0</v>
      </c>
      <c r="J787" s="46">
        <f t="shared" si="332"/>
        <v>0</v>
      </c>
      <c r="K787" s="46">
        <f t="shared" si="332"/>
        <v>0</v>
      </c>
      <c r="L787" s="47">
        <f t="shared" si="332"/>
        <v>0</v>
      </c>
      <c r="M787" s="47">
        <f t="shared" si="332"/>
        <v>0</v>
      </c>
      <c r="N787" s="45">
        <f t="shared" si="332"/>
        <v>22663</v>
      </c>
      <c r="O787" s="45">
        <f t="shared" si="332"/>
        <v>0</v>
      </c>
      <c r="P787" s="45">
        <f t="shared" si="332"/>
        <v>22663</v>
      </c>
      <c r="Q787" s="45">
        <f t="shared" si="332"/>
        <v>0</v>
      </c>
      <c r="R787" s="26"/>
    </row>
    <row r="788" spans="1:18" ht="33.75">
      <c r="A788" s="42" t="s">
        <v>80</v>
      </c>
      <c r="B788" s="95" t="s">
        <v>65</v>
      </c>
      <c r="C788" s="95" t="s">
        <v>19</v>
      </c>
      <c r="D788" s="95" t="s">
        <v>337</v>
      </c>
      <c r="E788" s="95"/>
      <c r="F788" s="45">
        <f t="shared" ref="F788:Q790" si="333">F789</f>
        <v>22557</v>
      </c>
      <c r="G788" s="45">
        <f t="shared" si="333"/>
        <v>0</v>
      </c>
      <c r="H788" s="45">
        <f t="shared" si="333"/>
        <v>22557</v>
      </c>
      <c r="I788" s="45">
        <f t="shared" si="333"/>
        <v>0</v>
      </c>
      <c r="J788" s="46">
        <f t="shared" si="333"/>
        <v>0</v>
      </c>
      <c r="K788" s="46">
        <f t="shared" si="333"/>
        <v>0</v>
      </c>
      <c r="L788" s="47">
        <f t="shared" si="333"/>
        <v>0</v>
      </c>
      <c r="M788" s="47">
        <f t="shared" si="333"/>
        <v>0</v>
      </c>
      <c r="N788" s="45">
        <f t="shared" si="333"/>
        <v>22557</v>
      </c>
      <c r="O788" s="45">
        <f t="shared" si="333"/>
        <v>0</v>
      </c>
      <c r="P788" s="45">
        <f t="shared" si="333"/>
        <v>22557</v>
      </c>
      <c r="Q788" s="45">
        <f t="shared" si="333"/>
        <v>0</v>
      </c>
      <c r="R788" s="26"/>
    </row>
    <row r="789" spans="1:18" ht="33.75">
      <c r="A789" s="42" t="s">
        <v>444</v>
      </c>
      <c r="B789" s="95" t="s">
        <v>65</v>
      </c>
      <c r="C789" s="95" t="s">
        <v>19</v>
      </c>
      <c r="D789" s="95" t="s">
        <v>445</v>
      </c>
      <c r="E789" s="95"/>
      <c r="F789" s="45">
        <f t="shared" si="333"/>
        <v>22557</v>
      </c>
      <c r="G789" s="45">
        <f t="shared" si="333"/>
        <v>0</v>
      </c>
      <c r="H789" s="45">
        <f t="shared" si="333"/>
        <v>22557</v>
      </c>
      <c r="I789" s="45">
        <f t="shared" si="333"/>
        <v>0</v>
      </c>
      <c r="J789" s="46">
        <f t="shared" si="333"/>
        <v>0</v>
      </c>
      <c r="K789" s="46">
        <f t="shared" si="333"/>
        <v>0</v>
      </c>
      <c r="L789" s="47">
        <f t="shared" si="333"/>
        <v>0</v>
      </c>
      <c r="M789" s="47">
        <f t="shared" si="333"/>
        <v>0</v>
      </c>
      <c r="N789" s="45">
        <f t="shared" si="333"/>
        <v>22557</v>
      </c>
      <c r="O789" s="45">
        <f t="shared" si="333"/>
        <v>0</v>
      </c>
      <c r="P789" s="45">
        <f t="shared" si="333"/>
        <v>22557</v>
      </c>
      <c r="Q789" s="45">
        <f t="shared" si="333"/>
        <v>0</v>
      </c>
      <c r="R789" s="26"/>
    </row>
    <row r="790" spans="1:18" ht="50.25">
      <c r="A790" s="42" t="s">
        <v>84</v>
      </c>
      <c r="B790" s="95" t="s">
        <v>65</v>
      </c>
      <c r="C790" s="95" t="s">
        <v>19</v>
      </c>
      <c r="D790" s="95" t="s">
        <v>445</v>
      </c>
      <c r="E790" s="96">
        <v>600</v>
      </c>
      <c r="F790" s="45">
        <f t="shared" si="333"/>
        <v>22557</v>
      </c>
      <c r="G790" s="45">
        <f t="shared" si="333"/>
        <v>0</v>
      </c>
      <c r="H790" s="45">
        <f t="shared" si="333"/>
        <v>22557</v>
      </c>
      <c r="I790" s="45">
        <f t="shared" si="333"/>
        <v>0</v>
      </c>
      <c r="J790" s="46">
        <f t="shared" si="333"/>
        <v>0</v>
      </c>
      <c r="K790" s="46">
        <f t="shared" si="333"/>
        <v>0</v>
      </c>
      <c r="L790" s="47">
        <f t="shared" si="333"/>
        <v>0</v>
      </c>
      <c r="M790" s="47">
        <f t="shared" si="333"/>
        <v>0</v>
      </c>
      <c r="N790" s="45">
        <f t="shared" si="333"/>
        <v>22557</v>
      </c>
      <c r="O790" s="45">
        <f t="shared" si="333"/>
        <v>0</v>
      </c>
      <c r="P790" s="45">
        <f t="shared" si="333"/>
        <v>22557</v>
      </c>
      <c r="Q790" s="45">
        <f t="shared" si="333"/>
        <v>0</v>
      </c>
      <c r="R790" s="26"/>
    </row>
    <row r="791" spans="1:18" ht="20.25">
      <c r="A791" s="42" t="s">
        <v>159</v>
      </c>
      <c r="B791" s="95" t="s">
        <v>65</v>
      </c>
      <c r="C791" s="95" t="s">
        <v>19</v>
      </c>
      <c r="D791" s="95" t="s">
        <v>445</v>
      </c>
      <c r="E791" s="96">
        <v>610</v>
      </c>
      <c r="F791" s="45">
        <f>22150+407</f>
        <v>22557</v>
      </c>
      <c r="G791" s="45"/>
      <c r="H791" s="45">
        <f>22150+407</f>
        <v>22557</v>
      </c>
      <c r="I791" s="45"/>
      <c r="J791" s="46"/>
      <c r="K791" s="46"/>
      <c r="L791" s="47"/>
      <c r="M791" s="47"/>
      <c r="N791" s="45">
        <f>F791+J791+K791</f>
        <v>22557</v>
      </c>
      <c r="O791" s="45">
        <f>G791+K791</f>
        <v>0</v>
      </c>
      <c r="P791" s="45">
        <f>H791+L791+M791</f>
        <v>22557</v>
      </c>
      <c r="Q791" s="50">
        <f>I791+M791</f>
        <v>0</v>
      </c>
      <c r="R791" s="26"/>
    </row>
    <row r="792" spans="1:18" ht="20.25">
      <c r="A792" s="42" t="s">
        <v>74</v>
      </c>
      <c r="B792" s="95" t="s">
        <v>65</v>
      </c>
      <c r="C792" s="95" t="s">
        <v>19</v>
      </c>
      <c r="D792" s="95" t="s">
        <v>339</v>
      </c>
      <c r="E792" s="95"/>
      <c r="F792" s="45">
        <f>F793</f>
        <v>106</v>
      </c>
      <c r="G792" s="45">
        <f t="shared" ref="G792:Q792" si="334">G793</f>
        <v>0</v>
      </c>
      <c r="H792" s="45">
        <f t="shared" si="334"/>
        <v>106</v>
      </c>
      <c r="I792" s="45">
        <f t="shared" si="334"/>
        <v>0</v>
      </c>
      <c r="J792" s="46">
        <f t="shared" si="334"/>
        <v>0</v>
      </c>
      <c r="K792" s="46">
        <f t="shared" si="334"/>
        <v>0</v>
      </c>
      <c r="L792" s="47">
        <f t="shared" si="334"/>
        <v>0</v>
      </c>
      <c r="M792" s="47">
        <f t="shared" si="334"/>
        <v>0</v>
      </c>
      <c r="N792" s="45">
        <f t="shared" si="334"/>
        <v>106</v>
      </c>
      <c r="O792" s="45">
        <f t="shared" si="334"/>
        <v>0</v>
      </c>
      <c r="P792" s="45">
        <f t="shared" si="334"/>
        <v>106</v>
      </c>
      <c r="Q792" s="45">
        <f t="shared" si="334"/>
        <v>0</v>
      </c>
      <c r="R792" s="26"/>
    </row>
    <row r="793" spans="1:18" ht="50.25">
      <c r="A793" s="42" t="s">
        <v>446</v>
      </c>
      <c r="B793" s="95" t="s">
        <v>65</v>
      </c>
      <c r="C793" s="95" t="s">
        <v>19</v>
      </c>
      <c r="D793" s="95" t="s">
        <v>447</v>
      </c>
      <c r="E793" s="95"/>
      <c r="F793" s="45">
        <f t="shared" ref="F793:Q794" si="335">F794</f>
        <v>106</v>
      </c>
      <c r="G793" s="45">
        <f t="shared" si="335"/>
        <v>0</v>
      </c>
      <c r="H793" s="45">
        <f t="shared" si="335"/>
        <v>106</v>
      </c>
      <c r="I793" s="45">
        <f t="shared" si="335"/>
        <v>0</v>
      </c>
      <c r="J793" s="46">
        <f t="shared" si="335"/>
        <v>0</v>
      </c>
      <c r="K793" s="46">
        <f t="shared" si="335"/>
        <v>0</v>
      </c>
      <c r="L793" s="47">
        <f t="shared" si="335"/>
        <v>0</v>
      </c>
      <c r="M793" s="47">
        <f t="shared" si="335"/>
        <v>0</v>
      </c>
      <c r="N793" s="45">
        <f t="shared" si="335"/>
        <v>106</v>
      </c>
      <c r="O793" s="45">
        <f t="shared" si="335"/>
        <v>0</v>
      </c>
      <c r="P793" s="45">
        <f t="shared" si="335"/>
        <v>106</v>
      </c>
      <c r="Q793" s="45">
        <f t="shared" si="335"/>
        <v>0</v>
      </c>
      <c r="R793" s="26"/>
    </row>
    <row r="794" spans="1:18" ht="33.75">
      <c r="A794" s="42" t="s">
        <v>37</v>
      </c>
      <c r="B794" s="95" t="s">
        <v>65</v>
      </c>
      <c r="C794" s="95" t="s">
        <v>19</v>
      </c>
      <c r="D794" s="95" t="s">
        <v>447</v>
      </c>
      <c r="E794" s="96">
        <v>200</v>
      </c>
      <c r="F794" s="45">
        <f t="shared" si="335"/>
        <v>106</v>
      </c>
      <c r="G794" s="45">
        <f t="shared" si="335"/>
        <v>0</v>
      </c>
      <c r="H794" s="45">
        <f t="shared" si="335"/>
        <v>106</v>
      </c>
      <c r="I794" s="45">
        <f t="shared" si="335"/>
        <v>0</v>
      </c>
      <c r="J794" s="46">
        <f t="shared" si="335"/>
        <v>0</v>
      </c>
      <c r="K794" s="46">
        <f t="shared" si="335"/>
        <v>0</v>
      </c>
      <c r="L794" s="47">
        <f t="shared" si="335"/>
        <v>0</v>
      </c>
      <c r="M794" s="47">
        <f t="shared" si="335"/>
        <v>0</v>
      </c>
      <c r="N794" s="45">
        <f t="shared" si="335"/>
        <v>106</v>
      </c>
      <c r="O794" s="45">
        <f t="shared" si="335"/>
        <v>0</v>
      </c>
      <c r="P794" s="45">
        <f t="shared" si="335"/>
        <v>106</v>
      </c>
      <c r="Q794" s="45">
        <f t="shared" si="335"/>
        <v>0</v>
      </c>
      <c r="R794" s="26"/>
    </row>
    <row r="795" spans="1:18" ht="50.25">
      <c r="A795" s="42" t="s">
        <v>38</v>
      </c>
      <c r="B795" s="95" t="s">
        <v>65</v>
      </c>
      <c r="C795" s="95" t="s">
        <v>19</v>
      </c>
      <c r="D795" s="95" t="s">
        <v>447</v>
      </c>
      <c r="E795" s="96">
        <v>240</v>
      </c>
      <c r="F795" s="45">
        <v>106</v>
      </c>
      <c r="G795" s="45"/>
      <c r="H795" s="45">
        <v>106</v>
      </c>
      <c r="I795" s="45"/>
      <c r="J795" s="46"/>
      <c r="K795" s="46"/>
      <c r="L795" s="47"/>
      <c r="M795" s="47"/>
      <c r="N795" s="45">
        <f>F795+J795+K795</f>
        <v>106</v>
      </c>
      <c r="O795" s="45">
        <f>G795+K795</f>
        <v>0</v>
      </c>
      <c r="P795" s="45">
        <f>H795+L795+M795</f>
        <v>106</v>
      </c>
      <c r="Q795" s="50">
        <f>I795+M795</f>
        <v>0</v>
      </c>
      <c r="R795" s="26"/>
    </row>
    <row r="796" spans="1:18" s="36" customFormat="1" ht="20.25">
      <c r="A796" s="126"/>
      <c r="B796" s="127"/>
      <c r="C796" s="127"/>
      <c r="D796" s="143"/>
      <c r="E796" s="124"/>
      <c r="F796" s="144"/>
      <c r="G796" s="144"/>
      <c r="H796" s="144"/>
      <c r="I796" s="144"/>
      <c r="J796" s="141"/>
      <c r="K796" s="141"/>
      <c r="L796" s="140"/>
      <c r="M796" s="140"/>
      <c r="N796" s="144"/>
      <c r="O796" s="144"/>
      <c r="P796" s="144"/>
      <c r="Q796" s="144"/>
      <c r="R796" s="26"/>
    </row>
    <row r="797" spans="1:18" ht="20.25">
      <c r="A797" s="37" t="s">
        <v>448</v>
      </c>
      <c r="B797" s="38" t="s">
        <v>65</v>
      </c>
      <c r="C797" s="38" t="s">
        <v>20</v>
      </c>
      <c r="D797" s="85"/>
      <c r="E797" s="43"/>
      <c r="F797" s="40">
        <f>F798</f>
        <v>13945</v>
      </c>
      <c r="G797" s="40">
        <f t="shared" ref="G797:Q797" si="336">G798</f>
        <v>0</v>
      </c>
      <c r="H797" s="40">
        <f t="shared" si="336"/>
        <v>5500</v>
      </c>
      <c r="I797" s="40">
        <f t="shared" si="336"/>
        <v>0</v>
      </c>
      <c r="J797" s="40">
        <f t="shared" si="336"/>
        <v>0</v>
      </c>
      <c r="K797" s="40">
        <f t="shared" si="336"/>
        <v>0</v>
      </c>
      <c r="L797" s="40">
        <f t="shared" si="336"/>
        <v>0</v>
      </c>
      <c r="M797" s="40">
        <f t="shared" si="336"/>
        <v>0</v>
      </c>
      <c r="N797" s="40">
        <f t="shared" si="336"/>
        <v>13945</v>
      </c>
      <c r="O797" s="40">
        <f t="shared" si="336"/>
        <v>0</v>
      </c>
      <c r="P797" s="40">
        <f t="shared" si="336"/>
        <v>5500</v>
      </c>
      <c r="Q797" s="40">
        <f t="shared" si="336"/>
        <v>0</v>
      </c>
      <c r="R797" s="26"/>
    </row>
    <row r="798" spans="1:18" ht="50.25">
      <c r="A798" s="42" t="s">
        <v>335</v>
      </c>
      <c r="B798" s="95" t="s">
        <v>65</v>
      </c>
      <c r="C798" s="95" t="s">
        <v>20</v>
      </c>
      <c r="D798" s="95" t="s">
        <v>336</v>
      </c>
      <c r="E798" s="95"/>
      <c r="F798" s="45">
        <f t="shared" ref="F798:Q798" si="337">F799</f>
        <v>13945</v>
      </c>
      <c r="G798" s="45">
        <f t="shared" si="337"/>
        <v>0</v>
      </c>
      <c r="H798" s="45">
        <f t="shared" si="337"/>
        <v>5500</v>
      </c>
      <c r="I798" s="45">
        <f t="shared" si="337"/>
        <v>0</v>
      </c>
      <c r="J798" s="46">
        <f t="shared" si="337"/>
        <v>0</v>
      </c>
      <c r="K798" s="46">
        <f t="shared" si="337"/>
        <v>0</v>
      </c>
      <c r="L798" s="47">
        <f t="shared" si="337"/>
        <v>0</v>
      </c>
      <c r="M798" s="47">
        <f t="shared" si="337"/>
        <v>0</v>
      </c>
      <c r="N798" s="45">
        <f t="shared" si="337"/>
        <v>13945</v>
      </c>
      <c r="O798" s="45">
        <f t="shared" si="337"/>
        <v>0</v>
      </c>
      <c r="P798" s="45">
        <f t="shared" si="337"/>
        <v>5500</v>
      </c>
      <c r="Q798" s="45">
        <f t="shared" si="337"/>
        <v>0</v>
      </c>
      <c r="R798" s="26"/>
    </row>
    <row r="799" spans="1:18" ht="20.25">
      <c r="A799" s="42" t="s">
        <v>74</v>
      </c>
      <c r="B799" s="95" t="s">
        <v>65</v>
      </c>
      <c r="C799" s="95" t="s">
        <v>20</v>
      </c>
      <c r="D799" s="95" t="s">
        <v>339</v>
      </c>
      <c r="E799" s="95"/>
      <c r="F799" s="45">
        <f>F800+F803</f>
        <v>13945</v>
      </c>
      <c r="G799" s="45">
        <f t="shared" ref="G799:Q799" si="338">G800+G803</f>
        <v>0</v>
      </c>
      <c r="H799" s="45">
        <f t="shared" si="338"/>
        <v>5500</v>
      </c>
      <c r="I799" s="45">
        <f t="shared" si="338"/>
        <v>0</v>
      </c>
      <c r="J799" s="46">
        <f t="shared" si="338"/>
        <v>0</v>
      </c>
      <c r="K799" s="46">
        <f t="shared" si="338"/>
        <v>0</v>
      </c>
      <c r="L799" s="47">
        <f t="shared" si="338"/>
        <v>0</v>
      </c>
      <c r="M799" s="47">
        <f t="shared" si="338"/>
        <v>0</v>
      </c>
      <c r="N799" s="45">
        <f t="shared" si="338"/>
        <v>13945</v>
      </c>
      <c r="O799" s="45">
        <f t="shared" si="338"/>
        <v>0</v>
      </c>
      <c r="P799" s="45">
        <f t="shared" si="338"/>
        <v>5500</v>
      </c>
      <c r="Q799" s="45">
        <f t="shared" si="338"/>
        <v>0</v>
      </c>
      <c r="R799" s="26"/>
    </row>
    <row r="800" spans="1:18" ht="20.25">
      <c r="A800" s="42" t="s">
        <v>209</v>
      </c>
      <c r="B800" s="95" t="s">
        <v>65</v>
      </c>
      <c r="C800" s="95" t="s">
        <v>20</v>
      </c>
      <c r="D800" s="60" t="s">
        <v>449</v>
      </c>
      <c r="E800" s="43"/>
      <c r="F800" s="45">
        <f>F801</f>
        <v>8445</v>
      </c>
      <c r="G800" s="45">
        <f t="shared" ref="G800:Q801" si="339">G801</f>
        <v>0</v>
      </c>
      <c r="H800" s="45">
        <f t="shared" si="339"/>
        <v>0</v>
      </c>
      <c r="I800" s="45">
        <f t="shared" si="339"/>
        <v>0</v>
      </c>
      <c r="J800" s="46">
        <f t="shared" si="339"/>
        <v>0</v>
      </c>
      <c r="K800" s="46">
        <f t="shared" si="339"/>
        <v>0</v>
      </c>
      <c r="L800" s="47">
        <f t="shared" si="339"/>
        <v>0</v>
      </c>
      <c r="M800" s="47">
        <f t="shared" si="339"/>
        <v>0</v>
      </c>
      <c r="N800" s="45">
        <f t="shared" si="339"/>
        <v>8445</v>
      </c>
      <c r="O800" s="45">
        <f t="shared" si="339"/>
        <v>0</v>
      </c>
      <c r="P800" s="45">
        <f t="shared" si="339"/>
        <v>0</v>
      </c>
      <c r="Q800" s="45">
        <f t="shared" si="339"/>
        <v>0</v>
      </c>
      <c r="R800" s="26"/>
    </row>
    <row r="801" spans="1:18" ht="33.75">
      <c r="A801" s="42" t="s">
        <v>211</v>
      </c>
      <c r="B801" s="95" t="s">
        <v>65</v>
      </c>
      <c r="C801" s="95" t="s">
        <v>20</v>
      </c>
      <c r="D801" s="60" t="s">
        <v>449</v>
      </c>
      <c r="E801" s="49">
        <v>400</v>
      </c>
      <c r="F801" s="45">
        <f>F802</f>
        <v>8445</v>
      </c>
      <c r="G801" s="45">
        <f t="shared" si="339"/>
        <v>0</v>
      </c>
      <c r="H801" s="45">
        <f t="shared" si="339"/>
        <v>0</v>
      </c>
      <c r="I801" s="45">
        <f t="shared" si="339"/>
        <v>0</v>
      </c>
      <c r="J801" s="46">
        <f t="shared" si="339"/>
        <v>0</v>
      </c>
      <c r="K801" s="46">
        <f t="shared" si="339"/>
        <v>0</v>
      </c>
      <c r="L801" s="47">
        <f t="shared" si="339"/>
        <v>0</v>
      </c>
      <c r="M801" s="47">
        <f t="shared" si="339"/>
        <v>0</v>
      </c>
      <c r="N801" s="45">
        <f t="shared" si="339"/>
        <v>8445</v>
      </c>
      <c r="O801" s="45">
        <f t="shared" si="339"/>
        <v>0</v>
      </c>
      <c r="P801" s="45">
        <f t="shared" si="339"/>
        <v>0</v>
      </c>
      <c r="Q801" s="45">
        <f t="shared" si="339"/>
        <v>0</v>
      </c>
      <c r="R801" s="26"/>
    </row>
    <row r="802" spans="1:18" ht="20.25">
      <c r="A802" s="42" t="s">
        <v>209</v>
      </c>
      <c r="B802" s="95" t="s">
        <v>65</v>
      </c>
      <c r="C802" s="95" t="s">
        <v>20</v>
      </c>
      <c r="D802" s="60" t="s">
        <v>449</v>
      </c>
      <c r="E802" s="49">
        <v>410</v>
      </c>
      <c r="F802" s="45">
        <v>8445</v>
      </c>
      <c r="G802" s="45"/>
      <c r="H802" s="45"/>
      <c r="I802" s="50"/>
      <c r="J802" s="51"/>
      <c r="K802" s="51"/>
      <c r="L802" s="52"/>
      <c r="M802" s="52"/>
      <c r="N802" s="45">
        <f>F802+J802+K802</f>
        <v>8445</v>
      </c>
      <c r="O802" s="45">
        <f>G802+K802</f>
        <v>0</v>
      </c>
      <c r="P802" s="45">
        <f>H802+L802+M802</f>
        <v>0</v>
      </c>
      <c r="Q802" s="50">
        <f>I802+M802</f>
        <v>0</v>
      </c>
      <c r="R802" s="26"/>
    </row>
    <row r="803" spans="1:18" ht="33.75">
      <c r="A803" s="42" t="s">
        <v>450</v>
      </c>
      <c r="B803" s="95" t="s">
        <v>65</v>
      </c>
      <c r="C803" s="95" t="s">
        <v>20</v>
      </c>
      <c r="D803" s="95" t="s">
        <v>451</v>
      </c>
      <c r="E803" s="95"/>
      <c r="F803" s="45">
        <f t="shared" ref="F803:Q804" si="340">F804</f>
        <v>5500</v>
      </c>
      <c r="G803" s="45">
        <f t="shared" si="340"/>
        <v>0</v>
      </c>
      <c r="H803" s="45">
        <f t="shared" si="340"/>
        <v>5500</v>
      </c>
      <c r="I803" s="45">
        <f t="shared" si="340"/>
        <v>0</v>
      </c>
      <c r="J803" s="46">
        <f t="shared" si="340"/>
        <v>0</v>
      </c>
      <c r="K803" s="46">
        <f t="shared" si="340"/>
        <v>0</v>
      </c>
      <c r="L803" s="47">
        <f t="shared" si="340"/>
        <v>0</v>
      </c>
      <c r="M803" s="47">
        <f t="shared" si="340"/>
        <v>0</v>
      </c>
      <c r="N803" s="45">
        <f t="shared" si="340"/>
        <v>5500</v>
      </c>
      <c r="O803" s="45">
        <f t="shared" si="340"/>
        <v>0</v>
      </c>
      <c r="P803" s="45">
        <f t="shared" si="340"/>
        <v>5500</v>
      </c>
      <c r="Q803" s="45">
        <f t="shared" si="340"/>
        <v>0</v>
      </c>
      <c r="R803" s="26"/>
    </row>
    <row r="804" spans="1:18" ht="50.25">
      <c r="A804" s="42" t="s">
        <v>84</v>
      </c>
      <c r="B804" s="95" t="s">
        <v>65</v>
      </c>
      <c r="C804" s="95" t="s">
        <v>20</v>
      </c>
      <c r="D804" s="95" t="s">
        <v>451</v>
      </c>
      <c r="E804" s="96">
        <v>600</v>
      </c>
      <c r="F804" s="45">
        <f t="shared" si="340"/>
        <v>5500</v>
      </c>
      <c r="G804" s="45">
        <f t="shared" si="340"/>
        <v>0</v>
      </c>
      <c r="H804" s="45">
        <f t="shared" si="340"/>
        <v>5500</v>
      </c>
      <c r="I804" s="45">
        <f t="shared" si="340"/>
        <v>0</v>
      </c>
      <c r="J804" s="46">
        <f t="shared" si="340"/>
        <v>0</v>
      </c>
      <c r="K804" s="46">
        <f t="shared" si="340"/>
        <v>0</v>
      </c>
      <c r="L804" s="47">
        <f t="shared" si="340"/>
        <v>0</v>
      </c>
      <c r="M804" s="47">
        <f t="shared" si="340"/>
        <v>0</v>
      </c>
      <c r="N804" s="45">
        <f t="shared" si="340"/>
        <v>5500</v>
      </c>
      <c r="O804" s="45">
        <f t="shared" si="340"/>
        <v>0</v>
      </c>
      <c r="P804" s="45">
        <f t="shared" si="340"/>
        <v>5500</v>
      </c>
      <c r="Q804" s="45">
        <f t="shared" si="340"/>
        <v>0</v>
      </c>
      <c r="R804" s="26"/>
    </row>
    <row r="805" spans="1:18" ht="20.25">
      <c r="A805" s="42" t="s">
        <v>159</v>
      </c>
      <c r="B805" s="95" t="s">
        <v>65</v>
      </c>
      <c r="C805" s="95" t="s">
        <v>20</v>
      </c>
      <c r="D805" s="95" t="s">
        <v>451</v>
      </c>
      <c r="E805" s="96">
        <v>610</v>
      </c>
      <c r="F805" s="45">
        <v>5500</v>
      </c>
      <c r="G805" s="45"/>
      <c r="H805" s="45">
        <v>5500</v>
      </c>
      <c r="I805" s="45"/>
      <c r="J805" s="46"/>
      <c r="K805" s="46"/>
      <c r="L805" s="47"/>
      <c r="M805" s="47"/>
      <c r="N805" s="45">
        <f>F805+J805+K805</f>
        <v>5500</v>
      </c>
      <c r="O805" s="45">
        <f>G805+K805</f>
        <v>0</v>
      </c>
      <c r="P805" s="45">
        <f>H805+L805+M805</f>
        <v>5500</v>
      </c>
      <c r="Q805" s="50">
        <f>I805+M805</f>
        <v>0</v>
      </c>
      <c r="R805" s="26"/>
    </row>
    <row r="806" spans="1:18" ht="20.25">
      <c r="A806" s="42"/>
      <c r="B806" s="95"/>
      <c r="C806" s="95"/>
      <c r="D806" s="95"/>
      <c r="E806" s="95"/>
      <c r="F806" s="45"/>
      <c r="G806" s="45"/>
      <c r="H806" s="45"/>
      <c r="I806" s="45"/>
      <c r="J806" s="46"/>
      <c r="K806" s="46"/>
      <c r="L806" s="47"/>
      <c r="M806" s="47"/>
      <c r="N806" s="45"/>
      <c r="O806" s="45"/>
      <c r="P806" s="45"/>
      <c r="Q806" s="50"/>
      <c r="R806" s="26"/>
    </row>
    <row r="807" spans="1:18" s="36" customFormat="1" ht="20.25">
      <c r="A807" s="159" t="s">
        <v>452</v>
      </c>
      <c r="B807" s="38" t="s">
        <v>65</v>
      </c>
      <c r="C807" s="38" t="s">
        <v>30</v>
      </c>
      <c r="D807" s="85"/>
      <c r="E807" s="124"/>
      <c r="F807" s="40">
        <f>F808</f>
        <v>258477</v>
      </c>
      <c r="G807" s="40">
        <f t="shared" ref="G807:Q807" si="341">G808</f>
        <v>0</v>
      </c>
      <c r="H807" s="40">
        <f t="shared" si="341"/>
        <v>258477</v>
      </c>
      <c r="I807" s="40">
        <f t="shared" si="341"/>
        <v>0</v>
      </c>
      <c r="J807" s="40">
        <f t="shared" si="341"/>
        <v>0</v>
      </c>
      <c r="K807" s="40">
        <f t="shared" si="341"/>
        <v>0</v>
      </c>
      <c r="L807" s="40">
        <f t="shared" si="341"/>
        <v>0</v>
      </c>
      <c r="M807" s="40">
        <f t="shared" si="341"/>
        <v>0</v>
      </c>
      <c r="N807" s="40">
        <f t="shared" si="341"/>
        <v>258477</v>
      </c>
      <c r="O807" s="40">
        <f t="shared" si="341"/>
        <v>0</v>
      </c>
      <c r="P807" s="40">
        <f t="shared" si="341"/>
        <v>258477</v>
      </c>
      <c r="Q807" s="40">
        <f t="shared" si="341"/>
        <v>0</v>
      </c>
      <c r="R807" s="26"/>
    </row>
    <row r="808" spans="1:18" s="36" customFormat="1" ht="50.25">
      <c r="A808" s="42" t="s">
        <v>335</v>
      </c>
      <c r="B808" s="95" t="s">
        <v>65</v>
      </c>
      <c r="C808" s="95" t="s">
        <v>30</v>
      </c>
      <c r="D808" s="95" t="s">
        <v>336</v>
      </c>
      <c r="E808" s="95"/>
      <c r="F808" s="45">
        <f>F809+F813+F817</f>
        <v>258477</v>
      </c>
      <c r="G808" s="45">
        <f t="shared" ref="G808:Q808" si="342">G809+G813+G817</f>
        <v>0</v>
      </c>
      <c r="H808" s="45">
        <f t="shared" si="342"/>
        <v>258477</v>
      </c>
      <c r="I808" s="45">
        <f t="shared" si="342"/>
        <v>0</v>
      </c>
      <c r="J808" s="45">
        <f t="shared" si="342"/>
        <v>0</v>
      </c>
      <c r="K808" s="45">
        <f t="shared" si="342"/>
        <v>0</v>
      </c>
      <c r="L808" s="45">
        <f t="shared" si="342"/>
        <v>0</v>
      </c>
      <c r="M808" s="45">
        <f t="shared" si="342"/>
        <v>0</v>
      </c>
      <c r="N808" s="45">
        <f t="shared" si="342"/>
        <v>258477</v>
      </c>
      <c r="O808" s="45">
        <f t="shared" si="342"/>
        <v>0</v>
      </c>
      <c r="P808" s="45">
        <f t="shared" si="342"/>
        <v>258477</v>
      </c>
      <c r="Q808" s="45">
        <f t="shared" si="342"/>
        <v>0</v>
      </c>
      <c r="R808" s="26"/>
    </row>
    <row r="809" spans="1:18" s="36" customFormat="1" ht="33.75">
      <c r="A809" s="42" t="s">
        <v>80</v>
      </c>
      <c r="B809" s="95" t="s">
        <v>65</v>
      </c>
      <c r="C809" s="95" t="s">
        <v>30</v>
      </c>
      <c r="D809" s="95" t="s">
        <v>337</v>
      </c>
      <c r="E809" s="95"/>
      <c r="F809" s="45">
        <f t="shared" ref="F809:M815" si="343">F810</f>
        <v>256799</v>
      </c>
      <c r="G809" s="45">
        <f t="shared" si="343"/>
        <v>0</v>
      </c>
      <c r="H809" s="45">
        <f t="shared" si="343"/>
        <v>256799</v>
      </c>
      <c r="I809" s="45">
        <f t="shared" si="343"/>
        <v>0</v>
      </c>
      <c r="J809" s="46">
        <f t="shared" si="343"/>
        <v>0</v>
      </c>
      <c r="K809" s="46">
        <f t="shared" si="343"/>
        <v>0</v>
      </c>
      <c r="L809" s="47">
        <f t="shared" si="343"/>
        <v>0</v>
      </c>
      <c r="M809" s="47">
        <f t="shared" si="343"/>
        <v>0</v>
      </c>
      <c r="N809" s="45">
        <f>N810</f>
        <v>256799</v>
      </c>
      <c r="O809" s="45">
        <f t="shared" ref="O809:Q815" si="344">O810</f>
        <v>0</v>
      </c>
      <c r="P809" s="45">
        <f t="shared" si="344"/>
        <v>256799</v>
      </c>
      <c r="Q809" s="50">
        <f t="shared" si="344"/>
        <v>0</v>
      </c>
      <c r="R809" s="26"/>
    </row>
    <row r="810" spans="1:18" s="36" customFormat="1" ht="33.75">
      <c r="A810" s="42" t="s">
        <v>453</v>
      </c>
      <c r="B810" s="43" t="s">
        <v>65</v>
      </c>
      <c r="C810" s="43" t="s">
        <v>30</v>
      </c>
      <c r="D810" s="85" t="s">
        <v>454</v>
      </c>
      <c r="E810" s="43"/>
      <c r="F810" s="45">
        <f t="shared" si="343"/>
        <v>256799</v>
      </c>
      <c r="G810" s="45">
        <f t="shared" si="343"/>
        <v>0</v>
      </c>
      <c r="H810" s="45">
        <f t="shared" si="343"/>
        <v>256799</v>
      </c>
      <c r="I810" s="45">
        <f t="shared" si="343"/>
        <v>0</v>
      </c>
      <c r="J810" s="46">
        <f t="shared" si="343"/>
        <v>0</v>
      </c>
      <c r="K810" s="46">
        <f t="shared" si="343"/>
        <v>0</v>
      </c>
      <c r="L810" s="47">
        <f t="shared" si="343"/>
        <v>0</v>
      </c>
      <c r="M810" s="47">
        <f t="shared" si="343"/>
        <v>0</v>
      </c>
      <c r="N810" s="45">
        <f>N811</f>
        <v>256799</v>
      </c>
      <c r="O810" s="45">
        <f t="shared" si="344"/>
        <v>0</v>
      </c>
      <c r="P810" s="45">
        <f t="shared" si="344"/>
        <v>256799</v>
      </c>
      <c r="Q810" s="50">
        <f t="shared" si="344"/>
        <v>0</v>
      </c>
      <c r="R810" s="26"/>
    </row>
    <row r="811" spans="1:18" s="36" customFormat="1" ht="50.25">
      <c r="A811" s="42" t="s">
        <v>84</v>
      </c>
      <c r="B811" s="43" t="s">
        <v>65</v>
      </c>
      <c r="C811" s="43" t="s">
        <v>30</v>
      </c>
      <c r="D811" s="85" t="s">
        <v>454</v>
      </c>
      <c r="E811" s="49">
        <v>600</v>
      </c>
      <c r="F811" s="45">
        <f t="shared" si="343"/>
        <v>256799</v>
      </c>
      <c r="G811" s="45">
        <f t="shared" si="343"/>
        <v>0</v>
      </c>
      <c r="H811" s="45">
        <f t="shared" si="343"/>
        <v>256799</v>
      </c>
      <c r="I811" s="45">
        <f t="shared" si="343"/>
        <v>0</v>
      </c>
      <c r="J811" s="46">
        <f t="shared" si="343"/>
        <v>0</v>
      </c>
      <c r="K811" s="46">
        <f t="shared" si="343"/>
        <v>0</v>
      </c>
      <c r="L811" s="47">
        <f t="shared" si="343"/>
        <v>0</v>
      </c>
      <c r="M811" s="47">
        <f t="shared" si="343"/>
        <v>0</v>
      </c>
      <c r="N811" s="45">
        <f>N812</f>
        <v>256799</v>
      </c>
      <c r="O811" s="45">
        <f t="shared" si="344"/>
        <v>0</v>
      </c>
      <c r="P811" s="45">
        <f t="shared" si="344"/>
        <v>256799</v>
      </c>
      <c r="Q811" s="50">
        <f t="shared" si="344"/>
        <v>0</v>
      </c>
      <c r="R811" s="26"/>
    </row>
    <row r="812" spans="1:18" s="36" customFormat="1" ht="20.25">
      <c r="A812" s="42" t="s">
        <v>159</v>
      </c>
      <c r="B812" s="43" t="s">
        <v>65</v>
      </c>
      <c r="C812" s="43" t="s">
        <v>30</v>
      </c>
      <c r="D812" s="85" t="s">
        <v>454</v>
      </c>
      <c r="E812" s="49">
        <v>610</v>
      </c>
      <c r="F812" s="45">
        <f>376855-120056</f>
        <v>256799</v>
      </c>
      <c r="G812" s="45"/>
      <c r="H812" s="45">
        <f>376855-120056</f>
        <v>256799</v>
      </c>
      <c r="I812" s="45"/>
      <c r="J812" s="46"/>
      <c r="K812" s="46"/>
      <c r="L812" s="47"/>
      <c r="M812" s="47"/>
      <c r="N812" s="45">
        <f>F812+J812+K812</f>
        <v>256799</v>
      </c>
      <c r="O812" s="45">
        <f>G812+K812</f>
        <v>0</v>
      </c>
      <c r="P812" s="45">
        <f>H812+L812+M812</f>
        <v>256799</v>
      </c>
      <c r="Q812" s="50">
        <f>I812+M812</f>
        <v>0</v>
      </c>
      <c r="R812" s="26"/>
    </row>
    <row r="813" spans="1:18" s="36" customFormat="1" ht="20.25">
      <c r="A813" s="42" t="s">
        <v>74</v>
      </c>
      <c r="B813" s="95" t="s">
        <v>65</v>
      </c>
      <c r="C813" s="95" t="s">
        <v>30</v>
      </c>
      <c r="D813" s="85" t="s">
        <v>339</v>
      </c>
      <c r="E813" s="43"/>
      <c r="F813" s="45">
        <f t="shared" si="343"/>
        <v>1317</v>
      </c>
      <c r="G813" s="45">
        <f t="shared" si="343"/>
        <v>0</v>
      </c>
      <c r="H813" s="45">
        <f t="shared" si="343"/>
        <v>1317</v>
      </c>
      <c r="I813" s="45">
        <f t="shared" si="343"/>
        <v>0</v>
      </c>
      <c r="J813" s="46">
        <f t="shared" si="343"/>
        <v>0</v>
      </c>
      <c r="K813" s="46">
        <f t="shared" si="343"/>
        <v>0</v>
      </c>
      <c r="L813" s="47">
        <f t="shared" si="343"/>
        <v>0</v>
      </c>
      <c r="M813" s="47">
        <f t="shared" si="343"/>
        <v>0</v>
      </c>
      <c r="N813" s="45">
        <f>N814</f>
        <v>1317</v>
      </c>
      <c r="O813" s="45">
        <f t="shared" si="344"/>
        <v>0</v>
      </c>
      <c r="P813" s="45">
        <f t="shared" si="344"/>
        <v>1317</v>
      </c>
      <c r="Q813" s="50">
        <f t="shared" si="344"/>
        <v>0</v>
      </c>
      <c r="R813" s="26"/>
    </row>
    <row r="814" spans="1:18" s="36" customFormat="1" ht="33.75">
      <c r="A814" s="42" t="s">
        <v>455</v>
      </c>
      <c r="B814" s="43" t="s">
        <v>65</v>
      </c>
      <c r="C814" s="43" t="s">
        <v>30</v>
      </c>
      <c r="D814" s="85" t="s">
        <v>456</v>
      </c>
      <c r="E814" s="43"/>
      <c r="F814" s="45">
        <f t="shared" si="343"/>
        <v>1317</v>
      </c>
      <c r="G814" s="45">
        <f t="shared" si="343"/>
        <v>0</v>
      </c>
      <c r="H814" s="45">
        <f t="shared" si="343"/>
        <v>1317</v>
      </c>
      <c r="I814" s="45">
        <f t="shared" si="343"/>
        <v>0</v>
      </c>
      <c r="J814" s="46">
        <f t="shared" si="343"/>
        <v>0</v>
      </c>
      <c r="K814" s="46">
        <f t="shared" si="343"/>
        <v>0</v>
      </c>
      <c r="L814" s="47">
        <f t="shared" si="343"/>
        <v>0</v>
      </c>
      <c r="M814" s="47">
        <f t="shared" si="343"/>
        <v>0</v>
      </c>
      <c r="N814" s="45">
        <f>N815</f>
        <v>1317</v>
      </c>
      <c r="O814" s="45">
        <f t="shared" si="344"/>
        <v>0</v>
      </c>
      <c r="P814" s="45">
        <f t="shared" si="344"/>
        <v>1317</v>
      </c>
      <c r="Q814" s="50">
        <f t="shared" si="344"/>
        <v>0</v>
      </c>
      <c r="R814" s="26"/>
    </row>
    <row r="815" spans="1:18" s="36" customFormat="1" ht="50.25">
      <c r="A815" s="42" t="s">
        <v>84</v>
      </c>
      <c r="B815" s="43" t="s">
        <v>65</v>
      </c>
      <c r="C815" s="43" t="s">
        <v>30</v>
      </c>
      <c r="D815" s="85" t="s">
        <v>456</v>
      </c>
      <c r="E815" s="49">
        <v>600</v>
      </c>
      <c r="F815" s="45">
        <f t="shared" si="343"/>
        <v>1317</v>
      </c>
      <c r="G815" s="45">
        <f t="shared" si="343"/>
        <v>0</v>
      </c>
      <c r="H815" s="45">
        <f t="shared" si="343"/>
        <v>1317</v>
      </c>
      <c r="I815" s="45">
        <f t="shared" si="343"/>
        <v>0</v>
      </c>
      <c r="J815" s="46"/>
      <c r="K815" s="46"/>
      <c r="L815" s="47"/>
      <c r="M815" s="47"/>
      <c r="N815" s="45">
        <f>N816</f>
        <v>1317</v>
      </c>
      <c r="O815" s="45">
        <f t="shared" si="344"/>
        <v>0</v>
      </c>
      <c r="P815" s="45">
        <f t="shared" si="344"/>
        <v>1317</v>
      </c>
      <c r="Q815" s="50">
        <f t="shared" si="344"/>
        <v>0</v>
      </c>
      <c r="R815" s="26"/>
    </row>
    <row r="816" spans="1:18" s="36" customFormat="1" ht="20.25">
      <c r="A816" s="42" t="s">
        <v>159</v>
      </c>
      <c r="B816" s="43" t="s">
        <v>65</v>
      </c>
      <c r="C816" s="43" t="s">
        <v>30</v>
      </c>
      <c r="D816" s="85" t="s">
        <v>456</v>
      </c>
      <c r="E816" s="49">
        <v>610</v>
      </c>
      <c r="F816" s="45">
        <f>5166-3849</f>
        <v>1317</v>
      </c>
      <c r="G816" s="45"/>
      <c r="H816" s="45">
        <f>5166-3849</f>
        <v>1317</v>
      </c>
      <c r="I816" s="45"/>
      <c r="J816" s="46"/>
      <c r="K816" s="46"/>
      <c r="L816" s="47"/>
      <c r="M816" s="47"/>
      <c r="N816" s="45">
        <f>F816+J816+K816</f>
        <v>1317</v>
      </c>
      <c r="O816" s="45">
        <f>G816+K816</f>
        <v>0</v>
      </c>
      <c r="P816" s="45">
        <f>H816+L816+M816</f>
        <v>1317</v>
      </c>
      <c r="Q816" s="50">
        <f>I816+M816</f>
        <v>0</v>
      </c>
      <c r="R816" s="26"/>
    </row>
    <row r="817" spans="1:18" s="36" customFormat="1" ht="66.75">
      <c r="A817" s="42" t="s">
        <v>370</v>
      </c>
      <c r="B817" s="160" t="s">
        <v>65</v>
      </c>
      <c r="C817" s="160" t="s">
        <v>30</v>
      </c>
      <c r="D817" s="160" t="s">
        <v>457</v>
      </c>
      <c r="E817" s="44"/>
      <c r="F817" s="45">
        <f t="shared" ref="F817:M818" si="345">F818</f>
        <v>361</v>
      </c>
      <c r="G817" s="45">
        <f t="shared" si="345"/>
        <v>0</v>
      </c>
      <c r="H817" s="45">
        <f t="shared" si="345"/>
        <v>361</v>
      </c>
      <c r="I817" s="45">
        <f t="shared" si="345"/>
        <v>0</v>
      </c>
      <c r="J817" s="46">
        <f t="shared" si="345"/>
        <v>0</v>
      </c>
      <c r="K817" s="46">
        <f t="shared" si="345"/>
        <v>0</v>
      </c>
      <c r="L817" s="47">
        <f t="shared" si="345"/>
        <v>0</v>
      </c>
      <c r="M817" s="47">
        <f t="shared" si="345"/>
        <v>0</v>
      </c>
      <c r="N817" s="45">
        <f>N818</f>
        <v>361</v>
      </c>
      <c r="O817" s="45">
        <f t="shared" ref="O817:Q818" si="346">O818</f>
        <v>0</v>
      </c>
      <c r="P817" s="45">
        <f t="shared" si="346"/>
        <v>361</v>
      </c>
      <c r="Q817" s="50">
        <f t="shared" si="346"/>
        <v>0</v>
      </c>
      <c r="R817" s="26"/>
    </row>
    <row r="818" spans="1:18" s="36" customFormat="1" ht="50.25">
      <c r="A818" s="42" t="s">
        <v>84</v>
      </c>
      <c r="B818" s="160" t="s">
        <v>65</v>
      </c>
      <c r="C818" s="160" t="s">
        <v>30</v>
      </c>
      <c r="D818" s="160" t="s">
        <v>457</v>
      </c>
      <c r="E818" s="161">
        <v>600</v>
      </c>
      <c r="F818" s="45">
        <f t="shared" si="345"/>
        <v>361</v>
      </c>
      <c r="G818" s="45">
        <f t="shared" si="345"/>
        <v>0</v>
      </c>
      <c r="H818" s="45">
        <f t="shared" si="345"/>
        <v>361</v>
      </c>
      <c r="I818" s="45">
        <f t="shared" si="345"/>
        <v>0</v>
      </c>
      <c r="J818" s="46"/>
      <c r="K818" s="46"/>
      <c r="L818" s="47"/>
      <c r="M818" s="47"/>
      <c r="N818" s="45">
        <f>N819</f>
        <v>361</v>
      </c>
      <c r="O818" s="45">
        <f t="shared" si="346"/>
        <v>0</v>
      </c>
      <c r="P818" s="45">
        <f t="shared" si="346"/>
        <v>361</v>
      </c>
      <c r="Q818" s="50">
        <f t="shared" si="346"/>
        <v>0</v>
      </c>
      <c r="R818" s="26"/>
    </row>
    <row r="819" spans="1:18" s="36" customFormat="1" ht="20.25">
      <c r="A819" s="42" t="s">
        <v>159</v>
      </c>
      <c r="B819" s="160" t="s">
        <v>65</v>
      </c>
      <c r="C819" s="160" t="s">
        <v>30</v>
      </c>
      <c r="D819" s="160" t="s">
        <v>457</v>
      </c>
      <c r="E819" s="49">
        <v>610</v>
      </c>
      <c r="F819" s="45">
        <v>361</v>
      </c>
      <c r="G819" s="45"/>
      <c r="H819" s="45">
        <v>361</v>
      </c>
      <c r="I819" s="45"/>
      <c r="J819" s="46"/>
      <c r="K819" s="46"/>
      <c r="L819" s="47"/>
      <c r="M819" s="47"/>
      <c r="N819" s="45">
        <f>F819+J819+K819</f>
        <v>361</v>
      </c>
      <c r="O819" s="45">
        <f>G819+K819</f>
        <v>0</v>
      </c>
      <c r="P819" s="45">
        <f>H819+L819+M819</f>
        <v>361</v>
      </c>
      <c r="Q819" s="50">
        <f>I819+M819</f>
        <v>0</v>
      </c>
      <c r="R819" s="26"/>
    </row>
    <row r="820" spans="1:18" s="36" customFormat="1" ht="20.25">
      <c r="A820" s="162"/>
      <c r="B820" s="95"/>
      <c r="C820" s="43"/>
      <c r="D820" s="85"/>
      <c r="E820" s="43"/>
      <c r="F820" s="144"/>
      <c r="G820" s="144"/>
      <c r="H820" s="144"/>
      <c r="I820" s="144"/>
      <c r="J820" s="141"/>
      <c r="K820" s="141"/>
      <c r="L820" s="140"/>
      <c r="M820" s="140"/>
      <c r="N820" s="144"/>
      <c r="O820" s="144"/>
      <c r="P820" s="144"/>
      <c r="Q820" s="144"/>
      <c r="R820" s="26"/>
    </row>
    <row r="821" spans="1:18" ht="40.5">
      <c r="A821" s="18" t="s">
        <v>458</v>
      </c>
      <c r="B821" s="19" t="s">
        <v>459</v>
      </c>
      <c r="C821" s="19"/>
      <c r="D821" s="85"/>
      <c r="E821" s="43"/>
      <c r="F821" s="21">
        <f>F823</f>
        <v>7172</v>
      </c>
      <c r="G821" s="21">
        <f t="shared" ref="G821:Q821" si="347">G823</f>
        <v>0</v>
      </c>
      <c r="H821" s="21">
        <f t="shared" si="347"/>
        <v>7172</v>
      </c>
      <c r="I821" s="21">
        <f t="shared" si="347"/>
        <v>0</v>
      </c>
      <c r="J821" s="23">
        <f t="shared" si="347"/>
        <v>0</v>
      </c>
      <c r="K821" s="23">
        <f t="shared" si="347"/>
        <v>0</v>
      </c>
      <c r="L821" s="24">
        <f t="shared" si="347"/>
        <v>0</v>
      </c>
      <c r="M821" s="24">
        <f t="shared" si="347"/>
        <v>0</v>
      </c>
      <c r="N821" s="21">
        <f t="shared" si="347"/>
        <v>7172</v>
      </c>
      <c r="O821" s="21">
        <f t="shared" si="347"/>
        <v>0</v>
      </c>
      <c r="P821" s="21">
        <f t="shared" si="347"/>
        <v>7172</v>
      </c>
      <c r="Q821" s="21">
        <f t="shared" si="347"/>
        <v>0</v>
      </c>
      <c r="R821" s="26"/>
    </row>
    <row r="822" spans="1:18" s="36" customFormat="1" ht="20.25">
      <c r="A822" s="126"/>
      <c r="B822" s="127"/>
      <c r="C822" s="127"/>
      <c r="D822" s="143"/>
      <c r="E822" s="124"/>
      <c r="F822" s="156"/>
      <c r="G822" s="156"/>
      <c r="H822" s="156"/>
      <c r="I822" s="156"/>
      <c r="J822" s="157"/>
      <c r="K822" s="157"/>
      <c r="L822" s="158"/>
      <c r="M822" s="158"/>
      <c r="N822" s="156"/>
      <c r="O822" s="156"/>
      <c r="P822" s="156"/>
      <c r="Q822" s="156"/>
      <c r="R822" s="26"/>
    </row>
    <row r="823" spans="1:18" ht="37.5">
      <c r="A823" s="37" t="s">
        <v>460</v>
      </c>
      <c r="B823" s="38" t="s">
        <v>226</v>
      </c>
      <c r="C823" s="38" t="s">
        <v>45</v>
      </c>
      <c r="D823" s="85"/>
      <c r="E823" s="43"/>
      <c r="F823" s="40">
        <f>F824</f>
        <v>7172</v>
      </c>
      <c r="G823" s="40">
        <f t="shared" ref="G823:Q823" si="348">G824</f>
        <v>0</v>
      </c>
      <c r="H823" s="40">
        <f t="shared" si="348"/>
        <v>7172</v>
      </c>
      <c r="I823" s="40">
        <f t="shared" si="348"/>
        <v>0</v>
      </c>
      <c r="J823" s="40">
        <f t="shared" si="348"/>
        <v>0</v>
      </c>
      <c r="K823" s="40">
        <f t="shared" si="348"/>
        <v>0</v>
      </c>
      <c r="L823" s="40">
        <f t="shared" si="348"/>
        <v>0</v>
      </c>
      <c r="M823" s="40">
        <f t="shared" si="348"/>
        <v>0</v>
      </c>
      <c r="N823" s="40">
        <f t="shared" si="348"/>
        <v>7172</v>
      </c>
      <c r="O823" s="40">
        <f t="shared" si="348"/>
        <v>0</v>
      </c>
      <c r="P823" s="40">
        <f t="shared" si="348"/>
        <v>7172</v>
      </c>
      <c r="Q823" s="40">
        <f t="shared" si="348"/>
        <v>0</v>
      </c>
      <c r="R823" s="26"/>
    </row>
    <row r="824" spans="1:18" ht="20.25">
      <c r="A824" s="42" t="s">
        <v>21</v>
      </c>
      <c r="B824" s="43" t="s">
        <v>226</v>
      </c>
      <c r="C824" s="43" t="s">
        <v>45</v>
      </c>
      <c r="D824" s="44" t="s">
        <v>22</v>
      </c>
      <c r="E824" s="43"/>
      <c r="F824" s="45">
        <f t="shared" ref="F824:P827" si="349">F825</f>
        <v>7172</v>
      </c>
      <c r="G824" s="45">
        <f t="shared" si="349"/>
        <v>0</v>
      </c>
      <c r="H824" s="45">
        <f t="shared" si="349"/>
        <v>7172</v>
      </c>
      <c r="I824" s="45">
        <f t="shared" si="349"/>
        <v>0</v>
      </c>
      <c r="J824" s="46">
        <f t="shared" si="349"/>
        <v>0</v>
      </c>
      <c r="K824" s="46">
        <f t="shared" si="349"/>
        <v>0</v>
      </c>
      <c r="L824" s="47">
        <f t="shared" si="349"/>
        <v>0</v>
      </c>
      <c r="M824" s="47">
        <f t="shared" si="349"/>
        <v>0</v>
      </c>
      <c r="N824" s="45">
        <f t="shared" si="349"/>
        <v>7172</v>
      </c>
      <c r="O824" s="45">
        <f t="shared" si="349"/>
        <v>0</v>
      </c>
      <c r="P824" s="45">
        <f t="shared" si="349"/>
        <v>7172</v>
      </c>
      <c r="Q824" s="45">
        <f>Q825</f>
        <v>0</v>
      </c>
      <c r="R824" s="26"/>
    </row>
    <row r="825" spans="1:18" ht="33.75">
      <c r="A825" s="42" t="s">
        <v>80</v>
      </c>
      <c r="B825" s="43" t="s">
        <v>226</v>
      </c>
      <c r="C825" s="43" t="s">
        <v>45</v>
      </c>
      <c r="D825" s="44" t="s">
        <v>172</v>
      </c>
      <c r="E825" s="43"/>
      <c r="F825" s="45">
        <f t="shared" si="349"/>
        <v>7172</v>
      </c>
      <c r="G825" s="45">
        <f t="shared" si="349"/>
        <v>0</v>
      </c>
      <c r="H825" s="45">
        <f t="shared" si="349"/>
        <v>7172</v>
      </c>
      <c r="I825" s="45">
        <f t="shared" si="349"/>
        <v>0</v>
      </c>
      <c r="J825" s="46">
        <f t="shared" si="349"/>
        <v>0</v>
      </c>
      <c r="K825" s="46">
        <f t="shared" si="349"/>
        <v>0</v>
      </c>
      <c r="L825" s="47">
        <f t="shared" si="349"/>
        <v>0</v>
      </c>
      <c r="M825" s="47">
        <f t="shared" si="349"/>
        <v>0</v>
      </c>
      <c r="N825" s="45">
        <f t="shared" si="349"/>
        <v>7172</v>
      </c>
      <c r="O825" s="45">
        <f t="shared" si="349"/>
        <v>0</v>
      </c>
      <c r="P825" s="45">
        <f t="shared" si="349"/>
        <v>7172</v>
      </c>
      <c r="Q825" s="45">
        <f>Q826</f>
        <v>0</v>
      </c>
      <c r="R825" s="26"/>
    </row>
    <row r="826" spans="1:18" ht="33.75">
      <c r="A826" s="42" t="s">
        <v>461</v>
      </c>
      <c r="B826" s="43" t="s">
        <v>226</v>
      </c>
      <c r="C826" s="43" t="s">
        <v>45</v>
      </c>
      <c r="D826" s="44" t="s">
        <v>462</v>
      </c>
      <c r="E826" s="43"/>
      <c r="F826" s="45">
        <f t="shared" si="349"/>
        <v>7172</v>
      </c>
      <c r="G826" s="45">
        <f t="shared" si="349"/>
        <v>0</v>
      </c>
      <c r="H826" s="45">
        <f t="shared" si="349"/>
        <v>7172</v>
      </c>
      <c r="I826" s="45">
        <f t="shared" si="349"/>
        <v>0</v>
      </c>
      <c r="J826" s="46">
        <f t="shared" si="349"/>
        <v>0</v>
      </c>
      <c r="K826" s="46">
        <f t="shared" si="349"/>
        <v>0</v>
      </c>
      <c r="L826" s="47">
        <f t="shared" si="349"/>
        <v>0</v>
      </c>
      <c r="M826" s="47">
        <f t="shared" si="349"/>
        <v>0</v>
      </c>
      <c r="N826" s="45">
        <f t="shared" si="349"/>
        <v>7172</v>
      </c>
      <c r="O826" s="45">
        <f t="shared" si="349"/>
        <v>0</v>
      </c>
      <c r="P826" s="45">
        <f t="shared" si="349"/>
        <v>7172</v>
      </c>
      <c r="Q826" s="45">
        <f>Q827</f>
        <v>0</v>
      </c>
      <c r="R826" s="26"/>
    </row>
    <row r="827" spans="1:18" ht="50.25">
      <c r="A827" s="42" t="s">
        <v>84</v>
      </c>
      <c r="B827" s="43" t="s">
        <v>226</v>
      </c>
      <c r="C827" s="43" t="s">
        <v>45</v>
      </c>
      <c r="D827" s="44" t="s">
        <v>462</v>
      </c>
      <c r="E827" s="49">
        <v>600</v>
      </c>
      <c r="F827" s="45">
        <f t="shared" si="349"/>
        <v>7172</v>
      </c>
      <c r="G827" s="45">
        <f t="shared" si="349"/>
        <v>0</v>
      </c>
      <c r="H827" s="45">
        <f t="shared" si="349"/>
        <v>7172</v>
      </c>
      <c r="I827" s="45">
        <f t="shared" si="349"/>
        <v>0</v>
      </c>
      <c r="J827" s="46">
        <f t="shared" si="349"/>
        <v>0</v>
      </c>
      <c r="K827" s="46">
        <f t="shared" si="349"/>
        <v>0</v>
      </c>
      <c r="L827" s="47">
        <f t="shared" si="349"/>
        <v>0</v>
      </c>
      <c r="M827" s="47">
        <f t="shared" si="349"/>
        <v>0</v>
      </c>
      <c r="N827" s="45">
        <f t="shared" si="349"/>
        <v>7172</v>
      </c>
      <c r="O827" s="45">
        <f t="shared" si="349"/>
        <v>0</v>
      </c>
      <c r="P827" s="45">
        <f t="shared" si="349"/>
        <v>7172</v>
      </c>
      <c r="Q827" s="45">
        <f>Q828</f>
        <v>0</v>
      </c>
      <c r="R827" s="26"/>
    </row>
    <row r="828" spans="1:18" ht="20.25">
      <c r="A828" s="42" t="s">
        <v>159</v>
      </c>
      <c r="B828" s="43" t="s">
        <v>226</v>
      </c>
      <c r="C828" s="43" t="s">
        <v>45</v>
      </c>
      <c r="D828" s="44" t="s">
        <v>462</v>
      </c>
      <c r="E828" s="49">
        <v>610</v>
      </c>
      <c r="F828" s="45">
        <v>7172</v>
      </c>
      <c r="G828" s="45"/>
      <c r="H828" s="45">
        <v>7172</v>
      </c>
      <c r="I828" s="50"/>
      <c r="J828" s="16"/>
      <c r="K828" s="16"/>
      <c r="L828" s="17"/>
      <c r="M828" s="17"/>
      <c r="N828" s="45">
        <f>F828+J828+K828</f>
        <v>7172</v>
      </c>
      <c r="O828" s="45">
        <f>G828+K828</f>
        <v>0</v>
      </c>
      <c r="P828" s="45">
        <f>H828+L828+M828</f>
        <v>7172</v>
      </c>
      <c r="Q828" s="50">
        <f>I828+M828</f>
        <v>0</v>
      </c>
      <c r="R828" s="26"/>
    </row>
    <row r="829" spans="1:18" s="36" customFormat="1" ht="20.25">
      <c r="A829" s="28"/>
      <c r="B829" s="127"/>
      <c r="C829" s="127"/>
      <c r="D829" s="143"/>
      <c r="E829" s="124"/>
      <c r="F829" s="163"/>
      <c r="G829" s="163"/>
      <c r="H829" s="163"/>
      <c r="I829" s="163"/>
      <c r="J829" s="164"/>
      <c r="K829" s="164"/>
      <c r="L829" s="165"/>
      <c r="M829" s="165"/>
      <c r="N829" s="163"/>
      <c r="O829" s="163"/>
      <c r="P829" s="163"/>
      <c r="Q829" s="163"/>
      <c r="R829" s="26"/>
    </row>
    <row r="830" spans="1:18" ht="60.75">
      <c r="A830" s="18" t="s">
        <v>463</v>
      </c>
      <c r="B830" s="19" t="s">
        <v>464</v>
      </c>
      <c r="C830" s="43"/>
      <c r="D830" s="85"/>
      <c r="E830" s="43"/>
      <c r="F830" s="22">
        <f t="shared" ref="F830:P830" si="350">F832</f>
        <v>514430</v>
      </c>
      <c r="G830" s="22">
        <f t="shared" si="350"/>
        <v>0</v>
      </c>
      <c r="H830" s="22">
        <f t="shared" si="350"/>
        <v>616000</v>
      </c>
      <c r="I830" s="22">
        <f t="shared" si="350"/>
        <v>0</v>
      </c>
      <c r="J830" s="166">
        <f t="shared" si="350"/>
        <v>0</v>
      </c>
      <c r="K830" s="166">
        <f t="shared" si="350"/>
        <v>0</v>
      </c>
      <c r="L830" s="25">
        <f t="shared" si="350"/>
        <v>0</v>
      </c>
      <c r="M830" s="25">
        <f t="shared" si="350"/>
        <v>0</v>
      </c>
      <c r="N830" s="22">
        <f t="shared" si="350"/>
        <v>514430</v>
      </c>
      <c r="O830" s="22">
        <f t="shared" si="350"/>
        <v>0</v>
      </c>
      <c r="P830" s="22">
        <f t="shared" si="350"/>
        <v>616000</v>
      </c>
      <c r="Q830" s="22">
        <f>Q832</f>
        <v>0</v>
      </c>
      <c r="R830" s="26"/>
    </row>
    <row r="831" spans="1:18" ht="20.25">
      <c r="A831" s="18"/>
      <c r="B831" s="19"/>
      <c r="C831" s="43"/>
      <c r="D831" s="85"/>
      <c r="E831" s="43"/>
      <c r="F831" s="167"/>
      <c r="G831" s="167"/>
      <c r="H831" s="167"/>
      <c r="I831" s="167"/>
      <c r="J831" s="168"/>
      <c r="K831" s="168"/>
      <c r="L831" s="169"/>
      <c r="M831" s="169"/>
      <c r="N831" s="167"/>
      <c r="O831" s="167"/>
      <c r="P831" s="167"/>
      <c r="Q831" s="167"/>
      <c r="R831" s="26"/>
    </row>
    <row r="832" spans="1:18" ht="37.5">
      <c r="A832" s="37" t="s">
        <v>465</v>
      </c>
      <c r="B832" s="38" t="s">
        <v>71</v>
      </c>
      <c r="C832" s="38" t="s">
        <v>19</v>
      </c>
      <c r="D832" s="54"/>
      <c r="E832" s="38"/>
      <c r="F832" s="93">
        <f t="shared" ref="F832:P835" si="351">F833</f>
        <v>514430</v>
      </c>
      <c r="G832" s="93">
        <f t="shared" si="351"/>
        <v>0</v>
      </c>
      <c r="H832" s="93">
        <f t="shared" si="351"/>
        <v>616000</v>
      </c>
      <c r="I832" s="93">
        <f t="shared" si="351"/>
        <v>0</v>
      </c>
      <c r="J832" s="170">
        <f t="shared" si="351"/>
        <v>0</v>
      </c>
      <c r="K832" s="170">
        <f t="shared" si="351"/>
        <v>0</v>
      </c>
      <c r="L832" s="171">
        <f t="shared" si="351"/>
        <v>0</v>
      </c>
      <c r="M832" s="171">
        <f t="shared" si="351"/>
        <v>0</v>
      </c>
      <c r="N832" s="93">
        <f t="shared" si="351"/>
        <v>514430</v>
      </c>
      <c r="O832" s="93">
        <f t="shared" si="351"/>
        <v>0</v>
      </c>
      <c r="P832" s="93">
        <f t="shared" si="351"/>
        <v>616000</v>
      </c>
      <c r="Q832" s="93">
        <f>Q833</f>
        <v>0</v>
      </c>
      <c r="R832" s="26"/>
    </row>
    <row r="833" spans="1:18" ht="20.25">
      <c r="A833" s="42" t="s">
        <v>21</v>
      </c>
      <c r="B833" s="43" t="s">
        <v>71</v>
      </c>
      <c r="C833" s="43" t="s">
        <v>19</v>
      </c>
      <c r="D833" s="60" t="s">
        <v>22</v>
      </c>
      <c r="E833" s="61"/>
      <c r="F833" s="50">
        <f t="shared" si="351"/>
        <v>514430</v>
      </c>
      <c r="G833" s="50">
        <f t="shared" si="351"/>
        <v>0</v>
      </c>
      <c r="H833" s="50">
        <f t="shared" si="351"/>
        <v>616000</v>
      </c>
      <c r="I833" s="50">
        <f t="shared" si="351"/>
        <v>0</v>
      </c>
      <c r="J833" s="172">
        <f t="shared" si="351"/>
        <v>0</v>
      </c>
      <c r="K833" s="172">
        <f t="shared" si="351"/>
        <v>0</v>
      </c>
      <c r="L833" s="67">
        <f t="shared" si="351"/>
        <v>0</v>
      </c>
      <c r="M833" s="67">
        <f t="shared" si="351"/>
        <v>0</v>
      </c>
      <c r="N833" s="50">
        <f t="shared" si="351"/>
        <v>514430</v>
      </c>
      <c r="O833" s="50">
        <f t="shared" si="351"/>
        <v>0</v>
      </c>
      <c r="P833" s="50">
        <f t="shared" si="351"/>
        <v>616000</v>
      </c>
      <c r="Q833" s="50">
        <f>Q834</f>
        <v>0</v>
      </c>
      <c r="R833" s="26"/>
    </row>
    <row r="834" spans="1:18" ht="33.75">
      <c r="A834" s="42" t="s">
        <v>466</v>
      </c>
      <c r="B834" s="43" t="s">
        <v>71</v>
      </c>
      <c r="C834" s="43" t="s">
        <v>19</v>
      </c>
      <c r="D834" s="60" t="s">
        <v>467</v>
      </c>
      <c r="E834" s="43"/>
      <c r="F834" s="50">
        <f t="shared" si="351"/>
        <v>514430</v>
      </c>
      <c r="G834" s="50">
        <f t="shared" si="351"/>
        <v>0</v>
      </c>
      <c r="H834" s="50">
        <f t="shared" si="351"/>
        <v>616000</v>
      </c>
      <c r="I834" s="50">
        <f t="shared" si="351"/>
        <v>0</v>
      </c>
      <c r="J834" s="172">
        <f t="shared" si="351"/>
        <v>0</v>
      </c>
      <c r="K834" s="172">
        <f t="shared" si="351"/>
        <v>0</v>
      </c>
      <c r="L834" s="67">
        <f t="shared" si="351"/>
        <v>0</v>
      </c>
      <c r="M834" s="67">
        <f t="shared" si="351"/>
        <v>0</v>
      </c>
      <c r="N834" s="50">
        <f t="shared" si="351"/>
        <v>514430</v>
      </c>
      <c r="O834" s="50">
        <f t="shared" si="351"/>
        <v>0</v>
      </c>
      <c r="P834" s="50">
        <f t="shared" si="351"/>
        <v>616000</v>
      </c>
      <c r="Q834" s="50">
        <f>Q835</f>
        <v>0</v>
      </c>
      <c r="R834" s="26"/>
    </row>
    <row r="835" spans="1:18" ht="33.75">
      <c r="A835" s="42" t="s">
        <v>468</v>
      </c>
      <c r="B835" s="43" t="s">
        <v>71</v>
      </c>
      <c r="C835" s="43" t="s">
        <v>19</v>
      </c>
      <c r="D835" s="60" t="s">
        <v>467</v>
      </c>
      <c r="E835" s="49">
        <v>700</v>
      </c>
      <c r="F835" s="50">
        <f t="shared" si="351"/>
        <v>514430</v>
      </c>
      <c r="G835" s="50">
        <f t="shared" si="351"/>
        <v>0</v>
      </c>
      <c r="H835" s="50">
        <f t="shared" si="351"/>
        <v>616000</v>
      </c>
      <c r="I835" s="50">
        <f t="shared" si="351"/>
        <v>0</v>
      </c>
      <c r="J835" s="172">
        <f t="shared" si="351"/>
        <v>0</v>
      </c>
      <c r="K835" s="172">
        <f t="shared" si="351"/>
        <v>0</v>
      </c>
      <c r="L835" s="67">
        <f t="shared" si="351"/>
        <v>0</v>
      </c>
      <c r="M835" s="67">
        <f t="shared" si="351"/>
        <v>0</v>
      </c>
      <c r="N835" s="50">
        <f t="shared" si="351"/>
        <v>514430</v>
      </c>
      <c r="O835" s="50">
        <f t="shared" si="351"/>
        <v>0</v>
      </c>
      <c r="P835" s="50">
        <f t="shared" si="351"/>
        <v>616000</v>
      </c>
      <c r="Q835" s="50">
        <f>Q836</f>
        <v>0</v>
      </c>
      <c r="R835" s="26"/>
    </row>
    <row r="836" spans="1:18" ht="20.25">
      <c r="A836" s="42" t="s">
        <v>469</v>
      </c>
      <c r="B836" s="43" t="s">
        <v>71</v>
      </c>
      <c r="C836" s="43" t="s">
        <v>19</v>
      </c>
      <c r="D836" s="60" t="s">
        <v>467</v>
      </c>
      <c r="E836" s="49">
        <v>730</v>
      </c>
      <c r="F836" s="45">
        <v>514430</v>
      </c>
      <c r="G836" s="45"/>
      <c r="H836" s="45">
        <v>616000</v>
      </c>
      <c r="I836" s="50"/>
      <c r="J836" s="16"/>
      <c r="K836" s="16"/>
      <c r="L836" s="17"/>
      <c r="M836" s="17"/>
      <c r="N836" s="45">
        <f>F836+J836+K836</f>
        <v>514430</v>
      </c>
      <c r="O836" s="45">
        <f>G836+K836</f>
        <v>0</v>
      </c>
      <c r="P836" s="45">
        <f>H836+L836+M836</f>
        <v>616000</v>
      </c>
      <c r="Q836" s="50">
        <f>I836+M836</f>
        <v>0</v>
      </c>
      <c r="R836" s="26"/>
    </row>
    <row r="837" spans="1:18" ht="20.25">
      <c r="A837" s="84"/>
      <c r="B837" s="43"/>
      <c r="C837" s="43"/>
      <c r="D837" s="60"/>
      <c r="E837" s="43"/>
      <c r="F837" s="173"/>
      <c r="G837" s="173"/>
      <c r="H837" s="173"/>
      <c r="I837" s="174"/>
      <c r="J837" s="16"/>
      <c r="K837" s="16"/>
      <c r="L837" s="17"/>
      <c r="M837" s="17"/>
      <c r="N837" s="173"/>
      <c r="O837" s="173"/>
      <c r="P837" s="173"/>
      <c r="Q837" s="174"/>
      <c r="R837" s="26"/>
    </row>
    <row r="838" spans="1:18" ht="20.25">
      <c r="A838" s="37" t="s">
        <v>470</v>
      </c>
      <c r="B838" s="43"/>
      <c r="C838" s="43"/>
      <c r="D838" s="85"/>
      <c r="E838" s="43"/>
      <c r="F838" s="40">
        <v>359882</v>
      </c>
      <c r="G838" s="40"/>
      <c r="H838" s="40">
        <v>599575</v>
      </c>
      <c r="I838" s="40"/>
      <c r="J838" s="91">
        <v>-2333</v>
      </c>
      <c r="K838" s="91"/>
      <c r="L838" s="92">
        <v>-2333</v>
      </c>
      <c r="M838" s="92"/>
      <c r="N838" s="40">
        <f>F838+J838+K838</f>
        <v>357549</v>
      </c>
      <c r="O838" s="40">
        <f>G838+K838</f>
        <v>0</v>
      </c>
      <c r="P838" s="40">
        <f>H838+L838+M838</f>
        <v>597242</v>
      </c>
      <c r="Q838" s="93">
        <f>I838+M838</f>
        <v>0</v>
      </c>
      <c r="R838" s="26"/>
    </row>
    <row r="839" spans="1:18" s="36" customFormat="1" ht="20.25">
      <c r="A839" s="126"/>
      <c r="B839" s="124"/>
      <c r="C839" s="124"/>
      <c r="D839" s="143"/>
      <c r="E839" s="124"/>
      <c r="F839" s="31"/>
      <c r="G839" s="31"/>
      <c r="H839" s="31"/>
      <c r="I839" s="32"/>
      <c r="J839" s="33"/>
      <c r="K839" s="33"/>
      <c r="L839" s="34"/>
      <c r="M839" s="34"/>
      <c r="N839" s="31"/>
      <c r="O839" s="31"/>
      <c r="P839" s="31"/>
      <c r="Q839" s="32"/>
      <c r="R839" s="26"/>
    </row>
    <row r="840" spans="1:18" ht="20.25">
      <c r="A840" s="18" t="s">
        <v>471</v>
      </c>
      <c r="B840" s="19"/>
      <c r="C840" s="19"/>
      <c r="D840" s="20"/>
      <c r="E840" s="19"/>
      <c r="F840" s="21">
        <f t="shared" ref="F840:Q840" si="352">F15+F201+F244+F392+F473+F492+F630+F728+F784+F821+F830+F838</f>
        <v>10410411</v>
      </c>
      <c r="G840" s="21">
        <f t="shared" si="352"/>
        <v>1768550</v>
      </c>
      <c r="H840" s="21">
        <f t="shared" si="352"/>
        <v>10163871</v>
      </c>
      <c r="I840" s="21">
        <f t="shared" si="352"/>
        <v>1276530</v>
      </c>
      <c r="J840" s="23">
        <f t="shared" si="352"/>
        <v>0</v>
      </c>
      <c r="K840" s="23">
        <f t="shared" si="352"/>
        <v>0</v>
      </c>
      <c r="L840" s="24">
        <f t="shared" si="352"/>
        <v>0</v>
      </c>
      <c r="M840" s="24">
        <f t="shared" si="352"/>
        <v>0</v>
      </c>
      <c r="N840" s="21">
        <f t="shared" si="352"/>
        <v>10410411</v>
      </c>
      <c r="O840" s="21">
        <f t="shared" si="352"/>
        <v>1768550</v>
      </c>
      <c r="P840" s="21">
        <f t="shared" si="352"/>
        <v>10163871</v>
      </c>
      <c r="Q840" s="21">
        <f t="shared" si="352"/>
        <v>1276530</v>
      </c>
      <c r="R840" s="26"/>
    </row>
    <row r="841" spans="1:18">
      <c r="E841" s="177"/>
      <c r="F841" s="178">
        <v>10410411</v>
      </c>
      <c r="G841" s="178">
        <v>1768550</v>
      </c>
      <c r="H841" s="178">
        <v>10163871</v>
      </c>
      <c r="I841" s="178">
        <v>1276530</v>
      </c>
      <c r="M841" s="177"/>
      <c r="N841" s="178">
        <v>10410411</v>
      </c>
      <c r="O841" s="178">
        <v>1768550</v>
      </c>
      <c r="P841" s="178">
        <v>10163871</v>
      </c>
      <c r="Q841" s="178">
        <v>1276530</v>
      </c>
    </row>
    <row r="842" spans="1:18">
      <c r="F842" s="178"/>
      <c r="G842" s="178"/>
      <c r="H842" s="178"/>
      <c r="I842" s="178"/>
      <c r="J842" s="178"/>
      <c r="K842" s="178"/>
      <c r="L842" s="178"/>
      <c r="M842" s="175"/>
      <c r="N842" s="178"/>
      <c r="O842" s="178"/>
      <c r="P842" s="178"/>
      <c r="Q842" s="178"/>
    </row>
    <row r="843" spans="1:18">
      <c r="F843" s="179">
        <f>F840+F842-F841</f>
        <v>0</v>
      </c>
      <c r="G843" s="178"/>
      <c r="H843" s="179">
        <f>H840+H842-H841</f>
        <v>0</v>
      </c>
      <c r="I843" s="178"/>
      <c r="J843" s="178"/>
      <c r="K843" s="178"/>
      <c r="L843" s="178"/>
      <c r="M843" s="175"/>
      <c r="N843" s="179">
        <f>N840+N842-N841</f>
        <v>0</v>
      </c>
      <c r="O843" s="178"/>
      <c r="P843" s="179">
        <f>P840+P842-P841</f>
        <v>0</v>
      </c>
      <c r="Q843" s="178"/>
    </row>
    <row r="844" spans="1:18">
      <c r="A844" s="180"/>
      <c r="E844" s="181"/>
      <c r="F844" s="178"/>
      <c r="G844" s="178"/>
      <c r="H844" s="178"/>
      <c r="I844" s="178"/>
      <c r="J844" s="178"/>
      <c r="K844" s="178"/>
      <c r="L844" s="178"/>
      <c r="M844" s="181"/>
      <c r="N844" s="178"/>
      <c r="O844" s="178"/>
      <c r="P844" s="178"/>
      <c r="Q844" s="178"/>
    </row>
    <row r="845" spans="1:18">
      <c r="B845" s="182"/>
      <c r="C845" s="182"/>
      <c r="E845" s="181"/>
      <c r="F845" s="178">
        <f>F840+F848</f>
        <v>10410411</v>
      </c>
      <c r="G845" s="178"/>
      <c r="H845" s="178">
        <f>H840+H848</f>
        <v>10163871</v>
      </c>
      <c r="M845" s="181"/>
      <c r="N845" s="178">
        <f>N840+N848</f>
        <v>10410411</v>
      </c>
      <c r="O845" s="178">
        <f>O840+O848</f>
        <v>1768550</v>
      </c>
      <c r="P845" s="178">
        <f>P840+P848</f>
        <v>10163871</v>
      </c>
      <c r="Q845" s="178">
        <f>Q840+Q848</f>
        <v>1276530</v>
      </c>
    </row>
    <row r="846" spans="1:18">
      <c r="E846" s="181"/>
      <c r="M846" s="181"/>
    </row>
    <row r="847" spans="1:18">
      <c r="E847" s="181"/>
      <c r="M847" s="181"/>
    </row>
    <row r="848" spans="1:18">
      <c r="E848" s="181"/>
      <c r="F848" s="179">
        <f>SUM(F849:F867)-F840</f>
        <v>0</v>
      </c>
      <c r="G848" s="179">
        <f>SUM(G849:G867)-G840</f>
        <v>0</v>
      </c>
      <c r="H848" s="179">
        <f>SUM(H849:H867)-H840</f>
        <v>0</v>
      </c>
      <c r="I848" s="179">
        <f>SUM(I849:I867)-I840</f>
        <v>0</v>
      </c>
      <c r="J848" s="178">
        <f>F848-H848</f>
        <v>0</v>
      </c>
      <c r="M848" s="181"/>
      <c r="N848" s="179">
        <f>SUM(N849:N868)-N840</f>
        <v>0</v>
      </c>
      <c r="O848" s="179">
        <f>SUM(O849:O868)-O840</f>
        <v>0</v>
      </c>
      <c r="P848" s="179">
        <f>SUM(P849:P868)-P840</f>
        <v>0</v>
      </c>
      <c r="Q848" s="179">
        <f>SUM(Q849:Q868)-Q840</f>
        <v>0</v>
      </c>
    </row>
    <row r="849" spans="5:17">
      <c r="E849" s="181">
        <v>900</v>
      </c>
      <c r="F849" s="178">
        <f>126606+47</f>
        <v>126653</v>
      </c>
      <c r="G849" s="178"/>
      <c r="H849" s="178">
        <f>126606+47</f>
        <v>126653</v>
      </c>
      <c r="I849" s="178"/>
      <c r="M849" s="181">
        <v>900</v>
      </c>
      <c r="N849" s="178">
        <f>126606+47</f>
        <v>126653</v>
      </c>
      <c r="O849" s="178"/>
      <c r="P849" s="178">
        <f>126606+47</f>
        <v>126653</v>
      </c>
      <c r="Q849" s="178"/>
    </row>
    <row r="850" spans="5:17">
      <c r="E850" s="181">
        <v>901</v>
      </c>
      <c r="F850" s="178">
        <f>604413+3462+G850</f>
        <v>662685</v>
      </c>
      <c r="G850" s="178">
        <v>54810</v>
      </c>
      <c r="H850" s="178">
        <f>604413+3462+I850</f>
        <v>662685</v>
      </c>
      <c r="I850" s="178">
        <v>54810</v>
      </c>
      <c r="M850" s="181">
        <v>901</v>
      </c>
      <c r="N850" s="178">
        <f>604413+3462+O850</f>
        <v>662685</v>
      </c>
      <c r="O850" s="178">
        <v>54810</v>
      </c>
      <c r="P850" s="178">
        <f>604413+3462+Q850</f>
        <v>662685</v>
      </c>
      <c r="Q850" s="178">
        <v>54810</v>
      </c>
    </row>
    <row r="851" spans="5:17">
      <c r="E851" s="181">
        <v>902</v>
      </c>
      <c r="F851" s="178">
        <v>666225</v>
      </c>
      <c r="G851" s="178"/>
      <c r="H851" s="178">
        <v>768006</v>
      </c>
      <c r="I851" s="178"/>
      <c r="M851" s="181">
        <v>902</v>
      </c>
      <c r="N851" s="178">
        <v>666225</v>
      </c>
      <c r="O851" s="178"/>
      <c r="P851" s="178">
        <v>768006</v>
      </c>
      <c r="Q851" s="178"/>
    </row>
    <row r="852" spans="5:17">
      <c r="E852" s="181">
        <v>903</v>
      </c>
      <c r="F852" s="178">
        <f>160865+G852</f>
        <v>478505</v>
      </c>
      <c r="G852" s="178">
        <v>317640</v>
      </c>
      <c r="H852" s="178">
        <f>160865+I852</f>
        <v>478159</v>
      </c>
      <c r="I852" s="178">
        <v>317294</v>
      </c>
      <c r="M852" s="181">
        <v>903</v>
      </c>
      <c r="N852" s="178">
        <f>160865+O852</f>
        <v>478505</v>
      </c>
      <c r="O852" s="178">
        <v>317640</v>
      </c>
      <c r="P852" s="178">
        <f>160865+Q852</f>
        <v>478159</v>
      </c>
      <c r="Q852" s="178">
        <v>317294</v>
      </c>
    </row>
    <row r="853" spans="5:17">
      <c r="E853" s="181">
        <v>906</v>
      </c>
      <c r="F853" s="178">
        <f>145602+551</f>
        <v>146153</v>
      </c>
      <c r="G853" s="178"/>
      <c r="H853" s="178">
        <f>145602+551</f>
        <v>146153</v>
      </c>
      <c r="I853" s="178"/>
      <c r="M853" s="181">
        <v>906</v>
      </c>
      <c r="N853" s="178">
        <f>145602+551</f>
        <v>146153</v>
      </c>
      <c r="O853" s="178"/>
      <c r="P853" s="178">
        <f>145602+551</f>
        <v>146153</v>
      </c>
      <c r="Q853" s="178"/>
    </row>
    <row r="854" spans="5:17">
      <c r="E854" s="181">
        <v>909</v>
      </c>
      <c r="F854" s="178">
        <f>937148+7752+G854</f>
        <v>1763706</v>
      </c>
      <c r="G854" s="178">
        <f>775306+43500</f>
        <v>818806</v>
      </c>
      <c r="H854" s="178">
        <f>937148+1475+I854</f>
        <v>1757429</v>
      </c>
      <c r="I854" s="178">
        <v>818806</v>
      </c>
      <c r="M854" s="181">
        <v>909</v>
      </c>
      <c r="N854" s="178">
        <f>937148+7752+O854</f>
        <v>1763706</v>
      </c>
      <c r="O854" s="178">
        <f>775306+43500</f>
        <v>818806</v>
      </c>
      <c r="P854" s="178">
        <f>937148+1475+Q854</f>
        <v>1757429</v>
      </c>
      <c r="Q854" s="178">
        <v>818806</v>
      </c>
    </row>
    <row r="855" spans="5:17">
      <c r="E855" s="181">
        <v>910</v>
      </c>
      <c r="F855" s="178">
        <f>27590+47+G855</f>
        <v>27637</v>
      </c>
      <c r="G855" s="178"/>
      <c r="H855" s="178">
        <f>27590+47+I855</f>
        <v>27637</v>
      </c>
      <c r="I855" s="178"/>
      <c r="M855" s="181">
        <v>910</v>
      </c>
      <c r="N855" s="178">
        <f>27590+47+O855</f>
        <v>27637</v>
      </c>
      <c r="O855" s="178"/>
      <c r="P855" s="178">
        <f>27590+47+Q855</f>
        <v>27637</v>
      </c>
      <c r="Q855" s="178"/>
    </row>
    <row r="856" spans="5:17">
      <c r="E856" s="181">
        <v>912</v>
      </c>
      <c r="F856" s="178">
        <f>986348-67068</f>
        <v>919280</v>
      </c>
      <c r="G856" s="178"/>
      <c r="H856" s="178">
        <f>984507-70288</f>
        <v>914219</v>
      </c>
      <c r="I856" s="178"/>
      <c r="M856" s="181">
        <v>912</v>
      </c>
      <c r="N856" s="178">
        <f>986348-67068</f>
        <v>919280</v>
      </c>
      <c r="O856" s="178"/>
      <c r="P856" s="178">
        <f>984507-70288</f>
        <v>914219</v>
      </c>
      <c r="Q856" s="178"/>
    </row>
    <row r="857" spans="5:17">
      <c r="E857" s="181">
        <v>913</v>
      </c>
      <c r="F857" s="178">
        <f>2398427+28968+G857</f>
        <v>2460914</v>
      </c>
      <c r="G857" s="178">
        <v>33519</v>
      </c>
      <c r="H857" s="178">
        <f>2398427+25258+I857</f>
        <v>2457204</v>
      </c>
      <c r="I857" s="178">
        <v>33519</v>
      </c>
      <c r="M857" s="181">
        <v>913</v>
      </c>
      <c r="N857" s="178">
        <f>2398427+28968+O857</f>
        <v>2460914</v>
      </c>
      <c r="O857" s="178">
        <v>33519</v>
      </c>
      <c r="P857" s="178">
        <f>2398427+25258+Q857</f>
        <v>2457204</v>
      </c>
      <c r="Q857" s="178">
        <v>33519</v>
      </c>
    </row>
    <row r="858" spans="5:17">
      <c r="E858" s="181">
        <v>914</v>
      </c>
      <c r="F858" s="178">
        <f>63276+G858</f>
        <v>180241</v>
      </c>
      <c r="G858" s="178">
        <f>120148-3183</f>
        <v>116965</v>
      </c>
      <c r="H858" s="178">
        <v>48300</v>
      </c>
      <c r="I858" s="178"/>
      <c r="M858" s="181">
        <v>914</v>
      </c>
      <c r="N858" s="178">
        <f>63276+O858</f>
        <v>180241</v>
      </c>
      <c r="O858" s="178">
        <f>120148-3183</f>
        <v>116965</v>
      </c>
      <c r="P858" s="178">
        <v>48300</v>
      </c>
      <c r="Q858" s="178"/>
    </row>
    <row r="859" spans="5:17">
      <c r="E859" s="181">
        <v>915</v>
      </c>
      <c r="F859" s="178">
        <f>2119+G859</f>
        <v>26196</v>
      </c>
      <c r="G859" s="178">
        <v>24077</v>
      </c>
      <c r="H859" s="178">
        <f>2119+I859</f>
        <v>26196</v>
      </c>
      <c r="I859" s="178">
        <v>24077</v>
      </c>
      <c r="M859" s="181">
        <v>915</v>
      </c>
      <c r="N859" s="178">
        <f>2119+O859</f>
        <v>26196</v>
      </c>
      <c r="O859" s="178">
        <v>24077</v>
      </c>
      <c r="P859" s="178">
        <f>2119+Q859</f>
        <v>26196</v>
      </c>
      <c r="Q859" s="178">
        <v>24077</v>
      </c>
    </row>
    <row r="860" spans="5:17">
      <c r="E860" s="181">
        <v>917</v>
      </c>
      <c r="F860" s="178">
        <f>643938+1246</f>
        <v>645184</v>
      </c>
      <c r="G860" s="178"/>
      <c r="H860" s="178">
        <f>643938+1246</f>
        <v>645184</v>
      </c>
      <c r="I860" s="178"/>
      <c r="M860" s="181">
        <v>917</v>
      </c>
      <c r="N860" s="178">
        <f>643938+1246</f>
        <v>645184</v>
      </c>
      <c r="O860" s="178"/>
      <c r="P860" s="178">
        <f>643938+1246</f>
        <v>645184</v>
      </c>
      <c r="Q860" s="178"/>
    </row>
    <row r="861" spans="5:17">
      <c r="E861" s="181">
        <v>918</v>
      </c>
      <c r="F861" s="178">
        <v>264</v>
      </c>
      <c r="G861" s="178"/>
      <c r="H861" s="178">
        <v>264</v>
      </c>
      <c r="I861" s="178"/>
      <c r="M861" s="181">
        <v>918</v>
      </c>
      <c r="N861" s="178">
        <v>264</v>
      </c>
      <c r="O861" s="178"/>
      <c r="P861" s="178">
        <v>264</v>
      </c>
      <c r="Q861" s="178"/>
    </row>
    <row r="862" spans="5:17">
      <c r="E862" s="181">
        <v>920</v>
      </c>
      <c r="F862" s="178">
        <f>1040404+G862</f>
        <v>1439556</v>
      </c>
      <c r="G862" s="178">
        <f>5951+393201</f>
        <v>399152</v>
      </c>
      <c r="H862" s="178">
        <f>974434+I862</f>
        <v>998877</v>
      </c>
      <c r="I862" s="178">
        <f>5558+18885</f>
        <v>24443</v>
      </c>
      <c r="M862" s="181">
        <v>920</v>
      </c>
      <c r="N862" s="178">
        <f>1040404+O862</f>
        <v>1439556</v>
      </c>
      <c r="O862" s="178">
        <f>5951+393201</f>
        <v>399152</v>
      </c>
      <c r="P862" s="178">
        <f>974434+Q862</f>
        <v>998877</v>
      </c>
      <c r="Q862" s="178">
        <f>5558+18885</f>
        <v>24443</v>
      </c>
    </row>
    <row r="863" spans="5:17">
      <c r="E863" s="181">
        <v>921</v>
      </c>
      <c r="F863" s="178">
        <f>278614+38+G863</f>
        <v>278969</v>
      </c>
      <c r="G863" s="178">
        <v>317</v>
      </c>
      <c r="H863" s="178">
        <f>278614+38+I863</f>
        <v>278969</v>
      </c>
      <c r="I863" s="178">
        <v>317</v>
      </c>
      <c r="M863" s="181">
        <v>921</v>
      </c>
      <c r="N863" s="178">
        <f>278614+38+O863</f>
        <v>278969</v>
      </c>
      <c r="O863" s="178">
        <v>317</v>
      </c>
      <c r="P863" s="178">
        <f>278614+38+Q863</f>
        <v>278969</v>
      </c>
      <c r="Q863" s="178">
        <v>317</v>
      </c>
    </row>
    <row r="864" spans="5:17">
      <c r="E864" s="181">
        <v>923</v>
      </c>
      <c r="F864" s="178">
        <f>204652+G864</f>
        <v>207916</v>
      </c>
      <c r="G864" s="178">
        <v>3264</v>
      </c>
      <c r="H864" s="178">
        <f>204652+I864</f>
        <v>207916</v>
      </c>
      <c r="I864" s="178">
        <v>3264</v>
      </c>
      <c r="M864" s="181">
        <v>922</v>
      </c>
      <c r="N864" s="178">
        <v>2333</v>
      </c>
      <c r="O864" s="178"/>
      <c r="P864" s="178">
        <v>2333</v>
      </c>
      <c r="Q864" s="178"/>
    </row>
    <row r="865" spans="5:17">
      <c r="E865" s="181">
        <v>924</v>
      </c>
      <c r="F865" s="178">
        <f>19379+4+G865</f>
        <v>19383</v>
      </c>
      <c r="G865" s="178"/>
      <c r="H865" s="178">
        <f>19379+4+I865</f>
        <v>19383</v>
      </c>
      <c r="I865" s="178"/>
      <c r="M865" s="181">
        <v>923</v>
      </c>
      <c r="N865" s="178">
        <f>204652+O865</f>
        <v>207916</v>
      </c>
      <c r="O865" s="178">
        <v>3264</v>
      </c>
      <c r="P865" s="178">
        <f>204652+Q865</f>
        <v>207916</v>
      </c>
      <c r="Q865" s="178">
        <v>3264</v>
      </c>
    </row>
    <row r="866" spans="5:17">
      <c r="E866" s="181">
        <v>926</v>
      </c>
      <c r="F866" s="178">
        <v>1062</v>
      </c>
      <c r="G866" s="178"/>
      <c r="H866" s="178">
        <v>1062</v>
      </c>
      <c r="I866" s="178"/>
      <c r="M866" s="181">
        <v>924</v>
      </c>
      <c r="N866" s="178">
        <f>19379+4+O866</f>
        <v>19383</v>
      </c>
      <c r="O866" s="178"/>
      <c r="P866" s="178">
        <f>19379+4+Q866</f>
        <v>19383</v>
      </c>
      <c r="Q866" s="178"/>
    </row>
    <row r="867" spans="5:17">
      <c r="E867" s="181" t="s">
        <v>472</v>
      </c>
      <c r="F867" s="178">
        <v>359882</v>
      </c>
      <c r="G867" s="178"/>
      <c r="H867" s="178">
        <v>599575</v>
      </c>
      <c r="I867" s="178"/>
      <c r="M867" s="181">
        <v>926</v>
      </c>
      <c r="N867" s="178">
        <v>1062</v>
      </c>
      <c r="O867" s="178"/>
      <c r="P867" s="178">
        <v>1062</v>
      </c>
      <c r="Q867" s="178"/>
    </row>
    <row r="868" spans="5:17">
      <c r="E868" s="181" t="s">
        <v>473</v>
      </c>
      <c r="F868" s="178">
        <f>SUM(F849:F867)</f>
        <v>10410411</v>
      </c>
      <c r="G868" s="178">
        <f>SUM(G849:G867)</f>
        <v>1768550</v>
      </c>
      <c r="H868" s="178">
        <f>SUM(H849:H867)</f>
        <v>10163871</v>
      </c>
      <c r="I868" s="178">
        <f>SUM(I849:I867)</f>
        <v>1276530</v>
      </c>
      <c r="M868" s="181" t="s">
        <v>472</v>
      </c>
      <c r="N868" s="178">
        <v>357549</v>
      </c>
      <c r="O868" s="178"/>
      <c r="P868" s="178">
        <v>597242</v>
      </c>
      <c r="Q868" s="178"/>
    </row>
    <row r="869" spans="5:17">
      <c r="E869" s="183" t="s">
        <v>474</v>
      </c>
      <c r="F869" s="184">
        <f>F868-F867-G869</f>
        <v>8281979</v>
      </c>
      <c r="G869" s="178">
        <f>G868-G867</f>
        <v>1768550</v>
      </c>
      <c r="H869" s="178">
        <f>H868-H867</f>
        <v>9564296</v>
      </c>
      <c r="I869" s="178">
        <f>I868-I867</f>
        <v>1276530</v>
      </c>
      <c r="M869" s="181" t="s">
        <v>473</v>
      </c>
      <c r="N869" s="178">
        <f>SUM(N849:N868)</f>
        <v>10410411</v>
      </c>
      <c r="O869" s="178">
        <f>SUM(O849:O868)</f>
        <v>1768550</v>
      </c>
      <c r="P869" s="178">
        <f>SUM(P849:P868)</f>
        <v>10163871</v>
      </c>
      <c r="Q869" s="178">
        <f>SUM(Q849:Q868)</f>
        <v>1276530</v>
      </c>
    </row>
    <row r="870" spans="5:17">
      <c r="E870" s="185" t="s">
        <v>475</v>
      </c>
      <c r="F870" s="186"/>
      <c r="M870" s="183" t="s">
        <v>474</v>
      </c>
      <c r="N870" s="184">
        <f>N869-N868-O870</f>
        <v>8284312</v>
      </c>
      <c r="O870" s="178">
        <f>O869-O868</f>
        <v>1768550</v>
      </c>
      <c r="P870" s="187">
        <f>P869-P868-Q870</f>
        <v>8290099</v>
      </c>
      <c r="Q870" s="178">
        <f>Q869-Q868</f>
        <v>1276530</v>
      </c>
    </row>
    <row r="871" spans="5:17">
      <c r="E871" s="181"/>
      <c r="M871" s="185" t="s">
        <v>475</v>
      </c>
      <c r="N871" s="186"/>
    </row>
    <row r="872" spans="5:17">
      <c r="E872" s="181"/>
    </row>
    <row r="873" spans="5:17">
      <c r="E873" s="181"/>
    </row>
    <row r="874" spans="5:17">
      <c r="E874" s="181"/>
    </row>
    <row r="877" spans="5:17">
      <c r="E877" s="188"/>
    </row>
    <row r="878" spans="5:17">
      <c r="E878" s="177"/>
    </row>
    <row r="879" spans="5:17">
      <c r="E879" s="177"/>
    </row>
    <row r="880" spans="5:17">
      <c r="E880" s="177"/>
    </row>
    <row r="881" spans="5:5">
      <c r="E881" s="177"/>
    </row>
    <row r="882" spans="5:5">
      <c r="E882" s="177"/>
    </row>
    <row r="883" spans="5:5">
      <c r="E883" s="177"/>
    </row>
    <row r="884" spans="5:5">
      <c r="E884" s="177"/>
    </row>
  </sheetData>
  <autoFilter ref="A14:Q1589"/>
  <mergeCells count="18">
    <mergeCell ref="N12:O12"/>
    <mergeCell ref="P12:Q12"/>
    <mergeCell ref="A5:I5"/>
    <mergeCell ref="A6:I6"/>
    <mergeCell ref="A7:I7"/>
    <mergeCell ref="A9:Q9"/>
    <mergeCell ref="A11:A13"/>
    <mergeCell ref="B11:B13"/>
    <mergeCell ref="C11:C13"/>
    <mergeCell ref="D11:D13"/>
    <mergeCell ref="E11:E13"/>
    <mergeCell ref="F11:I11"/>
    <mergeCell ref="J11:M11"/>
    <mergeCell ref="N11:Q11"/>
    <mergeCell ref="F12:G12"/>
    <mergeCell ref="H12:I12"/>
    <mergeCell ref="J12:K12"/>
    <mergeCell ref="L12:M12"/>
  </mergeCells>
  <pageMargins left="0.59055118110236227" right="0.15748031496062992" top="0.55118110236220474" bottom="0.31496062992125984" header="0.23622047244094491" footer="0.15748031496062992"/>
  <pageSetup paperSize="9" scale="60" firstPageNumber="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</dc:creator>
  <cp:lastModifiedBy>ran</cp:lastModifiedBy>
  <cp:lastPrinted>2022-01-13T05:25:59Z</cp:lastPrinted>
  <dcterms:created xsi:type="dcterms:W3CDTF">2022-01-12T07:17:28Z</dcterms:created>
  <dcterms:modified xsi:type="dcterms:W3CDTF">2022-01-13T05:32:45Z</dcterms:modified>
</cp:coreProperties>
</file>