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10035"/>
  </bookViews>
  <sheets>
    <sheet name="2022" sheetId="1" r:id="rId1"/>
  </sheets>
  <externalReferences>
    <externalReference r:id="rId2"/>
  </externalReferences>
  <definedNames>
    <definedName name="_xlnm._FilterDatabase" localSheetId="0" hidden="1">'2022'!$A$14:$M$1499</definedName>
    <definedName name="ВР">[1]коды!$F$6:$G$46</definedName>
    <definedName name="_xlnm.Print_Titles" localSheetId="0">'2022'!$11:$13</definedName>
    <definedName name="ЦСР">[1]коды!$D$6:$E$546</definedName>
  </definedNames>
  <calcPr calcId="125725"/>
</workbook>
</file>

<file path=xl/calcChain.xml><?xml version="1.0" encoding="utf-8"?>
<calcChain xmlns="http://schemas.openxmlformats.org/spreadsheetml/2006/main">
  <c r="M1462" i="1"/>
  <c r="M1461" s="1"/>
  <c r="M1460" s="1"/>
  <c r="M1459" s="1"/>
  <c r="M1458" s="1"/>
  <c r="M1456" s="1"/>
  <c r="L1462"/>
  <c r="L1461" s="1"/>
  <c r="L1460" s="1"/>
  <c r="L1459" s="1"/>
  <c r="L1458" s="1"/>
  <c r="L1456" s="1"/>
  <c r="K1461"/>
  <c r="J1461"/>
  <c r="I1461"/>
  <c r="H1461"/>
  <c r="G1461"/>
  <c r="F1461"/>
  <c r="K1460"/>
  <c r="J1460"/>
  <c r="I1460"/>
  <c r="H1460"/>
  <c r="G1460"/>
  <c r="F1460"/>
  <c r="K1459"/>
  <c r="J1459"/>
  <c r="I1459"/>
  <c r="H1459"/>
  <c r="G1459"/>
  <c r="F1459"/>
  <c r="K1458"/>
  <c r="J1458"/>
  <c r="I1458"/>
  <c r="H1458"/>
  <c r="G1458"/>
  <c r="F1458"/>
  <c r="K1456"/>
  <c r="J1456"/>
  <c r="I1456"/>
  <c r="H1456"/>
  <c r="G1456"/>
  <c r="F1456"/>
  <c r="M1454"/>
  <c r="L1454"/>
  <c r="L1453" s="1"/>
  <c r="L1452" s="1"/>
  <c r="L1451" s="1"/>
  <c r="L1450" s="1"/>
  <c r="L1449" s="1"/>
  <c r="L1447" s="1"/>
  <c r="M1453"/>
  <c r="K1453"/>
  <c r="J1453"/>
  <c r="I1453"/>
  <c r="H1453"/>
  <c r="G1453"/>
  <c r="F1453"/>
  <c r="M1452"/>
  <c r="K1452"/>
  <c r="J1452"/>
  <c r="I1452"/>
  <c r="H1452"/>
  <c r="G1452"/>
  <c r="F1452"/>
  <c r="M1451"/>
  <c r="K1451"/>
  <c r="J1451"/>
  <c r="I1451"/>
  <c r="H1451"/>
  <c r="G1451"/>
  <c r="F1451"/>
  <c r="M1450"/>
  <c r="K1450"/>
  <c r="J1450"/>
  <c r="I1450"/>
  <c r="H1450"/>
  <c r="G1450"/>
  <c r="F1450"/>
  <c r="M1449"/>
  <c r="K1449"/>
  <c r="J1449"/>
  <c r="I1449"/>
  <c r="H1449"/>
  <c r="G1449"/>
  <c r="F1449"/>
  <c r="M1447"/>
  <c r="K1447"/>
  <c r="J1447"/>
  <c r="I1447"/>
  <c r="H1447"/>
  <c r="G1447"/>
  <c r="F1447"/>
  <c r="M1445"/>
  <c r="M1444" s="1"/>
  <c r="M1443" s="1"/>
  <c r="M1442" s="1"/>
  <c r="M1441" s="1"/>
  <c r="L1445"/>
  <c r="L1444"/>
  <c r="L1443" s="1"/>
  <c r="L1442" s="1"/>
  <c r="L1441" s="1"/>
  <c r="K1444"/>
  <c r="J1444"/>
  <c r="J1443" s="1"/>
  <c r="J1442" s="1"/>
  <c r="J1441" s="1"/>
  <c r="J1416" s="1"/>
  <c r="J1390" s="1"/>
  <c r="I1444"/>
  <c r="H1444"/>
  <c r="H1443" s="1"/>
  <c r="H1442" s="1"/>
  <c r="H1441" s="1"/>
  <c r="H1416" s="1"/>
  <c r="H1390" s="1"/>
  <c r="F1444"/>
  <c r="K1443"/>
  <c r="I1443"/>
  <c r="G1443"/>
  <c r="F1443"/>
  <c r="K1442"/>
  <c r="I1442"/>
  <c r="G1442"/>
  <c r="F1442"/>
  <c r="K1441"/>
  <c r="I1441"/>
  <c r="G1441"/>
  <c r="F1441"/>
  <c r="M1440"/>
  <c r="L1440"/>
  <c r="L1439" s="1"/>
  <c r="L1438" s="1"/>
  <c r="L1437" s="1"/>
  <c r="L1436" s="1"/>
  <c r="M1439"/>
  <c r="K1439"/>
  <c r="J1439"/>
  <c r="I1439"/>
  <c r="H1439"/>
  <c r="G1439"/>
  <c r="F1439"/>
  <c r="M1438"/>
  <c r="K1438"/>
  <c r="J1438"/>
  <c r="I1438"/>
  <c r="H1438"/>
  <c r="G1438"/>
  <c r="F1438"/>
  <c r="M1437"/>
  <c r="K1437"/>
  <c r="J1437"/>
  <c r="I1437"/>
  <c r="H1437"/>
  <c r="G1437"/>
  <c r="F1437"/>
  <c r="M1436"/>
  <c r="K1436"/>
  <c r="J1436"/>
  <c r="I1436"/>
  <c r="H1436"/>
  <c r="G1436"/>
  <c r="F1436"/>
  <c r="M1435"/>
  <c r="L1435"/>
  <c r="L1434" s="1"/>
  <c r="L1433" s="1"/>
  <c r="L1432" s="1"/>
  <c r="M1434"/>
  <c r="K1434"/>
  <c r="J1434"/>
  <c r="I1434"/>
  <c r="H1434"/>
  <c r="G1434"/>
  <c r="F1434"/>
  <c r="M1433"/>
  <c r="K1433"/>
  <c r="J1433"/>
  <c r="I1433"/>
  <c r="H1433"/>
  <c r="G1433"/>
  <c r="F1433"/>
  <c r="M1432"/>
  <c r="K1432"/>
  <c r="J1432"/>
  <c r="I1432"/>
  <c r="H1432"/>
  <c r="G1432"/>
  <c r="F1432"/>
  <c r="M1431"/>
  <c r="L1431"/>
  <c r="L1430" s="1"/>
  <c r="L1429" s="1"/>
  <c r="M1430"/>
  <c r="K1430"/>
  <c r="J1430"/>
  <c r="I1430"/>
  <c r="H1430"/>
  <c r="G1430"/>
  <c r="F1430"/>
  <c r="M1429"/>
  <c r="K1429"/>
  <c r="J1429"/>
  <c r="I1429"/>
  <c r="H1429"/>
  <c r="G1429"/>
  <c r="F1429"/>
  <c r="M1428"/>
  <c r="M1427" s="1"/>
  <c r="M1426" s="1"/>
  <c r="L1428"/>
  <c r="L1427" s="1"/>
  <c r="L1426" s="1"/>
  <c r="K1427"/>
  <c r="J1427"/>
  <c r="I1427"/>
  <c r="H1427"/>
  <c r="G1427"/>
  <c r="F1427"/>
  <c r="K1426"/>
  <c r="J1426"/>
  <c r="I1426"/>
  <c r="H1426"/>
  <c r="G1426"/>
  <c r="F1426"/>
  <c r="M1425"/>
  <c r="L1425"/>
  <c r="M1424"/>
  <c r="L1424"/>
  <c r="K1424"/>
  <c r="J1424"/>
  <c r="I1424"/>
  <c r="H1424"/>
  <c r="G1424"/>
  <c r="F1424"/>
  <c r="M1423"/>
  <c r="L1423"/>
  <c r="K1423"/>
  <c r="J1423"/>
  <c r="I1423"/>
  <c r="H1423"/>
  <c r="G1423"/>
  <c r="F1423"/>
  <c r="M1422"/>
  <c r="L1422"/>
  <c r="K1422"/>
  <c r="J1422"/>
  <c r="I1422"/>
  <c r="H1422"/>
  <c r="G1422"/>
  <c r="F1422"/>
  <c r="M1421"/>
  <c r="M1420" s="1"/>
  <c r="M1419" s="1"/>
  <c r="M1418" s="1"/>
  <c r="M1417" s="1"/>
  <c r="M1416" s="1"/>
  <c r="L1421"/>
  <c r="L1420" s="1"/>
  <c r="L1419" s="1"/>
  <c r="L1418" s="1"/>
  <c r="L1417" s="1"/>
  <c r="L1416" s="1"/>
  <c r="K1420"/>
  <c r="J1420"/>
  <c r="I1420"/>
  <c r="H1420"/>
  <c r="G1420"/>
  <c r="F1420"/>
  <c r="K1419"/>
  <c r="J1419"/>
  <c r="I1419"/>
  <c r="H1419"/>
  <c r="G1419"/>
  <c r="F1419"/>
  <c r="K1418"/>
  <c r="J1418"/>
  <c r="I1418"/>
  <c r="H1418"/>
  <c r="G1418"/>
  <c r="F1418"/>
  <c r="K1417"/>
  <c r="J1417"/>
  <c r="I1417"/>
  <c r="H1417"/>
  <c r="G1417"/>
  <c r="F1417"/>
  <c r="K1416"/>
  <c r="I1416"/>
  <c r="G1416"/>
  <c r="F1416"/>
  <c r="M1414"/>
  <c r="L1414"/>
  <c r="M1413"/>
  <c r="L1413"/>
  <c r="K1413"/>
  <c r="J1413"/>
  <c r="I1413"/>
  <c r="H1413"/>
  <c r="G1413"/>
  <c r="F1413"/>
  <c r="M1412"/>
  <c r="L1412"/>
  <c r="K1412"/>
  <c r="J1412"/>
  <c r="I1412"/>
  <c r="H1412"/>
  <c r="G1412"/>
  <c r="F1412"/>
  <c r="M1411"/>
  <c r="L1411"/>
  <c r="L1410" s="1"/>
  <c r="L1409" s="1"/>
  <c r="L1408" s="1"/>
  <c r="L1407" s="1"/>
  <c r="L1406" s="1"/>
  <c r="M1410"/>
  <c r="K1410"/>
  <c r="J1410"/>
  <c r="I1410"/>
  <c r="H1410"/>
  <c r="G1410"/>
  <c r="F1410"/>
  <c r="M1409"/>
  <c r="K1409"/>
  <c r="J1409"/>
  <c r="I1409"/>
  <c r="H1409"/>
  <c r="G1409"/>
  <c r="F1409"/>
  <c r="M1408"/>
  <c r="K1408"/>
  <c r="J1408"/>
  <c r="I1408"/>
  <c r="H1408"/>
  <c r="G1408"/>
  <c r="F1408"/>
  <c r="M1407"/>
  <c r="K1407"/>
  <c r="J1407"/>
  <c r="I1407"/>
  <c r="H1407"/>
  <c r="G1407"/>
  <c r="F1407"/>
  <c r="M1406"/>
  <c r="K1406"/>
  <c r="J1406"/>
  <c r="I1406"/>
  <c r="H1406"/>
  <c r="G1406"/>
  <c r="F1406"/>
  <c r="M1404"/>
  <c r="M1403" s="1"/>
  <c r="M1402" s="1"/>
  <c r="M1398" s="1"/>
  <c r="L1404"/>
  <c r="L1403" s="1"/>
  <c r="L1402" s="1"/>
  <c r="L1398" s="1"/>
  <c r="K1403"/>
  <c r="J1403"/>
  <c r="I1403"/>
  <c r="H1403"/>
  <c r="G1403"/>
  <c r="F1403"/>
  <c r="K1402"/>
  <c r="J1402"/>
  <c r="I1402"/>
  <c r="H1402"/>
  <c r="G1402"/>
  <c r="F1402"/>
  <c r="M1401"/>
  <c r="L1401"/>
  <c r="M1400"/>
  <c r="L1400"/>
  <c r="K1400"/>
  <c r="J1400"/>
  <c r="I1400"/>
  <c r="H1400"/>
  <c r="G1400"/>
  <c r="F1400"/>
  <c r="M1399"/>
  <c r="L1399"/>
  <c r="K1399"/>
  <c r="J1399"/>
  <c r="I1399"/>
  <c r="H1399"/>
  <c r="G1399"/>
  <c r="F1399"/>
  <c r="K1398"/>
  <c r="J1398"/>
  <c r="I1398"/>
  <c r="H1398"/>
  <c r="G1398"/>
  <c r="F1398"/>
  <c r="M1397"/>
  <c r="M1396" s="1"/>
  <c r="M1395" s="1"/>
  <c r="M1394" s="1"/>
  <c r="L1397"/>
  <c r="L1396" s="1"/>
  <c r="L1395" s="1"/>
  <c r="L1394" s="1"/>
  <c r="K1396"/>
  <c r="J1396"/>
  <c r="I1396"/>
  <c r="H1396"/>
  <c r="G1396"/>
  <c r="F1396"/>
  <c r="K1395"/>
  <c r="J1395"/>
  <c r="I1395"/>
  <c r="H1395"/>
  <c r="G1395"/>
  <c r="F1395"/>
  <c r="K1394"/>
  <c r="J1394"/>
  <c r="I1394"/>
  <c r="H1394"/>
  <c r="G1394"/>
  <c r="F1394"/>
  <c r="K1393"/>
  <c r="J1393"/>
  <c r="I1393"/>
  <c r="H1393"/>
  <c r="G1393"/>
  <c r="F1393"/>
  <c r="K1392"/>
  <c r="J1392"/>
  <c r="I1392"/>
  <c r="H1392"/>
  <c r="G1392"/>
  <c r="F1392"/>
  <c r="K1390"/>
  <c r="I1390"/>
  <c r="G1390"/>
  <c r="F1390"/>
  <c r="M1388"/>
  <c r="L1388"/>
  <c r="L1387" s="1"/>
  <c r="L1386" s="1"/>
  <c r="M1387"/>
  <c r="K1387"/>
  <c r="J1387"/>
  <c r="I1387"/>
  <c r="H1387"/>
  <c r="G1387"/>
  <c r="F1387"/>
  <c r="M1386"/>
  <c r="K1386"/>
  <c r="J1386"/>
  <c r="I1386"/>
  <c r="H1386"/>
  <c r="G1386"/>
  <c r="F1386"/>
  <c r="M1385"/>
  <c r="M1384" s="1"/>
  <c r="M1383" s="1"/>
  <c r="L1385"/>
  <c r="L1384"/>
  <c r="K1384"/>
  <c r="J1384"/>
  <c r="I1384"/>
  <c r="H1384"/>
  <c r="G1384"/>
  <c r="F1384"/>
  <c r="L1383"/>
  <c r="K1383"/>
  <c r="J1383"/>
  <c r="I1383"/>
  <c r="H1383"/>
  <c r="G1383"/>
  <c r="F1383"/>
  <c r="M1382"/>
  <c r="L1382"/>
  <c r="L1381" s="1"/>
  <c r="L1380" s="1"/>
  <c r="M1381"/>
  <c r="K1381"/>
  <c r="J1381"/>
  <c r="I1381"/>
  <c r="H1381"/>
  <c r="G1381"/>
  <c r="F1381"/>
  <c r="M1380"/>
  <c r="K1380"/>
  <c r="J1380"/>
  <c r="I1380"/>
  <c r="H1380"/>
  <c r="G1380"/>
  <c r="F1380"/>
  <c r="M1379"/>
  <c r="M1378" s="1"/>
  <c r="M1377" s="1"/>
  <c r="M1373" s="1"/>
  <c r="L1379"/>
  <c r="L1378" s="1"/>
  <c r="L1377" s="1"/>
  <c r="K1378"/>
  <c r="J1378"/>
  <c r="I1378"/>
  <c r="H1378"/>
  <c r="G1378"/>
  <c r="F1378"/>
  <c r="K1377"/>
  <c r="J1377"/>
  <c r="I1377"/>
  <c r="H1377"/>
  <c r="G1377"/>
  <c r="F1377"/>
  <c r="M1376"/>
  <c r="L1376"/>
  <c r="L1375" s="1"/>
  <c r="L1374" s="1"/>
  <c r="L1373" s="1"/>
  <c r="M1375"/>
  <c r="K1375"/>
  <c r="J1375"/>
  <c r="I1375"/>
  <c r="H1375"/>
  <c r="G1375"/>
  <c r="F1375"/>
  <c r="M1374"/>
  <c r="K1374"/>
  <c r="J1374"/>
  <c r="I1374"/>
  <c r="H1374"/>
  <c r="G1374"/>
  <c r="F1374"/>
  <c r="K1373"/>
  <c r="J1373"/>
  <c r="I1373"/>
  <c r="H1373"/>
  <c r="G1373"/>
  <c r="F1373"/>
  <c r="M1372"/>
  <c r="L1372"/>
  <c r="M1368"/>
  <c r="L1368"/>
  <c r="L1367" s="1"/>
  <c r="M1367"/>
  <c r="K1367"/>
  <c r="J1367"/>
  <c r="I1367"/>
  <c r="H1367"/>
  <c r="G1367"/>
  <c r="F1367"/>
  <c r="M1366"/>
  <c r="M1365" s="1"/>
  <c r="M1364" s="1"/>
  <c r="M1363" s="1"/>
  <c r="M1362" s="1"/>
  <c r="L1366"/>
  <c r="L1365" s="1"/>
  <c r="K1365"/>
  <c r="J1365"/>
  <c r="I1365"/>
  <c r="H1365"/>
  <c r="G1365"/>
  <c r="F1365"/>
  <c r="K1364"/>
  <c r="J1364"/>
  <c r="I1364"/>
  <c r="H1364"/>
  <c r="G1364"/>
  <c r="F1364"/>
  <c r="K1363"/>
  <c r="J1363"/>
  <c r="I1363"/>
  <c r="H1363"/>
  <c r="G1363"/>
  <c r="F1363"/>
  <c r="K1362"/>
  <c r="J1362"/>
  <c r="I1362"/>
  <c r="H1362"/>
  <c r="G1362"/>
  <c r="F1362"/>
  <c r="M1361"/>
  <c r="L1361"/>
  <c r="M1360"/>
  <c r="L1360"/>
  <c r="K1360"/>
  <c r="J1360"/>
  <c r="I1360"/>
  <c r="H1360"/>
  <c r="G1360"/>
  <c r="F1360"/>
  <c r="M1359"/>
  <c r="L1359"/>
  <c r="K1359"/>
  <c r="J1359"/>
  <c r="I1359"/>
  <c r="H1359"/>
  <c r="G1359"/>
  <c r="F1359"/>
  <c r="M1358"/>
  <c r="L1358"/>
  <c r="K1358"/>
  <c r="J1358"/>
  <c r="I1358"/>
  <c r="H1358"/>
  <c r="G1358"/>
  <c r="F1358"/>
  <c r="M1357"/>
  <c r="M1356" s="1"/>
  <c r="L1357"/>
  <c r="L1356" s="1"/>
  <c r="K1356"/>
  <c r="J1356"/>
  <c r="I1356"/>
  <c r="H1356"/>
  <c r="G1356"/>
  <c r="F1356"/>
  <c r="M1355"/>
  <c r="L1355"/>
  <c r="M1354"/>
  <c r="L1354"/>
  <c r="K1354"/>
  <c r="J1354"/>
  <c r="I1354"/>
  <c r="H1354"/>
  <c r="G1354"/>
  <c r="F1354"/>
  <c r="M1353"/>
  <c r="M1352" s="1"/>
  <c r="L1353"/>
  <c r="L1352" s="1"/>
  <c r="L1351" s="1"/>
  <c r="K1352"/>
  <c r="J1352"/>
  <c r="I1352"/>
  <c r="H1352"/>
  <c r="G1352"/>
  <c r="F1352"/>
  <c r="K1351"/>
  <c r="J1351"/>
  <c r="I1351"/>
  <c r="H1351"/>
  <c r="G1351"/>
  <c r="F1351"/>
  <c r="M1350"/>
  <c r="M1349" s="1"/>
  <c r="M1348" s="1"/>
  <c r="L1350"/>
  <c r="L1349" s="1"/>
  <c r="L1348" s="1"/>
  <c r="K1349"/>
  <c r="J1349"/>
  <c r="I1349"/>
  <c r="H1349"/>
  <c r="G1349"/>
  <c r="F1349"/>
  <c r="K1348"/>
  <c r="J1348"/>
  <c r="I1348"/>
  <c r="H1348"/>
  <c r="G1348"/>
  <c r="F1348"/>
  <c r="M1347"/>
  <c r="M1346" s="1"/>
  <c r="M1345" s="1"/>
  <c r="L1347"/>
  <c r="L1346" s="1"/>
  <c r="L1345" s="1"/>
  <c r="K1346"/>
  <c r="J1346"/>
  <c r="I1346"/>
  <c r="H1346"/>
  <c r="G1346"/>
  <c r="F1346"/>
  <c r="K1345"/>
  <c r="J1345"/>
  <c r="I1345"/>
  <c r="H1345"/>
  <c r="G1345"/>
  <c r="F1345"/>
  <c r="M1344"/>
  <c r="L1344"/>
  <c r="M1343"/>
  <c r="L1343"/>
  <c r="K1343"/>
  <c r="J1343"/>
  <c r="I1343"/>
  <c r="H1343"/>
  <c r="G1343"/>
  <c r="F1343"/>
  <c r="M1342"/>
  <c r="L1342"/>
  <c r="K1342"/>
  <c r="J1342"/>
  <c r="I1342"/>
  <c r="H1342"/>
  <c r="G1342"/>
  <c r="F1342"/>
  <c r="K1341"/>
  <c r="J1341"/>
  <c r="I1341"/>
  <c r="H1341"/>
  <c r="G1341"/>
  <c r="F1341"/>
  <c r="K1340"/>
  <c r="J1340"/>
  <c r="I1340"/>
  <c r="H1340"/>
  <c r="G1340"/>
  <c r="F1340"/>
  <c r="K1339"/>
  <c r="J1339"/>
  <c r="I1339"/>
  <c r="H1339"/>
  <c r="G1339"/>
  <c r="F1339"/>
  <c r="M1337"/>
  <c r="M1336" s="1"/>
  <c r="M1335" s="1"/>
  <c r="M1321" s="1"/>
  <c r="L1337"/>
  <c r="L1336"/>
  <c r="K1336"/>
  <c r="J1336"/>
  <c r="I1336"/>
  <c r="H1336"/>
  <c r="G1336"/>
  <c r="F1336"/>
  <c r="L1335"/>
  <c r="K1335"/>
  <c r="J1335"/>
  <c r="I1335"/>
  <c r="H1335"/>
  <c r="G1335"/>
  <c r="F1335"/>
  <c r="M1334"/>
  <c r="L1334"/>
  <c r="M1331"/>
  <c r="M1330" s="1"/>
  <c r="M1329" s="1"/>
  <c r="L1331"/>
  <c r="L1330"/>
  <c r="K1330"/>
  <c r="J1330"/>
  <c r="I1330"/>
  <c r="H1330"/>
  <c r="G1330"/>
  <c r="F1330"/>
  <c r="L1329"/>
  <c r="K1329"/>
  <c r="J1329"/>
  <c r="I1329"/>
  <c r="H1329"/>
  <c r="G1329"/>
  <c r="F1329"/>
  <c r="M1328"/>
  <c r="L1328"/>
  <c r="L1327" s="1"/>
  <c r="L1326" s="1"/>
  <c r="M1327"/>
  <c r="K1327"/>
  <c r="J1327"/>
  <c r="I1327"/>
  <c r="H1327"/>
  <c r="G1327"/>
  <c r="F1327"/>
  <c r="M1326"/>
  <c r="K1326"/>
  <c r="J1326"/>
  <c r="I1326"/>
  <c r="H1326"/>
  <c r="G1326"/>
  <c r="F1326"/>
  <c r="M1325"/>
  <c r="L1325"/>
  <c r="L1324" s="1"/>
  <c r="L1323" s="1"/>
  <c r="L1322" s="1"/>
  <c r="L1321" s="1"/>
  <c r="M1324"/>
  <c r="K1324"/>
  <c r="J1324"/>
  <c r="I1324"/>
  <c r="H1324"/>
  <c r="G1324"/>
  <c r="F1324"/>
  <c r="M1323"/>
  <c r="K1323"/>
  <c r="J1323"/>
  <c r="I1323"/>
  <c r="H1323"/>
  <c r="G1323"/>
  <c r="F1323"/>
  <c r="M1322"/>
  <c r="K1322"/>
  <c r="J1322"/>
  <c r="I1322"/>
  <c r="H1322"/>
  <c r="G1322"/>
  <c r="F1322"/>
  <c r="K1321"/>
  <c r="J1321"/>
  <c r="I1321"/>
  <c r="H1321"/>
  <c r="G1321"/>
  <c r="F1321"/>
  <c r="M1320"/>
  <c r="F1320"/>
  <c r="L1320" s="1"/>
  <c r="L1319" s="1"/>
  <c r="L1318" s="1"/>
  <c r="M1319"/>
  <c r="K1319"/>
  <c r="J1319"/>
  <c r="I1319"/>
  <c r="H1319"/>
  <c r="G1319"/>
  <c r="F1319"/>
  <c r="M1318"/>
  <c r="K1318"/>
  <c r="J1318"/>
  <c r="I1318"/>
  <c r="H1318"/>
  <c r="G1318"/>
  <c r="F1318"/>
  <c r="M1317"/>
  <c r="M1316" s="1"/>
  <c r="M1315" s="1"/>
  <c r="M1314" s="1"/>
  <c r="L1317"/>
  <c r="L1316" s="1"/>
  <c r="L1315" s="1"/>
  <c r="L1314" s="1"/>
  <c r="K1316"/>
  <c r="J1316"/>
  <c r="I1316"/>
  <c r="H1316"/>
  <c r="G1316"/>
  <c r="F1316"/>
  <c r="K1315"/>
  <c r="J1315"/>
  <c r="I1315"/>
  <c r="H1315"/>
  <c r="G1315"/>
  <c r="F1315"/>
  <c r="K1314"/>
  <c r="J1314"/>
  <c r="I1314"/>
  <c r="H1314"/>
  <c r="G1314"/>
  <c r="F1314"/>
  <c r="M1313"/>
  <c r="L1313"/>
  <c r="M1312"/>
  <c r="L1312"/>
  <c r="K1312"/>
  <c r="J1312"/>
  <c r="I1312"/>
  <c r="H1312"/>
  <c r="G1312"/>
  <c r="F1312"/>
  <c r="M1311"/>
  <c r="L1311"/>
  <c r="K1311"/>
  <c r="J1311"/>
  <c r="I1311"/>
  <c r="H1311"/>
  <c r="G1311"/>
  <c r="F1311"/>
  <c r="M1310"/>
  <c r="M1309" s="1"/>
  <c r="M1308" s="1"/>
  <c r="M1307" s="1"/>
  <c r="L1310"/>
  <c r="L1309" s="1"/>
  <c r="L1308" s="1"/>
  <c r="L1307" s="1"/>
  <c r="K1309"/>
  <c r="J1309"/>
  <c r="I1309"/>
  <c r="H1309"/>
  <c r="G1309"/>
  <c r="F1309"/>
  <c r="K1308"/>
  <c r="J1308"/>
  <c r="I1308"/>
  <c r="H1308"/>
  <c r="G1308"/>
  <c r="F1308"/>
  <c r="K1307"/>
  <c r="J1307"/>
  <c r="I1307"/>
  <c r="H1307"/>
  <c r="G1307"/>
  <c r="F1307"/>
  <c r="M1306"/>
  <c r="L1306"/>
  <c r="M1305"/>
  <c r="L1305"/>
  <c r="K1305"/>
  <c r="J1305"/>
  <c r="I1305"/>
  <c r="H1305"/>
  <c r="G1305"/>
  <c r="F1305"/>
  <c r="M1304"/>
  <c r="L1304"/>
  <c r="K1304"/>
  <c r="J1304"/>
  <c r="I1304"/>
  <c r="H1304"/>
  <c r="G1304"/>
  <c r="F1304"/>
  <c r="M1303"/>
  <c r="L1303"/>
  <c r="M1300"/>
  <c r="L1300"/>
  <c r="M1297"/>
  <c r="L1297"/>
  <c r="M1294"/>
  <c r="L1294"/>
  <c r="M1291"/>
  <c r="M1290" s="1"/>
  <c r="M1289" s="1"/>
  <c r="L1291"/>
  <c r="L1290" s="1"/>
  <c r="L1289" s="1"/>
  <c r="K1290"/>
  <c r="J1290"/>
  <c r="I1290"/>
  <c r="H1290"/>
  <c r="G1290"/>
  <c r="F1290"/>
  <c r="K1289"/>
  <c r="J1289"/>
  <c r="I1289"/>
  <c r="H1289"/>
  <c r="G1289"/>
  <c r="F1289"/>
  <c r="M1288"/>
  <c r="L1288"/>
  <c r="M1287"/>
  <c r="L1287"/>
  <c r="K1287"/>
  <c r="J1287"/>
  <c r="I1287"/>
  <c r="H1287"/>
  <c r="G1287"/>
  <c r="F1287"/>
  <c r="M1286"/>
  <c r="L1286"/>
  <c r="K1286"/>
  <c r="J1286"/>
  <c r="I1286"/>
  <c r="H1286"/>
  <c r="G1286"/>
  <c r="F1286"/>
  <c r="M1285"/>
  <c r="L1285"/>
  <c r="M1282"/>
  <c r="L1282"/>
  <c r="M1281"/>
  <c r="L1281"/>
  <c r="K1281"/>
  <c r="J1281"/>
  <c r="I1281"/>
  <c r="H1281"/>
  <c r="G1281"/>
  <c r="F1281"/>
  <c r="M1280"/>
  <c r="L1280"/>
  <c r="K1280"/>
  <c r="J1280"/>
  <c r="I1280"/>
  <c r="H1280"/>
  <c r="G1280"/>
  <c r="F1280"/>
  <c r="M1279"/>
  <c r="M1278" s="1"/>
  <c r="M1277" s="1"/>
  <c r="M1276" s="1"/>
  <c r="L1279"/>
  <c r="L1278" s="1"/>
  <c r="L1277" s="1"/>
  <c r="L1276" s="1"/>
  <c r="K1278"/>
  <c r="J1278"/>
  <c r="I1278"/>
  <c r="H1278"/>
  <c r="G1278"/>
  <c r="F1278"/>
  <c r="K1277"/>
  <c r="J1277"/>
  <c r="I1277"/>
  <c r="H1277"/>
  <c r="G1277"/>
  <c r="F1277"/>
  <c r="K1276"/>
  <c r="J1276"/>
  <c r="I1276"/>
  <c r="H1276"/>
  <c r="G1276"/>
  <c r="F1276"/>
  <c r="K1275"/>
  <c r="J1275"/>
  <c r="I1275"/>
  <c r="H1275"/>
  <c r="G1275"/>
  <c r="F1275"/>
  <c r="K1274"/>
  <c r="J1274"/>
  <c r="I1274"/>
  <c r="H1274"/>
  <c r="G1274"/>
  <c r="F1274"/>
  <c r="M1272"/>
  <c r="L1272"/>
  <c r="M1269"/>
  <c r="M1268" s="1"/>
  <c r="M1267" s="1"/>
  <c r="M1266" s="1"/>
  <c r="L1269"/>
  <c r="L1268" s="1"/>
  <c r="L1267" s="1"/>
  <c r="L1266" s="1"/>
  <c r="K1268"/>
  <c r="J1268"/>
  <c r="I1268"/>
  <c r="H1268"/>
  <c r="G1268"/>
  <c r="F1268"/>
  <c r="K1267"/>
  <c r="J1267"/>
  <c r="I1267"/>
  <c r="H1267"/>
  <c r="G1267"/>
  <c r="F1267"/>
  <c r="K1266"/>
  <c r="J1266"/>
  <c r="I1266"/>
  <c r="H1266"/>
  <c r="G1266"/>
  <c r="F1266"/>
  <c r="M1265"/>
  <c r="L1265"/>
  <c r="M1264"/>
  <c r="L1264"/>
  <c r="K1264"/>
  <c r="J1264"/>
  <c r="I1264"/>
  <c r="H1264"/>
  <c r="G1264"/>
  <c r="F1264"/>
  <c r="M1263"/>
  <c r="L1263"/>
  <c r="K1263"/>
  <c r="J1263"/>
  <c r="I1263"/>
  <c r="H1263"/>
  <c r="G1263"/>
  <c r="F1263"/>
  <c r="M1262"/>
  <c r="M1261" s="1"/>
  <c r="M1260" s="1"/>
  <c r="M1256" s="1"/>
  <c r="L1262"/>
  <c r="L1261" s="1"/>
  <c r="L1260" s="1"/>
  <c r="L1256" s="1"/>
  <c r="K1261"/>
  <c r="J1261"/>
  <c r="I1261"/>
  <c r="H1261"/>
  <c r="G1261"/>
  <c r="F1261"/>
  <c r="K1260"/>
  <c r="J1260"/>
  <c r="I1260"/>
  <c r="H1260"/>
  <c r="G1260"/>
  <c r="F1260"/>
  <c r="M1259"/>
  <c r="L1259"/>
  <c r="M1258"/>
  <c r="L1258"/>
  <c r="K1258"/>
  <c r="J1258"/>
  <c r="I1258"/>
  <c r="H1258"/>
  <c r="G1258"/>
  <c r="F1258"/>
  <c r="M1257"/>
  <c r="L1257"/>
  <c r="K1257"/>
  <c r="J1257"/>
  <c r="I1257"/>
  <c r="H1257"/>
  <c r="G1257"/>
  <c r="F1257"/>
  <c r="K1256"/>
  <c r="J1256"/>
  <c r="I1256"/>
  <c r="H1256"/>
  <c r="G1256"/>
  <c r="F1256"/>
  <c r="M1255"/>
  <c r="M1254" s="1"/>
  <c r="M1253" s="1"/>
  <c r="M1252" s="1"/>
  <c r="M1251" s="1"/>
  <c r="L1255"/>
  <c r="L1254" s="1"/>
  <c r="L1253" s="1"/>
  <c r="L1252" s="1"/>
  <c r="L1251" s="1"/>
  <c r="K1254"/>
  <c r="J1254"/>
  <c r="I1254"/>
  <c r="H1254"/>
  <c r="G1254"/>
  <c r="F1254"/>
  <c r="K1253"/>
  <c r="J1253"/>
  <c r="I1253"/>
  <c r="H1253"/>
  <c r="G1253"/>
  <c r="F1253"/>
  <c r="K1252"/>
  <c r="J1252"/>
  <c r="I1252"/>
  <c r="H1252"/>
  <c r="G1252"/>
  <c r="F1252"/>
  <c r="K1251"/>
  <c r="J1251"/>
  <c r="I1251"/>
  <c r="H1251"/>
  <c r="G1251"/>
  <c r="F1251"/>
  <c r="M1250"/>
  <c r="M1249" s="1"/>
  <c r="M1248" s="1"/>
  <c r="L1250"/>
  <c r="L1249" s="1"/>
  <c r="L1248" s="1"/>
  <c r="K1249"/>
  <c r="J1249"/>
  <c r="I1249"/>
  <c r="H1249"/>
  <c r="G1249"/>
  <c r="F1249"/>
  <c r="K1248"/>
  <c r="J1248"/>
  <c r="I1248"/>
  <c r="H1248"/>
  <c r="G1248"/>
  <c r="F1248"/>
  <c r="M1247"/>
  <c r="L1247"/>
  <c r="M1246"/>
  <c r="L1246"/>
  <c r="K1246"/>
  <c r="J1246"/>
  <c r="I1246"/>
  <c r="H1246"/>
  <c r="G1246"/>
  <c r="F1246"/>
  <c r="M1245"/>
  <c r="L1245"/>
  <c r="K1245"/>
  <c r="J1245"/>
  <c r="I1245"/>
  <c r="H1245"/>
  <c r="G1245"/>
  <c r="F1245"/>
  <c r="M1244"/>
  <c r="L1244"/>
  <c r="L1243" s="1"/>
  <c r="L1242" s="1"/>
  <c r="M1243"/>
  <c r="K1243"/>
  <c r="J1243"/>
  <c r="I1243"/>
  <c r="H1243"/>
  <c r="G1243"/>
  <c r="F1243"/>
  <c r="M1242"/>
  <c r="K1242"/>
  <c r="J1242"/>
  <c r="I1242"/>
  <c r="H1242"/>
  <c r="G1242"/>
  <c r="F1242"/>
  <c r="M1241"/>
  <c r="M1240" s="1"/>
  <c r="M1239" s="1"/>
  <c r="L1241"/>
  <c r="L1240"/>
  <c r="K1240"/>
  <c r="J1240"/>
  <c r="I1240"/>
  <c r="H1240"/>
  <c r="G1240"/>
  <c r="F1240"/>
  <c r="L1239"/>
  <c r="K1239"/>
  <c r="J1239"/>
  <c r="I1239"/>
  <c r="H1239"/>
  <c r="G1239"/>
  <c r="F1239"/>
  <c r="M1238"/>
  <c r="M1237" s="1"/>
  <c r="M1236" s="1"/>
  <c r="L1238"/>
  <c r="L1237"/>
  <c r="K1237"/>
  <c r="J1237"/>
  <c r="I1237"/>
  <c r="H1237"/>
  <c r="G1237"/>
  <c r="F1237"/>
  <c r="L1236"/>
  <c r="K1236"/>
  <c r="J1236"/>
  <c r="I1236"/>
  <c r="H1236"/>
  <c r="G1236"/>
  <c r="F1236"/>
  <c r="M1235"/>
  <c r="M1234" s="1"/>
  <c r="M1233" s="1"/>
  <c r="L1235"/>
  <c r="L1234" s="1"/>
  <c r="L1233" s="1"/>
  <c r="K1234"/>
  <c r="J1234"/>
  <c r="I1234"/>
  <c r="H1234"/>
  <c r="G1234"/>
  <c r="F1234"/>
  <c r="K1233"/>
  <c r="J1233"/>
  <c r="I1233"/>
  <c r="H1233"/>
  <c r="G1233"/>
  <c r="F1233"/>
  <c r="M1232"/>
  <c r="L1232"/>
  <c r="M1231"/>
  <c r="L1231"/>
  <c r="K1231"/>
  <c r="J1231"/>
  <c r="I1231"/>
  <c r="H1231"/>
  <c r="G1231"/>
  <c r="F1231"/>
  <c r="M1230"/>
  <c r="L1230"/>
  <c r="K1230"/>
  <c r="J1230"/>
  <c r="I1230"/>
  <c r="H1230"/>
  <c r="G1230"/>
  <c r="F1230"/>
  <c r="M1229"/>
  <c r="M1228" s="1"/>
  <c r="M1227" s="1"/>
  <c r="L1229"/>
  <c r="L1228" s="1"/>
  <c r="L1227" s="1"/>
  <c r="K1228"/>
  <c r="J1228"/>
  <c r="I1228"/>
  <c r="H1228"/>
  <c r="G1228"/>
  <c r="F1228"/>
  <c r="K1227"/>
  <c r="J1227"/>
  <c r="I1227"/>
  <c r="H1227"/>
  <c r="G1227"/>
  <c r="F1227"/>
  <c r="M1226"/>
  <c r="L1226"/>
  <c r="M1225"/>
  <c r="L1225"/>
  <c r="K1225"/>
  <c r="J1225"/>
  <c r="I1225"/>
  <c r="H1225"/>
  <c r="G1225"/>
  <c r="F1225"/>
  <c r="M1224"/>
  <c r="L1224"/>
  <c r="K1224"/>
  <c r="J1224"/>
  <c r="I1224"/>
  <c r="H1224"/>
  <c r="G1224"/>
  <c r="F1224"/>
  <c r="M1223"/>
  <c r="M1222" s="1"/>
  <c r="M1221" s="1"/>
  <c r="L1223"/>
  <c r="L1222" s="1"/>
  <c r="L1221" s="1"/>
  <c r="K1222"/>
  <c r="J1222"/>
  <c r="I1222"/>
  <c r="H1222"/>
  <c r="G1222"/>
  <c r="F1222"/>
  <c r="K1221"/>
  <c r="J1221"/>
  <c r="I1221"/>
  <c r="H1221"/>
  <c r="G1221"/>
  <c r="F1221"/>
  <c r="M1220"/>
  <c r="L1220"/>
  <c r="M1217"/>
  <c r="M1216" s="1"/>
  <c r="M1215" s="1"/>
  <c r="L1217"/>
  <c r="L1216" s="1"/>
  <c r="L1215" s="1"/>
  <c r="K1216"/>
  <c r="J1216"/>
  <c r="I1216"/>
  <c r="H1216"/>
  <c r="G1216"/>
  <c r="F1216"/>
  <c r="K1215"/>
  <c r="J1215"/>
  <c r="I1215"/>
  <c r="H1215"/>
  <c r="G1215"/>
  <c r="F1215"/>
  <c r="M1214"/>
  <c r="L1214"/>
  <c r="L1213" s="1"/>
  <c r="L1212" s="1"/>
  <c r="M1213"/>
  <c r="K1213"/>
  <c r="J1213"/>
  <c r="I1213"/>
  <c r="H1213"/>
  <c r="G1213"/>
  <c r="F1213"/>
  <c r="M1212"/>
  <c r="K1212"/>
  <c r="J1212"/>
  <c r="I1212"/>
  <c r="H1212"/>
  <c r="G1212"/>
  <c r="F1212"/>
  <c r="M1211"/>
  <c r="M1210" s="1"/>
  <c r="M1209" s="1"/>
  <c r="L1211"/>
  <c r="L1210" s="1"/>
  <c r="L1209" s="1"/>
  <c r="K1210"/>
  <c r="J1210"/>
  <c r="I1210"/>
  <c r="H1210"/>
  <c r="G1210"/>
  <c r="F1210"/>
  <c r="K1209"/>
  <c r="J1209"/>
  <c r="I1209"/>
  <c r="H1209"/>
  <c r="G1209"/>
  <c r="F1209"/>
  <c r="M1208"/>
  <c r="L1208"/>
  <c r="M1207"/>
  <c r="L1207"/>
  <c r="K1207"/>
  <c r="J1207"/>
  <c r="I1207"/>
  <c r="H1207"/>
  <c r="G1207"/>
  <c r="F1207"/>
  <c r="M1206"/>
  <c r="L1206"/>
  <c r="K1206"/>
  <c r="J1206"/>
  <c r="I1206"/>
  <c r="H1206"/>
  <c r="G1206"/>
  <c r="F1206"/>
  <c r="M1205"/>
  <c r="L1205"/>
  <c r="M1202"/>
  <c r="L1202"/>
  <c r="M1201"/>
  <c r="L1201"/>
  <c r="K1201"/>
  <c r="J1201"/>
  <c r="I1201"/>
  <c r="H1201"/>
  <c r="G1201"/>
  <c r="F1201"/>
  <c r="M1200"/>
  <c r="L1200"/>
  <c r="K1200"/>
  <c r="J1200"/>
  <c r="I1200"/>
  <c r="H1200"/>
  <c r="G1200"/>
  <c r="F1200"/>
  <c r="M1199"/>
  <c r="M1198" s="1"/>
  <c r="M1197" s="1"/>
  <c r="L1199"/>
  <c r="L1198" s="1"/>
  <c r="L1197" s="1"/>
  <c r="K1198"/>
  <c r="J1198"/>
  <c r="I1198"/>
  <c r="H1198"/>
  <c r="G1198"/>
  <c r="F1198"/>
  <c r="K1197"/>
  <c r="J1197"/>
  <c r="I1197"/>
  <c r="H1197"/>
  <c r="G1197"/>
  <c r="F1197"/>
  <c r="M1196"/>
  <c r="L1196"/>
  <c r="M1193"/>
  <c r="L1193"/>
  <c r="M1190"/>
  <c r="L1190"/>
  <c r="M1187"/>
  <c r="M1186" s="1"/>
  <c r="M1185" s="1"/>
  <c r="L1187"/>
  <c r="L1186" s="1"/>
  <c r="L1185" s="1"/>
  <c r="K1186"/>
  <c r="J1186"/>
  <c r="I1186"/>
  <c r="H1186"/>
  <c r="G1186"/>
  <c r="F1186"/>
  <c r="K1185"/>
  <c r="J1185"/>
  <c r="I1185"/>
  <c r="H1185"/>
  <c r="G1185"/>
  <c r="F1185"/>
  <c r="M1184"/>
  <c r="L1184"/>
  <c r="M1181"/>
  <c r="L1181"/>
  <c r="M1178"/>
  <c r="L1178"/>
  <c r="M1177"/>
  <c r="L1177"/>
  <c r="K1177"/>
  <c r="J1177"/>
  <c r="I1177"/>
  <c r="H1177"/>
  <c r="G1177"/>
  <c r="F1177"/>
  <c r="M1176"/>
  <c r="L1176"/>
  <c r="K1176"/>
  <c r="J1176"/>
  <c r="I1176"/>
  <c r="H1176"/>
  <c r="G1176"/>
  <c r="F1176"/>
  <c r="K1175"/>
  <c r="J1175"/>
  <c r="I1175"/>
  <c r="H1175"/>
  <c r="G1175"/>
  <c r="F1175"/>
  <c r="K1174"/>
  <c r="J1174"/>
  <c r="I1174"/>
  <c r="H1174"/>
  <c r="G1174"/>
  <c r="F1174"/>
  <c r="K1173"/>
  <c r="J1173"/>
  <c r="I1173"/>
  <c r="H1173"/>
  <c r="G1173"/>
  <c r="F1173"/>
  <c r="M1171"/>
  <c r="L1171"/>
  <c r="M1170"/>
  <c r="L1170"/>
  <c r="K1170"/>
  <c r="J1170"/>
  <c r="I1170"/>
  <c r="I1167" s="1"/>
  <c r="I1166" s="1"/>
  <c r="I1165" s="1"/>
  <c r="I1164" s="1"/>
  <c r="I1162" s="1"/>
  <c r="H1170"/>
  <c r="H1167" s="1"/>
  <c r="H1166" s="1"/>
  <c r="H1165" s="1"/>
  <c r="H1164" s="1"/>
  <c r="H1162" s="1"/>
  <c r="G1170"/>
  <c r="F1170"/>
  <c r="M1169"/>
  <c r="M1168" s="1"/>
  <c r="M1167" s="1"/>
  <c r="M1166" s="1"/>
  <c r="M1165" s="1"/>
  <c r="M1164" s="1"/>
  <c r="L1169"/>
  <c r="L1168" s="1"/>
  <c r="L1167" s="1"/>
  <c r="L1166" s="1"/>
  <c r="L1165" s="1"/>
  <c r="L1164" s="1"/>
  <c r="K1168"/>
  <c r="J1168"/>
  <c r="I1168"/>
  <c r="H1168"/>
  <c r="G1168"/>
  <c r="F1168"/>
  <c r="K1167"/>
  <c r="J1167"/>
  <c r="G1167"/>
  <c r="F1167"/>
  <c r="K1166"/>
  <c r="J1166"/>
  <c r="G1166"/>
  <c r="F1166"/>
  <c r="K1165"/>
  <c r="J1165"/>
  <c r="G1165"/>
  <c r="F1165"/>
  <c r="K1164"/>
  <c r="J1164"/>
  <c r="G1164"/>
  <c r="F1164"/>
  <c r="K1162"/>
  <c r="J1162"/>
  <c r="G1162"/>
  <c r="F1162"/>
  <c r="M1160"/>
  <c r="L1160"/>
  <c r="M1159"/>
  <c r="L1159"/>
  <c r="K1159"/>
  <c r="J1159"/>
  <c r="I1159"/>
  <c r="H1159"/>
  <c r="G1159"/>
  <c r="F1159"/>
  <c r="M1158"/>
  <c r="L1158"/>
  <c r="K1158"/>
  <c r="J1158"/>
  <c r="I1158"/>
  <c r="H1158"/>
  <c r="G1158"/>
  <c r="F1158"/>
  <c r="M1157"/>
  <c r="L1157"/>
  <c r="K1157"/>
  <c r="J1157"/>
  <c r="I1157"/>
  <c r="H1157"/>
  <c r="G1157"/>
  <c r="F1157"/>
  <c r="M1156"/>
  <c r="L1156"/>
  <c r="K1156"/>
  <c r="J1156"/>
  <c r="I1156"/>
  <c r="H1156"/>
  <c r="G1156"/>
  <c r="F1156"/>
  <c r="M1155"/>
  <c r="L1155"/>
  <c r="K1155"/>
  <c r="J1155"/>
  <c r="I1155"/>
  <c r="H1155"/>
  <c r="G1155"/>
  <c r="F1155"/>
  <c r="M1153"/>
  <c r="L1153"/>
  <c r="M1152"/>
  <c r="L1152"/>
  <c r="M1151"/>
  <c r="L1151"/>
  <c r="K1151"/>
  <c r="J1151"/>
  <c r="J1150" s="1"/>
  <c r="J1144" s="1"/>
  <c r="I1151"/>
  <c r="H1151"/>
  <c r="F1151"/>
  <c r="M1150"/>
  <c r="L1150"/>
  <c r="K1150"/>
  <c r="I1150"/>
  <c r="H1150"/>
  <c r="G1150"/>
  <c r="F1150"/>
  <c r="M1149"/>
  <c r="L1149"/>
  <c r="M1148"/>
  <c r="M1147" s="1"/>
  <c r="M1146" s="1"/>
  <c r="M1145" s="1"/>
  <c r="M1144" s="1"/>
  <c r="L1148"/>
  <c r="L1147"/>
  <c r="K1147"/>
  <c r="J1147"/>
  <c r="I1147"/>
  <c r="H1147"/>
  <c r="H1146" s="1"/>
  <c r="H1145" s="1"/>
  <c r="H1144" s="1"/>
  <c r="H1055" s="1"/>
  <c r="H1053" s="1"/>
  <c r="F1147"/>
  <c r="L1146"/>
  <c r="K1146"/>
  <c r="J1146"/>
  <c r="I1146"/>
  <c r="G1146"/>
  <c r="F1146"/>
  <c r="L1145"/>
  <c r="K1145"/>
  <c r="J1145"/>
  <c r="I1145"/>
  <c r="G1145"/>
  <c r="F1145"/>
  <c r="L1144"/>
  <c r="K1144"/>
  <c r="I1144"/>
  <c r="G1144"/>
  <c r="F1144"/>
  <c r="M1143"/>
  <c r="L1143"/>
  <c r="M1142"/>
  <c r="M1141" s="1"/>
  <c r="M1140" s="1"/>
  <c r="L1142"/>
  <c r="L1141" s="1"/>
  <c r="L1140" s="1"/>
  <c r="K1141"/>
  <c r="J1141"/>
  <c r="I1141"/>
  <c r="H1141"/>
  <c r="G1141"/>
  <c r="F1141"/>
  <c r="K1140"/>
  <c r="J1140"/>
  <c r="I1140"/>
  <c r="H1140"/>
  <c r="G1140"/>
  <c r="F1140"/>
  <c r="M1139"/>
  <c r="L1139"/>
  <c r="M1138"/>
  <c r="L1138"/>
  <c r="K1138"/>
  <c r="J1138"/>
  <c r="I1138"/>
  <c r="H1138"/>
  <c r="G1138"/>
  <c r="F1138"/>
  <c r="M1137"/>
  <c r="L1137"/>
  <c r="K1137"/>
  <c r="J1137"/>
  <c r="I1137"/>
  <c r="H1137"/>
  <c r="G1137"/>
  <c r="F1137"/>
  <c r="M1136"/>
  <c r="M1135" s="1"/>
  <c r="M1134" s="1"/>
  <c r="M1133" s="1"/>
  <c r="M1132" s="1"/>
  <c r="L1136"/>
  <c r="L1135" s="1"/>
  <c r="L1134" s="1"/>
  <c r="L1133" s="1"/>
  <c r="L1132" s="1"/>
  <c r="K1135"/>
  <c r="J1135"/>
  <c r="I1135"/>
  <c r="H1135"/>
  <c r="G1135"/>
  <c r="F1135"/>
  <c r="K1134"/>
  <c r="J1134"/>
  <c r="I1134"/>
  <c r="H1134"/>
  <c r="G1134"/>
  <c r="F1134"/>
  <c r="K1133"/>
  <c r="J1133"/>
  <c r="I1133"/>
  <c r="H1133"/>
  <c r="G1133"/>
  <c r="F1133"/>
  <c r="K1132"/>
  <c r="J1132"/>
  <c r="I1132"/>
  <c r="H1132"/>
  <c r="G1132"/>
  <c r="F1132"/>
  <c r="M1131"/>
  <c r="L1131"/>
  <c r="M1130"/>
  <c r="L1130"/>
  <c r="K1130"/>
  <c r="J1130"/>
  <c r="I1130"/>
  <c r="I1129" s="1"/>
  <c r="I1125" s="1"/>
  <c r="I1124" s="1"/>
  <c r="I1055" s="1"/>
  <c r="I1053" s="1"/>
  <c r="H1130"/>
  <c r="F1130"/>
  <c r="M1129"/>
  <c r="L1129"/>
  <c r="K1129"/>
  <c r="J1129"/>
  <c r="H1129"/>
  <c r="F1129"/>
  <c r="M1128"/>
  <c r="L1128"/>
  <c r="L1127" s="1"/>
  <c r="L1126" s="1"/>
  <c r="L1125" s="1"/>
  <c r="L1124" s="1"/>
  <c r="M1127"/>
  <c r="K1127"/>
  <c r="J1127"/>
  <c r="I1127"/>
  <c r="H1127"/>
  <c r="F1127"/>
  <c r="M1126"/>
  <c r="K1126"/>
  <c r="J1126"/>
  <c r="J1125" s="1"/>
  <c r="J1124" s="1"/>
  <c r="I1126"/>
  <c r="H1126"/>
  <c r="F1126"/>
  <c r="M1125"/>
  <c r="M1124" s="1"/>
  <c r="K1125"/>
  <c r="H1125"/>
  <c r="F1125"/>
  <c r="K1124"/>
  <c r="H1124"/>
  <c r="F1124"/>
  <c r="M1123"/>
  <c r="L1123"/>
  <c r="L1122" s="1"/>
  <c r="L1121" s="1"/>
  <c r="M1122"/>
  <c r="K1122"/>
  <c r="J1122"/>
  <c r="I1122"/>
  <c r="H1122"/>
  <c r="G1122"/>
  <c r="F1122"/>
  <c r="M1121"/>
  <c r="K1121"/>
  <c r="J1121"/>
  <c r="I1121"/>
  <c r="H1121"/>
  <c r="G1121"/>
  <c r="F1121"/>
  <c r="M1120"/>
  <c r="L1120"/>
  <c r="M1119"/>
  <c r="L1119"/>
  <c r="M1118"/>
  <c r="L1118"/>
  <c r="K1118"/>
  <c r="J1118"/>
  <c r="I1118"/>
  <c r="H1118"/>
  <c r="G1118"/>
  <c r="F1118"/>
  <c r="M1117"/>
  <c r="L1117"/>
  <c r="K1117"/>
  <c r="J1117"/>
  <c r="I1117"/>
  <c r="H1117"/>
  <c r="G1117"/>
  <c r="F1117"/>
  <c r="M1116"/>
  <c r="M1115" s="1"/>
  <c r="M1114" s="1"/>
  <c r="L1116"/>
  <c r="L1115" s="1"/>
  <c r="L1114" s="1"/>
  <c r="K1115"/>
  <c r="J1115"/>
  <c r="I1115"/>
  <c r="H1115"/>
  <c r="G1115"/>
  <c r="F1115"/>
  <c r="K1114"/>
  <c r="J1114"/>
  <c r="I1114"/>
  <c r="H1114"/>
  <c r="G1114"/>
  <c r="F1114"/>
  <c r="M1113"/>
  <c r="L1113"/>
  <c r="M1112"/>
  <c r="L1112"/>
  <c r="K1112"/>
  <c r="J1112"/>
  <c r="I1112"/>
  <c r="H1112"/>
  <c r="G1112"/>
  <c r="F1112"/>
  <c r="M1111"/>
  <c r="L1111"/>
  <c r="K1111"/>
  <c r="J1111"/>
  <c r="I1111"/>
  <c r="H1111"/>
  <c r="G1111"/>
  <c r="F1111"/>
  <c r="M1110"/>
  <c r="L1110"/>
  <c r="M1107"/>
  <c r="L1107"/>
  <c r="M1106"/>
  <c r="M1105" s="1"/>
  <c r="M1104" s="1"/>
  <c r="L1106"/>
  <c r="L1105" s="1"/>
  <c r="L1104" s="1"/>
  <c r="K1105"/>
  <c r="J1105"/>
  <c r="I1105"/>
  <c r="H1105"/>
  <c r="G1105"/>
  <c r="F1105"/>
  <c r="K1104"/>
  <c r="J1104"/>
  <c r="I1104"/>
  <c r="H1104"/>
  <c r="G1104"/>
  <c r="F1104"/>
  <c r="M1103"/>
  <c r="M1102" s="1"/>
  <c r="M1095" s="1"/>
  <c r="L1103"/>
  <c r="L1102"/>
  <c r="K1102"/>
  <c r="J1102"/>
  <c r="I1102"/>
  <c r="H1102"/>
  <c r="F1102"/>
  <c r="M1101"/>
  <c r="L1101"/>
  <c r="L1100" s="1"/>
  <c r="L1099" s="1"/>
  <c r="L1098" s="1"/>
  <c r="M1100"/>
  <c r="K1100"/>
  <c r="J1100"/>
  <c r="I1100"/>
  <c r="H1100"/>
  <c r="G1100"/>
  <c r="F1100"/>
  <c r="M1099"/>
  <c r="K1099"/>
  <c r="J1099"/>
  <c r="I1099"/>
  <c r="H1099"/>
  <c r="G1099"/>
  <c r="F1099"/>
  <c r="M1098"/>
  <c r="K1098"/>
  <c r="J1098"/>
  <c r="I1098"/>
  <c r="H1098"/>
  <c r="G1098"/>
  <c r="F1098"/>
  <c r="M1097"/>
  <c r="F1097"/>
  <c r="L1097" s="1"/>
  <c r="L1096" s="1"/>
  <c r="L1095" s="1"/>
  <c r="M1096"/>
  <c r="K1096"/>
  <c r="J1096"/>
  <c r="J1095" s="1"/>
  <c r="J1076" s="1"/>
  <c r="J1056" s="1"/>
  <c r="J1055" s="1"/>
  <c r="J1053" s="1"/>
  <c r="I1096"/>
  <c r="H1096"/>
  <c r="K1095"/>
  <c r="I1095"/>
  <c r="H1095"/>
  <c r="M1094"/>
  <c r="F1094"/>
  <c r="L1094" s="1"/>
  <c r="M1093"/>
  <c r="F1093"/>
  <c r="L1093" s="1"/>
  <c r="M1092"/>
  <c r="K1092"/>
  <c r="J1092"/>
  <c r="I1092"/>
  <c r="H1092"/>
  <c r="G1092"/>
  <c r="F1092"/>
  <c r="M1091"/>
  <c r="K1091"/>
  <c r="J1091"/>
  <c r="I1091"/>
  <c r="H1091"/>
  <c r="G1091"/>
  <c r="F1091"/>
  <c r="M1090"/>
  <c r="L1090"/>
  <c r="M1089"/>
  <c r="L1089"/>
  <c r="L1088" s="1"/>
  <c r="L1087" s="1"/>
  <c r="M1088"/>
  <c r="K1088"/>
  <c r="J1088"/>
  <c r="I1088"/>
  <c r="H1088"/>
  <c r="G1088"/>
  <c r="F1088"/>
  <c r="M1087"/>
  <c r="K1087"/>
  <c r="J1087"/>
  <c r="I1087"/>
  <c r="H1087"/>
  <c r="G1087"/>
  <c r="F1087"/>
  <c r="M1086"/>
  <c r="M1085" s="1"/>
  <c r="M1084" s="1"/>
  <c r="L1086"/>
  <c r="L1085"/>
  <c r="K1085"/>
  <c r="J1085"/>
  <c r="I1085"/>
  <c r="H1085"/>
  <c r="G1085"/>
  <c r="F1085"/>
  <c r="L1084"/>
  <c r="K1084"/>
  <c r="J1084"/>
  <c r="I1084"/>
  <c r="H1084"/>
  <c r="G1084"/>
  <c r="F1084"/>
  <c r="M1083"/>
  <c r="L1083"/>
  <c r="M1082"/>
  <c r="M1081" s="1"/>
  <c r="M1080" s="1"/>
  <c r="L1082"/>
  <c r="L1081"/>
  <c r="K1081"/>
  <c r="J1081"/>
  <c r="I1081"/>
  <c r="H1081"/>
  <c r="G1081"/>
  <c r="F1081"/>
  <c r="L1080"/>
  <c r="K1080"/>
  <c r="J1080"/>
  <c r="I1080"/>
  <c r="H1080"/>
  <c r="G1080"/>
  <c r="F1080"/>
  <c r="M1079"/>
  <c r="L1079"/>
  <c r="L1078" s="1"/>
  <c r="L1077" s="1"/>
  <c r="M1078"/>
  <c r="K1078"/>
  <c r="J1078"/>
  <c r="I1078"/>
  <c r="H1078"/>
  <c r="G1078"/>
  <c r="F1078"/>
  <c r="M1077"/>
  <c r="K1077"/>
  <c r="J1077"/>
  <c r="I1077"/>
  <c r="H1077"/>
  <c r="G1077"/>
  <c r="F1077"/>
  <c r="K1076"/>
  <c r="I1076"/>
  <c r="H1076"/>
  <c r="G1076"/>
  <c r="M1075"/>
  <c r="L1075"/>
  <c r="F1075"/>
  <c r="M1074"/>
  <c r="M1073" s="1"/>
  <c r="M1072" s="1"/>
  <c r="F1074"/>
  <c r="L1074" s="1"/>
  <c r="L1073" s="1"/>
  <c r="L1072" s="1"/>
  <c r="K1073"/>
  <c r="J1073"/>
  <c r="I1073"/>
  <c r="H1073"/>
  <c r="G1073"/>
  <c r="F1073"/>
  <c r="K1072"/>
  <c r="J1072"/>
  <c r="I1072"/>
  <c r="H1072"/>
  <c r="G1072"/>
  <c r="F1072"/>
  <c r="M1071"/>
  <c r="L1071"/>
  <c r="M1070"/>
  <c r="M1069" s="1"/>
  <c r="M1068" s="1"/>
  <c r="M1057" s="1"/>
  <c r="L1070"/>
  <c r="L1069"/>
  <c r="K1069"/>
  <c r="J1069"/>
  <c r="I1069"/>
  <c r="H1069"/>
  <c r="G1069"/>
  <c r="F1069"/>
  <c r="L1068"/>
  <c r="K1068"/>
  <c r="J1068"/>
  <c r="I1068"/>
  <c r="H1068"/>
  <c r="G1068"/>
  <c r="F1068"/>
  <c r="M1067"/>
  <c r="L1067"/>
  <c r="L1066" s="1"/>
  <c r="L1065" s="1"/>
  <c r="M1066"/>
  <c r="K1066"/>
  <c r="J1066"/>
  <c r="I1066"/>
  <c r="H1066"/>
  <c r="G1066"/>
  <c r="F1066"/>
  <c r="M1065"/>
  <c r="K1065"/>
  <c r="J1065"/>
  <c r="I1065"/>
  <c r="H1065"/>
  <c r="G1065"/>
  <c r="F1065"/>
  <c r="M1064"/>
  <c r="L1064"/>
  <c r="M1063"/>
  <c r="L1063"/>
  <c r="L1062" s="1"/>
  <c r="L1061" s="1"/>
  <c r="M1062"/>
  <c r="K1062"/>
  <c r="J1062"/>
  <c r="I1062"/>
  <c r="H1062"/>
  <c r="G1062"/>
  <c r="F1062"/>
  <c r="M1061"/>
  <c r="K1061"/>
  <c r="J1061"/>
  <c r="I1061"/>
  <c r="H1061"/>
  <c r="G1061"/>
  <c r="F1061"/>
  <c r="M1060"/>
  <c r="L1060"/>
  <c r="L1059" s="1"/>
  <c r="L1058" s="1"/>
  <c r="L1057" s="1"/>
  <c r="F1060"/>
  <c r="M1059"/>
  <c r="K1059"/>
  <c r="J1059"/>
  <c r="I1059"/>
  <c r="H1059"/>
  <c r="G1059"/>
  <c r="F1059"/>
  <c r="M1058"/>
  <c r="K1058"/>
  <c r="J1058"/>
  <c r="I1058"/>
  <c r="H1058"/>
  <c r="G1058"/>
  <c r="F1058"/>
  <c r="K1057"/>
  <c r="J1057"/>
  <c r="I1057"/>
  <c r="H1057"/>
  <c r="G1057"/>
  <c r="F1057"/>
  <c r="K1056"/>
  <c r="I1056"/>
  <c r="H1056"/>
  <c r="G1056"/>
  <c r="K1055"/>
  <c r="G1055"/>
  <c r="K1053"/>
  <c r="G1053"/>
  <c r="M1051"/>
  <c r="L1051"/>
  <c r="L1050" s="1"/>
  <c r="L1049" s="1"/>
  <c r="M1050"/>
  <c r="K1050"/>
  <c r="J1050"/>
  <c r="I1050"/>
  <c r="H1050"/>
  <c r="G1050"/>
  <c r="F1050"/>
  <c r="M1049"/>
  <c r="K1049"/>
  <c r="J1049"/>
  <c r="I1049"/>
  <c r="H1049"/>
  <c r="G1049"/>
  <c r="F1049"/>
  <c r="M1048"/>
  <c r="M1047" s="1"/>
  <c r="L1048"/>
  <c r="L1047"/>
  <c r="K1047"/>
  <c r="J1047"/>
  <c r="I1047"/>
  <c r="H1047"/>
  <c r="G1047"/>
  <c r="F1047"/>
  <c r="M1046"/>
  <c r="L1046"/>
  <c r="L1045" s="1"/>
  <c r="L1042" s="1"/>
  <c r="L1041" s="1"/>
  <c r="M1045"/>
  <c r="K1045"/>
  <c r="J1045"/>
  <c r="I1045"/>
  <c r="H1045"/>
  <c r="G1045"/>
  <c r="F1045"/>
  <c r="M1044"/>
  <c r="M1043" s="1"/>
  <c r="M1042" s="1"/>
  <c r="M1041" s="1"/>
  <c r="L1044"/>
  <c r="L1043"/>
  <c r="K1043"/>
  <c r="J1043"/>
  <c r="I1043"/>
  <c r="H1043"/>
  <c r="G1043"/>
  <c r="F1043"/>
  <c r="K1042"/>
  <c r="J1042"/>
  <c r="I1042"/>
  <c r="H1042"/>
  <c r="G1042"/>
  <c r="F1042"/>
  <c r="K1041"/>
  <c r="J1041"/>
  <c r="I1041"/>
  <c r="H1041"/>
  <c r="G1041"/>
  <c r="F1041"/>
  <c r="M1040"/>
  <c r="L1040"/>
  <c r="L1039" s="1"/>
  <c r="L1038" s="1"/>
  <c r="L1037" s="1"/>
  <c r="M1039"/>
  <c r="K1039"/>
  <c r="J1039"/>
  <c r="I1039"/>
  <c r="H1039"/>
  <c r="G1039"/>
  <c r="F1039"/>
  <c r="M1038"/>
  <c r="K1038"/>
  <c r="J1038"/>
  <c r="I1038"/>
  <c r="H1038"/>
  <c r="G1038"/>
  <c r="F1038"/>
  <c r="M1037"/>
  <c r="K1037"/>
  <c r="J1037"/>
  <c r="I1037"/>
  <c r="H1037"/>
  <c r="G1037"/>
  <c r="F1037"/>
  <c r="M1036"/>
  <c r="M1035" s="1"/>
  <c r="M1034" s="1"/>
  <c r="M1033" s="1"/>
  <c r="M1032" s="1"/>
  <c r="M1031" s="1"/>
  <c r="L1036"/>
  <c r="L1035" s="1"/>
  <c r="L1034" s="1"/>
  <c r="L1033" s="1"/>
  <c r="K1035"/>
  <c r="J1035"/>
  <c r="I1035"/>
  <c r="H1035"/>
  <c r="G1035"/>
  <c r="F1035"/>
  <c r="K1034"/>
  <c r="J1034"/>
  <c r="I1034"/>
  <c r="H1034"/>
  <c r="G1034"/>
  <c r="F1034"/>
  <c r="K1033"/>
  <c r="J1033"/>
  <c r="I1033"/>
  <c r="H1033"/>
  <c r="G1033"/>
  <c r="F1033"/>
  <c r="K1032"/>
  <c r="J1032"/>
  <c r="I1032"/>
  <c r="H1032"/>
  <c r="G1032"/>
  <c r="F1032"/>
  <c r="K1031"/>
  <c r="J1031"/>
  <c r="I1031"/>
  <c r="H1031"/>
  <c r="G1031"/>
  <c r="F1031"/>
  <c r="M1029"/>
  <c r="L1029"/>
  <c r="M1028"/>
  <c r="L1028"/>
  <c r="K1028"/>
  <c r="J1028"/>
  <c r="I1028"/>
  <c r="H1028"/>
  <c r="G1028"/>
  <c r="F1028"/>
  <c r="M1027"/>
  <c r="M1026" s="1"/>
  <c r="M1025" s="1"/>
  <c r="M1024" s="1"/>
  <c r="M1023" s="1"/>
  <c r="L1027"/>
  <c r="L1026" s="1"/>
  <c r="L1025" s="1"/>
  <c r="L1024" s="1"/>
  <c r="L1023" s="1"/>
  <c r="K1026"/>
  <c r="J1026"/>
  <c r="I1026"/>
  <c r="H1026"/>
  <c r="G1026"/>
  <c r="F1026"/>
  <c r="K1025"/>
  <c r="J1025"/>
  <c r="I1025"/>
  <c r="H1025"/>
  <c r="G1025"/>
  <c r="F1025"/>
  <c r="K1024"/>
  <c r="J1024"/>
  <c r="I1024"/>
  <c r="H1024"/>
  <c r="G1024"/>
  <c r="F1024"/>
  <c r="K1023"/>
  <c r="J1023"/>
  <c r="I1023"/>
  <c r="H1023"/>
  <c r="G1023"/>
  <c r="F1023"/>
  <c r="M1022"/>
  <c r="M1021" s="1"/>
  <c r="M1020" s="1"/>
  <c r="L1022"/>
  <c r="L1021"/>
  <c r="K1021"/>
  <c r="J1021"/>
  <c r="I1021"/>
  <c r="H1021"/>
  <c r="G1021"/>
  <c r="F1021"/>
  <c r="L1020"/>
  <c r="K1020"/>
  <c r="J1020"/>
  <c r="I1020"/>
  <c r="H1020"/>
  <c r="G1020"/>
  <c r="F1020"/>
  <c r="M1019"/>
  <c r="M1018" s="1"/>
  <c r="M1017" s="1"/>
  <c r="M1016" s="1"/>
  <c r="L1019"/>
  <c r="L1018" s="1"/>
  <c r="L1017" s="1"/>
  <c r="L1016" s="1"/>
  <c r="K1018"/>
  <c r="J1018"/>
  <c r="I1018"/>
  <c r="H1018"/>
  <c r="G1018"/>
  <c r="F1018"/>
  <c r="K1017"/>
  <c r="J1017"/>
  <c r="I1017"/>
  <c r="H1017"/>
  <c r="G1017"/>
  <c r="F1017"/>
  <c r="K1016"/>
  <c r="J1016"/>
  <c r="I1016"/>
  <c r="H1016"/>
  <c r="G1016"/>
  <c r="F1016"/>
  <c r="M1015"/>
  <c r="M1014" s="1"/>
  <c r="M1013" s="1"/>
  <c r="M1012" s="1"/>
  <c r="M1011" s="1"/>
  <c r="M1010" s="1"/>
  <c r="L1015"/>
  <c r="L1014" s="1"/>
  <c r="L1013" s="1"/>
  <c r="L1012" s="1"/>
  <c r="L1011" s="1"/>
  <c r="L1010" s="1"/>
  <c r="K1014"/>
  <c r="J1014"/>
  <c r="I1014"/>
  <c r="H1014"/>
  <c r="G1014"/>
  <c r="F1014"/>
  <c r="K1013"/>
  <c r="J1013"/>
  <c r="I1013"/>
  <c r="H1013"/>
  <c r="G1013"/>
  <c r="F1013"/>
  <c r="K1012"/>
  <c r="J1012"/>
  <c r="I1012"/>
  <c r="H1012"/>
  <c r="G1012"/>
  <c r="F1012"/>
  <c r="K1011"/>
  <c r="J1011"/>
  <c r="I1011"/>
  <c r="H1011"/>
  <c r="G1011"/>
  <c r="F1011"/>
  <c r="K1010"/>
  <c r="J1010"/>
  <c r="I1010"/>
  <c r="H1010"/>
  <c r="G1010"/>
  <c r="F1010"/>
  <c r="M1008"/>
  <c r="L1008"/>
  <c r="M1003"/>
  <c r="M1002" s="1"/>
  <c r="M1001" s="1"/>
  <c r="M1000" s="1"/>
  <c r="M999" s="1"/>
  <c r="L1003"/>
  <c r="L1002"/>
  <c r="L1001" s="1"/>
  <c r="L1000" s="1"/>
  <c r="L999" s="1"/>
  <c r="K1002"/>
  <c r="J1002"/>
  <c r="I1002"/>
  <c r="H1002"/>
  <c r="H1001" s="1"/>
  <c r="H1000" s="1"/>
  <c r="H999" s="1"/>
  <c r="H981" s="1"/>
  <c r="F1002"/>
  <c r="K1001"/>
  <c r="J1001"/>
  <c r="I1001"/>
  <c r="G1001"/>
  <c r="F1001"/>
  <c r="K1000"/>
  <c r="J1000"/>
  <c r="I1000"/>
  <c r="G1000"/>
  <c r="F1000"/>
  <c r="K999"/>
  <c r="J999"/>
  <c r="I999"/>
  <c r="G999"/>
  <c r="F999"/>
  <c r="M998"/>
  <c r="L998"/>
  <c r="M997"/>
  <c r="M996" s="1"/>
  <c r="M995" s="1"/>
  <c r="M994" s="1"/>
  <c r="L997"/>
  <c r="K997"/>
  <c r="J997"/>
  <c r="I997"/>
  <c r="I996" s="1"/>
  <c r="I995" s="1"/>
  <c r="I994" s="1"/>
  <c r="I981" s="1"/>
  <c r="H997"/>
  <c r="F997"/>
  <c r="L996"/>
  <c r="K996"/>
  <c r="J996"/>
  <c r="H996"/>
  <c r="G996"/>
  <c r="F996"/>
  <c r="L995"/>
  <c r="K995"/>
  <c r="J995"/>
  <c r="H995"/>
  <c r="G995"/>
  <c r="F995"/>
  <c r="L994"/>
  <c r="K994"/>
  <c r="J994"/>
  <c r="H994"/>
  <c r="G994"/>
  <c r="F994"/>
  <c r="M993"/>
  <c r="L993"/>
  <c r="M990"/>
  <c r="M989" s="1"/>
  <c r="M988" s="1"/>
  <c r="M987" s="1"/>
  <c r="M982" s="1"/>
  <c r="L990"/>
  <c r="L989"/>
  <c r="K989"/>
  <c r="J989"/>
  <c r="I989"/>
  <c r="H989"/>
  <c r="G989"/>
  <c r="F989"/>
  <c r="L988"/>
  <c r="K988"/>
  <c r="J988"/>
  <c r="I988"/>
  <c r="H988"/>
  <c r="G988"/>
  <c r="F988"/>
  <c r="L987"/>
  <c r="K987"/>
  <c r="J987"/>
  <c r="I987"/>
  <c r="H987"/>
  <c r="G987"/>
  <c r="F987"/>
  <c r="M986"/>
  <c r="L986"/>
  <c r="L985" s="1"/>
  <c r="L984" s="1"/>
  <c r="L983" s="1"/>
  <c r="L982" s="1"/>
  <c r="M985"/>
  <c r="K985"/>
  <c r="J985"/>
  <c r="I985"/>
  <c r="H985"/>
  <c r="G985"/>
  <c r="F985"/>
  <c r="M984"/>
  <c r="K984"/>
  <c r="J984"/>
  <c r="I984"/>
  <c r="H984"/>
  <c r="G984"/>
  <c r="F984"/>
  <c r="M983"/>
  <c r="K983"/>
  <c r="J983"/>
  <c r="I983"/>
  <c r="H983"/>
  <c r="G983"/>
  <c r="F983"/>
  <c r="K982"/>
  <c r="J982"/>
  <c r="I982"/>
  <c r="H982"/>
  <c r="G982"/>
  <c r="F982"/>
  <c r="K981"/>
  <c r="J981"/>
  <c r="G981"/>
  <c r="F981"/>
  <c r="M979"/>
  <c r="F979"/>
  <c r="L979" s="1"/>
  <c r="L978" s="1"/>
  <c r="L977" s="1"/>
  <c r="L976" s="1"/>
  <c r="L975" s="1"/>
  <c r="L974" s="1"/>
  <c r="M978"/>
  <c r="K978"/>
  <c r="J978"/>
  <c r="I978"/>
  <c r="H978"/>
  <c r="G978"/>
  <c r="F978"/>
  <c r="M977"/>
  <c r="K977"/>
  <c r="J977"/>
  <c r="I977"/>
  <c r="H977"/>
  <c r="G977"/>
  <c r="F977"/>
  <c r="M976"/>
  <c r="K976"/>
  <c r="J976"/>
  <c r="I976"/>
  <c r="H976"/>
  <c r="G976"/>
  <c r="F976"/>
  <c r="M975"/>
  <c r="K975"/>
  <c r="J975"/>
  <c r="I975"/>
  <c r="H975"/>
  <c r="G975"/>
  <c r="F975"/>
  <c r="M974"/>
  <c r="K974"/>
  <c r="J974"/>
  <c r="I974"/>
  <c r="H974"/>
  <c r="G974"/>
  <c r="F974"/>
  <c r="M972"/>
  <c r="M971" s="1"/>
  <c r="M970" s="1"/>
  <c r="M969" s="1"/>
  <c r="M968" s="1"/>
  <c r="L972"/>
  <c r="L971"/>
  <c r="L970" s="1"/>
  <c r="L969" s="1"/>
  <c r="L968" s="1"/>
  <c r="K971"/>
  <c r="J971"/>
  <c r="I971"/>
  <c r="H971"/>
  <c r="H970" s="1"/>
  <c r="H969" s="1"/>
  <c r="H968" s="1"/>
  <c r="H903" s="1"/>
  <c r="F971"/>
  <c r="K970"/>
  <c r="J970"/>
  <c r="I970"/>
  <c r="G970"/>
  <c r="F970"/>
  <c r="K969"/>
  <c r="J969"/>
  <c r="I969"/>
  <c r="G969"/>
  <c r="F969"/>
  <c r="K968"/>
  <c r="J968"/>
  <c r="I968"/>
  <c r="G968"/>
  <c r="F968"/>
  <c r="M967"/>
  <c r="L967"/>
  <c r="M966"/>
  <c r="M965" s="1"/>
  <c r="M964" s="1"/>
  <c r="M963" s="1"/>
  <c r="L966"/>
  <c r="K966"/>
  <c r="J966"/>
  <c r="I966"/>
  <c r="I965" s="1"/>
  <c r="I964" s="1"/>
  <c r="I963" s="1"/>
  <c r="I903" s="1"/>
  <c r="I754" s="1"/>
  <c r="H966"/>
  <c r="F966"/>
  <c r="L965"/>
  <c r="K965"/>
  <c r="J965"/>
  <c r="H965"/>
  <c r="G965"/>
  <c r="F965"/>
  <c r="L964"/>
  <c r="K964"/>
  <c r="J964"/>
  <c r="H964"/>
  <c r="G964"/>
  <c r="F964"/>
  <c r="L963"/>
  <c r="K963"/>
  <c r="J963"/>
  <c r="H963"/>
  <c r="G963"/>
  <c r="F963"/>
  <c r="M962"/>
  <c r="L962"/>
  <c r="L961" s="1"/>
  <c r="L960" s="1"/>
  <c r="L959" s="1"/>
  <c r="L958" s="1"/>
  <c r="M961"/>
  <c r="K961"/>
  <c r="K960" s="1"/>
  <c r="K959" s="1"/>
  <c r="K958" s="1"/>
  <c r="J961"/>
  <c r="J960" s="1"/>
  <c r="J959" s="1"/>
  <c r="J958" s="1"/>
  <c r="J903" s="1"/>
  <c r="I961"/>
  <c r="H961"/>
  <c r="F961"/>
  <c r="M960"/>
  <c r="I960"/>
  <c r="H960"/>
  <c r="G960"/>
  <c r="F960"/>
  <c r="M959"/>
  <c r="I959"/>
  <c r="H959"/>
  <c r="G959"/>
  <c r="F959"/>
  <c r="M958"/>
  <c r="I958"/>
  <c r="H958"/>
  <c r="G958"/>
  <c r="F958"/>
  <c r="M957"/>
  <c r="M956" s="1"/>
  <c r="M955" s="1"/>
  <c r="M954" s="1"/>
  <c r="M953" s="1"/>
  <c r="L957"/>
  <c r="L956" s="1"/>
  <c r="L955" s="1"/>
  <c r="L954" s="1"/>
  <c r="L953" s="1"/>
  <c r="K956"/>
  <c r="K955" s="1"/>
  <c r="K954" s="1"/>
  <c r="K953" s="1"/>
  <c r="J956"/>
  <c r="I956"/>
  <c r="H956"/>
  <c r="F956"/>
  <c r="J955"/>
  <c r="I955"/>
  <c r="H955"/>
  <c r="G955"/>
  <c r="F955"/>
  <c r="J954"/>
  <c r="I954"/>
  <c r="H954"/>
  <c r="G954"/>
  <c r="F954"/>
  <c r="J953"/>
  <c r="I953"/>
  <c r="H953"/>
  <c r="G953"/>
  <c r="F953"/>
  <c r="M952"/>
  <c r="M951" s="1"/>
  <c r="M950" s="1"/>
  <c r="L952"/>
  <c r="L951"/>
  <c r="K951"/>
  <c r="J951"/>
  <c r="I951"/>
  <c r="H951"/>
  <c r="G951"/>
  <c r="F951"/>
  <c r="L950"/>
  <c r="K950"/>
  <c r="J950"/>
  <c r="I950"/>
  <c r="H950"/>
  <c r="G950"/>
  <c r="F950"/>
  <c r="M949"/>
  <c r="L949"/>
  <c r="L948" s="1"/>
  <c r="L947" s="1"/>
  <c r="L943" s="1"/>
  <c r="M948"/>
  <c r="K948"/>
  <c r="J948"/>
  <c r="I948"/>
  <c r="H948"/>
  <c r="G948"/>
  <c r="F948"/>
  <c r="M947"/>
  <c r="K947"/>
  <c r="J947"/>
  <c r="I947"/>
  <c r="H947"/>
  <c r="G947"/>
  <c r="F947"/>
  <c r="M946"/>
  <c r="M945" s="1"/>
  <c r="M944" s="1"/>
  <c r="M943" s="1"/>
  <c r="L946"/>
  <c r="L945"/>
  <c r="K945"/>
  <c r="J945"/>
  <c r="I945"/>
  <c r="H945"/>
  <c r="G945"/>
  <c r="F945"/>
  <c r="L944"/>
  <c r="K944"/>
  <c r="J944"/>
  <c r="I944"/>
  <c r="H944"/>
  <c r="G944"/>
  <c r="F944"/>
  <c r="K943"/>
  <c r="J943"/>
  <c r="I943"/>
  <c r="H943"/>
  <c r="G943"/>
  <c r="F943"/>
  <c r="M942"/>
  <c r="L942"/>
  <c r="L941" s="1"/>
  <c r="L940" s="1"/>
  <c r="L939" s="1"/>
  <c r="L934" s="1"/>
  <c r="M941"/>
  <c r="K941"/>
  <c r="J941"/>
  <c r="I941"/>
  <c r="H941"/>
  <c r="G941"/>
  <c r="F941"/>
  <c r="M940"/>
  <c r="K940"/>
  <c r="J940"/>
  <c r="I940"/>
  <c r="H940"/>
  <c r="G940"/>
  <c r="F940"/>
  <c r="M939"/>
  <c r="K939"/>
  <c r="J939"/>
  <c r="I939"/>
  <c r="H939"/>
  <c r="G939"/>
  <c r="F939"/>
  <c r="M938"/>
  <c r="M937" s="1"/>
  <c r="M936" s="1"/>
  <c r="M935" s="1"/>
  <c r="M934" s="1"/>
  <c r="L938"/>
  <c r="L937"/>
  <c r="K937"/>
  <c r="J937"/>
  <c r="I937"/>
  <c r="H937"/>
  <c r="G937"/>
  <c r="F937"/>
  <c r="L936"/>
  <c r="K936"/>
  <c r="J936"/>
  <c r="I936"/>
  <c r="H936"/>
  <c r="G936"/>
  <c r="F936"/>
  <c r="L935"/>
  <c r="K935"/>
  <c r="J935"/>
  <c r="I935"/>
  <c r="H935"/>
  <c r="G935"/>
  <c r="F935"/>
  <c r="K934"/>
  <c r="J934"/>
  <c r="I934"/>
  <c r="H934"/>
  <c r="G934"/>
  <c r="F934"/>
  <c r="M933"/>
  <c r="L933"/>
  <c r="L932" s="1"/>
  <c r="L931" s="1"/>
  <c r="M932"/>
  <c r="K932"/>
  <c r="J932"/>
  <c r="I932"/>
  <c r="H932"/>
  <c r="G932"/>
  <c r="F932"/>
  <c r="M931"/>
  <c r="K931"/>
  <c r="J931"/>
  <c r="I931"/>
  <c r="H931"/>
  <c r="G931"/>
  <c r="F931"/>
  <c r="M930"/>
  <c r="M929" s="1"/>
  <c r="M928" s="1"/>
  <c r="L930"/>
  <c r="L929"/>
  <c r="K929"/>
  <c r="J929"/>
  <c r="I929"/>
  <c r="H929"/>
  <c r="G929"/>
  <c r="F929"/>
  <c r="L928"/>
  <c r="K928"/>
  <c r="J928"/>
  <c r="I928"/>
  <c r="H928"/>
  <c r="G928"/>
  <c r="F928"/>
  <c r="M927"/>
  <c r="L927"/>
  <c r="L926" s="1"/>
  <c r="L925" s="1"/>
  <c r="L924" s="1"/>
  <c r="L919" s="1"/>
  <c r="M926"/>
  <c r="K926"/>
  <c r="J926"/>
  <c r="I926"/>
  <c r="H926"/>
  <c r="G926"/>
  <c r="F926"/>
  <c r="M925"/>
  <c r="K925"/>
  <c r="J925"/>
  <c r="I925"/>
  <c r="H925"/>
  <c r="G925"/>
  <c r="F925"/>
  <c r="M924"/>
  <c r="K924"/>
  <c r="J924"/>
  <c r="I924"/>
  <c r="H924"/>
  <c r="G924"/>
  <c r="F924"/>
  <c r="M923"/>
  <c r="M922" s="1"/>
  <c r="M921" s="1"/>
  <c r="M920" s="1"/>
  <c r="L923"/>
  <c r="L922"/>
  <c r="K922"/>
  <c r="J922"/>
  <c r="I922"/>
  <c r="H922"/>
  <c r="G922"/>
  <c r="F922"/>
  <c r="L921"/>
  <c r="K921"/>
  <c r="J921"/>
  <c r="I921"/>
  <c r="H921"/>
  <c r="G921"/>
  <c r="F921"/>
  <c r="L920"/>
  <c r="K920"/>
  <c r="J920"/>
  <c r="I920"/>
  <c r="H920"/>
  <c r="G920"/>
  <c r="F920"/>
  <c r="K919"/>
  <c r="J919"/>
  <c r="I919"/>
  <c r="H919"/>
  <c r="G919"/>
  <c r="F919"/>
  <c r="M918"/>
  <c r="L918"/>
  <c r="L917" s="1"/>
  <c r="L916" s="1"/>
  <c r="M917"/>
  <c r="K917"/>
  <c r="J917"/>
  <c r="I917"/>
  <c r="H917"/>
  <c r="G917"/>
  <c r="F917"/>
  <c r="M916"/>
  <c r="K916"/>
  <c r="J916"/>
  <c r="I916"/>
  <c r="H916"/>
  <c r="G916"/>
  <c r="F916"/>
  <c r="M915"/>
  <c r="M914" s="1"/>
  <c r="M913" s="1"/>
  <c r="L915"/>
  <c r="L914" s="1"/>
  <c r="L913" s="1"/>
  <c r="K914"/>
  <c r="J914"/>
  <c r="I914"/>
  <c r="H914"/>
  <c r="G914"/>
  <c r="F914"/>
  <c r="K913"/>
  <c r="J913"/>
  <c r="I913"/>
  <c r="H913"/>
  <c r="G913"/>
  <c r="F913"/>
  <c r="M912"/>
  <c r="F912"/>
  <c r="L912" s="1"/>
  <c r="L911" s="1"/>
  <c r="L910" s="1"/>
  <c r="L909" s="1"/>
  <c r="M911"/>
  <c r="K911"/>
  <c r="J911"/>
  <c r="I911"/>
  <c r="H911"/>
  <c r="G911"/>
  <c r="F911"/>
  <c r="M910"/>
  <c r="K910"/>
  <c r="J910"/>
  <c r="I910"/>
  <c r="H910"/>
  <c r="G910"/>
  <c r="F910"/>
  <c r="M909"/>
  <c r="K909"/>
  <c r="J909"/>
  <c r="I909"/>
  <c r="H909"/>
  <c r="G909"/>
  <c r="F909"/>
  <c r="M908"/>
  <c r="M907" s="1"/>
  <c r="M906" s="1"/>
  <c r="M905" s="1"/>
  <c r="F908"/>
  <c r="L908" s="1"/>
  <c r="L907" s="1"/>
  <c r="L906" s="1"/>
  <c r="L905" s="1"/>
  <c r="K907"/>
  <c r="J907"/>
  <c r="I907"/>
  <c r="H907"/>
  <c r="G907"/>
  <c r="F907"/>
  <c r="K906"/>
  <c r="J906"/>
  <c r="I906"/>
  <c r="H906"/>
  <c r="G906"/>
  <c r="F906"/>
  <c r="K905"/>
  <c r="J905"/>
  <c r="I905"/>
  <c r="H905"/>
  <c r="G905"/>
  <c r="F905"/>
  <c r="K904"/>
  <c r="J904"/>
  <c r="I904"/>
  <c r="H904"/>
  <c r="G904"/>
  <c r="F904"/>
  <c r="G903"/>
  <c r="F903"/>
  <c r="M901"/>
  <c r="L901"/>
  <c r="M900"/>
  <c r="L900"/>
  <c r="K900"/>
  <c r="J900"/>
  <c r="I900"/>
  <c r="H900"/>
  <c r="G900"/>
  <c r="F900"/>
  <c r="M899"/>
  <c r="L899"/>
  <c r="K899"/>
  <c r="J899"/>
  <c r="I899"/>
  <c r="H899"/>
  <c r="G899"/>
  <c r="F899"/>
  <c r="M898"/>
  <c r="L898"/>
  <c r="K898"/>
  <c r="J898"/>
  <c r="I898"/>
  <c r="H898"/>
  <c r="G898"/>
  <c r="F898"/>
  <c r="M897"/>
  <c r="L897"/>
  <c r="K897"/>
  <c r="J897"/>
  <c r="I897"/>
  <c r="H897"/>
  <c r="G897"/>
  <c r="F897"/>
  <c r="M896"/>
  <c r="M895" s="1"/>
  <c r="M894" s="1"/>
  <c r="M889" s="1"/>
  <c r="L896"/>
  <c r="L895" s="1"/>
  <c r="L894" s="1"/>
  <c r="L889" s="1"/>
  <c r="K895"/>
  <c r="J895"/>
  <c r="I895"/>
  <c r="H895"/>
  <c r="G895"/>
  <c r="F895"/>
  <c r="K894"/>
  <c r="J894"/>
  <c r="I894"/>
  <c r="H894"/>
  <c r="G894"/>
  <c r="F894"/>
  <c r="M893"/>
  <c r="L893"/>
  <c r="M892"/>
  <c r="L892"/>
  <c r="K892"/>
  <c r="J892"/>
  <c r="I892"/>
  <c r="H892"/>
  <c r="G892"/>
  <c r="F892"/>
  <c r="M891"/>
  <c r="L891"/>
  <c r="K891"/>
  <c r="J891"/>
  <c r="I891"/>
  <c r="H891"/>
  <c r="G891"/>
  <c r="F891"/>
  <c r="M890"/>
  <c r="L890"/>
  <c r="K890"/>
  <c r="J890"/>
  <c r="I890"/>
  <c r="H890"/>
  <c r="G890"/>
  <c r="F890"/>
  <c r="K889"/>
  <c r="J889"/>
  <c r="I889"/>
  <c r="H889"/>
  <c r="G889"/>
  <c r="F889"/>
  <c r="M888"/>
  <c r="G888"/>
  <c r="F888"/>
  <c r="L888" s="1"/>
  <c r="L887" s="1"/>
  <c r="L886" s="1"/>
  <c r="M887"/>
  <c r="K887"/>
  <c r="J887"/>
  <c r="I887"/>
  <c r="H887"/>
  <c r="G887"/>
  <c r="F887"/>
  <c r="M886"/>
  <c r="K886"/>
  <c r="J886"/>
  <c r="I886"/>
  <c r="H886"/>
  <c r="G886"/>
  <c r="F886"/>
  <c r="M885"/>
  <c r="G885"/>
  <c r="F885"/>
  <c r="L885" s="1"/>
  <c r="L884" s="1"/>
  <c r="L883" s="1"/>
  <c r="M884"/>
  <c r="K884"/>
  <c r="J884"/>
  <c r="I884"/>
  <c r="H884"/>
  <c r="G884"/>
  <c r="F884"/>
  <c r="M883"/>
  <c r="K883"/>
  <c r="J883"/>
  <c r="I883"/>
  <c r="H883"/>
  <c r="G883"/>
  <c r="F883"/>
  <c r="M882"/>
  <c r="M881" s="1"/>
  <c r="M880" s="1"/>
  <c r="L882"/>
  <c r="L881" s="1"/>
  <c r="L880" s="1"/>
  <c r="K881"/>
  <c r="J881"/>
  <c r="J880" s="1"/>
  <c r="J823" s="1"/>
  <c r="J822" s="1"/>
  <c r="I881"/>
  <c r="H881"/>
  <c r="H880" s="1"/>
  <c r="H823" s="1"/>
  <c r="H822" s="1"/>
  <c r="H754" s="1"/>
  <c r="F881"/>
  <c r="K880"/>
  <c r="I880"/>
  <c r="F880"/>
  <c r="M879"/>
  <c r="L879"/>
  <c r="L878" s="1"/>
  <c r="L877" s="1"/>
  <c r="F879"/>
  <c r="M878"/>
  <c r="K878"/>
  <c r="J878"/>
  <c r="I878"/>
  <c r="H878"/>
  <c r="G878"/>
  <c r="F878"/>
  <c r="M877"/>
  <c r="K877"/>
  <c r="J877"/>
  <c r="I877"/>
  <c r="H877"/>
  <c r="G877"/>
  <c r="F877"/>
  <c r="M876"/>
  <c r="L876"/>
  <c r="L875" s="1"/>
  <c r="L874" s="1"/>
  <c r="M875"/>
  <c r="K875"/>
  <c r="J875"/>
  <c r="I875"/>
  <c r="H875"/>
  <c r="G875"/>
  <c r="F875"/>
  <c r="M874"/>
  <c r="K874"/>
  <c r="J874"/>
  <c r="I874"/>
  <c r="H874"/>
  <c r="G874"/>
  <c r="F874"/>
  <c r="M873"/>
  <c r="M872" s="1"/>
  <c r="M871" s="1"/>
  <c r="L873"/>
  <c r="L872"/>
  <c r="K872"/>
  <c r="J872"/>
  <c r="I872"/>
  <c r="H872"/>
  <c r="G872"/>
  <c r="F872"/>
  <c r="L871"/>
  <c r="K871"/>
  <c r="J871"/>
  <c r="I871"/>
  <c r="H871"/>
  <c r="G871"/>
  <c r="F871"/>
  <c r="M870"/>
  <c r="L870"/>
  <c r="L869" s="1"/>
  <c r="L868" s="1"/>
  <c r="M869"/>
  <c r="K869"/>
  <c r="J869"/>
  <c r="I869"/>
  <c r="H869"/>
  <c r="G869"/>
  <c r="F869"/>
  <c r="M868"/>
  <c r="K868"/>
  <c r="J868"/>
  <c r="I868"/>
  <c r="H868"/>
  <c r="G868"/>
  <c r="F868"/>
  <c r="M867"/>
  <c r="M866" s="1"/>
  <c r="M865" s="1"/>
  <c r="L867"/>
  <c r="L866" s="1"/>
  <c r="L865" s="1"/>
  <c r="K866"/>
  <c r="J866"/>
  <c r="I866"/>
  <c r="H866"/>
  <c r="G866"/>
  <c r="F866"/>
  <c r="K865"/>
  <c r="J865"/>
  <c r="I865"/>
  <c r="H865"/>
  <c r="G865"/>
  <c r="F865"/>
  <c r="M864"/>
  <c r="L864"/>
  <c r="M863"/>
  <c r="L863"/>
  <c r="K863"/>
  <c r="J863"/>
  <c r="I863"/>
  <c r="H863"/>
  <c r="G863"/>
  <c r="F863"/>
  <c r="M862"/>
  <c r="L862"/>
  <c r="K862"/>
  <c r="J862"/>
  <c r="I862"/>
  <c r="H862"/>
  <c r="G862"/>
  <c r="F862"/>
  <c r="M861"/>
  <c r="M860" s="1"/>
  <c r="M859" s="1"/>
  <c r="L861"/>
  <c r="L860" s="1"/>
  <c r="L859" s="1"/>
  <c r="K860"/>
  <c r="J860"/>
  <c r="I860"/>
  <c r="H860"/>
  <c r="G860"/>
  <c r="F860"/>
  <c r="K859"/>
  <c r="J859"/>
  <c r="I859"/>
  <c r="H859"/>
  <c r="G859"/>
  <c r="F859"/>
  <c r="M858"/>
  <c r="L858"/>
  <c r="M855"/>
  <c r="L855"/>
  <c r="L854" s="1"/>
  <c r="L853" s="1"/>
  <c r="L842" s="1"/>
  <c r="M854"/>
  <c r="K854"/>
  <c r="J854"/>
  <c r="I854"/>
  <c r="H854"/>
  <c r="G854"/>
  <c r="F854"/>
  <c r="M853"/>
  <c r="K853"/>
  <c r="J853"/>
  <c r="I853"/>
  <c r="H853"/>
  <c r="G853"/>
  <c r="F853"/>
  <c r="M852"/>
  <c r="M851" s="1"/>
  <c r="M850" s="1"/>
  <c r="M842" s="1"/>
  <c r="L852"/>
  <c r="L851"/>
  <c r="K851"/>
  <c r="J851"/>
  <c r="I851"/>
  <c r="H851"/>
  <c r="G851"/>
  <c r="F851"/>
  <c r="L850"/>
  <c r="K850"/>
  <c r="J850"/>
  <c r="I850"/>
  <c r="H850"/>
  <c r="G850"/>
  <c r="F850"/>
  <c r="M849"/>
  <c r="L849"/>
  <c r="M848"/>
  <c r="L848"/>
  <c r="M847"/>
  <c r="L847"/>
  <c r="K847"/>
  <c r="J847"/>
  <c r="I847"/>
  <c r="H847"/>
  <c r="G847"/>
  <c r="F847"/>
  <c r="M846"/>
  <c r="L846"/>
  <c r="K846"/>
  <c r="J846"/>
  <c r="I846"/>
  <c r="H846"/>
  <c r="G846"/>
  <c r="F846"/>
  <c r="M845"/>
  <c r="L845"/>
  <c r="M844"/>
  <c r="L844"/>
  <c r="K844"/>
  <c r="J844"/>
  <c r="I844"/>
  <c r="H844"/>
  <c r="G844"/>
  <c r="F844"/>
  <c r="M843"/>
  <c r="L843"/>
  <c r="K843"/>
  <c r="J843"/>
  <c r="I843"/>
  <c r="H843"/>
  <c r="G843"/>
  <c r="F843"/>
  <c r="K842"/>
  <c r="J842"/>
  <c r="I842"/>
  <c r="H842"/>
  <c r="G842"/>
  <c r="F842"/>
  <c r="M841"/>
  <c r="M840" s="1"/>
  <c r="M839" s="1"/>
  <c r="M838" s="1"/>
  <c r="L841"/>
  <c r="L840" s="1"/>
  <c r="L839" s="1"/>
  <c r="L838" s="1"/>
  <c r="K840"/>
  <c r="J840"/>
  <c r="I840"/>
  <c r="H840"/>
  <c r="G840"/>
  <c r="F840"/>
  <c r="K839"/>
  <c r="J839"/>
  <c r="I839"/>
  <c r="H839"/>
  <c r="G839"/>
  <c r="F839"/>
  <c r="K838"/>
  <c r="J838"/>
  <c r="I838"/>
  <c r="H838"/>
  <c r="G838"/>
  <c r="F838"/>
  <c r="M837"/>
  <c r="L837"/>
  <c r="M836"/>
  <c r="L836"/>
  <c r="K836"/>
  <c r="J836"/>
  <c r="I836"/>
  <c r="H836"/>
  <c r="G836"/>
  <c r="F836"/>
  <c r="M835"/>
  <c r="L835"/>
  <c r="K835"/>
  <c r="J835"/>
  <c r="I835"/>
  <c r="H835"/>
  <c r="G835"/>
  <c r="F835"/>
  <c r="M834"/>
  <c r="M833" s="1"/>
  <c r="M832" s="1"/>
  <c r="M828" s="1"/>
  <c r="L834"/>
  <c r="L833" s="1"/>
  <c r="L832" s="1"/>
  <c r="K833"/>
  <c r="J833"/>
  <c r="I833"/>
  <c r="H833"/>
  <c r="G833"/>
  <c r="F833"/>
  <c r="K832"/>
  <c r="J832"/>
  <c r="I832"/>
  <c r="H832"/>
  <c r="G832"/>
  <c r="F832"/>
  <c r="M831"/>
  <c r="F831"/>
  <c r="L831" s="1"/>
  <c r="L830" s="1"/>
  <c r="L829" s="1"/>
  <c r="M830"/>
  <c r="K830"/>
  <c r="J830"/>
  <c r="I830"/>
  <c r="H830"/>
  <c r="G830"/>
  <c r="F830"/>
  <c r="M829"/>
  <c r="K829"/>
  <c r="J829"/>
  <c r="I829"/>
  <c r="H829"/>
  <c r="G829"/>
  <c r="F829"/>
  <c r="K828"/>
  <c r="J828"/>
  <c r="I828"/>
  <c r="H828"/>
  <c r="G828"/>
  <c r="F828"/>
  <c r="M827"/>
  <c r="M826" s="1"/>
  <c r="M825" s="1"/>
  <c r="M824" s="1"/>
  <c r="M823" s="1"/>
  <c r="M822" s="1"/>
  <c r="L827"/>
  <c r="L826"/>
  <c r="K826"/>
  <c r="J826"/>
  <c r="I826"/>
  <c r="H826"/>
  <c r="G826"/>
  <c r="F826"/>
  <c r="L825"/>
  <c r="K825"/>
  <c r="J825"/>
  <c r="I825"/>
  <c r="H825"/>
  <c r="G825"/>
  <c r="F825"/>
  <c r="L824"/>
  <c r="K824"/>
  <c r="J824"/>
  <c r="I824"/>
  <c r="H824"/>
  <c r="G824"/>
  <c r="F824"/>
  <c r="K823"/>
  <c r="I823"/>
  <c r="G823"/>
  <c r="F823"/>
  <c r="K822"/>
  <c r="I822"/>
  <c r="G822"/>
  <c r="F822"/>
  <c r="M820"/>
  <c r="F820"/>
  <c r="L820" s="1"/>
  <c r="L819" s="1"/>
  <c r="L818" s="1"/>
  <c r="L817" s="1"/>
  <c r="L816" s="1"/>
  <c r="M819"/>
  <c r="K819"/>
  <c r="J819"/>
  <c r="I819"/>
  <c r="H819"/>
  <c r="G819"/>
  <c r="F819"/>
  <c r="M818"/>
  <c r="K818"/>
  <c r="J818"/>
  <c r="I818"/>
  <c r="H818"/>
  <c r="G818"/>
  <c r="F818"/>
  <c r="M817"/>
  <c r="K817"/>
  <c r="J817"/>
  <c r="I817"/>
  <c r="H817"/>
  <c r="G817"/>
  <c r="F817"/>
  <c r="M816"/>
  <c r="K816"/>
  <c r="J816"/>
  <c r="I816"/>
  <c r="H816"/>
  <c r="G816"/>
  <c r="F816"/>
  <c r="M815"/>
  <c r="L815"/>
  <c r="M814"/>
  <c r="M813" s="1"/>
  <c r="M812" s="1"/>
  <c r="M811" s="1"/>
  <c r="M810" s="1"/>
  <c r="L814"/>
  <c r="L813"/>
  <c r="K813"/>
  <c r="J813"/>
  <c r="I813"/>
  <c r="H813"/>
  <c r="G813"/>
  <c r="F813"/>
  <c r="L812"/>
  <c r="K812"/>
  <c r="J812"/>
  <c r="I812"/>
  <c r="H812"/>
  <c r="G812"/>
  <c r="F812"/>
  <c r="L811"/>
  <c r="K811"/>
  <c r="J811"/>
  <c r="I811"/>
  <c r="H811"/>
  <c r="G811"/>
  <c r="F811"/>
  <c r="L810"/>
  <c r="K810"/>
  <c r="J810"/>
  <c r="I810"/>
  <c r="H810"/>
  <c r="G810"/>
  <c r="F810"/>
  <c r="M809"/>
  <c r="L809"/>
  <c r="M808"/>
  <c r="L808"/>
  <c r="K808"/>
  <c r="J808"/>
  <c r="I808"/>
  <c r="H808"/>
  <c r="G808"/>
  <c r="F808"/>
  <c r="M807"/>
  <c r="L807"/>
  <c r="K807"/>
  <c r="J807"/>
  <c r="I807"/>
  <c r="H807"/>
  <c r="G807"/>
  <c r="F807"/>
  <c r="M806"/>
  <c r="M805" s="1"/>
  <c r="M804" s="1"/>
  <c r="L806"/>
  <c r="L805" s="1"/>
  <c r="L804" s="1"/>
  <c r="K805"/>
  <c r="J805"/>
  <c r="I805"/>
  <c r="H805"/>
  <c r="G805"/>
  <c r="F805"/>
  <c r="K804"/>
  <c r="J804"/>
  <c r="I804"/>
  <c r="H804"/>
  <c r="G804"/>
  <c r="F804"/>
  <c r="M803"/>
  <c r="L803"/>
  <c r="M802"/>
  <c r="M801" s="1"/>
  <c r="M800" s="1"/>
  <c r="L802"/>
  <c r="L801" s="1"/>
  <c r="L800" s="1"/>
  <c r="K801"/>
  <c r="J801"/>
  <c r="I801"/>
  <c r="H801"/>
  <c r="G801"/>
  <c r="F801"/>
  <c r="K800"/>
  <c r="J800"/>
  <c r="I800"/>
  <c r="H800"/>
  <c r="G800"/>
  <c r="F800"/>
  <c r="M799"/>
  <c r="L799"/>
  <c r="M798"/>
  <c r="M797" s="1"/>
  <c r="M796" s="1"/>
  <c r="L798"/>
  <c r="L797" s="1"/>
  <c r="L796" s="1"/>
  <c r="K797"/>
  <c r="J797"/>
  <c r="I797"/>
  <c r="H797"/>
  <c r="G797"/>
  <c r="F797"/>
  <c r="K796"/>
  <c r="J796"/>
  <c r="I796"/>
  <c r="H796"/>
  <c r="G796"/>
  <c r="F796"/>
  <c r="M795"/>
  <c r="L795"/>
  <c r="M794"/>
  <c r="M793" s="1"/>
  <c r="M792" s="1"/>
  <c r="L794"/>
  <c r="L793" s="1"/>
  <c r="L792" s="1"/>
  <c r="K793"/>
  <c r="J793"/>
  <c r="I793"/>
  <c r="H793"/>
  <c r="G793"/>
  <c r="F793"/>
  <c r="K792"/>
  <c r="J792"/>
  <c r="I792"/>
  <c r="H792"/>
  <c r="G792"/>
  <c r="F792"/>
  <c r="M791"/>
  <c r="L791"/>
  <c r="M790"/>
  <c r="M789" s="1"/>
  <c r="M788" s="1"/>
  <c r="L790"/>
  <c r="L789" s="1"/>
  <c r="L788" s="1"/>
  <c r="K789"/>
  <c r="J789"/>
  <c r="I789"/>
  <c r="H789"/>
  <c r="G789"/>
  <c r="F789"/>
  <c r="K788"/>
  <c r="J788"/>
  <c r="I788"/>
  <c r="H788"/>
  <c r="G788"/>
  <c r="F788"/>
  <c r="M787"/>
  <c r="L787"/>
  <c r="M786"/>
  <c r="M785" s="1"/>
  <c r="M784" s="1"/>
  <c r="L786"/>
  <c r="L785" s="1"/>
  <c r="L784" s="1"/>
  <c r="L775" s="1"/>
  <c r="K785"/>
  <c r="J785"/>
  <c r="I785"/>
  <c r="H785"/>
  <c r="G785"/>
  <c r="F785"/>
  <c r="K784"/>
  <c r="J784"/>
  <c r="I784"/>
  <c r="H784"/>
  <c r="G784"/>
  <c r="F784"/>
  <c r="M783"/>
  <c r="L783"/>
  <c r="M782"/>
  <c r="M781" s="1"/>
  <c r="M780" s="1"/>
  <c r="L782"/>
  <c r="L781"/>
  <c r="K781"/>
  <c r="J781"/>
  <c r="I781"/>
  <c r="H781"/>
  <c r="G781"/>
  <c r="F781"/>
  <c r="L780"/>
  <c r="K780"/>
  <c r="J780"/>
  <c r="I780"/>
  <c r="H780"/>
  <c r="G780"/>
  <c r="F780"/>
  <c r="M779"/>
  <c r="L779"/>
  <c r="M778"/>
  <c r="M777" s="1"/>
  <c r="M776" s="1"/>
  <c r="M775" s="1"/>
  <c r="L778"/>
  <c r="L777"/>
  <c r="K777"/>
  <c r="J777"/>
  <c r="I777"/>
  <c r="H777"/>
  <c r="G777"/>
  <c r="F777"/>
  <c r="L776"/>
  <c r="K776"/>
  <c r="J776"/>
  <c r="I776"/>
  <c r="H776"/>
  <c r="G776"/>
  <c r="F776"/>
  <c r="K775"/>
  <c r="J775"/>
  <c r="I775"/>
  <c r="H775"/>
  <c r="G775"/>
  <c r="F775"/>
  <c r="M774"/>
  <c r="L774"/>
  <c r="L773" s="1"/>
  <c r="L772" s="1"/>
  <c r="L771" s="1"/>
  <c r="M773"/>
  <c r="K773"/>
  <c r="J773"/>
  <c r="I773"/>
  <c r="H773"/>
  <c r="G773"/>
  <c r="F773"/>
  <c r="M772"/>
  <c r="K772"/>
  <c r="J772"/>
  <c r="I772"/>
  <c r="H772"/>
  <c r="G772"/>
  <c r="F772"/>
  <c r="M771"/>
  <c r="K771"/>
  <c r="J771"/>
  <c r="I771"/>
  <c r="H771"/>
  <c r="G771"/>
  <c r="F771"/>
  <c r="M770"/>
  <c r="L770"/>
  <c r="M769"/>
  <c r="L769"/>
  <c r="L768" s="1"/>
  <c r="L767" s="1"/>
  <c r="L763" s="1"/>
  <c r="M768"/>
  <c r="K768"/>
  <c r="J768"/>
  <c r="I768"/>
  <c r="H768"/>
  <c r="G768"/>
  <c r="F768"/>
  <c r="M767"/>
  <c r="K767"/>
  <c r="J767"/>
  <c r="I767"/>
  <c r="H767"/>
  <c r="G767"/>
  <c r="F767"/>
  <c r="M766"/>
  <c r="M765" s="1"/>
  <c r="M764" s="1"/>
  <c r="M763" s="1"/>
  <c r="L766"/>
  <c r="L765"/>
  <c r="K765"/>
  <c r="J765"/>
  <c r="I765"/>
  <c r="H765"/>
  <c r="G765"/>
  <c r="F765"/>
  <c r="L764"/>
  <c r="K764"/>
  <c r="J764"/>
  <c r="I764"/>
  <c r="H764"/>
  <c r="G764"/>
  <c r="F764"/>
  <c r="K763"/>
  <c r="J763"/>
  <c r="I763"/>
  <c r="H763"/>
  <c r="G763"/>
  <c r="F763"/>
  <c r="M762"/>
  <c r="L762"/>
  <c r="M761"/>
  <c r="M760" s="1"/>
  <c r="M759" s="1"/>
  <c r="M758" s="1"/>
  <c r="M757" s="1"/>
  <c r="M756" s="1"/>
  <c r="L761"/>
  <c r="L760"/>
  <c r="K760"/>
  <c r="J760"/>
  <c r="I760"/>
  <c r="H760"/>
  <c r="G760"/>
  <c r="F760"/>
  <c r="L759"/>
  <c r="K759"/>
  <c r="J759"/>
  <c r="I759"/>
  <c r="H759"/>
  <c r="G759"/>
  <c r="F759"/>
  <c r="L758"/>
  <c r="K758"/>
  <c r="J758"/>
  <c r="I758"/>
  <c r="H758"/>
  <c r="G758"/>
  <c r="F758"/>
  <c r="K757"/>
  <c r="J757"/>
  <c r="I757"/>
  <c r="H757"/>
  <c r="G757"/>
  <c r="F757"/>
  <c r="K756"/>
  <c r="J756"/>
  <c r="I756"/>
  <c r="H756"/>
  <c r="G756"/>
  <c r="F756"/>
  <c r="G754"/>
  <c r="F754"/>
  <c r="M752"/>
  <c r="L752"/>
  <c r="M751"/>
  <c r="L751"/>
  <c r="K751"/>
  <c r="J751"/>
  <c r="I751"/>
  <c r="H751"/>
  <c r="G751"/>
  <c r="F751"/>
  <c r="M750"/>
  <c r="L750"/>
  <c r="K750"/>
  <c r="J750"/>
  <c r="I750"/>
  <c r="H750"/>
  <c r="G750"/>
  <c r="F750"/>
  <c r="M749"/>
  <c r="L749"/>
  <c r="K749"/>
  <c r="J749"/>
  <c r="I749"/>
  <c r="H749"/>
  <c r="G749"/>
  <c r="F749"/>
  <c r="M748"/>
  <c r="L748"/>
  <c r="L747" s="1"/>
  <c r="L746" s="1"/>
  <c r="F748"/>
  <c r="M747"/>
  <c r="K747"/>
  <c r="J747"/>
  <c r="I747"/>
  <c r="H747"/>
  <c r="G747"/>
  <c r="F747"/>
  <c r="M746"/>
  <c r="K746"/>
  <c r="J746"/>
  <c r="I746"/>
  <c r="H746"/>
  <c r="G746"/>
  <c r="F746"/>
  <c r="M745"/>
  <c r="L745"/>
  <c r="L744" s="1"/>
  <c r="L743" s="1"/>
  <c r="L742" s="1"/>
  <c r="M744"/>
  <c r="K744"/>
  <c r="J744"/>
  <c r="I744"/>
  <c r="H744"/>
  <c r="G744"/>
  <c r="F744"/>
  <c r="M743"/>
  <c r="K743"/>
  <c r="J743"/>
  <c r="I743"/>
  <c r="H743"/>
  <c r="G743"/>
  <c r="F743"/>
  <c r="M742"/>
  <c r="K742"/>
  <c r="J742"/>
  <c r="I742"/>
  <c r="H742"/>
  <c r="G742"/>
  <c r="F742"/>
  <c r="M741"/>
  <c r="M740" s="1"/>
  <c r="M739" s="1"/>
  <c r="L741"/>
  <c r="L740"/>
  <c r="K740"/>
  <c r="J740"/>
  <c r="I740"/>
  <c r="H740"/>
  <c r="G740"/>
  <c r="F740"/>
  <c r="L739"/>
  <c r="K739"/>
  <c r="J739"/>
  <c r="I739"/>
  <c r="H739"/>
  <c r="G739"/>
  <c r="F739"/>
  <c r="M738"/>
  <c r="L738"/>
  <c r="L737" s="1"/>
  <c r="L736" s="1"/>
  <c r="L732" s="1"/>
  <c r="L731" s="1"/>
  <c r="M737"/>
  <c r="K737"/>
  <c r="J737"/>
  <c r="I737"/>
  <c r="H737"/>
  <c r="G737"/>
  <c r="F737"/>
  <c r="M736"/>
  <c r="K736"/>
  <c r="J736"/>
  <c r="I736"/>
  <c r="H736"/>
  <c r="G736"/>
  <c r="F736"/>
  <c r="M735"/>
  <c r="M734" s="1"/>
  <c r="M733" s="1"/>
  <c r="M732" s="1"/>
  <c r="M731" s="1"/>
  <c r="M726" s="1"/>
  <c r="L735"/>
  <c r="L734"/>
  <c r="K734"/>
  <c r="J734"/>
  <c r="I734"/>
  <c r="H734"/>
  <c r="G734"/>
  <c r="F734"/>
  <c r="L733"/>
  <c r="K733"/>
  <c r="J733"/>
  <c r="I733"/>
  <c r="H733"/>
  <c r="G733"/>
  <c r="F733"/>
  <c r="K732"/>
  <c r="J732"/>
  <c r="I732"/>
  <c r="H732"/>
  <c r="G732"/>
  <c r="F732"/>
  <c r="K731"/>
  <c r="J731"/>
  <c r="I731"/>
  <c r="H731"/>
  <c r="G731"/>
  <c r="F731"/>
  <c r="M730"/>
  <c r="L730"/>
  <c r="L729" s="1"/>
  <c r="L728" s="1"/>
  <c r="L727" s="1"/>
  <c r="L726" s="1"/>
  <c r="M729"/>
  <c r="K729"/>
  <c r="J729"/>
  <c r="I729"/>
  <c r="H729"/>
  <c r="G729"/>
  <c r="F729"/>
  <c r="M728"/>
  <c r="K728"/>
  <c r="J728"/>
  <c r="I728"/>
  <c r="H728"/>
  <c r="G728"/>
  <c r="F728"/>
  <c r="M727"/>
  <c r="K727"/>
  <c r="J727"/>
  <c r="I727"/>
  <c r="H727"/>
  <c r="G727"/>
  <c r="F727"/>
  <c r="K726"/>
  <c r="J726"/>
  <c r="I726"/>
  <c r="H726"/>
  <c r="G726"/>
  <c r="F726"/>
  <c r="M724"/>
  <c r="M723" s="1"/>
  <c r="M722" s="1"/>
  <c r="M717" s="1"/>
  <c r="M716" s="1"/>
  <c r="M714" s="1"/>
  <c r="L724"/>
  <c r="L723"/>
  <c r="K723"/>
  <c r="J723"/>
  <c r="I723"/>
  <c r="H723"/>
  <c r="G723"/>
  <c r="F723"/>
  <c r="L722"/>
  <c r="K722"/>
  <c r="J722"/>
  <c r="I722"/>
  <c r="H722"/>
  <c r="G722"/>
  <c r="F722"/>
  <c r="M721"/>
  <c r="L721"/>
  <c r="L720" s="1"/>
  <c r="L719" s="1"/>
  <c r="L718" s="1"/>
  <c r="L717" s="1"/>
  <c r="L716" s="1"/>
  <c r="M720"/>
  <c r="K720"/>
  <c r="J720"/>
  <c r="I720"/>
  <c r="H720"/>
  <c r="G720"/>
  <c r="F720"/>
  <c r="M719"/>
  <c r="K719"/>
  <c r="J719"/>
  <c r="I719"/>
  <c r="H719"/>
  <c r="G719"/>
  <c r="F719"/>
  <c r="M718"/>
  <c r="K718"/>
  <c r="J718"/>
  <c r="I718"/>
  <c r="H718"/>
  <c r="G718"/>
  <c r="F718"/>
  <c r="K717"/>
  <c r="J717"/>
  <c r="I717"/>
  <c r="I716" s="1"/>
  <c r="I714" s="1"/>
  <c r="H717"/>
  <c r="G717"/>
  <c r="F717"/>
  <c r="E717"/>
  <c r="K716"/>
  <c r="J716"/>
  <c r="H716"/>
  <c r="G716"/>
  <c r="F716"/>
  <c r="K714"/>
  <c r="J714"/>
  <c r="H714"/>
  <c r="G714"/>
  <c r="F714"/>
  <c r="M712"/>
  <c r="L712"/>
  <c r="M711"/>
  <c r="L711"/>
  <c r="K711"/>
  <c r="J711"/>
  <c r="I711"/>
  <c r="H711"/>
  <c r="G711"/>
  <c r="F711"/>
  <c r="M710"/>
  <c r="L710"/>
  <c r="K710"/>
  <c r="J710"/>
  <c r="I710"/>
  <c r="H710"/>
  <c r="G710"/>
  <c r="F710"/>
  <c r="M709"/>
  <c r="L709"/>
  <c r="K709"/>
  <c r="J709"/>
  <c r="I709"/>
  <c r="H709"/>
  <c r="G709"/>
  <c r="F709"/>
  <c r="M708"/>
  <c r="L708"/>
  <c r="K708"/>
  <c r="J708"/>
  <c r="I708"/>
  <c r="H708"/>
  <c r="G708"/>
  <c r="F708"/>
  <c r="M707"/>
  <c r="M706" s="1"/>
  <c r="M705" s="1"/>
  <c r="M704" s="1"/>
  <c r="M703" s="1"/>
  <c r="L707"/>
  <c r="L706" s="1"/>
  <c r="L705" s="1"/>
  <c r="L704" s="1"/>
  <c r="L703" s="1"/>
  <c r="K706"/>
  <c r="J706"/>
  <c r="I706"/>
  <c r="H706"/>
  <c r="G706"/>
  <c r="F706"/>
  <c r="K705"/>
  <c r="J705"/>
  <c r="I705"/>
  <c r="H705"/>
  <c r="G705"/>
  <c r="F705"/>
  <c r="K704"/>
  <c r="J704"/>
  <c r="I704"/>
  <c r="H704"/>
  <c r="G704"/>
  <c r="F704"/>
  <c r="K703"/>
  <c r="J703"/>
  <c r="I703"/>
  <c r="H703"/>
  <c r="G703"/>
  <c r="F703"/>
  <c r="M702"/>
  <c r="L702"/>
  <c r="M701"/>
  <c r="L701"/>
  <c r="K701"/>
  <c r="J701"/>
  <c r="I701"/>
  <c r="H701"/>
  <c r="G701"/>
  <c r="F701"/>
  <c r="M700"/>
  <c r="L700"/>
  <c r="K700"/>
  <c r="J700"/>
  <c r="I700"/>
  <c r="H700"/>
  <c r="G700"/>
  <c r="F700"/>
  <c r="M699"/>
  <c r="L699"/>
  <c r="K699"/>
  <c r="J699"/>
  <c r="I699"/>
  <c r="H699"/>
  <c r="G699"/>
  <c r="F699"/>
  <c r="M698"/>
  <c r="M697" s="1"/>
  <c r="M696" s="1"/>
  <c r="M695" s="1"/>
  <c r="M694" s="1"/>
  <c r="M689" s="1"/>
  <c r="L698"/>
  <c r="L697" s="1"/>
  <c r="L696" s="1"/>
  <c r="L695" s="1"/>
  <c r="L694" s="1"/>
  <c r="L689" s="1"/>
  <c r="K697"/>
  <c r="J697"/>
  <c r="I697"/>
  <c r="H697"/>
  <c r="G697"/>
  <c r="F697"/>
  <c r="K696"/>
  <c r="J696"/>
  <c r="I696"/>
  <c r="H696"/>
  <c r="G696"/>
  <c r="F696"/>
  <c r="K695"/>
  <c r="J695"/>
  <c r="I695"/>
  <c r="H695"/>
  <c r="G695"/>
  <c r="F695"/>
  <c r="K694"/>
  <c r="J694"/>
  <c r="I694"/>
  <c r="H694"/>
  <c r="G694"/>
  <c r="F694"/>
  <c r="M693"/>
  <c r="L693"/>
  <c r="M692"/>
  <c r="L692"/>
  <c r="K692"/>
  <c r="J692"/>
  <c r="I692"/>
  <c r="H692"/>
  <c r="G692"/>
  <c r="F692"/>
  <c r="M691"/>
  <c r="L691"/>
  <c r="K691"/>
  <c r="J691"/>
  <c r="I691"/>
  <c r="H691"/>
  <c r="G691"/>
  <c r="F691"/>
  <c r="M690"/>
  <c r="L690"/>
  <c r="K690"/>
  <c r="J690"/>
  <c r="I690"/>
  <c r="H690"/>
  <c r="G690"/>
  <c r="F690"/>
  <c r="K689"/>
  <c r="J689"/>
  <c r="I689"/>
  <c r="H689"/>
  <c r="G689"/>
  <c r="F689"/>
  <c r="M687"/>
  <c r="L687"/>
  <c r="M685"/>
  <c r="L685"/>
  <c r="L684" s="1"/>
  <c r="L683" s="1"/>
  <c r="L679" s="1"/>
  <c r="L678" s="1"/>
  <c r="M684"/>
  <c r="K684"/>
  <c r="J684"/>
  <c r="I684"/>
  <c r="H684"/>
  <c r="G684"/>
  <c r="F684"/>
  <c r="M683"/>
  <c r="K683"/>
  <c r="J683"/>
  <c r="I683"/>
  <c r="H683"/>
  <c r="G683"/>
  <c r="F683"/>
  <c r="M682"/>
  <c r="M681" s="1"/>
  <c r="M680" s="1"/>
  <c r="M679" s="1"/>
  <c r="M678" s="1"/>
  <c r="L682"/>
  <c r="L681"/>
  <c r="K681"/>
  <c r="J681"/>
  <c r="I681"/>
  <c r="H681"/>
  <c r="G681"/>
  <c r="F681"/>
  <c r="L680"/>
  <c r="K680"/>
  <c r="J680"/>
  <c r="I680"/>
  <c r="H680"/>
  <c r="G680"/>
  <c r="F680"/>
  <c r="K679"/>
  <c r="J679"/>
  <c r="I679"/>
  <c r="H679"/>
  <c r="G679"/>
  <c r="F679"/>
  <c r="K678"/>
  <c r="J678"/>
  <c r="I678"/>
  <c r="H678"/>
  <c r="G678"/>
  <c r="F678"/>
  <c r="M677"/>
  <c r="L677"/>
  <c r="L676" s="1"/>
  <c r="M676"/>
  <c r="K676"/>
  <c r="J676"/>
  <c r="I676"/>
  <c r="H676"/>
  <c r="G676"/>
  <c r="F676"/>
  <c r="M675"/>
  <c r="M674" s="1"/>
  <c r="M673" s="1"/>
  <c r="L675"/>
  <c r="L674" s="1"/>
  <c r="L673" s="1"/>
  <c r="K674"/>
  <c r="J674"/>
  <c r="I674"/>
  <c r="H674"/>
  <c r="G674"/>
  <c r="F674"/>
  <c r="K673"/>
  <c r="J673"/>
  <c r="I673"/>
  <c r="H673"/>
  <c r="G673"/>
  <c r="F673"/>
  <c r="M672"/>
  <c r="L672"/>
  <c r="L671" s="1"/>
  <c r="F672"/>
  <c r="M671"/>
  <c r="K671"/>
  <c r="J671"/>
  <c r="I671"/>
  <c r="H671"/>
  <c r="G671"/>
  <c r="F671"/>
  <c r="M670"/>
  <c r="M669" s="1"/>
  <c r="M668" s="1"/>
  <c r="M667" s="1"/>
  <c r="F670"/>
  <c r="L670" s="1"/>
  <c r="L669" s="1"/>
  <c r="L668" s="1"/>
  <c r="L667" s="1"/>
  <c r="K669"/>
  <c r="J669"/>
  <c r="I669"/>
  <c r="H669"/>
  <c r="G669"/>
  <c r="F669"/>
  <c r="K668"/>
  <c r="J668"/>
  <c r="I668"/>
  <c r="H668"/>
  <c r="G668"/>
  <c r="F668"/>
  <c r="K667"/>
  <c r="J667"/>
  <c r="I667"/>
  <c r="H667"/>
  <c r="G667"/>
  <c r="F667"/>
  <c r="M666"/>
  <c r="L666"/>
  <c r="M665"/>
  <c r="L665"/>
  <c r="K665"/>
  <c r="J665"/>
  <c r="I665"/>
  <c r="H665"/>
  <c r="G665"/>
  <c r="F665"/>
  <c r="M664"/>
  <c r="L664"/>
  <c r="K664"/>
  <c r="J664"/>
  <c r="I664"/>
  <c r="H664"/>
  <c r="G664"/>
  <c r="F664"/>
  <c r="M663"/>
  <c r="L663"/>
  <c r="M662"/>
  <c r="L662"/>
  <c r="M661"/>
  <c r="L661"/>
  <c r="K661"/>
  <c r="J661"/>
  <c r="I661"/>
  <c r="H661"/>
  <c r="G661"/>
  <c r="F661"/>
  <c r="M660"/>
  <c r="M659" s="1"/>
  <c r="M658" s="1"/>
  <c r="M657" s="1"/>
  <c r="M656" s="1"/>
  <c r="L660"/>
  <c r="L659" s="1"/>
  <c r="L658" s="1"/>
  <c r="L657" s="1"/>
  <c r="L656" s="1"/>
  <c r="F660"/>
  <c r="K659"/>
  <c r="J659"/>
  <c r="I659"/>
  <c r="H659"/>
  <c r="G659"/>
  <c r="F659"/>
  <c r="K658"/>
  <c r="J658"/>
  <c r="I658"/>
  <c r="H658"/>
  <c r="G658"/>
  <c r="F658"/>
  <c r="K657"/>
  <c r="J657"/>
  <c r="I657"/>
  <c r="H657"/>
  <c r="G657"/>
  <c r="F657"/>
  <c r="K656"/>
  <c r="J656"/>
  <c r="I656"/>
  <c r="H656"/>
  <c r="G656"/>
  <c r="F656"/>
  <c r="M655"/>
  <c r="M654" s="1"/>
  <c r="M653" s="1"/>
  <c r="M652" s="1"/>
  <c r="M651" s="1"/>
  <c r="L655"/>
  <c r="L654" s="1"/>
  <c r="L653" s="1"/>
  <c r="L652" s="1"/>
  <c r="L651" s="1"/>
  <c r="K654"/>
  <c r="J654"/>
  <c r="I654"/>
  <c r="H654"/>
  <c r="G654"/>
  <c r="F654"/>
  <c r="K653"/>
  <c r="J653"/>
  <c r="I653"/>
  <c r="H653"/>
  <c r="G653"/>
  <c r="F653"/>
  <c r="K652"/>
  <c r="J652"/>
  <c r="I652"/>
  <c r="H652"/>
  <c r="G652"/>
  <c r="F652"/>
  <c r="K651"/>
  <c r="J651"/>
  <c r="I651"/>
  <c r="H651"/>
  <c r="G651"/>
  <c r="F651"/>
  <c r="M650"/>
  <c r="M649" s="1"/>
  <c r="M648" s="1"/>
  <c r="M647" s="1"/>
  <c r="M646" s="1"/>
  <c r="L650"/>
  <c r="L649"/>
  <c r="K649"/>
  <c r="J649"/>
  <c r="I649"/>
  <c r="H649"/>
  <c r="G649"/>
  <c r="F649"/>
  <c r="L648"/>
  <c r="K648"/>
  <c r="J648"/>
  <c r="I648"/>
  <c r="H648"/>
  <c r="G648"/>
  <c r="F648"/>
  <c r="L647"/>
  <c r="K647"/>
  <c r="J647"/>
  <c r="I647"/>
  <c r="H647"/>
  <c r="G647"/>
  <c r="F647"/>
  <c r="L646"/>
  <c r="K646"/>
  <c r="J646"/>
  <c r="I646"/>
  <c r="H646"/>
  <c r="G646"/>
  <c r="F646"/>
  <c r="M645"/>
  <c r="M644" s="1"/>
  <c r="M643" s="1"/>
  <c r="M642" s="1"/>
  <c r="M641" s="1"/>
  <c r="L645"/>
  <c r="L644" s="1"/>
  <c r="L643" s="1"/>
  <c r="L642" s="1"/>
  <c r="L641" s="1"/>
  <c r="K644"/>
  <c r="J644"/>
  <c r="I644"/>
  <c r="H644"/>
  <c r="G644"/>
  <c r="F644"/>
  <c r="K643"/>
  <c r="J643"/>
  <c r="I643"/>
  <c r="H643"/>
  <c r="G643"/>
  <c r="F643"/>
  <c r="K642"/>
  <c r="J642"/>
  <c r="I642"/>
  <c r="H642"/>
  <c r="G642"/>
  <c r="F642"/>
  <c r="K641"/>
  <c r="J641"/>
  <c r="I641"/>
  <c r="H641"/>
  <c r="G641"/>
  <c r="F641"/>
  <c r="M640"/>
  <c r="L640"/>
  <c r="M639"/>
  <c r="L639"/>
  <c r="K639"/>
  <c r="J639"/>
  <c r="I639"/>
  <c r="H639"/>
  <c r="G639"/>
  <c r="F639"/>
  <c r="M638"/>
  <c r="L638"/>
  <c r="K638"/>
  <c r="J638"/>
  <c r="I638"/>
  <c r="H638"/>
  <c r="G638"/>
  <c r="F638"/>
  <c r="M637"/>
  <c r="L637"/>
  <c r="K637"/>
  <c r="J637"/>
  <c r="I637"/>
  <c r="H637"/>
  <c r="G637"/>
  <c r="F637"/>
  <c r="M636"/>
  <c r="L636"/>
  <c r="K636"/>
  <c r="J636"/>
  <c r="I636"/>
  <c r="H636"/>
  <c r="G636"/>
  <c r="F636"/>
  <c r="M635"/>
  <c r="L635"/>
  <c r="K635"/>
  <c r="J635"/>
  <c r="I635"/>
  <c r="H635"/>
  <c r="G635"/>
  <c r="F635"/>
  <c r="M634"/>
  <c r="M633" s="1"/>
  <c r="M632" s="1"/>
  <c r="M631" s="1"/>
  <c r="M630" s="1"/>
  <c r="M629" s="1"/>
  <c r="L634"/>
  <c r="F634"/>
  <c r="L633"/>
  <c r="K633"/>
  <c r="J633"/>
  <c r="I633"/>
  <c r="H633"/>
  <c r="G633"/>
  <c r="F633"/>
  <c r="L632"/>
  <c r="K632"/>
  <c r="J632"/>
  <c r="I632"/>
  <c r="H632"/>
  <c r="G632"/>
  <c r="F632"/>
  <c r="L631"/>
  <c r="K631"/>
  <c r="J631"/>
  <c r="I631"/>
  <c r="H631"/>
  <c r="G631"/>
  <c r="F631"/>
  <c r="L630"/>
  <c r="K630"/>
  <c r="J630"/>
  <c r="I630"/>
  <c r="H630"/>
  <c r="G630"/>
  <c r="F630"/>
  <c r="K629"/>
  <c r="J629"/>
  <c r="I629"/>
  <c r="H629"/>
  <c r="G629"/>
  <c r="F629"/>
  <c r="M627"/>
  <c r="M626" s="1"/>
  <c r="M625" s="1"/>
  <c r="M621" s="1"/>
  <c r="M620" s="1"/>
  <c r="F627"/>
  <c r="L627" s="1"/>
  <c r="L626" s="1"/>
  <c r="L625" s="1"/>
  <c r="L621" s="1"/>
  <c r="L620" s="1"/>
  <c r="K626"/>
  <c r="J626"/>
  <c r="I626"/>
  <c r="H626"/>
  <c r="G626"/>
  <c r="F626"/>
  <c r="K625"/>
  <c r="J625"/>
  <c r="I625"/>
  <c r="H625"/>
  <c r="G625"/>
  <c r="F625"/>
  <c r="M624"/>
  <c r="L624"/>
  <c r="M623"/>
  <c r="L623"/>
  <c r="K623"/>
  <c r="J623"/>
  <c r="I623"/>
  <c r="H623"/>
  <c r="G623"/>
  <c r="F623"/>
  <c r="M622"/>
  <c r="L622"/>
  <c r="K622"/>
  <c r="J622"/>
  <c r="I622"/>
  <c r="H622"/>
  <c r="G622"/>
  <c r="F622"/>
  <c r="K621"/>
  <c r="J621"/>
  <c r="I621"/>
  <c r="H621"/>
  <c r="G621"/>
  <c r="F621"/>
  <c r="K620"/>
  <c r="J620"/>
  <c r="I620"/>
  <c r="H620"/>
  <c r="G620"/>
  <c r="F620"/>
  <c r="M619"/>
  <c r="M618" s="1"/>
  <c r="M617" s="1"/>
  <c r="M612" s="1"/>
  <c r="L619"/>
  <c r="L618" s="1"/>
  <c r="L617" s="1"/>
  <c r="K618"/>
  <c r="J618"/>
  <c r="I618"/>
  <c r="H618"/>
  <c r="G618"/>
  <c r="F618"/>
  <c r="K617"/>
  <c r="J617"/>
  <c r="I617"/>
  <c r="H617"/>
  <c r="G617"/>
  <c r="F617"/>
  <c r="M616"/>
  <c r="L616"/>
  <c r="L615" s="1"/>
  <c r="L614" s="1"/>
  <c r="L613" s="1"/>
  <c r="L612" s="1"/>
  <c r="M615"/>
  <c r="K615"/>
  <c r="J615"/>
  <c r="I615"/>
  <c r="H615"/>
  <c r="G615"/>
  <c r="F615"/>
  <c r="M614"/>
  <c r="K614"/>
  <c r="J614"/>
  <c r="I614"/>
  <c r="H614"/>
  <c r="G614"/>
  <c r="F614"/>
  <c r="M613"/>
  <c r="K613"/>
  <c r="J613"/>
  <c r="I613"/>
  <c r="H613"/>
  <c r="G613"/>
  <c r="F613"/>
  <c r="K612"/>
  <c r="J612"/>
  <c r="I612"/>
  <c r="H612"/>
  <c r="G612"/>
  <c r="F612"/>
  <c r="M611"/>
  <c r="M610" s="1"/>
  <c r="M609" s="1"/>
  <c r="M608" s="1"/>
  <c r="M607" s="1"/>
  <c r="L611"/>
  <c r="L610"/>
  <c r="K610"/>
  <c r="J610"/>
  <c r="I610"/>
  <c r="H610"/>
  <c r="G610"/>
  <c r="F610"/>
  <c r="L609"/>
  <c r="K609"/>
  <c r="J609"/>
  <c r="I609"/>
  <c r="H609"/>
  <c r="G609"/>
  <c r="F609"/>
  <c r="L608"/>
  <c r="K608"/>
  <c r="J608"/>
  <c r="I608"/>
  <c r="H608"/>
  <c r="G608"/>
  <c r="F608"/>
  <c r="L607"/>
  <c r="K607"/>
  <c r="J607"/>
  <c r="I607"/>
  <c r="H607"/>
  <c r="G607"/>
  <c r="F607"/>
  <c r="M606"/>
  <c r="M605" s="1"/>
  <c r="M604" s="1"/>
  <c r="M603" s="1"/>
  <c r="M602" s="1"/>
  <c r="L606"/>
  <c r="L605" s="1"/>
  <c r="L604" s="1"/>
  <c r="L603" s="1"/>
  <c r="L602" s="1"/>
  <c r="K605"/>
  <c r="J605"/>
  <c r="I605"/>
  <c r="H605"/>
  <c r="G605"/>
  <c r="F605"/>
  <c r="K604"/>
  <c r="J604"/>
  <c r="I604"/>
  <c r="H604"/>
  <c r="G604"/>
  <c r="F604"/>
  <c r="K603"/>
  <c r="J603"/>
  <c r="I603"/>
  <c r="H603"/>
  <c r="G603"/>
  <c r="F603"/>
  <c r="K602"/>
  <c r="J602"/>
  <c r="I602"/>
  <c r="H602"/>
  <c r="G602"/>
  <c r="F602"/>
  <c r="M601"/>
  <c r="F601"/>
  <c r="L601" s="1"/>
  <c r="L600" s="1"/>
  <c r="L599" s="1"/>
  <c r="L598" s="1"/>
  <c r="L597" s="1"/>
  <c r="M600"/>
  <c r="K600"/>
  <c r="J600"/>
  <c r="I600"/>
  <c r="H600"/>
  <c r="G600"/>
  <c r="F600"/>
  <c r="M599"/>
  <c r="K599"/>
  <c r="J599"/>
  <c r="I599"/>
  <c r="H599"/>
  <c r="G599"/>
  <c r="F599"/>
  <c r="M598"/>
  <c r="K598"/>
  <c r="J598"/>
  <c r="I598"/>
  <c r="H598"/>
  <c r="G598"/>
  <c r="F598"/>
  <c r="M597"/>
  <c r="K597"/>
  <c r="J597"/>
  <c r="I597"/>
  <c r="H597"/>
  <c r="G597"/>
  <c r="F597"/>
  <c r="K596"/>
  <c r="J596"/>
  <c r="I596"/>
  <c r="H596"/>
  <c r="G596"/>
  <c r="F596"/>
  <c r="M594"/>
  <c r="L594"/>
  <c r="L593" s="1"/>
  <c r="L592" s="1"/>
  <c r="M593"/>
  <c r="K593"/>
  <c r="J593"/>
  <c r="J592" s="1"/>
  <c r="J588" s="1"/>
  <c r="J587" s="1"/>
  <c r="J571" s="1"/>
  <c r="J569" s="1"/>
  <c r="I593"/>
  <c r="H593"/>
  <c r="F593"/>
  <c r="M592"/>
  <c r="K592"/>
  <c r="I592"/>
  <c r="H592"/>
  <c r="F592"/>
  <c r="M591"/>
  <c r="M590" s="1"/>
  <c r="M589" s="1"/>
  <c r="M588" s="1"/>
  <c r="M587" s="1"/>
  <c r="F591"/>
  <c r="L591" s="1"/>
  <c r="L590" s="1"/>
  <c r="L589" s="1"/>
  <c r="K590"/>
  <c r="J590"/>
  <c r="I590"/>
  <c r="H590"/>
  <c r="G590"/>
  <c r="F590"/>
  <c r="K589"/>
  <c r="J589"/>
  <c r="I589"/>
  <c r="H589"/>
  <c r="G589"/>
  <c r="F589"/>
  <c r="K588"/>
  <c r="I588"/>
  <c r="H588"/>
  <c r="G588"/>
  <c r="F588"/>
  <c r="K587"/>
  <c r="I587"/>
  <c r="H587"/>
  <c r="G587"/>
  <c r="F587"/>
  <c r="M586"/>
  <c r="L586"/>
  <c r="L585" s="1"/>
  <c r="L584" s="1"/>
  <c r="L583" s="1"/>
  <c r="L582" s="1"/>
  <c r="M585"/>
  <c r="K585"/>
  <c r="J585"/>
  <c r="I585"/>
  <c r="H585"/>
  <c r="G585"/>
  <c r="F585"/>
  <c r="M584"/>
  <c r="K584"/>
  <c r="J584"/>
  <c r="I584"/>
  <c r="H584"/>
  <c r="G584"/>
  <c r="F584"/>
  <c r="M583"/>
  <c r="K583"/>
  <c r="J583"/>
  <c r="I583"/>
  <c r="H583"/>
  <c r="G583"/>
  <c r="F583"/>
  <c r="M582"/>
  <c r="K582"/>
  <c r="J582"/>
  <c r="I582"/>
  <c r="H582"/>
  <c r="G582"/>
  <c r="F582"/>
  <c r="M581"/>
  <c r="M580" s="1"/>
  <c r="M579" s="1"/>
  <c r="L581"/>
  <c r="L580"/>
  <c r="K580"/>
  <c r="J580"/>
  <c r="I580"/>
  <c r="H580"/>
  <c r="G580"/>
  <c r="F580"/>
  <c r="L579"/>
  <c r="K579"/>
  <c r="J579"/>
  <c r="I579"/>
  <c r="H579"/>
  <c r="G579"/>
  <c r="F579"/>
  <c r="M578"/>
  <c r="L578"/>
  <c r="L577" s="1"/>
  <c r="L574" s="1"/>
  <c r="L573" s="1"/>
  <c r="L572" s="1"/>
  <c r="M577"/>
  <c r="K577"/>
  <c r="J577"/>
  <c r="I577"/>
  <c r="H577"/>
  <c r="G577"/>
  <c r="F577"/>
  <c r="M576"/>
  <c r="M575" s="1"/>
  <c r="M574" s="1"/>
  <c r="M573" s="1"/>
  <c r="M572" s="1"/>
  <c r="M571" s="1"/>
  <c r="L576"/>
  <c r="L575" s="1"/>
  <c r="K575"/>
  <c r="J575"/>
  <c r="I575"/>
  <c r="H575"/>
  <c r="G575"/>
  <c r="F575"/>
  <c r="K574"/>
  <c r="J574"/>
  <c r="I574"/>
  <c r="H574"/>
  <c r="G574"/>
  <c r="F574"/>
  <c r="K573"/>
  <c r="J573"/>
  <c r="I573"/>
  <c r="H573"/>
  <c r="G573"/>
  <c r="F573"/>
  <c r="K572"/>
  <c r="J572"/>
  <c r="I572"/>
  <c r="H572"/>
  <c r="G572"/>
  <c r="F572"/>
  <c r="K571"/>
  <c r="I571"/>
  <c r="H571"/>
  <c r="G571"/>
  <c r="F571"/>
  <c r="K569"/>
  <c r="I569"/>
  <c r="H569"/>
  <c r="G569"/>
  <c r="F569"/>
  <c r="M567"/>
  <c r="L567"/>
  <c r="L566" s="1"/>
  <c r="L565" s="1"/>
  <c r="L564" s="1"/>
  <c r="M566"/>
  <c r="K566"/>
  <c r="J566"/>
  <c r="I566"/>
  <c r="H566"/>
  <c r="G566"/>
  <c r="F566"/>
  <c r="M565"/>
  <c r="K565"/>
  <c r="J565"/>
  <c r="I565"/>
  <c r="H565"/>
  <c r="G565"/>
  <c r="F565"/>
  <c r="M564"/>
  <c r="K564"/>
  <c r="J564"/>
  <c r="I564"/>
  <c r="H564"/>
  <c r="G564"/>
  <c r="F564"/>
  <c r="M563"/>
  <c r="M562" s="1"/>
  <c r="M561" s="1"/>
  <c r="L563"/>
  <c r="F563"/>
  <c r="L562"/>
  <c r="K562"/>
  <c r="J562"/>
  <c r="I562"/>
  <c r="H562"/>
  <c r="G562"/>
  <c r="F562"/>
  <c r="L561"/>
  <c r="K561"/>
  <c r="J561"/>
  <c r="I561"/>
  <c r="H561"/>
  <c r="G561"/>
  <c r="F561"/>
  <c r="M560"/>
  <c r="L560"/>
  <c r="L559" s="1"/>
  <c r="L558" s="1"/>
  <c r="M559"/>
  <c r="K559"/>
  <c r="J559"/>
  <c r="I559"/>
  <c r="H559"/>
  <c r="G559"/>
  <c r="F559"/>
  <c r="M558"/>
  <c r="K558"/>
  <c r="J558"/>
  <c r="I558"/>
  <c r="H558"/>
  <c r="G558"/>
  <c r="F558"/>
  <c r="M557"/>
  <c r="L557"/>
  <c r="M556"/>
  <c r="L556"/>
  <c r="M554"/>
  <c r="M553" s="1"/>
  <c r="M550" s="1"/>
  <c r="L554"/>
  <c r="L553"/>
  <c r="K553"/>
  <c r="J553"/>
  <c r="I553"/>
  <c r="H553"/>
  <c r="G553"/>
  <c r="F553"/>
  <c r="M552"/>
  <c r="L552"/>
  <c r="L551" s="1"/>
  <c r="L550" s="1"/>
  <c r="M551"/>
  <c r="K551"/>
  <c r="J551"/>
  <c r="I551"/>
  <c r="H551"/>
  <c r="G551"/>
  <c r="F551"/>
  <c r="K550"/>
  <c r="J550"/>
  <c r="I550"/>
  <c r="H550"/>
  <c r="G550"/>
  <c r="F550"/>
  <c r="K549"/>
  <c r="J549"/>
  <c r="I549"/>
  <c r="H549"/>
  <c r="G549"/>
  <c r="F549"/>
  <c r="K548"/>
  <c r="J548"/>
  <c r="I548"/>
  <c r="H548"/>
  <c r="G548"/>
  <c r="F548"/>
  <c r="M547"/>
  <c r="L547"/>
  <c r="M546"/>
  <c r="L546"/>
  <c r="K546"/>
  <c r="J546"/>
  <c r="I546"/>
  <c r="H546"/>
  <c r="G546"/>
  <c r="F546"/>
  <c r="M545"/>
  <c r="L545"/>
  <c r="K545"/>
  <c r="J545"/>
  <c r="I545"/>
  <c r="H545"/>
  <c r="G545"/>
  <c r="F545"/>
  <c r="M544"/>
  <c r="L544"/>
  <c r="K544"/>
  <c r="J544"/>
  <c r="I544"/>
  <c r="H544"/>
  <c r="G544"/>
  <c r="F544"/>
  <c r="M543"/>
  <c r="L543"/>
  <c r="K543"/>
  <c r="J543"/>
  <c r="I543"/>
  <c r="H543"/>
  <c r="G543"/>
  <c r="F543"/>
  <c r="M542"/>
  <c r="L542"/>
  <c r="M536"/>
  <c r="L536"/>
  <c r="M533"/>
  <c r="L533"/>
  <c r="M530"/>
  <c r="L530"/>
  <c r="M528"/>
  <c r="L528"/>
  <c r="M527"/>
  <c r="L527"/>
  <c r="M526"/>
  <c r="L526"/>
  <c r="K526"/>
  <c r="J526"/>
  <c r="I526"/>
  <c r="H526"/>
  <c r="G526"/>
  <c r="F526"/>
  <c r="M525"/>
  <c r="L525"/>
  <c r="K525"/>
  <c r="J525"/>
  <c r="I525"/>
  <c r="H525"/>
  <c r="G525"/>
  <c r="F525"/>
  <c r="M524"/>
  <c r="L524"/>
  <c r="K524"/>
  <c r="J524"/>
  <c r="I524"/>
  <c r="H524"/>
  <c r="G524"/>
  <c r="F524"/>
  <c r="M523"/>
  <c r="M522" s="1"/>
  <c r="M521" s="1"/>
  <c r="M520" s="1"/>
  <c r="M519" s="1"/>
  <c r="L523"/>
  <c r="L522" s="1"/>
  <c r="L521" s="1"/>
  <c r="L520" s="1"/>
  <c r="L519" s="1"/>
  <c r="F523"/>
  <c r="K522"/>
  <c r="J522"/>
  <c r="I522"/>
  <c r="H522"/>
  <c r="G522"/>
  <c r="F522"/>
  <c r="K521"/>
  <c r="J521"/>
  <c r="I521"/>
  <c r="H521"/>
  <c r="G521"/>
  <c r="F521"/>
  <c r="K520"/>
  <c r="J520"/>
  <c r="I520"/>
  <c r="H520"/>
  <c r="G520"/>
  <c r="F520"/>
  <c r="K519"/>
  <c r="J519"/>
  <c r="I519"/>
  <c r="H519"/>
  <c r="G519"/>
  <c r="F519"/>
  <c r="M518"/>
  <c r="M517" s="1"/>
  <c r="M516" s="1"/>
  <c r="L518"/>
  <c r="L517" s="1"/>
  <c r="L516" s="1"/>
  <c r="K517"/>
  <c r="J517"/>
  <c r="I517"/>
  <c r="H517"/>
  <c r="G517"/>
  <c r="F517"/>
  <c r="K516"/>
  <c r="J516"/>
  <c r="I516"/>
  <c r="H516"/>
  <c r="G516"/>
  <c r="F516"/>
  <c r="M515"/>
  <c r="M514" s="1"/>
  <c r="M513" s="1"/>
  <c r="L515"/>
  <c r="L514" s="1"/>
  <c r="L513" s="1"/>
  <c r="L512" s="1"/>
  <c r="K514"/>
  <c r="J514"/>
  <c r="I514"/>
  <c r="H514"/>
  <c r="G514"/>
  <c r="F514"/>
  <c r="K513"/>
  <c r="J513"/>
  <c r="I513"/>
  <c r="H513"/>
  <c r="G513"/>
  <c r="F513"/>
  <c r="K512"/>
  <c r="J512"/>
  <c r="I512"/>
  <c r="H512"/>
  <c r="G512"/>
  <c r="F512"/>
  <c r="M511"/>
  <c r="L511"/>
  <c r="L510" s="1"/>
  <c r="L509" s="1"/>
  <c r="L508" s="1"/>
  <c r="L507" s="1"/>
  <c r="M510"/>
  <c r="K510"/>
  <c r="J510"/>
  <c r="I510"/>
  <c r="H510"/>
  <c r="G510"/>
  <c r="F510"/>
  <c r="M509"/>
  <c r="K509"/>
  <c r="J509"/>
  <c r="I509"/>
  <c r="H509"/>
  <c r="G509"/>
  <c r="F509"/>
  <c r="M508"/>
  <c r="K508"/>
  <c r="J508"/>
  <c r="I508"/>
  <c r="H508"/>
  <c r="G508"/>
  <c r="F508"/>
  <c r="K507"/>
  <c r="J507"/>
  <c r="I507"/>
  <c r="H507"/>
  <c r="G507"/>
  <c r="F507"/>
  <c r="K506"/>
  <c r="J506"/>
  <c r="I506"/>
  <c r="H506"/>
  <c r="G506"/>
  <c r="F506"/>
  <c r="M504"/>
  <c r="L504"/>
  <c r="M503"/>
  <c r="L503"/>
  <c r="K503"/>
  <c r="J503"/>
  <c r="I503"/>
  <c r="H503"/>
  <c r="G503"/>
  <c r="F503"/>
  <c r="M502"/>
  <c r="L502"/>
  <c r="K502"/>
  <c r="J502"/>
  <c r="I502"/>
  <c r="H502"/>
  <c r="G502"/>
  <c r="F502"/>
  <c r="M501"/>
  <c r="L501"/>
  <c r="K501"/>
  <c r="J501"/>
  <c r="I501"/>
  <c r="H501"/>
  <c r="G501"/>
  <c r="F501"/>
  <c r="M500"/>
  <c r="M499" s="1"/>
  <c r="M498" s="1"/>
  <c r="M497" s="1"/>
  <c r="M496" s="1"/>
  <c r="L500"/>
  <c r="L499" s="1"/>
  <c r="L498" s="1"/>
  <c r="L497" s="1"/>
  <c r="L496" s="1"/>
  <c r="K499"/>
  <c r="J499"/>
  <c r="I499"/>
  <c r="H499"/>
  <c r="G499"/>
  <c r="F499"/>
  <c r="K498"/>
  <c r="J498"/>
  <c r="I498"/>
  <c r="H498"/>
  <c r="G498"/>
  <c r="F498"/>
  <c r="K497"/>
  <c r="J497"/>
  <c r="I497"/>
  <c r="H497"/>
  <c r="G497"/>
  <c r="F497"/>
  <c r="K496"/>
  <c r="J496"/>
  <c r="I496"/>
  <c r="H496"/>
  <c r="G496"/>
  <c r="F496"/>
  <c r="M495"/>
  <c r="F495"/>
  <c r="L495" s="1"/>
  <c r="L493" s="1"/>
  <c r="M494"/>
  <c r="M493" s="1"/>
  <c r="M488" s="1"/>
  <c r="M487" s="1"/>
  <c r="M482" s="1"/>
  <c r="L494"/>
  <c r="K493"/>
  <c r="J493"/>
  <c r="I493"/>
  <c r="H493"/>
  <c r="G493"/>
  <c r="F493"/>
  <c r="M492"/>
  <c r="L492"/>
  <c r="L491" s="1"/>
  <c r="F492"/>
  <c r="M491"/>
  <c r="K491"/>
  <c r="K488" s="1"/>
  <c r="K487" s="1"/>
  <c r="K482" s="1"/>
  <c r="K449" s="1"/>
  <c r="K448" s="1"/>
  <c r="J491"/>
  <c r="I491"/>
  <c r="H491"/>
  <c r="G491"/>
  <c r="F491"/>
  <c r="M490"/>
  <c r="F490"/>
  <c r="L490" s="1"/>
  <c r="L489" s="1"/>
  <c r="M489"/>
  <c r="K489"/>
  <c r="J489"/>
  <c r="I489"/>
  <c r="H489"/>
  <c r="G489"/>
  <c r="F489"/>
  <c r="J488"/>
  <c r="I488"/>
  <c r="H488"/>
  <c r="G488"/>
  <c r="F488"/>
  <c r="J487"/>
  <c r="I487"/>
  <c r="H487"/>
  <c r="G487"/>
  <c r="F487"/>
  <c r="M486"/>
  <c r="L486"/>
  <c r="L485" s="1"/>
  <c r="L484" s="1"/>
  <c r="L483" s="1"/>
  <c r="F486"/>
  <c r="M485"/>
  <c r="K485"/>
  <c r="J485"/>
  <c r="I485"/>
  <c r="H485"/>
  <c r="G485"/>
  <c r="F485"/>
  <c r="M484"/>
  <c r="K484"/>
  <c r="J484"/>
  <c r="I484"/>
  <c r="H484"/>
  <c r="G484"/>
  <c r="F484"/>
  <c r="M483"/>
  <c r="K483"/>
  <c r="J483"/>
  <c r="I483"/>
  <c r="H483"/>
  <c r="G483"/>
  <c r="F483"/>
  <c r="J482"/>
  <c r="I482"/>
  <c r="H482"/>
  <c r="G482"/>
  <c r="F482"/>
  <c r="M481"/>
  <c r="L481"/>
  <c r="M479"/>
  <c r="M478" s="1"/>
  <c r="M477" s="1"/>
  <c r="L479"/>
  <c r="L478" s="1"/>
  <c r="L477" s="1"/>
  <c r="K478"/>
  <c r="J478"/>
  <c r="I478"/>
  <c r="H478"/>
  <c r="G478"/>
  <c r="F478"/>
  <c r="K477"/>
  <c r="J477"/>
  <c r="I477"/>
  <c r="H477"/>
  <c r="G477"/>
  <c r="F477"/>
  <c r="M476"/>
  <c r="M475" s="1"/>
  <c r="M474" s="1"/>
  <c r="L476"/>
  <c r="L475" s="1"/>
  <c r="L474" s="1"/>
  <c r="K475"/>
  <c r="J475"/>
  <c r="I475"/>
  <c r="H475"/>
  <c r="G475"/>
  <c r="F475"/>
  <c r="K474"/>
  <c r="J474"/>
  <c r="I474"/>
  <c r="H474"/>
  <c r="G474"/>
  <c r="F474"/>
  <c r="M473"/>
  <c r="L473"/>
  <c r="L472" s="1"/>
  <c r="L471" s="1"/>
  <c r="M472"/>
  <c r="K472"/>
  <c r="J472"/>
  <c r="I472"/>
  <c r="H472"/>
  <c r="G472"/>
  <c r="F472"/>
  <c r="M471"/>
  <c r="K471"/>
  <c r="J471"/>
  <c r="I471"/>
  <c r="H471"/>
  <c r="G471"/>
  <c r="F471"/>
  <c r="M470"/>
  <c r="M469" s="1"/>
  <c r="M468" s="1"/>
  <c r="M455" s="1"/>
  <c r="L470"/>
  <c r="L469"/>
  <c r="K469"/>
  <c r="J469"/>
  <c r="I469"/>
  <c r="H469"/>
  <c r="G469"/>
  <c r="F469"/>
  <c r="L468"/>
  <c r="K468"/>
  <c r="J468"/>
  <c r="I468"/>
  <c r="H468"/>
  <c r="G468"/>
  <c r="F468"/>
  <c r="M467"/>
  <c r="L467"/>
  <c r="L466" s="1"/>
  <c r="L463" s="1"/>
  <c r="M466"/>
  <c r="K466"/>
  <c r="J466"/>
  <c r="I466"/>
  <c r="H466"/>
  <c r="G466"/>
  <c r="F466"/>
  <c r="M465"/>
  <c r="L465"/>
  <c r="M464"/>
  <c r="L464"/>
  <c r="K464"/>
  <c r="J464"/>
  <c r="I464"/>
  <c r="H464"/>
  <c r="G464"/>
  <c r="F464"/>
  <c r="M463"/>
  <c r="K463"/>
  <c r="J463"/>
  <c r="I463"/>
  <c r="H463"/>
  <c r="G463"/>
  <c r="F463"/>
  <c r="M462"/>
  <c r="L462"/>
  <c r="L461" s="1"/>
  <c r="L460" s="1"/>
  <c r="M461"/>
  <c r="K461"/>
  <c r="J461"/>
  <c r="I461"/>
  <c r="H461"/>
  <c r="G461"/>
  <c r="F461"/>
  <c r="M460"/>
  <c r="K460"/>
  <c r="J460"/>
  <c r="I460"/>
  <c r="H460"/>
  <c r="G460"/>
  <c r="F460"/>
  <c r="M459"/>
  <c r="F459"/>
  <c r="L459" s="1"/>
  <c r="L458" s="1"/>
  <c r="L457" s="1"/>
  <c r="L456" s="1"/>
  <c r="M458"/>
  <c r="K458"/>
  <c r="J458"/>
  <c r="I458"/>
  <c r="H458"/>
  <c r="G458"/>
  <c r="F458"/>
  <c r="M457"/>
  <c r="K457"/>
  <c r="J457"/>
  <c r="I457"/>
  <c r="H457"/>
  <c r="G457"/>
  <c r="F457"/>
  <c r="M456"/>
  <c r="K456"/>
  <c r="J456"/>
  <c r="I456"/>
  <c r="H456"/>
  <c r="G456"/>
  <c r="F456"/>
  <c r="K455"/>
  <c r="J455"/>
  <c r="I455"/>
  <c r="H455"/>
  <c r="G455"/>
  <c r="F455"/>
  <c r="M454"/>
  <c r="M453" s="1"/>
  <c r="M452" s="1"/>
  <c r="M451" s="1"/>
  <c r="M450" s="1"/>
  <c r="L454"/>
  <c r="L453" s="1"/>
  <c r="L452" s="1"/>
  <c r="L451" s="1"/>
  <c r="L450" s="1"/>
  <c r="K453"/>
  <c r="J453"/>
  <c r="I453"/>
  <c r="H453"/>
  <c r="G453"/>
  <c r="F453"/>
  <c r="K452"/>
  <c r="J452"/>
  <c r="I452"/>
  <c r="H452"/>
  <c r="G452"/>
  <c r="F452"/>
  <c r="K451"/>
  <c r="J451"/>
  <c r="I451"/>
  <c r="H451"/>
  <c r="G451"/>
  <c r="F451"/>
  <c r="K450"/>
  <c r="J450"/>
  <c r="I450"/>
  <c r="H450"/>
  <c r="G450"/>
  <c r="F450"/>
  <c r="J449"/>
  <c r="I449"/>
  <c r="H449"/>
  <c r="G449"/>
  <c r="F449"/>
  <c r="J448"/>
  <c r="I448"/>
  <c r="H448"/>
  <c r="G448"/>
  <c r="F448"/>
  <c r="M446"/>
  <c r="L446"/>
  <c r="M445"/>
  <c r="L445"/>
  <c r="K445"/>
  <c r="J445"/>
  <c r="I445"/>
  <c r="H445"/>
  <c r="G445"/>
  <c r="F445"/>
  <c r="M444"/>
  <c r="L444"/>
  <c r="K444"/>
  <c r="J444"/>
  <c r="I444"/>
  <c r="H444"/>
  <c r="G444"/>
  <c r="F444"/>
  <c r="M443"/>
  <c r="M442" s="1"/>
  <c r="M441" s="1"/>
  <c r="M440" s="1"/>
  <c r="L443"/>
  <c r="L442" s="1"/>
  <c r="L441" s="1"/>
  <c r="L440" s="1"/>
  <c r="K442"/>
  <c r="J442"/>
  <c r="I442"/>
  <c r="H442"/>
  <c r="G442"/>
  <c r="F442"/>
  <c r="K441"/>
  <c r="J441"/>
  <c r="I441"/>
  <c r="H441"/>
  <c r="G441"/>
  <c r="F441"/>
  <c r="K440"/>
  <c r="J440"/>
  <c r="I440"/>
  <c r="H440"/>
  <c r="G440"/>
  <c r="F440"/>
  <c r="M439"/>
  <c r="L439"/>
  <c r="L438" s="1"/>
  <c r="L437" s="1"/>
  <c r="M438"/>
  <c r="K438"/>
  <c r="J438"/>
  <c r="I438"/>
  <c r="H438"/>
  <c r="G438"/>
  <c r="F438"/>
  <c r="M437"/>
  <c r="K437"/>
  <c r="J437"/>
  <c r="I437"/>
  <c r="H437"/>
  <c r="G437"/>
  <c r="F437"/>
  <c r="M436"/>
  <c r="M435" s="1"/>
  <c r="M434" s="1"/>
  <c r="L436"/>
  <c r="L435" s="1"/>
  <c r="L434" s="1"/>
  <c r="K435"/>
  <c r="J435"/>
  <c r="I435"/>
  <c r="H435"/>
  <c r="G435"/>
  <c r="F435"/>
  <c r="K434"/>
  <c r="J434"/>
  <c r="I434"/>
  <c r="H434"/>
  <c r="G434"/>
  <c r="F434"/>
  <c r="M433"/>
  <c r="L433"/>
  <c r="L432" s="1"/>
  <c r="L431" s="1"/>
  <c r="M432"/>
  <c r="K432"/>
  <c r="J432"/>
  <c r="I432"/>
  <c r="H432"/>
  <c r="G432"/>
  <c r="F432"/>
  <c r="M431"/>
  <c r="K431"/>
  <c r="J431"/>
  <c r="I431"/>
  <c r="H431"/>
  <c r="G431"/>
  <c r="F431"/>
  <c r="M430"/>
  <c r="M429" s="1"/>
  <c r="M428" s="1"/>
  <c r="L430"/>
  <c r="L429"/>
  <c r="K429"/>
  <c r="J429"/>
  <c r="I429"/>
  <c r="H429"/>
  <c r="G429"/>
  <c r="F429"/>
  <c r="L428"/>
  <c r="K428"/>
  <c r="J428"/>
  <c r="I428"/>
  <c r="H428"/>
  <c r="G428"/>
  <c r="F428"/>
  <c r="M427"/>
  <c r="L427"/>
  <c r="L426" s="1"/>
  <c r="L425" s="1"/>
  <c r="M426"/>
  <c r="K426"/>
  <c r="J426"/>
  <c r="I426"/>
  <c r="H426"/>
  <c r="G426"/>
  <c r="F426"/>
  <c r="M425"/>
  <c r="K425"/>
  <c r="J425"/>
  <c r="I425"/>
  <c r="H425"/>
  <c r="G425"/>
  <c r="F425"/>
  <c r="K424"/>
  <c r="J424"/>
  <c r="I424"/>
  <c r="H424"/>
  <c r="G424"/>
  <c r="F424"/>
  <c r="M423"/>
  <c r="L423"/>
  <c r="M422"/>
  <c r="L422"/>
  <c r="K422"/>
  <c r="J422"/>
  <c r="I422"/>
  <c r="H422"/>
  <c r="G422"/>
  <c r="F422"/>
  <c r="M421"/>
  <c r="L421"/>
  <c r="K421"/>
  <c r="J421"/>
  <c r="I421"/>
  <c r="H421"/>
  <c r="G421"/>
  <c r="F421"/>
  <c r="M420"/>
  <c r="L420"/>
  <c r="K420"/>
  <c r="J420"/>
  <c r="I420"/>
  <c r="H420"/>
  <c r="G420"/>
  <c r="F420"/>
  <c r="K419"/>
  <c r="J419"/>
  <c r="I419"/>
  <c r="H419"/>
  <c r="G419"/>
  <c r="F419"/>
  <c r="K418"/>
  <c r="J418"/>
  <c r="I418"/>
  <c r="H418"/>
  <c r="G418"/>
  <c r="F418"/>
  <c r="K417"/>
  <c r="J417"/>
  <c r="I417"/>
  <c r="H417"/>
  <c r="G417"/>
  <c r="F417"/>
  <c r="M415"/>
  <c r="M414" s="1"/>
  <c r="M413" s="1"/>
  <c r="L415"/>
  <c r="L414" s="1"/>
  <c r="L413" s="1"/>
  <c r="F415"/>
  <c r="K414"/>
  <c r="J414"/>
  <c r="I414"/>
  <c r="H414"/>
  <c r="G414"/>
  <c r="F414"/>
  <c r="K413"/>
  <c r="J413"/>
  <c r="I413"/>
  <c r="H413"/>
  <c r="G413"/>
  <c r="F413"/>
  <c r="M412"/>
  <c r="M411" s="1"/>
  <c r="M408" s="1"/>
  <c r="F412"/>
  <c r="L412" s="1"/>
  <c r="L411" s="1"/>
  <c r="K411"/>
  <c r="J411"/>
  <c r="I411"/>
  <c r="H411"/>
  <c r="G411"/>
  <c r="F411"/>
  <c r="M410"/>
  <c r="F410"/>
  <c r="L410" s="1"/>
  <c r="L409" s="1"/>
  <c r="L408" s="1"/>
  <c r="M409"/>
  <c r="K409"/>
  <c r="J409"/>
  <c r="I409"/>
  <c r="H409"/>
  <c r="G409"/>
  <c r="F409"/>
  <c r="K408"/>
  <c r="J408"/>
  <c r="I408"/>
  <c r="H408"/>
  <c r="G408"/>
  <c r="F408"/>
  <c r="M407"/>
  <c r="M406" s="1"/>
  <c r="F407"/>
  <c r="L407" s="1"/>
  <c r="L406" s="1"/>
  <c r="K406"/>
  <c r="J406"/>
  <c r="I406"/>
  <c r="H406"/>
  <c r="G406"/>
  <c r="F406"/>
  <c r="M405"/>
  <c r="L405"/>
  <c r="K405"/>
  <c r="J405"/>
  <c r="I405"/>
  <c r="H405"/>
  <c r="G405"/>
  <c r="F405"/>
  <c r="M404"/>
  <c r="L404"/>
  <c r="L403" s="1"/>
  <c r="L402" s="1"/>
  <c r="M403"/>
  <c r="K403"/>
  <c r="J403"/>
  <c r="I403"/>
  <c r="H403"/>
  <c r="G403"/>
  <c r="F403"/>
  <c r="M402"/>
  <c r="K402"/>
  <c r="J402"/>
  <c r="I402"/>
  <c r="H402"/>
  <c r="G402"/>
  <c r="F402"/>
  <c r="M401"/>
  <c r="F401"/>
  <c r="L401" s="1"/>
  <c r="L400" s="1"/>
  <c r="L399" s="1"/>
  <c r="M400"/>
  <c r="K400"/>
  <c r="J400"/>
  <c r="I400"/>
  <c r="H400"/>
  <c r="G400"/>
  <c r="F400"/>
  <c r="M399"/>
  <c r="K399"/>
  <c r="J399"/>
  <c r="I399"/>
  <c r="H399"/>
  <c r="G399"/>
  <c r="F399"/>
  <c r="M398"/>
  <c r="M397" s="1"/>
  <c r="M396" s="1"/>
  <c r="L398"/>
  <c r="F398"/>
  <c r="L397"/>
  <c r="K397"/>
  <c r="J397"/>
  <c r="I397"/>
  <c r="H397"/>
  <c r="G397"/>
  <c r="F397"/>
  <c r="L396"/>
  <c r="K396"/>
  <c r="J396"/>
  <c r="I396"/>
  <c r="H396"/>
  <c r="G396"/>
  <c r="F396"/>
  <c r="M395"/>
  <c r="M394" s="1"/>
  <c r="M393" s="1"/>
  <c r="L395"/>
  <c r="L394" s="1"/>
  <c r="L393" s="1"/>
  <c r="F395"/>
  <c r="K394"/>
  <c r="J394"/>
  <c r="I394"/>
  <c r="H394"/>
  <c r="G394"/>
  <c r="F394"/>
  <c r="K393"/>
  <c r="J393"/>
  <c r="I393"/>
  <c r="H393"/>
  <c r="G393"/>
  <c r="F393"/>
  <c r="M392"/>
  <c r="F392"/>
  <c r="L392" s="1"/>
  <c r="L391" s="1"/>
  <c r="L390" s="1"/>
  <c r="M391"/>
  <c r="K391"/>
  <c r="J391"/>
  <c r="I391"/>
  <c r="H391"/>
  <c r="G391"/>
  <c r="F391"/>
  <c r="M390"/>
  <c r="K390"/>
  <c r="J390"/>
  <c r="I390"/>
  <c r="H390"/>
  <c r="G390"/>
  <c r="F390"/>
  <c r="M389"/>
  <c r="M388" s="1"/>
  <c r="L389"/>
  <c r="L388"/>
  <c r="K388"/>
  <c r="J388"/>
  <c r="I388"/>
  <c r="H388"/>
  <c r="H383" s="1"/>
  <c r="H382" s="1"/>
  <c r="H373" s="1"/>
  <c r="H372" s="1"/>
  <c r="H363" s="1"/>
  <c r="G388"/>
  <c r="F388"/>
  <c r="M387"/>
  <c r="M386" s="1"/>
  <c r="M383" s="1"/>
  <c r="M382" s="1"/>
  <c r="M373" s="1"/>
  <c r="M372" s="1"/>
  <c r="L387"/>
  <c r="L386" s="1"/>
  <c r="L383" s="1"/>
  <c r="L382" s="1"/>
  <c r="F387"/>
  <c r="K386"/>
  <c r="K383" s="1"/>
  <c r="K382" s="1"/>
  <c r="K373" s="1"/>
  <c r="K372" s="1"/>
  <c r="K363" s="1"/>
  <c r="J386"/>
  <c r="J383" s="1"/>
  <c r="J382" s="1"/>
  <c r="J373" s="1"/>
  <c r="J372" s="1"/>
  <c r="J363" s="1"/>
  <c r="I386"/>
  <c r="H386"/>
  <c r="G386"/>
  <c r="G383" s="1"/>
  <c r="G382" s="1"/>
  <c r="G373" s="1"/>
  <c r="G372" s="1"/>
  <c r="G363" s="1"/>
  <c r="F386"/>
  <c r="F383" s="1"/>
  <c r="F382" s="1"/>
  <c r="F373" s="1"/>
  <c r="F372" s="1"/>
  <c r="F363" s="1"/>
  <c r="M385"/>
  <c r="L385"/>
  <c r="M384"/>
  <c r="L384"/>
  <c r="K384"/>
  <c r="J384"/>
  <c r="I384"/>
  <c r="H384"/>
  <c r="G384"/>
  <c r="F384"/>
  <c r="I383"/>
  <c r="I382"/>
  <c r="M381"/>
  <c r="L381"/>
  <c r="M377"/>
  <c r="L377"/>
  <c r="M376"/>
  <c r="L376"/>
  <c r="K376"/>
  <c r="J376"/>
  <c r="I376"/>
  <c r="H376"/>
  <c r="G376"/>
  <c r="F376"/>
  <c r="M375"/>
  <c r="L375"/>
  <c r="K375"/>
  <c r="J375"/>
  <c r="I375"/>
  <c r="H375"/>
  <c r="G375"/>
  <c r="F375"/>
  <c r="M374"/>
  <c r="L374"/>
  <c r="K374"/>
  <c r="J374"/>
  <c r="I374"/>
  <c r="H374"/>
  <c r="G374"/>
  <c r="F374"/>
  <c r="I373"/>
  <c r="I372"/>
  <c r="I363" s="1"/>
  <c r="M370"/>
  <c r="M369" s="1"/>
  <c r="M368" s="1"/>
  <c r="M367" s="1"/>
  <c r="M366" s="1"/>
  <c r="M365" s="1"/>
  <c r="L370"/>
  <c r="L369" s="1"/>
  <c r="L368" s="1"/>
  <c r="L367" s="1"/>
  <c r="L366" s="1"/>
  <c r="L365" s="1"/>
  <c r="K369"/>
  <c r="J369"/>
  <c r="I369"/>
  <c r="H369"/>
  <c r="G369"/>
  <c r="F369"/>
  <c r="K368"/>
  <c r="J368"/>
  <c r="I368"/>
  <c r="H368"/>
  <c r="G368"/>
  <c r="F368"/>
  <c r="K367"/>
  <c r="J367"/>
  <c r="I367"/>
  <c r="H367"/>
  <c r="G367"/>
  <c r="F367"/>
  <c r="K366"/>
  <c r="J366"/>
  <c r="I366"/>
  <c r="H366"/>
  <c r="G366"/>
  <c r="F366"/>
  <c r="K365"/>
  <c r="J365"/>
  <c r="I365"/>
  <c r="H365"/>
  <c r="G365"/>
  <c r="F365"/>
  <c r="M361"/>
  <c r="L361"/>
  <c r="M356"/>
  <c r="M355" s="1"/>
  <c r="M354" s="1"/>
  <c r="L356"/>
  <c r="L355" s="1"/>
  <c r="L354" s="1"/>
  <c r="K355"/>
  <c r="J355"/>
  <c r="I355"/>
  <c r="H355"/>
  <c r="G355"/>
  <c r="F355"/>
  <c r="K354"/>
  <c r="J354"/>
  <c r="I354"/>
  <c r="H354"/>
  <c r="G354"/>
  <c r="F354"/>
  <c r="M353"/>
  <c r="L353"/>
  <c r="M352"/>
  <c r="M351" s="1"/>
  <c r="M346" s="1"/>
  <c r="M345" s="1"/>
  <c r="L352"/>
  <c r="L351" s="1"/>
  <c r="K351"/>
  <c r="K346" s="1"/>
  <c r="K345" s="1"/>
  <c r="K340" s="1"/>
  <c r="K329" s="1"/>
  <c r="J351"/>
  <c r="I351"/>
  <c r="H351"/>
  <c r="G351"/>
  <c r="G346" s="1"/>
  <c r="G345" s="1"/>
  <c r="G340" s="1"/>
  <c r="G329" s="1"/>
  <c r="F351"/>
  <c r="M350"/>
  <c r="F350"/>
  <c r="L350" s="1"/>
  <c r="L349" s="1"/>
  <c r="M349"/>
  <c r="K349"/>
  <c r="J349"/>
  <c r="J346" s="1"/>
  <c r="J345" s="1"/>
  <c r="J340" s="1"/>
  <c r="J329" s="1"/>
  <c r="I349"/>
  <c r="H349"/>
  <c r="G349"/>
  <c r="F349"/>
  <c r="F346" s="1"/>
  <c r="F345" s="1"/>
  <c r="F340" s="1"/>
  <c r="F329" s="1"/>
  <c r="M348"/>
  <c r="F348"/>
  <c r="L348" s="1"/>
  <c r="L347" s="1"/>
  <c r="L346" s="1"/>
  <c r="L345" s="1"/>
  <c r="M347"/>
  <c r="K347"/>
  <c r="J347"/>
  <c r="I347"/>
  <c r="H347"/>
  <c r="G347"/>
  <c r="F347"/>
  <c r="I346"/>
  <c r="H346"/>
  <c r="I345"/>
  <c r="I340" s="1"/>
  <c r="I329" s="1"/>
  <c r="H345"/>
  <c r="H340" s="1"/>
  <c r="H329" s="1"/>
  <c r="M344"/>
  <c r="M343" s="1"/>
  <c r="M342" s="1"/>
  <c r="M341" s="1"/>
  <c r="M340" s="1"/>
  <c r="L344"/>
  <c r="L343" s="1"/>
  <c r="L342" s="1"/>
  <c r="L341" s="1"/>
  <c r="K343"/>
  <c r="J343"/>
  <c r="I343"/>
  <c r="H343"/>
  <c r="G343"/>
  <c r="F343"/>
  <c r="K342"/>
  <c r="J342"/>
  <c r="I342"/>
  <c r="H342"/>
  <c r="G342"/>
  <c r="F342"/>
  <c r="K341"/>
  <c r="J341"/>
  <c r="I341"/>
  <c r="H341"/>
  <c r="G341"/>
  <c r="F341"/>
  <c r="M339"/>
  <c r="L339"/>
  <c r="M334"/>
  <c r="M333" s="1"/>
  <c r="M332" s="1"/>
  <c r="M331" s="1"/>
  <c r="M330" s="1"/>
  <c r="L334"/>
  <c r="L333" s="1"/>
  <c r="L332" s="1"/>
  <c r="L331" s="1"/>
  <c r="L330" s="1"/>
  <c r="K333"/>
  <c r="J333"/>
  <c r="I333"/>
  <c r="H333"/>
  <c r="G333"/>
  <c r="F333"/>
  <c r="K332"/>
  <c r="J332"/>
  <c r="I332"/>
  <c r="H332"/>
  <c r="G332"/>
  <c r="F332"/>
  <c r="K331"/>
  <c r="J331"/>
  <c r="I331"/>
  <c r="H331"/>
  <c r="G331"/>
  <c r="F331"/>
  <c r="K330"/>
  <c r="J330"/>
  <c r="I330"/>
  <c r="H330"/>
  <c r="G330"/>
  <c r="F330"/>
  <c r="M327"/>
  <c r="L327"/>
  <c r="M326"/>
  <c r="M325" s="1"/>
  <c r="M322" s="1"/>
  <c r="M321" s="1"/>
  <c r="M320" s="1"/>
  <c r="L326"/>
  <c r="L325" s="1"/>
  <c r="L322" s="1"/>
  <c r="L321" s="1"/>
  <c r="L320" s="1"/>
  <c r="K325"/>
  <c r="K322" s="1"/>
  <c r="K321" s="1"/>
  <c r="K320" s="1"/>
  <c r="J325"/>
  <c r="J322" s="1"/>
  <c r="J321" s="1"/>
  <c r="J320" s="1"/>
  <c r="I325"/>
  <c r="H325"/>
  <c r="G325"/>
  <c r="G322" s="1"/>
  <c r="G321" s="1"/>
  <c r="G320" s="1"/>
  <c r="F325"/>
  <c r="F322" s="1"/>
  <c r="F321" s="1"/>
  <c r="F320" s="1"/>
  <c r="M324"/>
  <c r="L324"/>
  <c r="M323"/>
  <c r="L323"/>
  <c r="K323"/>
  <c r="J323"/>
  <c r="I323"/>
  <c r="H323"/>
  <c r="G323"/>
  <c r="F323"/>
  <c r="I322"/>
  <c r="H322"/>
  <c r="I321"/>
  <c r="H321"/>
  <c r="I320"/>
  <c r="H320"/>
  <c r="M319"/>
  <c r="M318" s="1"/>
  <c r="M317" s="1"/>
  <c r="M316" s="1"/>
  <c r="M315" s="1"/>
  <c r="L319"/>
  <c r="L318" s="1"/>
  <c r="L317" s="1"/>
  <c r="L316" s="1"/>
  <c r="L315" s="1"/>
  <c r="K318"/>
  <c r="J318"/>
  <c r="I318"/>
  <c r="H318"/>
  <c r="G318"/>
  <c r="F318"/>
  <c r="K317"/>
  <c r="J317"/>
  <c r="I317"/>
  <c r="H317"/>
  <c r="G317"/>
  <c r="F317"/>
  <c r="K316"/>
  <c r="J316"/>
  <c r="I316"/>
  <c r="H316"/>
  <c r="G316"/>
  <c r="F316"/>
  <c r="K315"/>
  <c r="J315"/>
  <c r="I315"/>
  <c r="H315"/>
  <c r="G315"/>
  <c r="F315"/>
  <c r="M314"/>
  <c r="L314"/>
  <c r="M313"/>
  <c r="L313"/>
  <c r="K313"/>
  <c r="J313"/>
  <c r="I313"/>
  <c r="I308" s="1"/>
  <c r="I307" s="1"/>
  <c r="I306" s="1"/>
  <c r="I300" s="1"/>
  <c r="I298" s="1"/>
  <c r="H313"/>
  <c r="G313"/>
  <c r="F313"/>
  <c r="M312"/>
  <c r="M311" s="1"/>
  <c r="L312"/>
  <c r="F312"/>
  <c r="L311"/>
  <c r="K311"/>
  <c r="J311"/>
  <c r="I311"/>
  <c r="H311"/>
  <c r="H308" s="1"/>
  <c r="H307" s="1"/>
  <c r="H306" s="1"/>
  <c r="H300" s="1"/>
  <c r="H298" s="1"/>
  <c r="G311"/>
  <c r="F311"/>
  <c r="M310"/>
  <c r="M309" s="1"/>
  <c r="M308" s="1"/>
  <c r="M307" s="1"/>
  <c r="M306" s="1"/>
  <c r="M300" s="1"/>
  <c r="L310"/>
  <c r="L309" s="1"/>
  <c r="L308" s="1"/>
  <c r="L307" s="1"/>
  <c r="L306" s="1"/>
  <c r="L300" s="1"/>
  <c r="F310"/>
  <c r="K309"/>
  <c r="J309"/>
  <c r="I309"/>
  <c r="H309"/>
  <c r="G309"/>
  <c r="F309"/>
  <c r="K308"/>
  <c r="J308"/>
  <c r="G308"/>
  <c r="F308"/>
  <c r="K307"/>
  <c r="J307"/>
  <c r="G307"/>
  <c r="F307"/>
  <c r="K306"/>
  <c r="K300" s="1"/>
  <c r="K298" s="1"/>
  <c r="J306"/>
  <c r="G306"/>
  <c r="F306"/>
  <c r="F300" s="1"/>
  <c r="F298" s="1"/>
  <c r="M305"/>
  <c r="L305"/>
  <c r="M304"/>
  <c r="L304"/>
  <c r="K304"/>
  <c r="J304"/>
  <c r="I304"/>
  <c r="H304"/>
  <c r="G304"/>
  <c r="F304"/>
  <c r="M303"/>
  <c r="L303"/>
  <c r="K303"/>
  <c r="J303"/>
  <c r="I303"/>
  <c r="H303"/>
  <c r="G303"/>
  <c r="F303"/>
  <c r="M302"/>
  <c r="L302"/>
  <c r="K302"/>
  <c r="J302"/>
  <c r="I302"/>
  <c r="H302"/>
  <c r="G302"/>
  <c r="F302"/>
  <c r="M301"/>
  <c r="L301"/>
  <c r="K301"/>
  <c r="J301"/>
  <c r="I301"/>
  <c r="H301"/>
  <c r="G301"/>
  <c r="F301"/>
  <c r="M296"/>
  <c r="M295" s="1"/>
  <c r="M294" s="1"/>
  <c r="L296"/>
  <c r="L295" s="1"/>
  <c r="L294" s="1"/>
  <c r="K295"/>
  <c r="J295"/>
  <c r="I295"/>
  <c r="H295"/>
  <c r="G295"/>
  <c r="F295"/>
  <c r="K294"/>
  <c r="J294"/>
  <c r="I294"/>
  <c r="H294"/>
  <c r="G294"/>
  <c r="F294"/>
  <c r="M293"/>
  <c r="L293"/>
  <c r="M292"/>
  <c r="L292"/>
  <c r="K292"/>
  <c r="J292"/>
  <c r="I292"/>
  <c r="H292"/>
  <c r="G292"/>
  <c r="F292"/>
  <c r="M291"/>
  <c r="L291"/>
  <c r="K291"/>
  <c r="J291"/>
  <c r="I291"/>
  <c r="H291"/>
  <c r="G291"/>
  <c r="F291"/>
  <c r="M290"/>
  <c r="L290"/>
  <c r="K290"/>
  <c r="J290"/>
  <c r="I290"/>
  <c r="H290"/>
  <c r="G290"/>
  <c r="F290"/>
  <c r="M289"/>
  <c r="M288" s="1"/>
  <c r="M287" s="1"/>
  <c r="L289"/>
  <c r="L288" s="1"/>
  <c r="L287" s="1"/>
  <c r="K288"/>
  <c r="J288"/>
  <c r="I288"/>
  <c r="H288"/>
  <c r="G288"/>
  <c r="F288"/>
  <c r="K287"/>
  <c r="J287"/>
  <c r="I287"/>
  <c r="H287"/>
  <c r="G287"/>
  <c r="F287"/>
  <c r="M286"/>
  <c r="F286"/>
  <c r="L286" s="1"/>
  <c r="L285" s="1"/>
  <c r="L284" s="1"/>
  <c r="M285"/>
  <c r="K285"/>
  <c r="J285"/>
  <c r="I285"/>
  <c r="H285"/>
  <c r="G285"/>
  <c r="F285"/>
  <c r="M284"/>
  <c r="K284"/>
  <c r="J284"/>
  <c r="I284"/>
  <c r="H284"/>
  <c r="G284"/>
  <c r="F284"/>
  <c r="M283"/>
  <c r="F283"/>
  <c r="L283" s="1"/>
  <c r="L282" s="1"/>
  <c r="L281" s="1"/>
  <c r="M282"/>
  <c r="K282"/>
  <c r="J282"/>
  <c r="I282"/>
  <c r="H282"/>
  <c r="G282"/>
  <c r="F282"/>
  <c r="M281"/>
  <c r="K281"/>
  <c r="J281"/>
  <c r="I281"/>
  <c r="H281"/>
  <c r="G281"/>
  <c r="F281"/>
  <c r="M280"/>
  <c r="M279" s="1"/>
  <c r="M278" s="1"/>
  <c r="L280"/>
  <c r="L279" s="1"/>
  <c r="L278" s="1"/>
  <c r="K279"/>
  <c r="J279"/>
  <c r="I279"/>
  <c r="H279"/>
  <c r="G279"/>
  <c r="F279"/>
  <c r="K278"/>
  <c r="K267" s="1"/>
  <c r="K266" s="1"/>
  <c r="J278"/>
  <c r="I278"/>
  <c r="H278"/>
  <c r="G278"/>
  <c r="G267" s="1"/>
  <c r="G266" s="1"/>
  <c r="F278"/>
  <c r="M277"/>
  <c r="F277"/>
  <c r="L277" s="1"/>
  <c r="L275" s="1"/>
  <c r="M276"/>
  <c r="L276"/>
  <c r="F276"/>
  <c r="M275"/>
  <c r="K275"/>
  <c r="J275"/>
  <c r="I275"/>
  <c r="H275"/>
  <c r="G275"/>
  <c r="M274"/>
  <c r="L274"/>
  <c r="M272"/>
  <c r="F272"/>
  <c r="L272" s="1"/>
  <c r="L271" s="1"/>
  <c r="L268" s="1"/>
  <c r="L267" s="1"/>
  <c r="L266" s="1"/>
  <c r="M271"/>
  <c r="K271"/>
  <c r="J271"/>
  <c r="J268" s="1"/>
  <c r="J267" s="1"/>
  <c r="J266" s="1"/>
  <c r="I271"/>
  <c r="I268" s="1"/>
  <c r="I267" s="1"/>
  <c r="I266" s="1"/>
  <c r="H271"/>
  <c r="G271"/>
  <c r="F271"/>
  <c r="M270"/>
  <c r="M269" s="1"/>
  <c r="M268" s="1"/>
  <c r="M267" s="1"/>
  <c r="M266" s="1"/>
  <c r="L270"/>
  <c r="L269"/>
  <c r="K269"/>
  <c r="J269"/>
  <c r="I269"/>
  <c r="H269"/>
  <c r="G269"/>
  <c r="F269"/>
  <c r="K268"/>
  <c r="H268"/>
  <c r="G268"/>
  <c r="H267"/>
  <c r="H266"/>
  <c r="M265"/>
  <c r="L265"/>
  <c r="L264" s="1"/>
  <c r="L261" s="1"/>
  <c r="M264"/>
  <c r="K264"/>
  <c r="J264"/>
  <c r="J261" s="1"/>
  <c r="I264"/>
  <c r="I261" s="1"/>
  <c r="H264"/>
  <c r="G264"/>
  <c r="F264"/>
  <c r="F261" s="1"/>
  <c r="M263"/>
  <c r="M262" s="1"/>
  <c r="M261" s="1"/>
  <c r="L263"/>
  <c r="L262"/>
  <c r="K262"/>
  <c r="J262"/>
  <c r="I262"/>
  <c r="H262"/>
  <c r="G262"/>
  <c r="F262"/>
  <c r="K261"/>
  <c r="H261"/>
  <c r="G261"/>
  <c r="M260"/>
  <c r="L260"/>
  <c r="L259" s="1"/>
  <c r="M259"/>
  <c r="K259"/>
  <c r="J259"/>
  <c r="J254" s="1"/>
  <c r="J253" s="1"/>
  <c r="J252" s="1"/>
  <c r="I259"/>
  <c r="I254" s="1"/>
  <c r="I253" s="1"/>
  <c r="I252" s="1"/>
  <c r="H259"/>
  <c r="G259"/>
  <c r="F259"/>
  <c r="F254" s="1"/>
  <c r="F253" s="1"/>
  <c r="F252" s="1"/>
  <c r="M258"/>
  <c r="M257" s="1"/>
  <c r="M254" s="1"/>
  <c r="M253" s="1"/>
  <c r="M252" s="1"/>
  <c r="L258"/>
  <c r="L257"/>
  <c r="K257"/>
  <c r="J257"/>
  <c r="I257"/>
  <c r="H257"/>
  <c r="H254" s="1"/>
  <c r="H253" s="1"/>
  <c r="H252" s="1"/>
  <c r="G257"/>
  <c r="F257"/>
  <c r="M256"/>
  <c r="L256"/>
  <c r="L255" s="1"/>
  <c r="F256"/>
  <c r="M255"/>
  <c r="K255"/>
  <c r="J255"/>
  <c r="I255"/>
  <c r="H255"/>
  <c r="G255"/>
  <c r="F255"/>
  <c r="K254"/>
  <c r="G254"/>
  <c r="K253"/>
  <c r="G253"/>
  <c r="K252"/>
  <c r="G252"/>
  <c r="M251"/>
  <c r="L251"/>
  <c r="M250"/>
  <c r="L250"/>
  <c r="K250"/>
  <c r="J250"/>
  <c r="I250"/>
  <c r="H250"/>
  <c r="G250"/>
  <c r="F250"/>
  <c r="M249"/>
  <c r="L249"/>
  <c r="K249"/>
  <c r="J249"/>
  <c r="I249"/>
  <c r="H249"/>
  <c r="G249"/>
  <c r="F249"/>
  <c r="M248"/>
  <c r="L248"/>
  <c r="K248"/>
  <c r="J248"/>
  <c r="I248"/>
  <c r="H248"/>
  <c r="G248"/>
  <c r="F248"/>
  <c r="M247"/>
  <c r="L247"/>
  <c r="K247"/>
  <c r="J247"/>
  <c r="I247"/>
  <c r="H247"/>
  <c r="G247"/>
  <c r="F247"/>
  <c r="M246"/>
  <c r="M245" s="1"/>
  <c r="M244" s="1"/>
  <c r="M243" s="1"/>
  <c r="L246"/>
  <c r="L245" s="1"/>
  <c r="L244" s="1"/>
  <c r="L243" s="1"/>
  <c r="K245"/>
  <c r="K244" s="1"/>
  <c r="K243" s="1"/>
  <c r="J245"/>
  <c r="I245"/>
  <c r="H245"/>
  <c r="G245"/>
  <c r="G244" s="1"/>
  <c r="G243" s="1"/>
  <c r="F245"/>
  <c r="A245"/>
  <c r="J244"/>
  <c r="I244"/>
  <c r="H244"/>
  <c r="F244"/>
  <c r="J243"/>
  <c r="I243"/>
  <c r="H243"/>
  <c r="F243"/>
  <c r="M242"/>
  <c r="L242"/>
  <c r="L241" s="1"/>
  <c r="L238" s="1"/>
  <c r="L237" s="1"/>
  <c r="L236" s="1"/>
  <c r="F242"/>
  <c r="M241"/>
  <c r="K241"/>
  <c r="J241"/>
  <c r="J238" s="1"/>
  <c r="J237" s="1"/>
  <c r="J236" s="1"/>
  <c r="I241"/>
  <c r="H241"/>
  <c r="G241"/>
  <c r="F241"/>
  <c r="F238" s="1"/>
  <c r="F237" s="1"/>
  <c r="F236" s="1"/>
  <c r="M240"/>
  <c r="M239" s="1"/>
  <c r="M238" s="1"/>
  <c r="M237" s="1"/>
  <c r="M236" s="1"/>
  <c r="L240"/>
  <c r="L239"/>
  <c r="K239"/>
  <c r="J239"/>
  <c r="I239"/>
  <c r="H239"/>
  <c r="G239"/>
  <c r="F239"/>
  <c r="K238"/>
  <c r="I238"/>
  <c r="H238"/>
  <c r="G238"/>
  <c r="K237"/>
  <c r="I237"/>
  <c r="H237"/>
  <c r="G237"/>
  <c r="K236"/>
  <c r="I236"/>
  <c r="H236"/>
  <c r="G236"/>
  <c r="M235"/>
  <c r="L235"/>
  <c r="L234" s="1"/>
  <c r="L231" s="1"/>
  <c r="M234"/>
  <c r="K234"/>
  <c r="J234"/>
  <c r="J231" s="1"/>
  <c r="I234"/>
  <c r="H234"/>
  <c r="G234"/>
  <c r="F234"/>
  <c r="F231" s="1"/>
  <c r="M233"/>
  <c r="M232" s="1"/>
  <c r="M231" s="1"/>
  <c r="L233"/>
  <c r="L232"/>
  <c r="K232"/>
  <c r="J232"/>
  <c r="I232"/>
  <c r="H232"/>
  <c r="G232"/>
  <c r="F232"/>
  <c r="K231"/>
  <c r="I231"/>
  <c r="H231"/>
  <c r="G231"/>
  <c r="M230"/>
  <c r="L230"/>
  <c r="L229" s="1"/>
  <c r="M229"/>
  <c r="K229"/>
  <c r="J229"/>
  <c r="I229"/>
  <c r="H229"/>
  <c r="G229"/>
  <c r="F229"/>
  <c r="M228"/>
  <c r="M227" s="1"/>
  <c r="M224" s="1"/>
  <c r="L228"/>
  <c r="L227"/>
  <c r="K227"/>
  <c r="K224" s="1"/>
  <c r="J227"/>
  <c r="I227"/>
  <c r="H227"/>
  <c r="H224" s="1"/>
  <c r="H197" s="1"/>
  <c r="H169" s="1"/>
  <c r="G227"/>
  <c r="F227"/>
  <c r="M226"/>
  <c r="L226"/>
  <c r="L225" s="1"/>
  <c r="L224" s="1"/>
  <c r="M225"/>
  <c r="K225"/>
  <c r="J225"/>
  <c r="I225"/>
  <c r="H225"/>
  <c r="G225"/>
  <c r="F225"/>
  <c r="J224"/>
  <c r="I224"/>
  <c r="G224"/>
  <c r="F224"/>
  <c r="M223"/>
  <c r="M222" s="1"/>
  <c r="L223"/>
  <c r="L222"/>
  <c r="K222"/>
  <c r="J222"/>
  <c r="I222"/>
  <c r="H222"/>
  <c r="G222"/>
  <c r="F222"/>
  <c r="M221"/>
  <c r="L221"/>
  <c r="L220" s="1"/>
  <c r="L217" s="1"/>
  <c r="M220"/>
  <c r="K220"/>
  <c r="J220"/>
  <c r="J217" s="1"/>
  <c r="I220"/>
  <c r="I217" s="1"/>
  <c r="H220"/>
  <c r="G220"/>
  <c r="F220"/>
  <c r="F217" s="1"/>
  <c r="M219"/>
  <c r="M218" s="1"/>
  <c r="L219"/>
  <c r="L218"/>
  <c r="K218"/>
  <c r="J218"/>
  <c r="I218"/>
  <c r="H218"/>
  <c r="G218"/>
  <c r="F218"/>
  <c r="K217"/>
  <c r="H217"/>
  <c r="G217"/>
  <c r="M216"/>
  <c r="L216"/>
  <c r="L215" s="1"/>
  <c r="L214" s="1"/>
  <c r="M215"/>
  <c r="K215"/>
  <c r="J215"/>
  <c r="I215"/>
  <c r="H215"/>
  <c r="G215"/>
  <c r="F215"/>
  <c r="M214"/>
  <c r="K214"/>
  <c r="J214"/>
  <c r="I214"/>
  <c r="H214"/>
  <c r="G214"/>
  <c r="F214"/>
  <c r="M213"/>
  <c r="M212" s="1"/>
  <c r="M211" s="1"/>
  <c r="L213"/>
  <c r="L212"/>
  <c r="K212"/>
  <c r="J212"/>
  <c r="I212"/>
  <c r="H212"/>
  <c r="G212"/>
  <c r="F212"/>
  <c r="L211"/>
  <c r="K211"/>
  <c r="J211"/>
  <c r="I211"/>
  <c r="H211"/>
  <c r="G211"/>
  <c r="F211"/>
  <c r="M210"/>
  <c r="L210"/>
  <c r="L209" s="1"/>
  <c r="L206" s="1"/>
  <c r="M209"/>
  <c r="K209"/>
  <c r="J209"/>
  <c r="J206" s="1"/>
  <c r="I209"/>
  <c r="I206" s="1"/>
  <c r="H209"/>
  <c r="G209"/>
  <c r="F209"/>
  <c r="F206" s="1"/>
  <c r="M208"/>
  <c r="M207" s="1"/>
  <c r="M206" s="1"/>
  <c r="L208"/>
  <c r="L207"/>
  <c r="K207"/>
  <c r="J207"/>
  <c r="I207"/>
  <c r="H207"/>
  <c r="G207"/>
  <c r="F207"/>
  <c r="K206"/>
  <c r="H206"/>
  <c r="G206"/>
  <c r="M205"/>
  <c r="L205"/>
  <c r="L204" s="1"/>
  <c r="L201" s="1"/>
  <c r="M204"/>
  <c r="K204"/>
  <c r="J204"/>
  <c r="J201" s="1"/>
  <c r="J197" s="1"/>
  <c r="I204"/>
  <c r="I201" s="1"/>
  <c r="I197" s="1"/>
  <c r="H204"/>
  <c r="G204"/>
  <c r="F204"/>
  <c r="M203"/>
  <c r="M202" s="1"/>
  <c r="M201" s="1"/>
  <c r="L203"/>
  <c r="L202"/>
  <c r="K202"/>
  <c r="J202"/>
  <c r="I202"/>
  <c r="H202"/>
  <c r="G202"/>
  <c r="F202"/>
  <c r="K201"/>
  <c r="K197" s="1"/>
  <c r="H201"/>
  <c r="G201"/>
  <c r="G197" s="1"/>
  <c r="F201"/>
  <c r="M200"/>
  <c r="L200"/>
  <c r="L199" s="1"/>
  <c r="L198" s="1"/>
  <c r="M199"/>
  <c r="K199"/>
  <c r="J199"/>
  <c r="I199"/>
  <c r="H199"/>
  <c r="G199"/>
  <c r="F199"/>
  <c r="M198"/>
  <c r="K198"/>
  <c r="J198"/>
  <c r="I198"/>
  <c r="H198"/>
  <c r="G198"/>
  <c r="F198"/>
  <c r="M196"/>
  <c r="L196"/>
  <c r="M195"/>
  <c r="L195"/>
  <c r="L194" s="1"/>
  <c r="M194"/>
  <c r="K194"/>
  <c r="J194"/>
  <c r="I194"/>
  <c r="H194"/>
  <c r="G194"/>
  <c r="F194"/>
  <c r="M193"/>
  <c r="M192" s="1"/>
  <c r="M189" s="1"/>
  <c r="L193"/>
  <c r="L192" s="1"/>
  <c r="K192"/>
  <c r="K189" s="1"/>
  <c r="J192"/>
  <c r="I192"/>
  <c r="H192"/>
  <c r="G192"/>
  <c r="G189" s="1"/>
  <c r="F192"/>
  <c r="M191"/>
  <c r="L191"/>
  <c r="L190" s="1"/>
  <c r="M190"/>
  <c r="K190"/>
  <c r="J190"/>
  <c r="I190"/>
  <c r="H190"/>
  <c r="G190"/>
  <c r="F190"/>
  <c r="J189"/>
  <c r="I189"/>
  <c r="H189"/>
  <c r="F189"/>
  <c r="M188"/>
  <c r="M187" s="1"/>
  <c r="L188"/>
  <c r="L187" s="1"/>
  <c r="K187"/>
  <c r="K182" s="1"/>
  <c r="K181" s="1"/>
  <c r="J187"/>
  <c r="I187"/>
  <c r="I182" s="1"/>
  <c r="I181" s="1"/>
  <c r="H187"/>
  <c r="G187"/>
  <c r="G182" s="1"/>
  <c r="G181" s="1"/>
  <c r="F187"/>
  <c r="M186"/>
  <c r="M185" s="1"/>
  <c r="F186"/>
  <c r="L186" s="1"/>
  <c r="L185" s="1"/>
  <c r="L182" s="1"/>
  <c r="K185"/>
  <c r="J185"/>
  <c r="J182" s="1"/>
  <c r="J181" s="1"/>
  <c r="J169" s="1"/>
  <c r="I185"/>
  <c r="H185"/>
  <c r="G185"/>
  <c r="F185"/>
  <c r="F182" s="1"/>
  <c r="F181" s="1"/>
  <c r="M184"/>
  <c r="M183" s="1"/>
  <c r="M182" s="1"/>
  <c r="L184"/>
  <c r="L183"/>
  <c r="K183"/>
  <c r="J183"/>
  <c r="I183"/>
  <c r="H183"/>
  <c r="G183"/>
  <c r="F183"/>
  <c r="H182"/>
  <c r="H181"/>
  <c r="M180"/>
  <c r="M179" s="1"/>
  <c r="M178" s="1"/>
  <c r="L180"/>
  <c r="L179" s="1"/>
  <c r="L178" s="1"/>
  <c r="K179"/>
  <c r="J179"/>
  <c r="I179"/>
  <c r="H179"/>
  <c r="G179"/>
  <c r="F179"/>
  <c r="K178"/>
  <c r="J178"/>
  <c r="I178"/>
  <c r="H178"/>
  <c r="G178"/>
  <c r="F178"/>
  <c r="M177"/>
  <c r="L177"/>
  <c r="L176" s="1"/>
  <c r="F177"/>
  <c r="M176"/>
  <c r="K176"/>
  <c r="J176"/>
  <c r="I176"/>
  <c r="H176"/>
  <c r="G176"/>
  <c r="F176"/>
  <c r="M175"/>
  <c r="M174" s="1"/>
  <c r="L175"/>
  <c r="L174" s="1"/>
  <c r="K174"/>
  <c r="K171" s="1"/>
  <c r="K170" s="1"/>
  <c r="J174"/>
  <c r="I174"/>
  <c r="I171" s="1"/>
  <c r="I170" s="1"/>
  <c r="I169" s="1"/>
  <c r="H174"/>
  <c r="G174"/>
  <c r="G171" s="1"/>
  <c r="G170" s="1"/>
  <c r="F174"/>
  <c r="M173"/>
  <c r="M172" s="1"/>
  <c r="M171" s="1"/>
  <c r="M170" s="1"/>
  <c r="F173"/>
  <c r="L173" s="1"/>
  <c r="L172" s="1"/>
  <c r="K172"/>
  <c r="J172"/>
  <c r="I172"/>
  <c r="H172"/>
  <c r="G172"/>
  <c r="F172"/>
  <c r="J171"/>
  <c r="H171"/>
  <c r="F171"/>
  <c r="J170"/>
  <c r="H170"/>
  <c r="F170"/>
  <c r="M168"/>
  <c r="L168"/>
  <c r="M167"/>
  <c r="L167"/>
  <c r="K167"/>
  <c r="J167"/>
  <c r="I167"/>
  <c r="H167"/>
  <c r="G167"/>
  <c r="F167"/>
  <c r="M166"/>
  <c r="L166"/>
  <c r="K166"/>
  <c r="J166"/>
  <c r="I166"/>
  <c r="H166"/>
  <c r="G166"/>
  <c r="F166"/>
  <c r="M165"/>
  <c r="L165"/>
  <c r="K165"/>
  <c r="J165"/>
  <c r="I165"/>
  <c r="H165"/>
  <c r="G165"/>
  <c r="F165"/>
  <c r="M164"/>
  <c r="L164"/>
  <c r="K164"/>
  <c r="J164"/>
  <c r="I164"/>
  <c r="H164"/>
  <c r="G164"/>
  <c r="F164"/>
  <c r="M163"/>
  <c r="L163"/>
  <c r="M159"/>
  <c r="L159"/>
  <c r="M156"/>
  <c r="L156"/>
  <c r="L155" s="1"/>
  <c r="L154" s="1"/>
  <c r="M155"/>
  <c r="K155"/>
  <c r="J155"/>
  <c r="I155"/>
  <c r="H155"/>
  <c r="G155"/>
  <c r="F155"/>
  <c r="M154"/>
  <c r="K154"/>
  <c r="J154"/>
  <c r="I154"/>
  <c r="H154"/>
  <c r="G154"/>
  <c r="F154"/>
  <c r="M153"/>
  <c r="L153"/>
  <c r="M152"/>
  <c r="L152"/>
  <c r="K152"/>
  <c r="J152"/>
  <c r="I152"/>
  <c r="H152"/>
  <c r="G152"/>
  <c r="F152"/>
  <c r="M151"/>
  <c r="L151"/>
  <c r="K151"/>
  <c r="J151"/>
  <c r="I151"/>
  <c r="H151"/>
  <c r="G151"/>
  <c r="F151"/>
  <c r="M150"/>
  <c r="L150"/>
  <c r="L149" s="1"/>
  <c r="L148" s="1"/>
  <c r="L144" s="1"/>
  <c r="M149"/>
  <c r="K149"/>
  <c r="J149"/>
  <c r="I149"/>
  <c r="H149"/>
  <c r="G149"/>
  <c r="F149"/>
  <c r="M148"/>
  <c r="K148"/>
  <c r="J148"/>
  <c r="I148"/>
  <c r="H148"/>
  <c r="G148"/>
  <c r="F148"/>
  <c r="M147"/>
  <c r="M146" s="1"/>
  <c r="M145" s="1"/>
  <c r="M144" s="1"/>
  <c r="L147"/>
  <c r="L146"/>
  <c r="K146"/>
  <c r="J146"/>
  <c r="I146"/>
  <c r="H146"/>
  <c r="G146"/>
  <c r="F146"/>
  <c r="L145"/>
  <c r="K145"/>
  <c r="J145"/>
  <c r="I145"/>
  <c r="H145"/>
  <c r="G145"/>
  <c r="F145"/>
  <c r="K144"/>
  <c r="J144"/>
  <c r="I144"/>
  <c r="H144"/>
  <c r="G144"/>
  <c r="F144"/>
  <c r="M143"/>
  <c r="M142" s="1"/>
  <c r="M141" s="1"/>
  <c r="M135" s="1"/>
  <c r="L143"/>
  <c r="L142" s="1"/>
  <c r="L141" s="1"/>
  <c r="K142"/>
  <c r="J142"/>
  <c r="I142"/>
  <c r="H142"/>
  <c r="G142"/>
  <c r="F142"/>
  <c r="K141"/>
  <c r="J141"/>
  <c r="J135" s="1"/>
  <c r="J130" s="1"/>
  <c r="I141"/>
  <c r="H141"/>
  <c r="H135" s="1"/>
  <c r="H130" s="1"/>
  <c r="G141"/>
  <c r="F141"/>
  <c r="F135" s="1"/>
  <c r="F130" s="1"/>
  <c r="M140"/>
  <c r="L140"/>
  <c r="M138"/>
  <c r="L138"/>
  <c r="L137" s="1"/>
  <c r="L136" s="1"/>
  <c r="L135" s="1"/>
  <c r="F138"/>
  <c r="M137"/>
  <c r="K137"/>
  <c r="J137"/>
  <c r="I137"/>
  <c r="H137"/>
  <c r="G137"/>
  <c r="F137"/>
  <c r="M136"/>
  <c r="K136"/>
  <c r="J136"/>
  <c r="I136"/>
  <c r="H136"/>
  <c r="G136"/>
  <c r="F136"/>
  <c r="K135"/>
  <c r="K130" s="1"/>
  <c r="I135"/>
  <c r="I130" s="1"/>
  <c r="G135"/>
  <c r="G130" s="1"/>
  <c r="M134"/>
  <c r="M133" s="1"/>
  <c r="M132" s="1"/>
  <c r="M131" s="1"/>
  <c r="M130" s="1"/>
  <c r="F134"/>
  <c r="L134" s="1"/>
  <c r="L133" s="1"/>
  <c r="L132" s="1"/>
  <c r="L131" s="1"/>
  <c r="K133"/>
  <c r="J133"/>
  <c r="I133"/>
  <c r="H133"/>
  <c r="G133"/>
  <c r="F133"/>
  <c r="K132"/>
  <c r="J132"/>
  <c r="I132"/>
  <c r="H132"/>
  <c r="G132"/>
  <c r="F132"/>
  <c r="K131"/>
  <c r="J131"/>
  <c r="I131"/>
  <c r="H131"/>
  <c r="G131"/>
  <c r="F131"/>
  <c r="M129"/>
  <c r="M128" s="1"/>
  <c r="M127" s="1"/>
  <c r="M126" s="1"/>
  <c r="M125" s="1"/>
  <c r="L129"/>
  <c r="L128"/>
  <c r="K128"/>
  <c r="J128"/>
  <c r="I128"/>
  <c r="H128"/>
  <c r="G128"/>
  <c r="F128"/>
  <c r="L127"/>
  <c r="K127"/>
  <c r="J127"/>
  <c r="I127"/>
  <c r="H127"/>
  <c r="G127"/>
  <c r="F127"/>
  <c r="L126"/>
  <c r="K126"/>
  <c r="J126"/>
  <c r="I126"/>
  <c r="H126"/>
  <c r="G126"/>
  <c r="F126"/>
  <c r="L125"/>
  <c r="K125"/>
  <c r="J125"/>
  <c r="I125"/>
  <c r="H125"/>
  <c r="H119" s="1"/>
  <c r="G125"/>
  <c r="F125"/>
  <c r="M124"/>
  <c r="M123" s="1"/>
  <c r="M122" s="1"/>
  <c r="M121" s="1"/>
  <c r="M120" s="1"/>
  <c r="L124"/>
  <c r="L123" s="1"/>
  <c r="L122" s="1"/>
  <c r="L121" s="1"/>
  <c r="L120" s="1"/>
  <c r="K123"/>
  <c r="J123"/>
  <c r="I123"/>
  <c r="H123"/>
  <c r="G123"/>
  <c r="F123"/>
  <c r="K122"/>
  <c r="J122"/>
  <c r="I122"/>
  <c r="H122"/>
  <c r="G122"/>
  <c r="F122"/>
  <c r="K121"/>
  <c r="J121"/>
  <c r="I121"/>
  <c r="H121"/>
  <c r="G121"/>
  <c r="F121"/>
  <c r="K120"/>
  <c r="J120"/>
  <c r="I120"/>
  <c r="H120"/>
  <c r="G120"/>
  <c r="F120"/>
  <c r="M117"/>
  <c r="L117"/>
  <c r="L116" s="1"/>
  <c r="L115" s="1"/>
  <c r="L114" s="1"/>
  <c r="L113" s="1"/>
  <c r="L112" s="1"/>
  <c r="F117"/>
  <c r="M116"/>
  <c r="K116"/>
  <c r="J116"/>
  <c r="I116"/>
  <c r="H116"/>
  <c r="G116"/>
  <c r="F116"/>
  <c r="M115"/>
  <c r="K115"/>
  <c r="J115"/>
  <c r="I115"/>
  <c r="H115"/>
  <c r="G115"/>
  <c r="F115"/>
  <c r="M114"/>
  <c r="K114"/>
  <c r="J114"/>
  <c r="I114"/>
  <c r="H114"/>
  <c r="G114"/>
  <c r="F114"/>
  <c r="M113"/>
  <c r="K113"/>
  <c r="J113"/>
  <c r="I113"/>
  <c r="H113"/>
  <c r="G113"/>
  <c r="F113"/>
  <c r="M112"/>
  <c r="K112"/>
  <c r="J112"/>
  <c r="I112"/>
  <c r="H112"/>
  <c r="G112"/>
  <c r="F112"/>
  <c r="M110"/>
  <c r="M109" s="1"/>
  <c r="M108" s="1"/>
  <c r="L110"/>
  <c r="L109" s="1"/>
  <c r="L108" s="1"/>
  <c r="K109"/>
  <c r="K108" s="1"/>
  <c r="K99" s="1"/>
  <c r="K98" s="1"/>
  <c r="K97" s="1"/>
  <c r="J109"/>
  <c r="J108" s="1"/>
  <c r="J99" s="1"/>
  <c r="J98" s="1"/>
  <c r="J97" s="1"/>
  <c r="I109"/>
  <c r="H109"/>
  <c r="I108"/>
  <c r="H108"/>
  <c r="M107"/>
  <c r="M105" s="1"/>
  <c r="M100" s="1"/>
  <c r="M99" s="1"/>
  <c r="M98" s="1"/>
  <c r="M97" s="1"/>
  <c r="I107"/>
  <c r="L107" s="1"/>
  <c r="L105" s="1"/>
  <c r="L100" s="1"/>
  <c r="L99" s="1"/>
  <c r="L98" s="1"/>
  <c r="L97" s="1"/>
  <c r="M106"/>
  <c r="L106"/>
  <c r="K105"/>
  <c r="J105"/>
  <c r="H105"/>
  <c r="G105"/>
  <c r="F105"/>
  <c r="M104"/>
  <c r="L104"/>
  <c r="I104"/>
  <c r="F104"/>
  <c r="M103"/>
  <c r="L103"/>
  <c r="K103"/>
  <c r="J103"/>
  <c r="I103"/>
  <c r="H103"/>
  <c r="G103"/>
  <c r="F103"/>
  <c r="M102"/>
  <c r="L102"/>
  <c r="I102"/>
  <c r="F102"/>
  <c r="M101"/>
  <c r="L101"/>
  <c r="K101"/>
  <c r="J101"/>
  <c r="I101"/>
  <c r="H101"/>
  <c r="G101"/>
  <c r="F101"/>
  <c r="K100"/>
  <c r="J100"/>
  <c r="H100"/>
  <c r="G100"/>
  <c r="F100"/>
  <c r="H99"/>
  <c r="G99"/>
  <c r="F99"/>
  <c r="H98"/>
  <c r="G98"/>
  <c r="F98"/>
  <c r="H97"/>
  <c r="G97"/>
  <c r="F97"/>
  <c r="M95"/>
  <c r="L95"/>
  <c r="L94" s="1"/>
  <c r="L93" s="1"/>
  <c r="M94"/>
  <c r="K94"/>
  <c r="J94"/>
  <c r="I94"/>
  <c r="H94"/>
  <c r="G94"/>
  <c r="F94"/>
  <c r="M93"/>
  <c r="K93"/>
  <c r="J93"/>
  <c r="I93"/>
  <c r="H93"/>
  <c r="G93"/>
  <c r="F93"/>
  <c r="M92"/>
  <c r="M91" s="1"/>
  <c r="M88" s="1"/>
  <c r="L92"/>
  <c r="L91"/>
  <c r="K91"/>
  <c r="J91"/>
  <c r="I91"/>
  <c r="H91"/>
  <c r="H88" s="1"/>
  <c r="G91"/>
  <c r="F91"/>
  <c r="M90"/>
  <c r="L90"/>
  <c r="L89" s="1"/>
  <c r="L88" s="1"/>
  <c r="M89"/>
  <c r="K89"/>
  <c r="J89"/>
  <c r="I89"/>
  <c r="H89"/>
  <c r="G89"/>
  <c r="F89"/>
  <c r="K88"/>
  <c r="J88"/>
  <c r="I88"/>
  <c r="G88"/>
  <c r="F88"/>
  <c r="M87"/>
  <c r="M86" s="1"/>
  <c r="M83" s="1"/>
  <c r="L87"/>
  <c r="L86"/>
  <c r="K86"/>
  <c r="J86"/>
  <c r="I86"/>
  <c r="H86"/>
  <c r="H83" s="1"/>
  <c r="G86"/>
  <c r="F86"/>
  <c r="M85"/>
  <c r="L85"/>
  <c r="L84" s="1"/>
  <c r="L83" s="1"/>
  <c r="M84"/>
  <c r="K84"/>
  <c r="J84"/>
  <c r="I84"/>
  <c r="H84"/>
  <c r="G84"/>
  <c r="F84"/>
  <c r="K83"/>
  <c r="J83"/>
  <c r="I83"/>
  <c r="G83"/>
  <c r="F83"/>
  <c r="M82"/>
  <c r="L82"/>
  <c r="M80"/>
  <c r="L80"/>
  <c r="L79" s="1"/>
  <c r="L76" s="1"/>
  <c r="M79"/>
  <c r="K79"/>
  <c r="J79"/>
  <c r="J76" s="1"/>
  <c r="I79"/>
  <c r="H79"/>
  <c r="G79"/>
  <c r="F79"/>
  <c r="F76" s="1"/>
  <c r="M78"/>
  <c r="M77" s="1"/>
  <c r="M76" s="1"/>
  <c r="L78"/>
  <c r="L77"/>
  <c r="K77"/>
  <c r="J77"/>
  <c r="I77"/>
  <c r="H77"/>
  <c r="G77"/>
  <c r="F77"/>
  <c r="K76"/>
  <c r="I76"/>
  <c r="H76"/>
  <c r="G76"/>
  <c r="M75"/>
  <c r="L75"/>
  <c r="L74" s="1"/>
  <c r="L71" s="1"/>
  <c r="M74"/>
  <c r="K74"/>
  <c r="J74"/>
  <c r="J71" s="1"/>
  <c r="J57" s="1"/>
  <c r="J46" s="1"/>
  <c r="J45" s="1"/>
  <c r="I74"/>
  <c r="H74"/>
  <c r="G74"/>
  <c r="F74"/>
  <c r="F71" s="1"/>
  <c r="F57" s="1"/>
  <c r="F46" s="1"/>
  <c r="F45" s="1"/>
  <c r="M73"/>
  <c r="M72" s="1"/>
  <c r="M71" s="1"/>
  <c r="L73"/>
  <c r="L72"/>
  <c r="K72"/>
  <c r="J72"/>
  <c r="I72"/>
  <c r="H72"/>
  <c r="G72"/>
  <c r="F72"/>
  <c r="K71"/>
  <c r="I71"/>
  <c r="H71"/>
  <c r="G71"/>
  <c r="M70"/>
  <c r="L70"/>
  <c r="L69" s="1"/>
  <c r="L68" s="1"/>
  <c r="M69"/>
  <c r="K69"/>
  <c r="J69"/>
  <c r="I69"/>
  <c r="H69"/>
  <c r="G69"/>
  <c r="F69"/>
  <c r="M68"/>
  <c r="K68"/>
  <c r="J68"/>
  <c r="I68"/>
  <c r="H68"/>
  <c r="G68"/>
  <c r="F68"/>
  <c r="M67"/>
  <c r="M66" s="1"/>
  <c r="M63" s="1"/>
  <c r="L67"/>
  <c r="L66"/>
  <c r="K66"/>
  <c r="J66"/>
  <c r="I66"/>
  <c r="H66"/>
  <c r="H63" s="1"/>
  <c r="G66"/>
  <c r="F66"/>
  <c r="M65"/>
  <c r="L65"/>
  <c r="L64" s="1"/>
  <c r="L63" s="1"/>
  <c r="M64"/>
  <c r="K64"/>
  <c r="J64"/>
  <c r="I64"/>
  <c r="H64"/>
  <c r="G64"/>
  <c r="F64"/>
  <c r="K63"/>
  <c r="J63"/>
  <c r="I63"/>
  <c r="G63"/>
  <c r="F63"/>
  <c r="M62"/>
  <c r="M61" s="1"/>
  <c r="M58" s="1"/>
  <c r="M57" s="1"/>
  <c r="L62"/>
  <c r="L61"/>
  <c r="K61"/>
  <c r="J61"/>
  <c r="I61"/>
  <c r="H61"/>
  <c r="H58" s="1"/>
  <c r="G61"/>
  <c r="F61"/>
  <c r="M60"/>
  <c r="L60"/>
  <c r="L59" s="1"/>
  <c r="L58" s="1"/>
  <c r="M59"/>
  <c r="K59"/>
  <c r="J59"/>
  <c r="I59"/>
  <c r="H59"/>
  <c r="G59"/>
  <c r="F59"/>
  <c r="K58"/>
  <c r="J58"/>
  <c r="I58"/>
  <c r="G58"/>
  <c r="F58"/>
  <c r="K57"/>
  <c r="I57"/>
  <c r="G57"/>
  <c r="M56"/>
  <c r="M55" s="1"/>
  <c r="L56"/>
  <c r="L55"/>
  <c r="K55"/>
  <c r="J55"/>
  <c r="I55"/>
  <c r="H55"/>
  <c r="G55"/>
  <c r="F55"/>
  <c r="M54"/>
  <c r="L54"/>
  <c r="L53" s="1"/>
  <c r="M53"/>
  <c r="K53"/>
  <c r="J53"/>
  <c r="I53"/>
  <c r="H53"/>
  <c r="G53"/>
  <c r="F53"/>
  <c r="M52"/>
  <c r="F52"/>
  <c r="L52" s="1"/>
  <c r="L51" s="1"/>
  <c r="M51"/>
  <c r="K51"/>
  <c r="J51"/>
  <c r="I51"/>
  <c r="H51"/>
  <c r="G51"/>
  <c r="F51"/>
  <c r="M50"/>
  <c r="M49" s="1"/>
  <c r="M48" s="1"/>
  <c r="M47" s="1"/>
  <c r="F50"/>
  <c r="L50" s="1"/>
  <c r="L49" s="1"/>
  <c r="K49"/>
  <c r="J49"/>
  <c r="I49"/>
  <c r="H49"/>
  <c r="G49"/>
  <c r="F49"/>
  <c r="K48"/>
  <c r="J48"/>
  <c r="I48"/>
  <c r="H48"/>
  <c r="G48"/>
  <c r="F48"/>
  <c r="K47"/>
  <c r="J47"/>
  <c r="I47"/>
  <c r="H47"/>
  <c r="G47"/>
  <c r="F47"/>
  <c r="K46"/>
  <c r="I46"/>
  <c r="G46"/>
  <c r="K45"/>
  <c r="I45"/>
  <c r="G45"/>
  <c r="M43"/>
  <c r="L43"/>
  <c r="M42"/>
  <c r="M41" s="1"/>
  <c r="L42"/>
  <c r="L41" s="1"/>
  <c r="K41"/>
  <c r="J41"/>
  <c r="I41"/>
  <c r="H41"/>
  <c r="G41"/>
  <c r="F41"/>
  <c r="M40"/>
  <c r="L40"/>
  <c r="M39"/>
  <c r="M38" s="1"/>
  <c r="L39"/>
  <c r="L38" s="1"/>
  <c r="K38"/>
  <c r="J38"/>
  <c r="I38"/>
  <c r="H38"/>
  <c r="G38"/>
  <c r="F38"/>
  <c r="M37"/>
  <c r="L37"/>
  <c r="L36" s="1"/>
  <c r="F37"/>
  <c r="M36"/>
  <c r="K36"/>
  <c r="J36"/>
  <c r="I36"/>
  <c r="H36"/>
  <c r="G36"/>
  <c r="F36"/>
  <c r="M35"/>
  <c r="M34" s="1"/>
  <c r="F35"/>
  <c r="L35" s="1"/>
  <c r="L34" s="1"/>
  <c r="K34"/>
  <c r="J34"/>
  <c r="I34"/>
  <c r="H34"/>
  <c r="G34"/>
  <c r="F34"/>
  <c r="K33"/>
  <c r="J33"/>
  <c r="I33"/>
  <c r="H33"/>
  <c r="G33"/>
  <c r="F33"/>
  <c r="M32"/>
  <c r="L32"/>
  <c r="L31" s="1"/>
  <c r="L30" s="1"/>
  <c r="M31"/>
  <c r="K31"/>
  <c r="J31"/>
  <c r="I31"/>
  <c r="H31"/>
  <c r="G31"/>
  <c r="F31"/>
  <c r="M30"/>
  <c r="K30"/>
  <c r="J30"/>
  <c r="I30"/>
  <c r="H30"/>
  <c r="G30"/>
  <c r="F30"/>
  <c r="M29"/>
  <c r="M28" s="1"/>
  <c r="M27" s="1"/>
  <c r="L29"/>
  <c r="L28"/>
  <c r="K28"/>
  <c r="J28"/>
  <c r="I28"/>
  <c r="H28"/>
  <c r="G28"/>
  <c r="F28"/>
  <c r="L27"/>
  <c r="K27"/>
  <c r="J27"/>
  <c r="I27"/>
  <c r="H27"/>
  <c r="G27"/>
  <c r="F27"/>
  <c r="K26"/>
  <c r="J26"/>
  <c r="I26"/>
  <c r="H26"/>
  <c r="G26"/>
  <c r="F26"/>
  <c r="K25"/>
  <c r="J25"/>
  <c r="I25"/>
  <c r="H25"/>
  <c r="G25"/>
  <c r="F25"/>
  <c r="K24"/>
  <c r="J24"/>
  <c r="I24"/>
  <c r="H24"/>
  <c r="G24"/>
  <c r="F24"/>
  <c r="M22"/>
  <c r="L22"/>
  <c r="L21" s="1"/>
  <c r="L20" s="1"/>
  <c r="L19" s="1"/>
  <c r="L18" s="1"/>
  <c r="L17" s="1"/>
  <c r="M21"/>
  <c r="K21"/>
  <c r="J21"/>
  <c r="I21"/>
  <c r="H21"/>
  <c r="G21"/>
  <c r="F21"/>
  <c r="M20"/>
  <c r="K20"/>
  <c r="J20"/>
  <c r="I20"/>
  <c r="H20"/>
  <c r="G20"/>
  <c r="F20"/>
  <c r="M19"/>
  <c r="K19"/>
  <c r="J19"/>
  <c r="I19"/>
  <c r="H19"/>
  <c r="G19"/>
  <c r="F19"/>
  <c r="M18"/>
  <c r="K18"/>
  <c r="J18"/>
  <c r="I18"/>
  <c r="H18"/>
  <c r="G18"/>
  <c r="F18"/>
  <c r="M17"/>
  <c r="K17"/>
  <c r="J17"/>
  <c r="I17"/>
  <c r="H17"/>
  <c r="G17"/>
  <c r="F17"/>
  <c r="M46" l="1"/>
  <c r="M45" s="1"/>
  <c r="J119"/>
  <c r="L171"/>
  <c r="L170" s="1"/>
  <c r="L169" s="1"/>
  <c r="M181"/>
  <c r="L189"/>
  <c r="L33"/>
  <c r="L26" s="1"/>
  <c r="L25" s="1"/>
  <c r="L24" s="1"/>
  <c r="L48"/>
  <c r="L47" s="1"/>
  <c r="L57"/>
  <c r="H57"/>
  <c r="H46" s="1"/>
  <c r="H45" s="1"/>
  <c r="H15" s="1"/>
  <c r="I119"/>
  <c r="G169"/>
  <c r="G119" s="1"/>
  <c r="G15" s="1"/>
  <c r="K169"/>
  <c r="K119" s="1"/>
  <c r="K15" s="1"/>
  <c r="L181"/>
  <c r="L197"/>
  <c r="F197"/>
  <c r="M217"/>
  <c r="L254"/>
  <c r="L253" s="1"/>
  <c r="L252" s="1"/>
  <c r="G300"/>
  <c r="G298" s="1"/>
  <c r="L329"/>
  <c r="J15"/>
  <c r="F268"/>
  <c r="F267" s="1"/>
  <c r="F266" s="1"/>
  <c r="F169"/>
  <c r="F119" s="1"/>
  <c r="F15" s="1"/>
  <c r="M197"/>
  <c r="M169" s="1"/>
  <c r="M119" s="1"/>
  <c r="L298"/>
  <c r="L340"/>
  <c r="M33"/>
  <c r="M26" s="1"/>
  <c r="M25" s="1"/>
  <c r="M24" s="1"/>
  <c r="M15" s="1"/>
  <c r="L130"/>
  <c r="L119" s="1"/>
  <c r="J300"/>
  <c r="J298" s="1"/>
  <c r="M329"/>
  <c r="M298" s="1"/>
  <c r="L373"/>
  <c r="L372" s="1"/>
  <c r="L549"/>
  <c r="L548" s="1"/>
  <c r="L588"/>
  <c r="L587" s="1"/>
  <c r="L571" s="1"/>
  <c r="L569" s="1"/>
  <c r="M596"/>
  <c r="J754"/>
  <c r="L904"/>
  <c r="L903" s="1"/>
  <c r="K903"/>
  <c r="K754" s="1"/>
  <c r="L981"/>
  <c r="M981"/>
  <c r="M1076"/>
  <c r="M1175"/>
  <c r="M1174" s="1"/>
  <c r="M1173" s="1"/>
  <c r="M1275"/>
  <c r="M1274" s="1"/>
  <c r="L1341"/>
  <c r="L1340" s="1"/>
  <c r="L1364"/>
  <c r="L1363" s="1"/>
  <c r="L1362" s="1"/>
  <c r="M1393"/>
  <c r="M1392" s="1"/>
  <c r="M1390" s="1"/>
  <c r="F275"/>
  <c r="M424"/>
  <c r="M419" s="1"/>
  <c r="M418" s="1"/>
  <c r="M417" s="1"/>
  <c r="M449"/>
  <c r="M448" s="1"/>
  <c r="L455"/>
  <c r="L449" s="1"/>
  <c r="L448" s="1"/>
  <c r="L488"/>
  <c r="L487" s="1"/>
  <c r="L482" s="1"/>
  <c r="M512"/>
  <c r="M507" s="1"/>
  <c r="M549"/>
  <c r="M548" s="1"/>
  <c r="L828"/>
  <c r="L823" s="1"/>
  <c r="L822" s="1"/>
  <c r="M919"/>
  <c r="L1092"/>
  <c r="L1091" s="1"/>
  <c r="L1076" s="1"/>
  <c r="L1056" s="1"/>
  <c r="L1055" s="1"/>
  <c r="L1053" s="1"/>
  <c r="L1175"/>
  <c r="L1174" s="1"/>
  <c r="L1173" s="1"/>
  <c r="L1275"/>
  <c r="L1274" s="1"/>
  <c r="M1351"/>
  <c r="M1341" s="1"/>
  <c r="M1340" s="1"/>
  <c r="M1339" s="1"/>
  <c r="M1162" s="1"/>
  <c r="L1393"/>
  <c r="L1392" s="1"/>
  <c r="L1390" s="1"/>
  <c r="L424"/>
  <c r="L419" s="1"/>
  <c r="L418" s="1"/>
  <c r="L417" s="1"/>
  <c r="L506"/>
  <c r="M569"/>
  <c r="I105"/>
  <c r="I100" s="1"/>
  <c r="I99" s="1"/>
  <c r="I98" s="1"/>
  <c r="I97" s="1"/>
  <c r="I15" s="1"/>
  <c r="L596"/>
  <c r="L629"/>
  <c r="L714"/>
  <c r="L757"/>
  <c r="L756" s="1"/>
  <c r="L754" s="1"/>
  <c r="M904"/>
  <c r="M903" s="1"/>
  <c r="M754" s="1"/>
  <c r="L1032"/>
  <c r="L1031" s="1"/>
  <c r="M1056"/>
  <c r="M1055" s="1"/>
  <c r="M1053" s="1"/>
  <c r="F1096"/>
  <c r="F1095" s="1"/>
  <c r="F1076" s="1"/>
  <c r="F1056" s="1"/>
  <c r="F1055" s="1"/>
  <c r="F1053" s="1"/>
  <c r="F1464" l="1"/>
  <c r="F14" s="1"/>
  <c r="G1464"/>
  <c r="G14"/>
  <c r="K1464"/>
  <c r="K14"/>
  <c r="L1162"/>
  <c r="H1464"/>
  <c r="H14" s="1"/>
  <c r="M506"/>
  <c r="M363" s="1"/>
  <c r="L1339"/>
  <c r="I1464"/>
  <c r="I14" s="1"/>
  <c r="J1464"/>
  <c r="J14" s="1"/>
  <c r="L363"/>
  <c r="L46"/>
  <c r="L45" s="1"/>
  <c r="L15" s="1"/>
  <c r="L1464" l="1"/>
  <c r="L14" s="1"/>
  <c r="M14"/>
  <c r="M1464"/>
</calcChain>
</file>

<file path=xl/sharedStrings.xml><?xml version="1.0" encoding="utf-8"?>
<sst xmlns="http://schemas.openxmlformats.org/spreadsheetml/2006/main" count="5571" uniqueCount="777">
  <si>
    <t>Приложение 2</t>
  </si>
  <si>
    <t>Приложение 1</t>
  </si>
  <si>
    <t>к решению Думы</t>
  </si>
  <si>
    <t>от ____________ № _______</t>
  </si>
  <si>
    <t>от 08.12.2021 № 1128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</si>
  <si>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2022 ГОД</t>
  </si>
  <si>
    <t>Наименование направления расходов, раздела, подраздела, целевой статьи, вида расходов функциональной классификации</t>
  </si>
  <si>
    <t>Рз</t>
  </si>
  <si>
    <t xml:space="preserve"> ПР</t>
  </si>
  <si>
    <t>ЦСР</t>
  </si>
  <si>
    <t>ВР</t>
  </si>
  <si>
    <t>Сумма (тыс.руб.)</t>
  </si>
  <si>
    <t xml:space="preserve">доп.потребность </t>
  </si>
  <si>
    <t>перемещение/сокращение</t>
  </si>
  <si>
    <t>экономия</t>
  </si>
  <si>
    <t>вышестоящие</t>
  </si>
  <si>
    <t>Всего</t>
  </si>
  <si>
    <t xml:space="preserve">В том числе средства выше-стоящих бюджетов 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</si>
  <si>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</si>
  <si>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</si>
  <si>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</si>
  <si>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</si>
  <si>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</si>
  <si>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</si>
  <si>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220 00 00000</t>
  </si>
  <si>
    <t>Руководство и управление в сфере установленных функций органов местного самоуправления</t>
  </si>
  <si>
    <t>220 00 11000</t>
  </si>
  <si>
    <t>Глава муниципального образования</t>
  </si>
  <si>
    <t>220 00 11010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</si>
  <si>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</si>
  <si>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</si>
  <si>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</si>
  <si>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</si>
  <si>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Непрограммное направление расходов</t>
  </si>
  <si>
    <t>990 00 00000</t>
  </si>
  <si>
    <t>990 00 11000</t>
  </si>
  <si>
    <t>Председатель представительного органа муниципального образования</t>
  </si>
  <si>
    <t>990 00 11020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</si>
  <si>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</si>
  <si>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</si>
  <si>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</si>
  <si>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</si>
  <si>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</si>
  <si>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</si>
  <si>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</si>
  <si>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</si>
  <si>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</si>
  <si>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Иные бюджетные ассигнования</t>
  </si>
  <si>
    <t>Исполнение судебных актов</t>
  </si>
  <si>
    <t xml:space="preserve">Уплата налогов, сборов и иных платежей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</si>
  <si>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</si>
  <si>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</si>
  <si>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220 00 11040</t>
  </si>
  <si>
    <t>Субвенции</t>
  </si>
  <si>
    <t>220 00 75000</t>
  </si>
  <si>
    <t>Организация деятельности в сфере обеспечения жильем отдельных категорий граждан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</si>
  <si>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</si>
  <si>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</si>
  <si>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</si>
  <si>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</si>
  <si>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220 00 75130</t>
  </si>
  <si>
    <t>Организация деятельности административных комиссий</t>
  </si>
  <si>
    <t>220 00 75160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</si>
  <si>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</si>
  <si>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</si>
  <si>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</si>
  <si>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</si>
  <si>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</si>
  <si>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</si>
  <si>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Осуществление деятельности и организация мероприятий по обращению с животными без владельцев</t>
  </si>
  <si>
    <t>220 00 75370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</si>
  <si>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</si>
  <si>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</si>
  <si>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</si>
  <si>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990 00 11050</t>
  </si>
  <si>
    <t>Резервные фонды</t>
  </si>
  <si>
    <t>11</t>
  </si>
  <si>
    <t>990 00 07000</t>
  </si>
  <si>
    <t xml:space="preserve">Резервный фонд администрации городского округа Тольятти </t>
  </si>
  <si>
    <t>990 00 07090</t>
  </si>
  <si>
    <t>Резервные средства</t>
  </si>
  <si>
    <t>Другие общегосударственные вопросы</t>
  </si>
  <si>
    <t>13</t>
  </si>
  <si>
    <t>Муниципальная программа «Культура Тольятти на 2019 - 2023 годы»</t>
  </si>
  <si>
    <t>010 00 00000</t>
  </si>
  <si>
    <t>Мероприятия в установленной сфере деятельности</t>
  </si>
  <si>
    <t>010 00 04000</t>
  </si>
  <si>
    <t>Мероприятия в сфере общегосударственного управления</t>
  </si>
  <si>
    <t>010 00 04040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</si>
  <si>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</si>
  <si>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</si>
  <si>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090 00 04000</t>
  </si>
  <si>
    <t>090 00 04040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</si>
  <si>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</si>
  <si>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110 00 00000</t>
  </si>
  <si>
    <t>Финансовое обеспечение деятельности бюджетных и автономных учреждений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</si>
  <si>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</si>
  <si>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</si>
  <si>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</si>
  <si>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</si>
  <si>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</si>
  <si>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110 00 04000</t>
  </si>
  <si>
    <t>Мероприятия в сфере информационно-коммуникационных технологий и связи</t>
  </si>
  <si>
    <t>110 00 04460</t>
  </si>
  <si>
    <t>Мероприятия в учреждениях, обеспечивающих предоставление государственных и муниципальных услуг</t>
  </si>
  <si>
    <t>110 00 04470</t>
  </si>
  <si>
    <t>110 00 75000</t>
  </si>
  <si>
    <t>110 00 75120</t>
  </si>
  <si>
    <t>110 00 75180</t>
  </si>
  <si>
    <t>110 00 75190</t>
  </si>
  <si>
    <t>110 00 75200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</si>
  <si>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</si>
  <si>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</si>
  <si>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Муниципальная программа «Тольятти - чистый город на 2020-2024 годы»</t>
  </si>
  <si>
    <t>130 00 00000</t>
  </si>
  <si>
    <r>
      <t xml:space="preserve">Обустройство и восстановление воинских захоронений, находящихся в </t>
    </r>
    <r>
      <rPr>
        <sz val="12"/>
        <rFont val="Times New Roman"/>
        <family val="1"/>
        <charset val="204"/>
      </rPr>
      <t>государственной собственности</t>
    </r>
  </si>
  <si>
    <t>130 00 L2990</t>
  </si>
  <si>
    <t>Муниципальная программа «Противодействие коррупции в городском округе Тольятти на 2022-2026 годы»</t>
  </si>
  <si>
    <t>170 00 00000</t>
  </si>
  <si>
    <t>170 00 04000</t>
  </si>
  <si>
    <t>170 00 04040</t>
  </si>
  <si>
    <t>220 00 04000</t>
  </si>
  <si>
    <t>220 00 04040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</si>
  <si>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</si>
  <si>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 xml:space="preserve">220 00 04120 </t>
  </si>
  <si>
    <t>Финансовое обеспечение деятельности казенных учреждений</t>
  </si>
  <si>
    <t>220 00 12000</t>
  </si>
  <si>
    <t>Учреждения, осуществляющие деятельность в сфере общегосударственного управления</t>
  </si>
  <si>
    <t>220 00 12040</t>
  </si>
  <si>
    <t>Расходы на выплаты персоналу казенных учреждений</t>
  </si>
  <si>
    <t>Учреждения, осуществляющие деятельность в сфере обеспечения хозяйственного обслуживания</t>
  </si>
  <si>
    <t>220 00 12060</t>
  </si>
  <si>
    <t>Организация деятельности в сфере архивного дела</t>
  </si>
  <si>
    <t>220 00 75150</t>
  </si>
  <si>
    <t>Подпрограмма «Развитие муниципальной службы в городском округе Тольятти на 2017-2022 годы»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</si>
  <si>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</si>
  <si>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</si>
  <si>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</si>
  <si>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</si>
  <si>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</si>
  <si>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230 00 00000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</si>
  <si>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</si>
  <si>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</si>
  <si>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</si>
  <si>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</si>
  <si>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</si>
  <si>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</si>
  <si>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</si>
  <si>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</si>
  <si>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</si>
  <si>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поддержку некоммерческих организаций</t>
  </si>
  <si>
    <t>280 00 12380</t>
  </si>
  <si>
    <t>Мероприятия на поддержку общественного самоуправления в части содержания управляющих микрорайонами</t>
  </si>
  <si>
    <t>280 00 76180</t>
  </si>
  <si>
    <t>990 00 04000</t>
  </si>
  <si>
    <t>990 00 04040</t>
  </si>
  <si>
    <t>Материально-техническое обеспечение деятельности Общественной палаты</t>
  </si>
  <si>
    <t>990 00 04060</t>
  </si>
  <si>
    <t>Иные нераспределенные бюджетные ассигнования на реализацию ранее принятых обязательств</t>
  </si>
  <si>
    <t>990 00 04700</t>
  </si>
  <si>
    <t>Иные нераспределенные бюджетные ассигнования на реализацию инициативных проектов</t>
  </si>
  <si>
    <t>990 00 04710</t>
  </si>
  <si>
    <t>Иные нераспределенные бюджетные ассигнования на исполнение судебных актов</t>
  </si>
  <si>
    <t>990 00 04720</t>
  </si>
  <si>
    <t>990 00 12000</t>
  </si>
  <si>
    <t>Учреждения, обеспечивающие  поддержку некоммерческих организаций</t>
  </si>
  <si>
    <t>990 00 12380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</si>
  <si>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</si>
  <si>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990 00 51200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</si>
  <si>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</si>
  <si>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</si>
  <si>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</si>
  <si>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</si>
  <si>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</si>
  <si>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</si>
  <si>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</si>
  <si>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</si>
  <si>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</si>
  <si>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</si>
  <si>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</si>
  <si>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</si>
  <si>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Субсидии бюджетным учреждениям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</si>
  <si>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</si>
  <si>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</si>
  <si>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</si>
  <si>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</si>
  <si>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</si>
  <si>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</si>
  <si>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060 00 04150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</si>
  <si>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</si>
  <si>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</si>
  <si>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</si>
  <si>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160 00 00000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</si>
  <si>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</si>
  <si>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</si>
  <si>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</si>
  <si>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</si>
  <si>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</si>
  <si>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</si>
  <si>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</si>
  <si>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Обеспечение деятельности народных дружин</t>
  </si>
  <si>
    <t>160 00 S3300</t>
  </si>
  <si>
    <t>990 00 12150</t>
  </si>
  <si>
    <t>НАЦИОНАЛЬНАЯ ЭКОНОМИКА</t>
  </si>
  <si>
    <t>04 00</t>
  </si>
  <si>
    <t>Сельское хозяйство и рыболовство</t>
  </si>
  <si>
    <t>05</t>
  </si>
  <si>
    <t>130 00 75000</t>
  </si>
  <si>
    <t>130 00 75370</t>
  </si>
  <si>
    <t>Лесное хозяйство</t>
  </si>
  <si>
    <t>07</t>
  </si>
  <si>
    <t>230 00 02000</t>
  </si>
  <si>
    <t>Учреждения, осуществляющие деятельность в области лесного хозяйства</t>
  </si>
  <si>
    <t>230 00 02390</t>
  </si>
  <si>
    <t>230 00 04000</t>
  </si>
  <si>
    <t>Мероприятия в области лесного хозяйства</t>
  </si>
  <si>
    <t>230 00 04390</t>
  </si>
  <si>
    <t>230 00 12000</t>
  </si>
  <si>
    <t>230 00 12390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</si>
  <si>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</si>
  <si>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230 00 S0440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</si>
  <si>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</si>
  <si>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>230 00 S3250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</si>
  <si>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</si>
  <si>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>230 00 S3800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</si>
  <si>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</si>
  <si>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230 00 S3810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</si>
  <si>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</si>
  <si>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>230 00 S3820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</si>
  <si>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</si>
  <si>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230 00 S4430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</si>
  <si>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</si>
  <si>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230 00 S4440</t>
  </si>
  <si>
    <t xml:space="preserve">Приобретение техники и оборудования для выполнения лесокультурных работ в рамках государственной программы Самарской области «Развитие лесного хозяйства Самарской области на 2014-2030 годы» </t>
  </si>
  <si>
    <t>230 00 S4640</t>
  </si>
  <si>
    <t>Транспорт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</si>
  <si>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</si>
  <si>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</si>
  <si>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>150 00 00000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</si>
  <si>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</si>
  <si>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155 00 00000 </t>
  </si>
  <si>
    <t xml:space="preserve">155 00 04000 </t>
  </si>
  <si>
    <t>Мероприятия в сфере транспорта</t>
  </si>
  <si>
    <t xml:space="preserve">155 00 04090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</si>
  <si>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</si>
  <si>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</si>
  <si>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>Субсидии муниципальному предприятию городского округа Тольятти «Тольяттинское троллейбусное управление» на увеличение уставного фонда</t>
  </si>
  <si>
    <t>155 00 06510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</si>
  <si>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</si>
  <si>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</si>
  <si>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155 00 06520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</si>
  <si>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</si>
  <si>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</si>
  <si>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</si>
  <si>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155 00 06540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</si>
  <si>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</si>
  <si>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155 00 06550</t>
  </si>
  <si>
    <t>155 00 75000</t>
  </si>
  <si>
    <t>155 00 75130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</si>
  <si>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</si>
  <si>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</si>
  <si>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 xml:space="preserve">Дорожное хозяйство (дорожные фонды) </t>
  </si>
  <si>
    <t>09</t>
  </si>
  <si>
    <t xml:space="preserve">Подпрограмма «Содержание улично-дорожной сети городского округа Тольятти на 2021-2025гг.» </t>
  </si>
  <si>
    <t>151 00 00000</t>
  </si>
  <si>
    <t>151 00 04000</t>
  </si>
  <si>
    <t>Мероприятия в сфере дорожного хозяйства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</si>
  <si>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</si>
  <si>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</si>
  <si>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</si>
  <si>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</si>
  <si>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</si>
  <si>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</si>
  <si>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</si>
  <si>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152 00 04180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</si>
  <si>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</si>
  <si>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>152 00 S3270</t>
  </si>
  <si>
    <t>Мероприятия по строительству дорог в рамках стимулирования жилищного строительства</t>
  </si>
  <si>
    <t>152 00 S3530</t>
  </si>
  <si>
    <t>Стимулирование программ развития жилищного строительства субъектов Российской Федерации</t>
  </si>
  <si>
    <t>152 F1 50210</t>
  </si>
  <si>
    <t>152 F1 5021Z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</si>
  <si>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</si>
  <si>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</si>
  <si>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t xml:space="preserve">Подпрограмма «Повышение безопасности дорожного движения на период 2021-2025гг.»                      </t>
  </si>
  <si>
    <t>154 00 00000</t>
  </si>
  <si>
    <t xml:space="preserve">154 00 04000 </t>
  </si>
  <si>
    <t xml:space="preserve">154 00 04180 </t>
  </si>
  <si>
    <t>154 00 04180</t>
  </si>
  <si>
    <t>154 00 12000</t>
  </si>
  <si>
    <t>Учреждения, осуществляющие деятельность в сфере дорожного хозяйства</t>
  </si>
  <si>
    <t>154 00 12180</t>
  </si>
  <si>
    <t>Мероприятия в сфере градостроительства</t>
  </si>
  <si>
    <t>990 00 04610</t>
  </si>
  <si>
    <t>990 00 12180</t>
  </si>
  <si>
    <t>Другие вопросы в области национальной экономики</t>
  </si>
  <si>
    <t>12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</si>
  <si>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</si>
  <si>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</si>
  <si>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</si>
  <si>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Учреждения, осуществляющие деятельность в сфере градостроительной деятельности</t>
  </si>
  <si>
    <t>100 00 02320</t>
  </si>
  <si>
    <t>100 00 04000</t>
  </si>
  <si>
    <t>Мероприятия в области застройки территорий</t>
  </si>
  <si>
    <t>100 00 04310</t>
  </si>
  <si>
    <t>Мероприятия в организациях, осуществляющих обеспечение градостроительной деятельности</t>
  </si>
  <si>
    <t>100 00 04320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</si>
  <si>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</si>
  <si>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</si>
  <si>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</si>
  <si>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</si>
  <si>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</si>
  <si>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>120 00 04000</t>
  </si>
  <si>
    <t>Мероприятия в сфере национальной экономики</t>
  </si>
  <si>
    <t>120 00 04070</t>
  </si>
  <si>
    <t>Поддержка и развитие среднего и малого предпринимательства</t>
  </si>
  <si>
    <t>120 00 S1610</t>
  </si>
  <si>
    <t>Субсидии в рамках реализации национального проекта «Малое и среднее предпринимательство и поддержка индивидуальной предпринимательской инициативы»</t>
  </si>
  <si>
    <t>120 I5 55270</t>
  </si>
  <si>
    <t>Муниципальная программа «Развитие транспортной системы и дорожного хозяйства городского округа Тольятти на 2014-2020гг.»</t>
  </si>
  <si>
    <t>155 00 04000</t>
  </si>
  <si>
    <t>155 00 04090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</si>
  <si>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</si>
  <si>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</si>
  <si>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</si>
  <si>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260 00 04070</t>
  </si>
  <si>
    <t>990 00 04070</t>
  </si>
  <si>
    <t xml:space="preserve">Уплата налогов, сборов и иных платежей              </t>
  </si>
  <si>
    <t>990 00 04310</t>
  </si>
  <si>
    <t>Закупка товаров, работ и услуг для государственных (муниципальных) нужд</t>
  </si>
  <si>
    <t>Резервный фонд администрации городского округа Тольятти на финансирование непредвиденных расходов</t>
  </si>
  <si>
    <t>ЖИЛИЩНО-КОММУНАЛЬНОЕ ХОЗЯЙСТВО</t>
  </si>
  <si>
    <t>05 00</t>
  </si>
  <si>
    <t>Жилищное хозяйство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</si>
  <si>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2019-2023 годы</t>
    </r>
    <r>
      <rPr>
        <sz val="13"/>
        <rFont val="Calibri"/>
        <family val="2"/>
        <charset val="204"/>
      </rPr>
      <t>»</t>
    </r>
  </si>
  <si>
    <t>140 00 00000</t>
  </si>
  <si>
    <t>140 00 04000</t>
  </si>
  <si>
    <t>Мероприятия в области жилищного хозяйства</t>
  </si>
  <si>
    <t>140 00 04130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</si>
  <si>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</si>
  <si>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</si>
  <si>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140 00 11180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</si>
  <si>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</si>
  <si>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</si>
  <si>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</si>
  <si>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290 00 04130</t>
  </si>
  <si>
    <t>990 00 04130</t>
  </si>
  <si>
    <t>Коммунальное хозяйство</t>
  </si>
  <si>
    <t>100 00 04610</t>
  </si>
  <si>
    <t>Муниципальная программа «Капитальный ремонт многоквартирных домов городского округа Тольятти на 2019-2023 годы»</t>
  </si>
  <si>
    <t>Мероприятия в области коммунального хозяйства</t>
  </si>
  <si>
    <t>140 00 04410</t>
  </si>
  <si>
    <t>290 00 04410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</si>
  <si>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</si>
  <si>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320 00 00000</t>
  </si>
  <si>
    <t>320 00 04000</t>
  </si>
  <si>
    <t>320 00 04410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</si>
  <si>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</si>
  <si>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320 00 S6150</t>
  </si>
  <si>
    <t>Иные закупки товаров, работ и услуг для обеспечения государственных ( муниципальных) нужд</t>
  </si>
  <si>
    <t>990 00 04100</t>
  </si>
  <si>
    <t>990 00 04410</t>
  </si>
  <si>
    <t xml:space="preserve">Благоустройство </t>
  </si>
  <si>
    <t>130 00 04000</t>
  </si>
  <si>
    <t>Мероприятия в области благоустройства</t>
  </si>
  <si>
    <t>130 00 04420</t>
  </si>
  <si>
    <t>151 00 04420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</si>
  <si>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</si>
  <si>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</si>
  <si>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</si>
  <si>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240 00 04420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</si>
  <si>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</si>
  <si>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</si>
  <si>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320 00 04420</t>
  </si>
  <si>
    <t>Муниципальная программа «Благоустройство территории городского округа Тольятти на 2015-2024 годы»</t>
  </si>
  <si>
    <t>330 00 00000</t>
  </si>
  <si>
    <t>330 00 04000</t>
  </si>
  <si>
    <t>330 00 04420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</si>
  <si>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</si>
  <si>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330 00 S6150 </t>
  </si>
  <si>
    <t>Муниципальная программа «Формирование современной городской среды на 2018-2024 годы»</t>
  </si>
  <si>
    <t xml:space="preserve">340 00 00000 </t>
  </si>
  <si>
    <t>Реализация программ формирования современной городской среды</t>
  </si>
  <si>
    <t>340 F2 55550</t>
  </si>
  <si>
    <t>340 F2 5555Z</t>
  </si>
  <si>
    <t>990 00 04420</t>
  </si>
  <si>
    <t>Другие вопросы в области жилищно-коммунального хозяйства</t>
  </si>
  <si>
    <t>090 00 02000</t>
  </si>
  <si>
    <t>090 00 02430</t>
  </si>
  <si>
    <t>130 00 02000</t>
  </si>
  <si>
    <t>Учреждения, осуществляющие деятельность по другим вопросам в области жилищно-коммунального хозяйства</t>
  </si>
  <si>
    <t>130 00 02430</t>
  </si>
  <si>
    <t>Мероприятия в учреждениях, осуществляющих деятельность по другим вопросам в области жилищно-коммунального хозяйства</t>
  </si>
  <si>
    <t>130 00 04430</t>
  </si>
  <si>
    <t>320 00 02000</t>
  </si>
  <si>
    <t>320 00 02430</t>
  </si>
  <si>
    <t>330 00 04430</t>
  </si>
  <si>
    <t>ОХРАНА ОКРУЖАЮЩЕЙ СРЕДЫ</t>
  </si>
  <si>
    <t>06 00</t>
  </si>
  <si>
    <t>Сбор, удаление отходов и очистка сточных вод</t>
  </si>
  <si>
    <t>Мероприятия по сбору, удалению отходов и очистке сточных вод</t>
  </si>
  <si>
    <t>240 00 04440</t>
  </si>
  <si>
    <t xml:space="preserve">Строительство, реконструкция и модернизация систем водоснабжения, водоочистки и водоотведения </t>
  </si>
  <si>
    <t>240 00 S3470</t>
  </si>
  <si>
    <t>Другие вопросы в области охраны окружающей среды</t>
  </si>
  <si>
    <r>
      <t>Муниципальная программа «Тольятти - чистый город на 2020-2024 годы</t>
    </r>
    <r>
      <rPr>
        <sz val="9"/>
        <rFont val="Calibri"/>
        <family val="2"/>
        <charset val="204"/>
      </rPr>
      <t>»</t>
    </r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</si>
  <si>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</si>
  <si>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</si>
  <si>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Муниципальная программа «Охрана окружающей среды на территории городского округа Тольятти  2022-2026 годы»</t>
  </si>
  <si>
    <t/>
  </si>
  <si>
    <t>Мероприятия по другим вопросам в области охраны окружающей среды</t>
  </si>
  <si>
    <t>240 00 04450</t>
  </si>
  <si>
    <t>240 00 04610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</si>
  <si>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</si>
  <si>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</si>
  <si>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240 00 75000</t>
  </si>
  <si>
    <t>240 00 75120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</si>
  <si>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</si>
  <si>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240 G1 52420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</si>
  <si>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</si>
  <si>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S6370</t>
  </si>
  <si>
    <t>ОБРАЗОВАНИЕ</t>
  </si>
  <si>
    <t>07 00</t>
  </si>
  <si>
    <t>Дошкольное образование</t>
  </si>
  <si>
    <r>
      <t>Муниципальная программа «Развитие системы образования городского округа Тольятти на 2021-2027 годы</t>
    </r>
    <r>
      <rPr>
        <sz val="13"/>
        <rFont val="Calibri"/>
        <family val="2"/>
        <charset val="204"/>
      </rPr>
      <t>»</t>
    </r>
  </si>
  <si>
    <t>070 00 00000</t>
  </si>
  <si>
    <t>070 00 02000</t>
  </si>
  <si>
    <t>Дошкольные образовательные организации</t>
  </si>
  <si>
    <t>070 00 02260</t>
  </si>
  <si>
    <t>070 00 04000</t>
  </si>
  <si>
    <t>070 00 04100</t>
  </si>
  <si>
    <t>Мероприятия в сфере дошкольного образования</t>
  </si>
  <si>
    <t>070 00 04260</t>
  </si>
  <si>
    <t>070 00 10000</t>
  </si>
  <si>
    <t>Субсидии некоммерческим организациям в сфере дошкольного образования</t>
  </si>
  <si>
    <t>070 00 10260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</si>
  <si>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</si>
  <si>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</si>
  <si>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</si>
  <si>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</si>
  <si>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</si>
  <si>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</si>
  <si>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070 00 75470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</si>
  <si>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</si>
  <si>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</si>
  <si>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070 00 S3830</t>
  </si>
  <si>
    <t>070 00 S4720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</si>
  <si>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</si>
  <si>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S4940</t>
  </si>
  <si>
    <t>Проектирование, реконструкция и строительство объектов дошкольного образования</t>
  </si>
  <si>
    <t>070 P2 52320</t>
  </si>
  <si>
    <t>070 P2 5232Z</t>
  </si>
  <si>
    <t>330 00 04260</t>
  </si>
  <si>
    <t>Мероприятия в общеобразовательных организациях</t>
  </si>
  <si>
    <t>990 00 04260</t>
  </si>
  <si>
    <t>Общее образование</t>
  </si>
  <si>
    <t>Общеобразовательные организации</t>
  </si>
  <si>
    <t>070 00 02270</t>
  </si>
  <si>
    <t>070 00 04270</t>
  </si>
  <si>
    <t>070 00 04610</t>
  </si>
  <si>
    <t>070 00 06000</t>
  </si>
  <si>
    <t>Субсидии юридическим лицам в сфере общего образования</t>
  </si>
  <si>
    <t>070 00 06270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</si>
  <si>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</si>
  <si>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</si>
  <si>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</si>
  <si>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</si>
  <si>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</si>
  <si>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</si>
  <si>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</si>
  <si>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</si>
  <si>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Создание в муниципальных общеобразовательных организациях, являющихся базовыми школами федерального государственного бюджетного учреждения «Российской академии наук», благоприятных условий для обучающихся, которые ориентированы на освоение научных знаний и достижений науки</t>
  </si>
  <si>
    <t>070 00 75380</t>
  </si>
  <si>
    <t>Выплата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</si>
  <si>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070 00 76220</t>
  </si>
  <si>
    <t>070 00 L2550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</si>
  <si>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</si>
  <si>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070 00 L3040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</si>
  <si>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</si>
  <si>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</si>
  <si>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070 00 S0310</t>
  </si>
  <si>
    <t>070 00 S4730</t>
  </si>
  <si>
    <t>070 00 S4950</t>
  </si>
  <si>
    <t xml:space="preserve">Создание новых мест в общеобразовательных организациях </t>
  </si>
  <si>
    <t>070 Е1 55200</t>
  </si>
  <si>
    <t>070 Е1 5520Z</t>
  </si>
  <si>
    <t>330 00 04270</t>
  </si>
  <si>
    <t>330 00 S6150</t>
  </si>
  <si>
    <t>990 00 04270</t>
  </si>
  <si>
    <t>Дополнительное образование детей</t>
  </si>
  <si>
    <t>010 00 02000</t>
  </si>
  <si>
    <t>Организации дополнительного образования</t>
  </si>
  <si>
    <t>010 00 02280</t>
  </si>
  <si>
    <t>Мероприятия в сфере дополнительного образования</t>
  </si>
  <si>
    <t>010 00 04280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</si>
  <si>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</si>
  <si>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010 00 S6150</t>
  </si>
  <si>
    <t>Мероприятия на поддержку отрасли культуры</t>
  </si>
  <si>
    <t>010 А1 55190</t>
  </si>
  <si>
    <t>Муниципальная программа «Развитие физической культуры и спорта в городском округе Тольятти на 2022-2026 годы»</t>
  </si>
  <si>
    <t>020 00 00000</t>
  </si>
  <si>
    <t>020 00 02000</t>
  </si>
  <si>
    <t>020 00 02280</t>
  </si>
  <si>
    <t>020 00 04000</t>
  </si>
  <si>
    <t>020 00 04280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</si>
  <si>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2014-2023 годы</t>
  </si>
  <si>
    <t>020 00 S4280</t>
  </si>
  <si>
    <t xml:space="preserve">Капитальные вложения в объекты государственной (муниципальной) собственности 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</si>
  <si>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</si>
  <si>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020 00 S6150</t>
  </si>
  <si>
    <t>070 00 02280</t>
  </si>
  <si>
    <t>070 00 04280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</si>
  <si>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</si>
  <si>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</si>
  <si>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</si>
  <si>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</si>
  <si>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Мероприятия в сфере  дополнительного образования</t>
  </si>
  <si>
    <t>090 00 04280</t>
  </si>
  <si>
    <t>130 00 04280</t>
  </si>
  <si>
    <t>330 00 04280</t>
  </si>
  <si>
    <t>990 00 04280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</si>
  <si>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</si>
  <si>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</si>
  <si>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</si>
  <si>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Высшее образование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</si>
  <si>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</si>
  <si>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</si>
  <si>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</si>
  <si>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</si>
  <si>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Мероприятия на укрепление материально-технической базы организаций высшего образования в сфере культуры</t>
  </si>
  <si>
    <t>010 00 76130</t>
  </si>
  <si>
    <t>130 00 04250</t>
  </si>
  <si>
    <t>330 00 04250</t>
  </si>
  <si>
    <t xml:space="preserve">090 00 00000 </t>
  </si>
  <si>
    <t>090 00 04250</t>
  </si>
  <si>
    <t>Молодежная политика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</si>
  <si>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 на 2021-2030гг.»</t>
    </r>
  </si>
  <si>
    <t>030 00 00000</t>
  </si>
  <si>
    <t>030 00 02000</t>
  </si>
  <si>
    <t>Организации, осуществляющие обеспечение деятельности в области молодежной политики</t>
  </si>
  <si>
    <t xml:space="preserve">030 00 02350 </t>
  </si>
  <si>
    <t>030 00 04000</t>
  </si>
  <si>
    <t>Мероприятия в области молодежной политики</t>
  </si>
  <si>
    <t xml:space="preserve">030 00 04350 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</si>
  <si>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</si>
  <si>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</si>
  <si>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Муниципальная программа «Развитие системы образования городского округа Тольятти на 2021-2027 годы»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</si>
  <si>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</si>
  <si>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</si>
  <si>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</si>
  <si>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</si>
  <si>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</si>
  <si>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</si>
  <si>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</si>
  <si>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</si>
  <si>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</si>
  <si>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070 00 S4680</t>
  </si>
  <si>
    <t>КУЛЬТУРА, КИНЕМАТОГРАФИЯ</t>
  </si>
  <si>
    <t>08 00</t>
  </si>
  <si>
    <t xml:space="preserve">Культура </t>
  </si>
  <si>
    <t>Парковые комплексы</t>
  </si>
  <si>
    <t>010 00 02200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</si>
  <si>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</si>
  <si>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</si>
  <si>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</si>
  <si>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</si>
  <si>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</si>
  <si>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</si>
  <si>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</si>
  <si>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</si>
  <si>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>010 00 04200</t>
  </si>
  <si>
    <t>010 00 04210</t>
  </si>
  <si>
    <t>010 00 04220</t>
  </si>
  <si>
    <t>010 00 04230</t>
  </si>
  <si>
    <t>010 00 04240</t>
  </si>
  <si>
    <t>010 00 04610</t>
  </si>
  <si>
    <t>010 00 06000</t>
  </si>
  <si>
    <t>Субсидии юридическим лицам в сфере культуры</t>
  </si>
  <si>
    <t>010 00 06500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</si>
  <si>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</si>
  <si>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</si>
  <si>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</si>
  <si>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</si>
  <si>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Строительство и реконструкция объектов культуры</t>
  </si>
  <si>
    <t>010 00 S3560</t>
  </si>
  <si>
    <t>Создание выставочно-экспозиционных комплексов</t>
  </si>
  <si>
    <t>010 00 S4670</t>
  </si>
  <si>
    <t>Создание модельных муниципальных библиотек</t>
  </si>
  <si>
    <t>010 A1 54540</t>
  </si>
  <si>
    <t>090 00 04220</t>
  </si>
  <si>
    <t>090 00 04240</t>
  </si>
  <si>
    <t>130 00 04210</t>
  </si>
  <si>
    <t>130 00 04220</t>
  </si>
  <si>
    <t>130 00 04240</t>
  </si>
  <si>
    <t>330 00 04210</t>
  </si>
  <si>
    <t>330 00 04240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</si>
  <si>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</si>
  <si>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</si>
  <si>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</si>
  <si>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СОЦИАЛЬНАЯ ПОЛИТИКА</t>
  </si>
  <si>
    <t>10 00</t>
  </si>
  <si>
    <t>Пенсионное обеспечение</t>
  </si>
  <si>
    <t>Доплаты к пенсиям, дополнительное пенсионное обеспечение</t>
  </si>
  <si>
    <t>220 00 08000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</si>
  <si>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</si>
  <si>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220 00 08010</t>
  </si>
  <si>
    <t>Социальное обеспечение населения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</si>
  <si>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</si>
  <si>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050 00 00000</t>
  </si>
  <si>
    <t>Выплаты отдельным категориям граждан</t>
  </si>
  <si>
    <t>050 00 09000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</si>
  <si>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</si>
  <si>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050 00 09010</t>
  </si>
  <si>
    <t>Публичные нормативные социальные выплаты гражданам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</si>
  <si>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</si>
  <si>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</si>
  <si>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</si>
  <si>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050 00 09050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</si>
  <si>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</si>
  <si>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</si>
  <si>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</si>
  <si>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</si>
  <si>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</si>
  <si>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</si>
  <si>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</si>
  <si>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</si>
  <si>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Предоставление ежемесячной денежной выплаты Почетным гражданам городского округа Тольятти </t>
  </si>
  <si>
    <t>050 00 09110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</si>
  <si>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</si>
  <si>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</si>
  <si>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</si>
  <si>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</si>
  <si>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</si>
  <si>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</si>
  <si>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</si>
  <si>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</si>
  <si>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</si>
  <si>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</si>
  <si>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</si>
  <si>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</si>
  <si>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 xml:space="preserve">Выплата рентных платежей по договорам пожизненной ренты </t>
  </si>
  <si>
    <t>050 00 09190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</si>
  <si>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</si>
  <si>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>050 00 09200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</si>
  <si>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</si>
  <si>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050 00 09210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</si>
  <si>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</si>
  <si>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050 00 09230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</si>
  <si>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</si>
  <si>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</si>
  <si>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</si>
  <si>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</si>
  <si>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</si>
  <si>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</si>
  <si>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</si>
  <si>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050 00 09320</t>
  </si>
  <si>
    <t>Предоставление ежемесячной денежной выплаты к пенсии отдельным категориям граждан</t>
  </si>
  <si>
    <t>050 00 09330</t>
  </si>
  <si>
    <t>Предоставление ежемесячной денежной выплаты на проезд для отдельных категорий граждан из числа инвалидов</t>
  </si>
  <si>
    <t>050 00 09400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</si>
  <si>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</si>
  <si>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</si>
  <si>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Муниципальная программа «Развитие транспортной системы и дорожного хозяйства городского округа Тольятти на 2021-2025гг.»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</si>
  <si>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</si>
  <si>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990 00 51340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</si>
  <si>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</si>
  <si>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990 00 51350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</si>
  <si>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</si>
  <si>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>990 00 51760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</si>
  <si>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</si>
  <si>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</si>
  <si>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</si>
  <si>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 xml:space="preserve">Обеспечение жильем отдельных категорий граждан, установленных Федеральным законом от 12.01.1995г № 5-ФЗ «О ветеранах» и не подлежащих обеспечению жильем в рамках Указа Президента РФ от 07.05.2008г № 714 «Об обеспечении жильем ветеранов Великой Отечественной войны 1941-1945 годов» </t>
  </si>
  <si>
    <t>990 00 76250</t>
  </si>
  <si>
    <t>Социальные выплаты гражданам, кроме публичных
нормативных социальных выплат</t>
  </si>
  <si>
    <t>Охрана семьи и детства</t>
  </si>
  <si>
    <t xml:space="preserve">10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</si>
  <si>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</si>
  <si>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050 00 09030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</si>
  <si>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</si>
  <si>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050 00 09250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</si>
  <si>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</si>
  <si>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</si>
  <si>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</si>
  <si>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</si>
  <si>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</si>
  <si>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</si>
  <si>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</si>
  <si>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</si>
  <si>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</si>
  <si>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</si>
  <si>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</si>
  <si>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</si>
  <si>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</si>
  <si>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</si>
  <si>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</si>
  <si>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</si>
  <si>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04 </t>
  </si>
  <si>
    <t>050 00 75000</t>
  </si>
  <si>
    <t>Вознаграждение, причитающееся приемному родителю, патронатному воспитателю</t>
  </si>
  <si>
    <t>050 00 75170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</si>
  <si>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</si>
  <si>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</si>
  <si>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Муниципальная программа городского округа Тольятти «Молодой семье - доступное жилье» на 2014-2025 годы</t>
  </si>
  <si>
    <t>080 00 00000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</si>
  <si>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</si>
  <si>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080 00 04110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</si>
  <si>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</si>
  <si>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L4970</t>
  </si>
  <si>
    <t xml:space="preserve">Мероприятия по обеспечению жильем </t>
  </si>
  <si>
    <t>990 00 04170</t>
  </si>
  <si>
    <t>Предоставление социальных выплат на обеспечение жильем  отдельных категорий молодых семей (многодетные семьи и семьи, в которых одному из супругов исполнится 36 лет)</t>
  </si>
  <si>
    <t>990 00 70410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</si>
  <si>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</si>
  <si>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990 00 76050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</si>
  <si>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</si>
  <si>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R0820</t>
  </si>
  <si>
    <t>990 00 Z0820</t>
  </si>
  <si>
    <t>Другие вопросы в области социальной политики</t>
  </si>
  <si>
    <t>050 00 04000</t>
  </si>
  <si>
    <t>050 00 04270</t>
  </si>
  <si>
    <t>050 00 04280</t>
  </si>
  <si>
    <t>Мероприятия в сфере социального обслуживания населения</t>
  </si>
  <si>
    <t>050 00 04340</t>
  </si>
  <si>
    <t>Иные закупки товаров, работ и услуг для обеспечения
государственных (муниципальных) нужд</t>
  </si>
  <si>
    <t>Мероприятия в области социальной политики</t>
  </si>
  <si>
    <t>050 00 04370</t>
  </si>
  <si>
    <t>050 00 06000</t>
  </si>
  <si>
    <t xml:space="preserve">050 00 06270 </t>
  </si>
  <si>
    <t>280 00 04000</t>
  </si>
  <si>
    <t>280 00 04370</t>
  </si>
  <si>
    <t>280 00 09000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</si>
  <si>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</si>
  <si>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280 00 09220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</si>
  <si>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</si>
  <si>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</si>
  <si>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</si>
  <si>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</si>
  <si>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</si>
  <si>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</si>
  <si>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280 00 10620</t>
  </si>
  <si>
    <t>Субсидии на поддержку муниципальных программ развития социально ориентированных некоммерческих организаций</t>
  </si>
  <si>
    <t xml:space="preserve">280 00 74040 </t>
  </si>
  <si>
    <t>ФИЗИЧЕСКАЯ КУЛЬТУРА И СПОРТ</t>
  </si>
  <si>
    <t>11 00</t>
  </si>
  <si>
    <t>Физическая культура</t>
  </si>
  <si>
    <t>Учреждения, осуществляющие деятельность  в области физической культуры и 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</si>
  <si>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</si>
  <si>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</si>
  <si>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</si>
  <si>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</si>
  <si>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 xml:space="preserve">020 00 04600 </t>
  </si>
  <si>
    <t>Массовый спорт</t>
  </si>
  <si>
    <t>020 00 04100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</si>
  <si>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</si>
  <si>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</si>
  <si>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</si>
  <si>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</si>
  <si>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</si>
  <si>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t>020 00 S4680</t>
  </si>
  <si>
    <t>090 00 04290</t>
  </si>
  <si>
    <t>130 00 04290</t>
  </si>
  <si>
    <t>990 00 04290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</si>
  <si>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</si>
  <si>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</si>
  <si>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</si>
  <si>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220 00 02000</t>
  </si>
  <si>
    <t xml:space="preserve">Учреждения, осуществляющие деятельность  в сфере средств массовой информации </t>
  </si>
  <si>
    <t>220 00 02080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</si>
  <si>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</si>
  <si>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</si>
  <si>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</si>
  <si>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</si>
  <si>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</si>
  <si>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</si>
  <si>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</si>
  <si>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ИТОГО РАСХОДОВ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</si>
</sst>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_-* #,##0_р_._-;\-* #,##0_р_._-;_-* &quot;-&quot;_р_._-;_-@_-"/>
  </numFmts>
  <fonts count="2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Calibri"/>
      <family val="2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Calibri"/>
      <family val="2"/>
      <charset val="204"/>
    </font>
    <font>
      <sz val="13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166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" fontId="3" fillId="0" borderId="0" xfId="0" applyNumberFormat="1" applyFont="1" applyFill="1"/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1" xfId="0" applyFont="1" applyFill="1" applyBorder="1"/>
    <xf numFmtId="0" fontId="10" fillId="2" borderId="1" xfId="0" applyFont="1" applyFill="1" applyBorder="1"/>
    <xf numFmtId="0" fontId="10" fillId="3" borderId="1" xfId="0" applyFont="1" applyFill="1" applyBorder="1"/>
    <xf numFmtId="0" fontId="10" fillId="0" borderId="0" xfId="0" applyFont="1" applyFill="1"/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0" fontId="14" fillId="0" borderId="0" xfId="0" applyFont="1" applyFill="1"/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11" fontId="2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15" fillId="4" borderId="0" xfId="0" applyFont="1" applyFill="1"/>
    <xf numFmtId="0" fontId="2" fillId="4" borderId="0" xfId="0" applyFont="1" applyFill="1"/>
    <xf numFmtId="1" fontId="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/>
    <xf numFmtId="11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3" fontId="2" fillId="5" borderId="1" xfId="0" applyNumberFormat="1" applyFont="1" applyFill="1" applyBorder="1" applyAlignment="1">
      <alignment horizontal="center"/>
    </xf>
    <xf numFmtId="0" fontId="2" fillId="6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5" borderId="1" xfId="0" applyFont="1" applyFill="1" applyBorder="1"/>
    <xf numFmtId="0" fontId="2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2" fillId="5" borderId="1" xfId="0" applyNumberFormat="1" applyFont="1" applyFill="1" applyBorder="1" applyAlignment="1">
      <alignment horizontal="center" wrapText="1"/>
    </xf>
    <xf numFmtId="0" fontId="2" fillId="5" borderId="0" xfId="0" applyFont="1" applyFill="1"/>
    <xf numFmtId="0" fontId="16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1" fontId="2" fillId="5" borderId="1" xfId="0" applyNumberFormat="1" applyFont="1" applyFill="1" applyBorder="1" applyAlignment="1">
      <alignment horizontal="left" wrapText="1"/>
    </xf>
    <xf numFmtId="3" fontId="2" fillId="5" borderId="1" xfId="0" applyNumberFormat="1" applyFont="1" applyFill="1" applyBorder="1" applyAlignment="1">
      <alignment horizontal="center" wrapText="1"/>
    </xf>
    <xf numFmtId="49" fontId="10" fillId="5" borderId="1" xfId="3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49" fontId="7" fillId="5" borderId="1" xfId="3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3" fillId="4" borderId="0" xfId="0" applyFont="1" applyFill="1"/>
    <xf numFmtId="0" fontId="3" fillId="6" borderId="0" xfId="0" applyFont="1" applyFill="1"/>
    <xf numFmtId="0" fontId="2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/>
    <xf numFmtId="0" fontId="2" fillId="6" borderId="1" xfId="0" applyFont="1" applyFill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0" fontId="3" fillId="3" borderId="0" xfId="0" applyFont="1" applyFill="1"/>
    <xf numFmtId="0" fontId="9" fillId="0" borderId="1" xfId="0" applyFont="1" applyFill="1" applyBorder="1"/>
    <xf numFmtId="11" fontId="11" fillId="0" borderId="1" xfId="0" applyNumberFormat="1" applyFont="1" applyFill="1" applyBorder="1" applyAlignment="1">
      <alignment horizontal="left" wrapText="1"/>
    </xf>
    <xf numFmtId="3" fontId="12" fillId="5" borderId="1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/>
    </xf>
    <xf numFmtId="0" fontId="9" fillId="4" borderId="0" xfId="0" applyFont="1" applyFill="1"/>
    <xf numFmtId="0" fontId="17" fillId="0" borderId="0" xfId="0" applyFont="1" applyFill="1"/>
    <xf numFmtId="49" fontId="10" fillId="0" borderId="1" xfId="4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left" wrapText="1"/>
    </xf>
    <xf numFmtId="0" fontId="12" fillId="5" borderId="0" xfId="0" applyFont="1" applyFill="1"/>
    <xf numFmtId="0" fontId="12" fillId="0" borderId="1" xfId="0" applyFont="1" applyFill="1" applyBorder="1"/>
    <xf numFmtId="0" fontId="12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/>
    <xf numFmtId="0" fontId="14" fillId="4" borderId="0" xfId="0" applyFont="1" applyFill="1"/>
    <xf numFmtId="0" fontId="14" fillId="5" borderId="1" xfId="0" applyFont="1" applyFill="1" applyBorder="1"/>
    <xf numFmtId="3" fontId="3" fillId="0" borderId="1" xfId="0" applyNumberFormat="1" applyFont="1" applyFill="1" applyBorder="1" applyAlignment="1">
      <alignment horizontal="center"/>
    </xf>
    <xf numFmtId="0" fontId="12" fillId="4" borderId="0" xfId="0" applyFont="1" applyFill="1"/>
    <xf numFmtId="0" fontId="2" fillId="0" borderId="1" xfId="0" applyFont="1" applyFill="1" applyBorder="1" applyAlignment="1">
      <alignment horizontal="center" wrapText="1"/>
    </xf>
    <xf numFmtId="49" fontId="11" fillId="6" borderId="1" xfId="0" applyNumberFormat="1" applyFont="1" applyFill="1" applyBorder="1" applyAlignment="1">
      <alignment horizontal="center" wrapText="1"/>
    </xf>
    <xf numFmtId="0" fontId="15" fillId="6" borderId="0" xfId="0" applyFont="1" applyFill="1"/>
    <xf numFmtId="0" fontId="2" fillId="6" borderId="1" xfId="0" applyNumberFormat="1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0" fontId="2" fillId="0" borderId="1" xfId="5" applyFont="1" applyFill="1" applyBorder="1" applyAlignment="1">
      <alignment horizontal="left" wrapText="1"/>
    </xf>
    <xf numFmtId="0" fontId="9" fillId="6" borderId="0" xfId="0" applyFont="1" applyFill="1"/>
    <xf numFmtId="0" fontId="2" fillId="6" borderId="1" xfId="5" applyFont="1" applyFill="1" applyBorder="1" applyAlignment="1">
      <alignment horizontal="left" wrapText="1"/>
    </xf>
    <xf numFmtId="49" fontId="2" fillId="6" borderId="1" xfId="5" applyNumberFormat="1" applyFont="1" applyFill="1" applyBorder="1" applyAlignment="1">
      <alignment horizontal="center" wrapText="1"/>
    </xf>
    <xf numFmtId="3" fontId="2" fillId="6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/>
    <xf numFmtId="0" fontId="12" fillId="6" borderId="0" xfId="0" applyFont="1" applyFill="1"/>
    <xf numFmtId="0" fontId="2" fillId="0" borderId="1" xfId="5" applyNumberFormat="1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12" fillId="5" borderId="1" xfId="0" applyFont="1" applyFill="1" applyBorder="1"/>
    <xf numFmtId="49" fontId="2" fillId="6" borderId="1" xfId="0" applyNumberFormat="1" applyFont="1" applyFill="1" applyBorder="1" applyAlignment="1">
      <alignment horizontal="center"/>
    </xf>
    <xf numFmtId="0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164" fontId="2" fillId="0" borderId="1" xfId="5" applyNumberFormat="1" applyFont="1" applyFill="1" applyBorder="1" applyAlignment="1">
      <alignment horizontal="center" wrapText="1"/>
    </xf>
    <xf numFmtId="11" fontId="20" fillId="0" borderId="1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wrapText="1"/>
    </xf>
    <xf numFmtId="0" fontId="21" fillId="0" borderId="1" xfId="0" applyFont="1" applyFill="1" applyBorder="1"/>
    <xf numFmtId="0" fontId="21" fillId="0" borderId="0" xfId="0" applyFont="1" applyFill="1"/>
    <xf numFmtId="0" fontId="21" fillId="4" borderId="0" xfId="0" applyFont="1" applyFill="1"/>
    <xf numFmtId="0" fontId="21" fillId="5" borderId="1" xfId="0" applyFont="1" applyFill="1" applyBorder="1"/>
    <xf numFmtId="0" fontId="21" fillId="6" borderId="0" xfId="0" applyFont="1" applyFill="1"/>
    <xf numFmtId="0" fontId="2" fillId="0" borderId="1" xfId="5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2" fillId="0" borderId="1" xfId="5" applyNumberFormat="1" applyFont="1" applyFill="1" applyBorder="1" applyAlignment="1">
      <alignment horizontal="center" wrapText="1"/>
    </xf>
    <xf numFmtId="0" fontId="2" fillId="0" borderId="1" xfId="5" applyNumberFormat="1" applyFont="1" applyFill="1" applyBorder="1" applyAlignment="1">
      <alignment horizontal="center" wrapText="1"/>
    </xf>
    <xf numFmtId="0" fontId="9" fillId="5" borderId="1" xfId="0" applyFont="1" applyFill="1" applyBorder="1"/>
    <xf numFmtId="3" fontId="10" fillId="0" borderId="1" xfId="0" applyNumberFormat="1" applyFont="1" applyFill="1" applyBorder="1" applyAlignment="1">
      <alignment horizont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3" fontId="10" fillId="5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wrapText="1"/>
    </xf>
    <xf numFmtId="1" fontId="17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0" fontId="22" fillId="0" borderId="0" xfId="0" applyFont="1" applyFill="1"/>
    <xf numFmtId="0" fontId="22" fillId="4" borderId="0" xfId="0" applyFont="1" applyFill="1"/>
    <xf numFmtId="0" fontId="22" fillId="0" borderId="1" xfId="0" applyFont="1" applyFill="1" applyBorder="1"/>
    <xf numFmtId="0" fontId="22" fillId="5" borderId="1" xfId="0" applyFont="1" applyFill="1" applyBorder="1"/>
    <xf numFmtId="0" fontId="22" fillId="6" borderId="0" xfId="0" applyFont="1" applyFill="1"/>
    <xf numFmtId="2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right"/>
    </xf>
    <xf numFmtId="0" fontId="23" fillId="0" borderId="0" xfId="0" applyFont="1" applyFill="1"/>
    <xf numFmtId="3" fontId="12" fillId="0" borderId="0" xfId="0" applyNumberFormat="1" applyFont="1" applyFill="1"/>
    <xf numFmtId="0" fontId="15" fillId="0" borderId="0" xfId="0" applyFont="1" applyFill="1" applyBorder="1" applyAlignment="1">
      <alignment wrapText="1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3" fontId="9" fillId="0" borderId="0" xfId="0" applyNumberFormat="1" applyFont="1" applyFill="1"/>
    <xf numFmtId="49" fontId="5" fillId="0" borderId="0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5"/>
    <cellStyle name="Обычный 2 2" xfId="6"/>
    <cellStyle name="Обычный 3" xfId="7"/>
    <cellStyle name="Обычный 4" xfId="4"/>
    <cellStyle name="Обычный 8" xfId="8"/>
    <cellStyle name="Обычный_Информация на общ обсужд проект 2017 1 этап" xfId="3"/>
    <cellStyle name="Финансовый" xfId="1" builtinId="3"/>
    <cellStyle name="Финансовый [0]" xfId="2" builtinId="6"/>
    <cellStyle name="Финансовый [0]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/&#1059;&#1090;&#1086;&#1095;&#1085;&#1077;&#1085;&#1080;&#1077;%202022/&#1087;&#1088;&#1086;&#1074;&#1077;&#1088;&#1082;&#1072;%201.2.%20&#1055;&#1088;&#1080;&#1083;&#1086;&#1078;&#1077;&#1085;&#1080;&#1077;%202.%20(&#1092;&#1091;&#1085;&#1082;&#1094;&#1080;&#1086;&#1085;.&#1082;&#1083;&#1072;&#1089;&#1089;.)%202022%20-%20&#1085;&#1086;&#1074;%20-%20&#1087;&#1088;&#1086;&#1074;&#1077;&#1088;&#1082;&#1072;%20&#1082;&#1086;&#1076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2"/>
      <sheetName val="проверка"/>
      <sheetName val="с формулами"/>
      <sheetName val="сверка чист"/>
      <sheetName val="коды"/>
      <sheetName val="прил 6"/>
      <sheetName val="прил 12"/>
      <sheetName val="Лист3"/>
      <sheetName val="Лист1"/>
      <sheetName val="приказ"/>
      <sheetName val="6 ЦСР"/>
      <sheetName val="Лист2"/>
    </sheetNames>
    <sheetDataSet>
      <sheetData sheetId="0"/>
      <sheetData sheetId="1"/>
      <sheetData sheetId="2"/>
      <sheetData sheetId="3"/>
      <sheetData sheetId="4">
        <row r="6">
          <cell r="D6" t="str">
            <v>010 00 00000</v>
          </cell>
          <cell r="E6" t="str">
            <v>Муниципальная программа «Культура Тольятти на 2019 - 2023 годы»</v>
          </cell>
          <cell r="F6">
            <v>100</v>
          </cell>
          <cell r="G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">
          <cell r="D7" t="str">
            <v>010 00 02000</v>
          </cell>
          <cell r="E7" t="str">
            <v>Финансовое обеспечение деятельности бюджетных и автономных учреждений</v>
          </cell>
          <cell r="F7">
            <v>110</v>
          </cell>
          <cell r="G7" t="str">
            <v>Расходы на выплаты персоналу казенных учреждений</v>
          </cell>
        </row>
        <row r="8">
          <cell r="D8" t="str">
            <v>010 00 02200</v>
          </cell>
          <cell r="E8" t="str">
            <v>Парковые комплексы</v>
          </cell>
          <cell r="F8">
            <v>120</v>
          </cell>
          <cell r="G8" t="str">
            <v>Расходы на выплаты персоналу государственных (муниципальных) органов</v>
          </cell>
        </row>
        <row r="9">
          <cell r="D9" t="str">
            <v>010 00 02210</v>
          </cell>
          <cell r="E9" t="str">
            <v>Дворцы, дома и другие учреждения культуры</v>
          </cell>
          <cell r="F9">
            <v>200</v>
          </cell>
          <cell r="G9" t="str">
            <v>Закупка товаров, работ и услуг для обеспечения государственных (муниципальных) нужд</v>
          </cell>
        </row>
        <row r="10">
          <cell r="D10" t="str">
            <v>010 00 02220</v>
          </cell>
          <cell r="E10" t="str">
            <v>Музеи</v>
          </cell>
          <cell r="F10">
            <v>240</v>
          </cell>
          <cell r="G10" t="str">
            <v>Иные закупки товаров, работ и услуг для обеспечения государственных (муниципальных) нужд</v>
          </cell>
        </row>
        <row r="11">
          <cell r="D11" t="str">
            <v>010 00 02230</v>
          </cell>
          <cell r="E11" t="str">
            <v>Библиотеки</v>
          </cell>
          <cell r="F11">
            <v>300</v>
          </cell>
          <cell r="G11" t="str">
            <v>Социальное обеспечение и иные выплаты населению</v>
          </cell>
        </row>
        <row r="12">
          <cell r="D12" t="str">
            <v>010 00 02240</v>
          </cell>
          <cell r="E12" t="str">
            <v>Театры, концертные и другие организации исполнительских искусств</v>
          </cell>
          <cell r="F12">
            <v>310</v>
          </cell>
          <cell r="G12" t="str">
            <v>Публичные нормативные социальные выплаты гражданам</v>
          </cell>
        </row>
        <row r="13">
          <cell r="D13" t="str">
            <v>010 00 02250</v>
          </cell>
          <cell r="E13" t="str">
            <v>Образовательные организации высшего образования</v>
          </cell>
          <cell r="F13">
            <v>320</v>
          </cell>
          <cell r="G13" t="str">
            <v>Социальные выплаты гражданам, кроме публичных нормативных социальных выплат</v>
          </cell>
        </row>
        <row r="14">
          <cell r="D14" t="str">
            <v>010 00 02280</v>
          </cell>
          <cell r="E14" t="str">
            <v>Организации дополнительного образования</v>
          </cell>
          <cell r="F14">
            <v>360</v>
          </cell>
          <cell r="G14" t="str">
            <v>Иные выплаты населению</v>
          </cell>
        </row>
        <row r="15">
          <cell r="D15" t="str">
            <v>010 00 04000</v>
          </cell>
          <cell r="E15" t="str">
            <v>Мероприятия в установленной сфере деятельности</v>
          </cell>
          <cell r="F15">
            <v>400</v>
          </cell>
          <cell r="G15" t="str">
            <v>Капитальные вложения в объекты государственной (муниципальной) собственности</v>
          </cell>
        </row>
        <row r="16">
          <cell r="D16" t="str">
            <v>010 00 04040</v>
          </cell>
          <cell r="E16" t="str">
            <v>Мероприятия в сфере общегосударственного управления</v>
          </cell>
          <cell r="F16">
            <v>410</v>
          </cell>
          <cell r="G16" t="str">
            <v>Бюджетные инвестиции</v>
          </cell>
        </row>
        <row r="17">
          <cell r="D17" t="str">
            <v>010 00 04200</v>
          </cell>
          <cell r="E17" t="str">
            <v>Парковые комплексы</v>
          </cell>
          <cell r="F17">
            <v>450</v>
          </cell>
          <cell r="G17" t="str">
            <v>Бюджетные инвестиции иным юридическим лицам</v>
          </cell>
        </row>
        <row r="18">
          <cell r="D18" t="str">
            <v>010 00 04210</v>
          </cell>
          <cell r="E18" t="str">
            <v>Дворцы, дома и другие учреждения культуры</v>
          </cell>
          <cell r="F18">
            <v>460</v>
          </cell>
          <cell r="G18" t="str">
            <v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v>
          </cell>
        </row>
        <row r="19">
          <cell r="D19" t="str">
            <v>010 00 04220</v>
          </cell>
          <cell r="E19" t="str">
            <v>Музеи</v>
          </cell>
          <cell r="F19">
            <v>600</v>
          </cell>
          <cell r="G19" t="str">
            <v>Предоставление субсидий бюджетным, автономным учреждениям и иным некоммерческим организациям</v>
          </cell>
        </row>
        <row r="20">
          <cell r="D20" t="str">
            <v>010 00 04230</v>
          </cell>
          <cell r="E20" t="str">
            <v>Библиотеки</v>
          </cell>
          <cell r="F20">
            <v>610</v>
          </cell>
          <cell r="G20" t="str">
            <v>Субсидии бюджетным учреждениям</v>
          </cell>
        </row>
        <row r="21">
          <cell r="D21" t="str">
            <v>010 00 04240</v>
          </cell>
          <cell r="E21" t="str">
            <v>Театры, концертные и другие организации исполнительских искусств</v>
          </cell>
          <cell r="F21">
            <v>620</v>
          </cell>
          <cell r="G21" t="str">
            <v>Субсидии автономным учреждениям</v>
          </cell>
        </row>
        <row r="22">
          <cell r="D22" t="str">
            <v>010 00 04250</v>
          </cell>
          <cell r="E22" t="str">
            <v>Мероприятия в сфере высшего образования</v>
          </cell>
          <cell r="F22">
            <v>630</v>
          </cell>
          <cell r="G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</row>
        <row r="23">
          <cell r="D23" t="str">
            <v>010 00 04280</v>
          </cell>
          <cell r="E23" t="str">
            <v>Мероприятия в сфере дополнительного образования</v>
          </cell>
          <cell r="F23">
            <v>700</v>
          </cell>
          <cell r="G23" t="str">
            <v>Обслуживание государственного (муниципального) долга</v>
          </cell>
        </row>
        <row r="24">
          <cell r="D24" t="str">
            <v>010 00 04510</v>
          </cell>
          <cell r="E24" t="str">
            <v>Мероприятия на обеспечение деятельности органов местного самоуправления в сфере культуры</v>
          </cell>
          <cell r="F24">
            <v>730</v>
          </cell>
          <cell r="G24" t="str">
            <v>Обслуживание муниципального долга</v>
          </cell>
        </row>
        <row r="25">
          <cell r="D25" t="str">
            <v>010 00 04610</v>
          </cell>
          <cell r="E25" t="str">
            <v>Мероприятия в сфере градостроительства</v>
          </cell>
          <cell r="F25">
            <v>800</v>
          </cell>
          <cell r="G25" t="str">
            <v>Иные бюджетные ассигнования</v>
          </cell>
        </row>
        <row r="26">
          <cell r="D26" t="str">
            <v>010 00 06000</v>
          </cell>
          <cell r="E26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F26">
            <v>810</v>
          </cell>
          <cell r="G26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</row>
        <row r="27">
          <cell r="D27" t="str">
            <v>010 00 06500</v>
          </cell>
          <cell r="E27" t="str">
            <v>Субсидии юридическим лицам в сфере культуры</v>
          </cell>
          <cell r="F27">
            <v>830</v>
          </cell>
          <cell r="G27" t="str">
            <v>Исполнение судебных актов</v>
          </cell>
        </row>
        <row r="28">
          <cell r="D28" t="str">
            <v>010 00 L5170</v>
          </cell>
          <cell r="E28" t="str">
            <v>Поддержка творческой деятельности и техническое оснащение детских и кукольных театров</v>
          </cell>
          <cell r="F28">
            <v>840</v>
          </cell>
          <cell r="G28" t="str">
            <v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v>
          </cell>
        </row>
        <row r="29">
          <cell r="D29" t="str">
            <v>010 00 R5190</v>
          </cell>
          <cell r="E29" t="str">
            <v>Мероприятия  на обеспечение муниципальных библиотек программным обеспечением и компьютерным оборудованием</v>
          </cell>
          <cell r="F29">
            <v>850</v>
          </cell>
          <cell r="G29" t="str">
            <v xml:space="preserve">Уплата налогов, сборов и иных платежей   </v>
          </cell>
        </row>
        <row r="30">
          <cell r="D30" t="str">
            <v>010 00 S3560</v>
          </cell>
          <cell r="E30" t="str">
            <v>Строительство и реконструкция объектов культуры</v>
          </cell>
          <cell r="F30">
            <v>870</v>
          </cell>
          <cell r="G30" t="str">
            <v>Резервные средства</v>
          </cell>
        </row>
        <row r="31">
          <cell r="D31" t="str">
            <v>010 00 S4670</v>
          </cell>
          <cell r="E31" t="str">
            <v>Создание выставочно-экспозиционных комплексов</v>
          </cell>
        </row>
        <row r="32">
          <cell r="D32" t="str">
            <v>010 00 S6150</v>
          </cell>
          <cell r="E32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">
          <cell r="D33" t="str">
            <v>010 A1 54540</v>
          </cell>
          <cell r="E33" t="str">
            <v>Создание модельных муниципальных библиотек</v>
          </cell>
        </row>
        <row r="34">
          <cell r="D34" t="str">
            <v>010 A1 55190</v>
          </cell>
          <cell r="E34" t="str">
            <v>Мероприятия на поддержку отрасли культуры</v>
          </cell>
        </row>
        <row r="35">
          <cell r="D35" t="str">
            <v>020 00 00000</v>
          </cell>
          <cell r="E35" t="str">
            <v>Муниципальная программа «Развитие физической культуры и спорта в городском округе Тольятти на 2022-2026 годы»</v>
          </cell>
        </row>
        <row r="36">
          <cell r="D36" t="str">
            <v>020 00 02000</v>
          </cell>
          <cell r="E36" t="str">
            <v>Финансовое обеспечение деятельности бюджетных и автономных учреждений</v>
          </cell>
        </row>
        <row r="37">
          <cell r="D37" t="str">
            <v>020 00 02280</v>
          </cell>
          <cell r="E37" t="str">
            <v>Организации дополнительного образования</v>
          </cell>
        </row>
        <row r="38">
          <cell r="D38" t="str">
            <v>020 00 02290</v>
          </cell>
          <cell r="E38" t="str">
            <v>Организация деятельности по спортивной подготовке</v>
          </cell>
        </row>
        <row r="39">
          <cell r="D39" t="str">
            <v>020 00 02360</v>
          </cell>
          <cell r="E39" t="str">
            <v>Учреждения, осуществляющие деятельность в области физической культуры и спорта</v>
          </cell>
        </row>
        <row r="40">
          <cell r="D40" t="str">
            <v>020 00 04000</v>
          </cell>
          <cell r="E40" t="str">
            <v>Мероприятия в установленной сфере деятельности</v>
          </cell>
        </row>
        <row r="41">
          <cell r="D41" t="str">
            <v>020 00 04100</v>
          </cell>
          <cell r="E41" t="str">
            <v>Бюджетные инвестиции</v>
          </cell>
        </row>
        <row r="42">
          <cell r="D42" t="str">
            <v>020 00 04280</v>
          </cell>
          <cell r="E42" t="str">
            <v>Мероприятия в сфере дополнительного образования</v>
          </cell>
        </row>
        <row r="43">
          <cell r="D43" t="str">
            <v>020 00 04290</v>
          </cell>
          <cell r="E43" t="str">
            <v>Мероприятия в сфере организации деятельности по спортивной подготовке</v>
          </cell>
        </row>
        <row r="44">
          <cell r="D44" t="str">
            <v>020 00 04360</v>
          </cell>
          <cell r="E44" t="str">
            <v>Мероприятия в области физической культуры и спорта</v>
          </cell>
        </row>
        <row r="45">
          <cell r="D45" t="str">
            <v>020 00 04600</v>
          </cell>
          <cell r="E45" t="str">
            <v>Мероприятия на обеспечение деятельности органов местного самоуправления в области физической культуры и спорта</v>
          </cell>
        </row>
        <row r="46">
          <cell r="D46" t="str">
            <v>020 00 S2000</v>
          </cell>
          <cell r="G46" t="str">
            <v>Стимулирующие субсидии на решение вопросов местного значения</v>
          </cell>
        </row>
        <row r="47">
          <cell r="D47" t="str">
            <v>020 00 S2002</v>
          </cell>
        </row>
        <row r="48">
          <cell r="D48" t="str">
            <v>020 00 S3340</v>
          </cell>
          <cell r="E4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49">
          <cell r="D49" t="str">
            <v>020 00 S4280</v>
          </cell>
          <cell r="E49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0">
          <cell r="D50" t="str">
            <v>020 00 S4680</v>
          </cell>
          <cell r="E50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1">
          <cell r="D51" t="str">
            <v>020 00 S6150</v>
          </cell>
          <cell r="E51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52">
          <cell r="D52" t="str">
            <v>020 Р5 51390</v>
          </cell>
        </row>
        <row r="53">
          <cell r="D53" t="str">
            <v>030 00 00000</v>
          </cell>
          <cell r="E53" t="str">
            <v>Муниципальная программа «Молодежь Тольятти на 2021-2030гг.»</v>
          </cell>
        </row>
        <row r="54">
          <cell r="D54" t="str">
            <v>030 00 02000</v>
          </cell>
          <cell r="E54" t="str">
            <v>Финансовое обеспечение деятельности бюджетных и автономных учреждений</v>
          </cell>
        </row>
        <row r="55">
          <cell r="D55" t="str">
            <v>030 00 02350</v>
          </cell>
          <cell r="E55" t="str">
            <v>Организации, осуществляющие обеспечение деятельности в области молодежной политики</v>
          </cell>
        </row>
        <row r="56">
          <cell r="D56" t="str">
            <v>030 00 04000</v>
          </cell>
          <cell r="E56" t="str">
            <v>Мероприятия в установленной сфере деятельности</v>
          </cell>
        </row>
        <row r="57">
          <cell r="D57" t="str">
            <v>030 00 04350</v>
          </cell>
          <cell r="E57" t="str">
            <v>Мероприятия в области молодежной политики</v>
          </cell>
        </row>
        <row r="58">
          <cell r="D58" t="str">
            <v>030 00 S3010</v>
          </cell>
          <cell r="E58" t="str">
            <v>Организация и проведение мероприятий с несовершеннолетними в период каникул и свободное от учебы время</v>
          </cell>
        </row>
        <row r="59">
          <cell r="D59" t="str">
            <v>050 00 00000</v>
          </cell>
          <cell r="E59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</row>
        <row r="60">
          <cell r="D60" t="str">
            <v>050 00 04000</v>
          </cell>
          <cell r="E60" t="str">
            <v>Мероприятия в установленной сфере деятельности</v>
          </cell>
        </row>
        <row r="61">
          <cell r="D61" t="str">
            <v>050 00 04270</v>
          </cell>
          <cell r="E61" t="str">
            <v>Мероприятия в общеобразовательных организациях</v>
          </cell>
        </row>
        <row r="62">
          <cell r="D62" t="str">
            <v>050 00 04280</v>
          </cell>
          <cell r="E62" t="str">
            <v>Мероприятия в сфере дополнительного образования</v>
          </cell>
        </row>
        <row r="63">
          <cell r="D63" t="str">
            <v>050 00 04340</v>
          </cell>
          <cell r="E63" t="str">
            <v>Мероприятия в сфере социального обслуживания населения</v>
          </cell>
        </row>
        <row r="64">
          <cell r="D64" t="str">
            <v>050 00 04370</v>
          </cell>
          <cell r="E64" t="str">
            <v>Мероприятия в области социальной политики</v>
          </cell>
        </row>
        <row r="65">
          <cell r="D65" t="str">
            <v>050 00 06000</v>
          </cell>
        </row>
        <row r="66">
          <cell r="D66" t="str">
            <v xml:space="preserve">050 00 06270 </v>
          </cell>
        </row>
        <row r="67">
          <cell r="D67" t="str">
            <v>050 00 09000</v>
          </cell>
          <cell r="E67" t="str">
            <v>Выплаты отдельным категориям граждан</v>
          </cell>
        </row>
        <row r="68">
          <cell r="D68" t="str">
            <v>050 00 09010</v>
          </cell>
          <cell r="E68" t="str">
            <v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</row>
        <row r="69">
          <cell r="D69" t="str">
            <v>050 00 09020</v>
          </cell>
          <cell r="E69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</row>
        <row r="70">
          <cell r="D70" t="str">
            <v>050 00 09030</v>
          </cell>
          <cell r="E70" t="str">
            <v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v>
          </cell>
        </row>
        <row r="71">
          <cell r="D71" t="str">
            <v>050 00 09050</v>
          </cell>
          <cell r="E71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</row>
        <row r="72">
          <cell r="D72" t="str">
            <v>050 00 09060</v>
          </cell>
          <cell r="E72" t="str">
            <v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v>
          </cell>
        </row>
        <row r="73">
          <cell r="D73" t="str">
            <v>050 00 09070</v>
          </cell>
          <cell r="E73" t="str">
            <v>Единовременная денежная выплата ко Дню памяти жертв политических репрессий (30 октября)</v>
          </cell>
        </row>
        <row r="74">
          <cell r="D74" t="str">
            <v>050 00 09080</v>
          </cell>
          <cell r="E74" t="str">
            <v>Единовременная денежная выплата к памятной дате России - Дню Героев Отечества (9 декабря)</v>
          </cell>
        </row>
        <row r="75">
          <cell r="D75" t="str">
            <v>050 00 09100</v>
          </cell>
          <cell r="E75" t="str">
            <v>Денежные выплаты на оплату социальных услуг, предоставляемых на условиях оплаты отдельным категориям граждан</v>
          </cell>
        </row>
        <row r="76">
          <cell r="D76" t="str">
            <v>050 00 09110</v>
          </cell>
          <cell r="E76" t="str">
            <v xml:space="preserve">Предоставление ежемесячной денежной выплаты Почетным гражданам городского округа Тольятти </v>
          </cell>
        </row>
        <row r="77">
          <cell r="D77" t="str">
            <v>050 00 09120</v>
          </cell>
          <cell r="E77" t="str">
            <v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</row>
        <row r="78">
          <cell r="D78" t="str">
            <v>050 00 09130</v>
          </cell>
          <cell r="E78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</row>
        <row r="79">
          <cell r="D79" t="str">
            <v>050 00 09140</v>
          </cell>
          <cell r="E79" t="str">
            <v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</row>
        <row r="80">
          <cell r="D80" t="str">
            <v>050 00 09150</v>
          </cell>
          <cell r="E80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v>
          </cell>
        </row>
        <row r="81">
          <cell r="D81" t="str">
            <v>050 00 09170</v>
          </cell>
          <cell r="E81" t="str">
            <v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v>
          </cell>
        </row>
        <row r="82">
          <cell r="D82" t="str">
            <v>050 00 09180</v>
          </cell>
          <cell r="E82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</row>
        <row r="83">
          <cell r="D83" t="str">
            <v>050 00 09190</v>
          </cell>
          <cell r="E83" t="str">
            <v xml:space="preserve">Выплата рентных платежей по договорам пожизненной ренты </v>
          </cell>
        </row>
        <row r="84">
          <cell r="D84" t="str">
            <v>050 00 09200</v>
          </cell>
          <cell r="E84" t="str">
            <v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v>
          </cell>
        </row>
        <row r="85">
          <cell r="D85" t="str">
            <v>050 00 09210</v>
          </cell>
          <cell r="E85" t="str">
            <v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v>
          </cell>
        </row>
        <row r="86">
          <cell r="D86" t="str">
            <v>050 00 09220</v>
          </cell>
        </row>
        <row r="87">
          <cell r="D87" t="str">
            <v>050 00 09230</v>
          </cell>
          <cell r="E87" t="str">
            <v>Предоставление единовременной денежной выплаты гражданам, находящимся в трудных жизненных ситуациях, чрезвычайных обстоятельствах</v>
          </cell>
        </row>
        <row r="88">
          <cell r="D88" t="str">
            <v>050 00 09240</v>
          </cell>
          <cell r="E88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</row>
        <row r="89">
          <cell r="D89" t="str">
            <v>050 00 09250</v>
          </cell>
          <cell r="E89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v>
          </cell>
        </row>
        <row r="90">
          <cell r="D90" t="str">
            <v>050 00 09270</v>
          </cell>
          <cell r="E90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</row>
        <row r="91">
          <cell r="D91" t="str">
            <v>050 00 09290</v>
          </cell>
          <cell r="E91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</row>
        <row r="92">
          <cell r="D92" t="str">
            <v>050 00 09300</v>
          </cell>
          <cell r="E92" t="str">
            <v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</row>
        <row r="93">
          <cell r="D93" t="str">
            <v>050 00 09310</v>
          </cell>
        </row>
        <row r="94">
          <cell r="D94" t="str">
            <v>050 00 09320</v>
          </cell>
          <cell r="E94" t="str">
            <v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v>
          </cell>
        </row>
        <row r="95">
          <cell r="D95" t="str">
            <v>050 00 09330</v>
          </cell>
          <cell r="E95" t="str">
            <v>Предоставление ежемесячной денежной выплаты к пенсии отдельным категориям граждан</v>
          </cell>
        </row>
        <row r="96">
          <cell r="D96" t="str">
            <v>050 00 09340</v>
          </cell>
          <cell r="E96" t="str">
            <v>Предоставление единовременного пособия на первоочередные нужды</v>
          </cell>
        </row>
        <row r="97">
          <cell r="D97" t="str">
            <v>050 00 09350</v>
          </cell>
          <cell r="E97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</row>
        <row r="98">
          <cell r="D98" t="str">
            <v>050 00 09360</v>
          </cell>
          <cell r="E98" t="str">
            <v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v>
          </cell>
        </row>
        <row r="99">
          <cell r="D99" t="str">
            <v xml:space="preserve">050 00 09370 </v>
          </cell>
        </row>
        <row r="100">
          <cell r="D100" t="str">
            <v xml:space="preserve">050 00 09380 </v>
          </cell>
        </row>
        <row r="101">
          <cell r="D101" t="str">
            <v>050 00 09390</v>
          </cell>
          <cell r="E101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</row>
        <row r="102">
          <cell r="D102" t="str">
            <v>050 00 09400</v>
          </cell>
          <cell r="E102" t="str">
            <v>Предоставление ежемесячной денежной выплаты на проезд для отдельных категорий граждан из числа инвалидов</v>
          </cell>
        </row>
        <row r="103">
          <cell r="D103" t="str">
            <v>050 00 75000</v>
          </cell>
          <cell r="E103" t="str">
            <v>Субвенции</v>
          </cell>
        </row>
        <row r="104">
          <cell r="D104" t="str">
            <v>050 00 75170</v>
          </cell>
          <cell r="E104" t="str">
            <v>Вознаграждение, причитающееся приемному родителю, патронатному воспитателю</v>
          </cell>
        </row>
        <row r="105">
          <cell r="D105" t="str">
            <v>050 00 75240</v>
          </cell>
          <cell r="E105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</row>
        <row r="106">
          <cell r="D106" t="str">
            <v>050 00 S3230</v>
          </cell>
          <cell r="E106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</row>
        <row r="107">
          <cell r="D107" t="str">
            <v>060 00 00000</v>
          </cell>
          <cell r="E107" t="str">
            <v>Муниципальная программа «Профилактика наркомании населения городского округа Тольятти на 2019-2023 годы»</v>
          </cell>
        </row>
        <row r="108">
          <cell r="D108" t="str">
            <v>060 00 04000</v>
          </cell>
          <cell r="E108" t="str">
            <v>Мероприятия в установленной сфере деятельности</v>
          </cell>
        </row>
        <row r="109">
          <cell r="D109" t="str">
            <v>060 00 04150</v>
          </cell>
          <cell r="E109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110">
          <cell r="D110" t="str">
            <v>070 00 00000</v>
          </cell>
          <cell r="E110" t="str">
            <v>Муниципальная программа «Развитие системы образования городского округа Тольятти на 2021-2027 годы»</v>
          </cell>
        </row>
        <row r="111">
          <cell r="D111" t="str">
            <v>070 00 02000</v>
          </cell>
          <cell r="E111" t="str">
            <v>Финансовое обеспечение деятельности бюджетных и автономных учреждений</v>
          </cell>
        </row>
        <row r="112">
          <cell r="D112" t="str">
            <v>070 00 02260</v>
          </cell>
          <cell r="E112" t="str">
            <v>Дошкольные образовательные организации</v>
          </cell>
        </row>
        <row r="113">
          <cell r="D113" t="str">
            <v>070 00 02270</v>
          </cell>
          <cell r="E113" t="str">
            <v>Общеобразовательные организации</v>
          </cell>
        </row>
        <row r="114">
          <cell r="D114" t="str">
            <v>070 00 02280</v>
          </cell>
          <cell r="E114" t="str">
            <v>Организации дополнительного образования</v>
          </cell>
        </row>
        <row r="115">
          <cell r="D115" t="str">
            <v>070 00 02300</v>
          </cell>
          <cell r="E115" t="str">
            <v>Организации, осуществляющие обеспечение образовательной деятельности</v>
          </cell>
        </row>
        <row r="116">
          <cell r="D116" t="str">
            <v>070 00 04000</v>
          </cell>
          <cell r="E116" t="str">
            <v>Мероприятия в установленной сфере деятельности</v>
          </cell>
        </row>
        <row r="117">
          <cell r="D117" t="str">
            <v>070 00 04100</v>
          </cell>
          <cell r="E117" t="str">
            <v>Бюджетные инвестиции</v>
          </cell>
        </row>
        <row r="118">
          <cell r="D118" t="str">
            <v>070 00 04260</v>
          </cell>
          <cell r="E118" t="str">
            <v>Мероприятия в сфере дошкольного образования</v>
          </cell>
        </row>
        <row r="119">
          <cell r="D119" t="str">
            <v>070 00 04270</v>
          </cell>
          <cell r="E119" t="str">
            <v>Мероприятия в общеобразовательных организациях</v>
          </cell>
        </row>
        <row r="120">
          <cell r="D120" t="str">
            <v>070 00 04280</v>
          </cell>
          <cell r="E120" t="str">
            <v>Мероприятия в сфере дополнительного образования</v>
          </cell>
        </row>
        <row r="121">
          <cell r="D121" t="str">
            <v>070 00 04300</v>
          </cell>
          <cell r="E121" t="str">
            <v>Мероприятия в организациях, осуществляющих обеспечение образовательной деятельности</v>
          </cell>
        </row>
        <row r="122">
          <cell r="D122" t="str">
            <v>070 00 06000</v>
          </cell>
          <cell r="E122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123">
          <cell r="D123" t="str">
            <v>070 00 06270</v>
          </cell>
          <cell r="E123" t="str">
            <v>Субсидии юридическим лицам в сфере общего образования</v>
          </cell>
        </row>
        <row r="124">
          <cell r="D124" t="str">
            <v>070 00 10000</v>
          </cell>
          <cell r="E124" t="str">
            <v>Субсидии некоммерческим организациям</v>
          </cell>
        </row>
        <row r="125">
          <cell r="D125" t="str">
            <v>070 00 10260</v>
          </cell>
          <cell r="E125" t="str">
            <v>Субсидии некоммерческим организациям в сфере дошкольного образования</v>
          </cell>
        </row>
        <row r="126">
          <cell r="D126" t="str">
            <v>070 00 12000</v>
          </cell>
          <cell r="E126" t="str">
            <v>Финансовое обеспечение деятельности казенных учреждений</v>
          </cell>
        </row>
        <row r="127">
          <cell r="D127" t="str">
            <v>070 00 12300</v>
          </cell>
          <cell r="E127" t="str">
            <v>Организации, осуществляющие обеспечение образовательной деятельности</v>
          </cell>
        </row>
        <row r="128">
          <cell r="D128" t="str">
            <v>070 00 75000</v>
          </cell>
          <cell r="E128" t="str">
            <v>Субвенции</v>
          </cell>
        </row>
        <row r="129">
          <cell r="D129" t="str">
            <v>070 00 75020</v>
          </cell>
          <cell r="E129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</row>
        <row r="130">
          <cell r="D130" t="str">
            <v>070 00 75050</v>
          </cell>
          <cell r="E130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</row>
        <row r="131">
          <cell r="D131" t="str">
            <v>070 00 75060</v>
          </cell>
          <cell r="E131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</row>
        <row r="132">
          <cell r="D132" t="str">
            <v>070 00 75230</v>
          </cell>
        </row>
        <row r="133">
          <cell r="D133" t="str">
            <v>070 00 75270</v>
          </cell>
          <cell r="E133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</row>
        <row r="134">
          <cell r="D134" t="str">
            <v>070 00 75280</v>
          </cell>
          <cell r="E134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</row>
        <row r="135">
          <cell r="D135" t="str">
            <v>070 00 75300</v>
          </cell>
          <cell r="E135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</row>
        <row r="136">
          <cell r="D136" t="str">
            <v>070 00 75470</v>
          </cell>
          <cell r="E136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</row>
        <row r="137">
          <cell r="D137" t="str">
            <v>070 00 L0270</v>
          </cell>
          <cell r="E137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38">
          <cell r="D138" t="str">
            <v>070 00 L3040</v>
          </cell>
          <cell r="E138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</row>
        <row r="139">
          <cell r="D139" t="str">
            <v>070 00 R3030</v>
          </cell>
          <cell r="E139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</row>
        <row r="140">
          <cell r="D140" t="str">
            <v>070 00 S0310</v>
          </cell>
          <cell r="E140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1">
          <cell r="D141" t="str">
            <v>070 00 S3340</v>
          </cell>
          <cell r="E14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2">
          <cell r="D142" t="str">
            <v>070 00 S3350</v>
          </cell>
          <cell r="E14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3">
          <cell r="D143" t="str">
            <v>070 00 S3400</v>
          </cell>
          <cell r="E143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4">
          <cell r="D144" t="str">
            <v>070 00 S3940</v>
          </cell>
          <cell r="E14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5">
          <cell r="D145" t="str">
            <v>070 00 S3950</v>
          </cell>
        </row>
        <row r="146">
          <cell r="D146" t="str">
            <v>070 00 S4680</v>
          </cell>
          <cell r="E146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147">
          <cell r="D147" t="str">
            <v>070 00 S4720</v>
          </cell>
          <cell r="E14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8">
          <cell r="D148" t="str">
            <v>070 00 S4940</v>
          </cell>
          <cell r="E14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49">
          <cell r="D149" t="str">
            <v>070 00 S4950</v>
          </cell>
          <cell r="E149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50">
          <cell r="D150" t="str">
            <v>070 Е1 55200</v>
          </cell>
          <cell r="E150" t="str">
            <v xml:space="preserve">Создание новых мест в общеобразовательных организациях </v>
          </cell>
        </row>
        <row r="151">
          <cell r="D151" t="str">
            <v>070 E1 5520Z</v>
          </cell>
          <cell r="E151" t="str">
            <v xml:space="preserve">Создание новых мест в общеобразовательных организациях </v>
          </cell>
        </row>
        <row r="152">
          <cell r="D152" t="str">
            <v>080 00 00000</v>
          </cell>
          <cell r="E152" t="str">
            <v>Муниципальная программа городского округа Тольятти «Молодой семье - доступное жилье» на 2014-2025 годы</v>
          </cell>
        </row>
        <row r="153">
          <cell r="D153" t="str">
            <v>080 00 04110</v>
          </cell>
          <cell r="E153" t="str">
            <v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v>
          </cell>
        </row>
        <row r="154">
          <cell r="D154" t="str">
            <v>080 00 L0000</v>
          </cell>
        </row>
        <row r="155">
          <cell r="D155" t="str">
            <v>080 00 L0200</v>
          </cell>
        </row>
        <row r="156">
          <cell r="D156" t="str">
            <v>080 00 L4970</v>
          </cell>
          <cell r="E156" t="str">
            <v xml:space="preserve">Предоставление молодым семьям социальных выплат на приобретение жилья или строительство индивидуального жилого дома </v>
          </cell>
        </row>
        <row r="157">
          <cell r="D157" t="str">
            <v>090 00 00000</v>
          </cell>
          <cell r="E157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</row>
        <row r="158">
          <cell r="D158" t="str">
            <v>090 00 02000</v>
          </cell>
          <cell r="E158" t="str">
            <v>Финансовое обеспечение деятельности бюджетных и автономных учреждений</v>
          </cell>
        </row>
        <row r="159">
          <cell r="D159" t="str">
            <v>090 00 02160</v>
          </cell>
          <cell r="E159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</row>
        <row r="160">
          <cell r="D160" t="str">
            <v>090 00 02430</v>
          </cell>
          <cell r="E160" t="str">
            <v>Учреждения, осуществляющие деятельность по другим вопросам в области жилищно-коммунального хозяйства</v>
          </cell>
        </row>
        <row r="161">
          <cell r="D161" t="str">
            <v>090 00 04000</v>
          </cell>
          <cell r="E161" t="str">
            <v>Мероприятия в установленной сфере деятельности</v>
          </cell>
        </row>
        <row r="162">
          <cell r="D162" t="str">
            <v>090 00 04040</v>
          </cell>
          <cell r="E162" t="str">
            <v>Мероприятия в сфере общегосударственного управления</v>
          </cell>
        </row>
        <row r="163">
          <cell r="D163" t="str">
            <v>090 00 04280</v>
          </cell>
          <cell r="E163" t="str">
            <v>Мероприятия в сфере дополнительного образования</v>
          </cell>
        </row>
        <row r="164">
          <cell r="D164" t="str">
            <v>090 00 04290</v>
          </cell>
          <cell r="E164" t="str">
            <v>Мероприятия в сфере организации деятельности по спортивной подготовке</v>
          </cell>
        </row>
        <row r="165">
          <cell r="D165" t="str">
            <v xml:space="preserve">090 00 12000 </v>
          </cell>
          <cell r="E165" t="str">
            <v>Финансовое обеспечение деятельности казенных учреждений</v>
          </cell>
        </row>
        <row r="166">
          <cell r="D166" t="str">
            <v>090 00 12140</v>
          </cell>
          <cell r="E166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167">
          <cell r="D167" t="str">
            <v>100 00 00000</v>
          </cell>
          <cell r="E167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</row>
        <row r="168">
          <cell r="D168" t="str">
            <v>100 00 02000</v>
          </cell>
          <cell r="E168" t="str">
            <v>Финансовое обеспечение деятельности бюджетных и автономных учреждений</v>
          </cell>
        </row>
        <row r="169">
          <cell r="D169" t="str">
            <v>100 00 02320</v>
          </cell>
          <cell r="E169" t="str">
            <v>Учреждения, осуществляющие деятельность в сфере градостроительной деятельности</v>
          </cell>
        </row>
        <row r="170">
          <cell r="D170" t="str">
            <v>100 00 04000</v>
          </cell>
          <cell r="E170" t="str">
            <v>Мероприятия в установленной сфере деятельности</v>
          </cell>
        </row>
        <row r="171">
          <cell r="D171" t="str">
            <v>100 00 04310</v>
          </cell>
          <cell r="E171" t="str">
            <v>Мероприятия в области застройки территорий</v>
          </cell>
        </row>
        <row r="172">
          <cell r="D172" t="str">
            <v>100 00 04320</v>
          </cell>
          <cell r="E172" t="str">
            <v>Мероприятия в организациях, осуществляющих обеспечение градостроительной деятельности</v>
          </cell>
        </row>
        <row r="173">
          <cell r="D173" t="str">
            <v>100 00 12000</v>
          </cell>
        </row>
        <row r="174">
          <cell r="D174" t="str">
            <v>100 00 12320</v>
          </cell>
        </row>
        <row r="175">
          <cell r="D175" t="str">
            <v>100 F1 50210</v>
          </cell>
        </row>
        <row r="176">
          <cell r="D176" t="str">
            <v>100 F1 5021Z</v>
          </cell>
        </row>
        <row r="177">
          <cell r="D177" t="str">
            <v>110 00 00000</v>
          </cell>
          <cell r="E177" t="str">
            <v>Муниципальная программа «Развитие информационно-телекоммуникационной инфраструктуры городского округа Тольятти на 2022-2026 годы»</v>
          </cell>
        </row>
        <row r="178">
          <cell r="D178" t="str">
            <v>110 00 02000</v>
          </cell>
          <cell r="E178" t="str">
            <v>Финансовое обеспечение деятельности бюджетных и автономных учреждений</v>
          </cell>
        </row>
        <row r="179">
          <cell r="D179" t="str">
            <v>110 00 02470</v>
          </cell>
          <cell r="E179" t="str">
            <v>Учреждения, обеспечивающие предоставление государственных и муниципальных услуг</v>
          </cell>
        </row>
        <row r="180">
          <cell r="D180" t="str">
            <v>110 00 02480</v>
          </cell>
        </row>
        <row r="181">
          <cell r="D181" t="str">
            <v>110 00 04000</v>
          </cell>
          <cell r="E181" t="str">
            <v>Мероприятия в установленной сфере деятельности</v>
          </cell>
        </row>
        <row r="182">
          <cell r="D182" t="str">
            <v>110 00 04460</v>
          </cell>
          <cell r="E182" t="str">
            <v>Мероприятия в сфере информационно-коммуникационных технологий и связи</v>
          </cell>
        </row>
        <row r="183">
          <cell r="D183" t="str">
            <v>110 00 04470</v>
          </cell>
          <cell r="E183" t="str">
            <v>Мероприятия в учреждениях, обеспечивающих предоставление государственных и муниципальных услуг</v>
          </cell>
        </row>
        <row r="184">
          <cell r="D184" t="str">
            <v>110 00 75000</v>
          </cell>
          <cell r="E184" t="str">
            <v>Субвенции</v>
          </cell>
        </row>
        <row r="185">
          <cell r="D185" t="str">
            <v>110 00 75120</v>
          </cell>
          <cell r="E185" t="str">
            <v>Организация деятельности в сфере охраны окружающей среды</v>
          </cell>
        </row>
        <row r="186">
          <cell r="D186" t="str">
            <v>110 00 75180</v>
          </cell>
          <cell r="E1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187">
          <cell r="D187" t="str">
            <v>110 00 75190</v>
          </cell>
          <cell r="E187" t="str">
            <v>Меры по осуществлению деятельности по опеке и попечительству в отношении совершеннолетних граждан</v>
          </cell>
        </row>
        <row r="188">
          <cell r="D188" t="str">
            <v>110 00 75200</v>
          </cell>
          <cell r="E188" t="str">
            <v>Организация деятельности в сфере охраны труда</v>
          </cell>
        </row>
        <row r="189">
          <cell r="D189" t="str">
            <v>120 00 00000</v>
          </cell>
          <cell r="E189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</row>
        <row r="190">
          <cell r="D190" t="str">
            <v>120 00 02000</v>
          </cell>
          <cell r="E190" t="str">
            <v>Финансовое обеспечение деятельности бюджетных и автономных учреждений</v>
          </cell>
        </row>
        <row r="191">
          <cell r="D191" t="str">
            <v>120 00 02070</v>
          </cell>
          <cell r="E191" t="str">
            <v>Учреждения, осуществляющие деятельность  в сфере национальной экономики</v>
          </cell>
        </row>
        <row r="192">
          <cell r="D192" t="str">
            <v>120 00 04000</v>
          </cell>
          <cell r="E192" t="str">
            <v>Мероприятия в установленной сфере деятельности</v>
          </cell>
        </row>
        <row r="193">
          <cell r="D193" t="str">
            <v>120 00 04070</v>
          </cell>
          <cell r="E193" t="str">
            <v>Мероприятия в сфере национальной экономики</v>
          </cell>
        </row>
        <row r="194">
          <cell r="D194" t="str">
            <v>130 00 00000</v>
          </cell>
          <cell r="E194" t="str">
            <v>Муниципальная программа «Тольятти - чистый город на 2020-2024 годы»</v>
          </cell>
        </row>
        <row r="195">
          <cell r="D195" t="str">
            <v>130 00 02000</v>
          </cell>
          <cell r="E195" t="str">
            <v>Финансовое обеспечение деятельности бюджетных и автономных учреждений</v>
          </cell>
        </row>
        <row r="196">
          <cell r="D196" t="str">
            <v>130 00 02430</v>
          </cell>
          <cell r="E196" t="str">
            <v>Учреждения, осуществляющие деятельность по другим вопросам в области жилищно-коммунального хозяйства</v>
          </cell>
        </row>
        <row r="197">
          <cell r="D197" t="str">
            <v>130 00 04000</v>
          </cell>
          <cell r="E197" t="str">
            <v>Мероприятия в установленной сфере деятельности</v>
          </cell>
        </row>
        <row r="198">
          <cell r="D198" t="str">
            <v>130 00 04420</v>
          </cell>
          <cell r="E198" t="str">
            <v>Мероприятия в области благоустройства</v>
          </cell>
        </row>
        <row r="199">
          <cell r="D199" t="str">
            <v>130 00 04430</v>
          </cell>
          <cell r="E199" t="str">
            <v>Мероприятия в учреждениях, осуществляющих деятельность по другим вопросам в области жилищно-коммунального хозяйства</v>
          </cell>
        </row>
        <row r="200">
          <cell r="D200" t="str">
            <v>130 00 75000</v>
          </cell>
          <cell r="E200" t="str">
            <v>Субвенции</v>
          </cell>
        </row>
        <row r="201">
          <cell r="D201" t="str">
            <v>130 00 75370</v>
          </cell>
          <cell r="E201" t="str">
            <v>Осуществление деятельности и организация мероприятий по обращению с животными без владельцев</v>
          </cell>
        </row>
        <row r="202">
          <cell r="D202" t="str">
            <v>130 00 S4540</v>
          </cell>
          <cell r="E202" t="str">
            <v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v>
          </cell>
        </row>
        <row r="203">
          <cell r="D203" t="str">
            <v>140 00 00000</v>
          </cell>
          <cell r="E203" t="str">
            <v>Муниципальная программа «Капитальный ремонт многоквартирных домов городского округа Тольятти на 2019-2023 годы»</v>
          </cell>
        </row>
        <row r="204">
          <cell r="D204" t="str">
            <v>140 00 04000</v>
          </cell>
          <cell r="E204" t="str">
            <v>Мероприятия в установленной сфере деятельности</v>
          </cell>
        </row>
        <row r="205">
          <cell r="D205" t="str">
            <v>140 00 04130</v>
          </cell>
          <cell r="E205" t="str">
            <v>Мероприятия в области жилищного хозяйства</v>
          </cell>
        </row>
        <row r="206">
          <cell r="D206" t="str">
            <v>140 00 04410</v>
          </cell>
          <cell r="E206" t="str">
            <v>Мероприятия в области коммунального хозяйства</v>
          </cell>
        </row>
        <row r="207">
          <cell r="D207" t="str">
            <v>150 00 00000</v>
          </cell>
          <cell r="E207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</row>
        <row r="208">
          <cell r="D208" t="str">
            <v>151 00 00000</v>
          </cell>
          <cell r="E208" t="str">
            <v xml:space="preserve">Подпрограмма «Содержание улично-дорожной сети городского округа Тольятти на 2021-2025гг.» </v>
          </cell>
        </row>
        <row r="209">
          <cell r="D209" t="str">
            <v>151 00 04000</v>
          </cell>
          <cell r="E209" t="str">
            <v>Мероприятия в установленной сфере деятельности</v>
          </cell>
        </row>
        <row r="210">
          <cell r="D210" t="str">
            <v>151 00 04180</v>
          </cell>
          <cell r="E210" t="str">
            <v>Мероприятия в сфере дорожного хозяйства</v>
          </cell>
        </row>
        <row r="211">
          <cell r="D211" t="str">
            <v>151 00 04420</v>
          </cell>
          <cell r="E211" t="str">
            <v>Мероприятия в области благоустройства</v>
          </cell>
        </row>
        <row r="212">
          <cell r="D212" t="str">
            <v>152 00 00000</v>
          </cell>
          <cell r="E212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</row>
        <row r="213">
          <cell r="D213" t="str">
            <v>152 00 04000</v>
          </cell>
          <cell r="E213" t="str">
            <v>Мероприятия в установленной сфере деятельности</v>
          </cell>
        </row>
        <row r="214">
          <cell r="D214" t="str">
            <v>152 00 04100</v>
          </cell>
          <cell r="E214" t="str">
            <v>Бюджетные инвестиции</v>
          </cell>
        </row>
        <row r="215">
          <cell r="D215" t="str">
            <v>152 00 04180</v>
          </cell>
          <cell r="E215" t="str">
            <v>Мероприятия в сфере дорожного хозяйства</v>
          </cell>
        </row>
        <row r="216">
          <cell r="D216" t="str">
            <v>152 00 S3270</v>
          </cell>
          <cell r="E216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</row>
        <row r="217">
          <cell r="D217" t="str">
            <v>152 F1 50210</v>
          </cell>
          <cell r="E217" t="str">
            <v>Стимулирование программ развития жилищного строительства субъектов Российской Федерации</v>
          </cell>
        </row>
        <row r="218">
          <cell r="D218" t="str">
            <v>152 F1 5021Z</v>
          </cell>
          <cell r="E218" t="str">
            <v>Стимулирование программ развития жилищного строительства субъектов Российской Федерации</v>
          </cell>
        </row>
        <row r="219">
          <cell r="D219" t="str">
            <v>152 R1 53930</v>
          </cell>
          <cell r="E219" t="str">
            <v>Финансовое обеспечение дорожной деятельности в рамках реализации национального проекта «Безопасные и качественные автомобильные дороги»</v>
          </cell>
        </row>
        <row r="220">
          <cell r="D220" t="str">
            <v>154 00 00000</v>
          </cell>
          <cell r="E220" t="str">
            <v xml:space="preserve">Подпрограмма «Повышение безопасности дорожного движения на период 2021-2025гг.»                      </v>
          </cell>
        </row>
        <row r="221">
          <cell r="D221" t="str">
            <v xml:space="preserve">154 00 04000 </v>
          </cell>
          <cell r="E221" t="str">
            <v>Мероприятия в установленной сфере деятельности</v>
          </cell>
        </row>
        <row r="222">
          <cell r="D222" t="str">
            <v xml:space="preserve">154 00 04180 </v>
          </cell>
          <cell r="E222" t="str">
            <v>Мероприятия в сфере дорожного хозяйства</v>
          </cell>
        </row>
        <row r="223">
          <cell r="D223" t="str">
            <v>154 00 12000</v>
          </cell>
          <cell r="E223" t="str">
            <v>Финансовое обеспечение деятельности казенных учреждений</v>
          </cell>
        </row>
        <row r="224">
          <cell r="D224" t="str">
            <v>154 00 12180</v>
          </cell>
          <cell r="E224" t="str">
            <v>Учреждения, осуществляющие деятельность в сфере дорожного хозяйства</v>
          </cell>
        </row>
        <row r="225">
          <cell r="D225" t="str">
            <v xml:space="preserve">155 00 00000 </v>
          </cell>
          <cell r="E225" t="str">
            <v xml:space="preserve">Подпрограмма «Развитие городского пассажирского транспорта в городском округе Тольятти на период 2021-2025гг.» </v>
          </cell>
        </row>
        <row r="226">
          <cell r="D226" t="str">
            <v xml:space="preserve">155 00 04000 </v>
          </cell>
          <cell r="E226" t="str">
            <v>Мероприятия в установленной сфере деятельности</v>
          </cell>
        </row>
        <row r="227">
          <cell r="D227" t="str">
            <v xml:space="preserve">155 00 04090 </v>
          </cell>
          <cell r="E227" t="str">
            <v>Мероприятия в сфере транспорта</v>
          </cell>
        </row>
        <row r="228">
          <cell r="D228" t="str">
            <v xml:space="preserve">155 00 04190 </v>
          </cell>
        </row>
        <row r="229">
          <cell r="D229" t="str">
            <v>155 00 06000</v>
          </cell>
          <cell r="E229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230">
          <cell r="D230" t="str">
            <v>155 00 06530</v>
          </cell>
          <cell r="E230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</row>
        <row r="231">
          <cell r="D231" t="str">
            <v>155 00 75000</v>
          </cell>
          <cell r="E231" t="str">
            <v>Субвенции</v>
          </cell>
        </row>
        <row r="232">
          <cell r="D232" t="str">
            <v>155 00 75130</v>
          </cell>
          <cell r="E232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33">
          <cell r="D233" t="str">
            <v>155 00 S3990</v>
          </cell>
          <cell r="E233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</row>
        <row r="234">
          <cell r="D234" t="str">
            <v>160 00 00000</v>
          </cell>
          <cell r="E234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</row>
        <row r="235">
          <cell r="D235" t="str">
            <v>160 00 04000</v>
          </cell>
          <cell r="E235" t="str">
            <v>Мероприятия в установленной сфере деятельности</v>
          </cell>
        </row>
        <row r="236">
          <cell r="D236" t="str">
            <v>160 00 04150</v>
          </cell>
          <cell r="E236" t="str">
            <v>Мероприятия,  осуществляемые учреждениями в сфере обеспечения национальной безопасности и правоохранительной деятельности</v>
          </cell>
        </row>
        <row r="237">
          <cell r="D237" t="str">
            <v>160 00 10000</v>
          </cell>
          <cell r="E237" t="str">
            <v>Субсидии некоммерческим организациям</v>
          </cell>
        </row>
        <row r="238">
          <cell r="D238" t="str">
            <v>160 00 10050</v>
          </cell>
          <cell r="E238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v>
          </cell>
        </row>
        <row r="239">
          <cell r="D239" t="str">
            <v>160 00 12000</v>
          </cell>
          <cell r="E239" t="str">
            <v>Финансовое обеспечение деятельности казенных учреждений</v>
          </cell>
        </row>
        <row r="240">
          <cell r="D240" t="str">
            <v>160 00 12150</v>
          </cell>
          <cell r="E240" t="str">
            <v>Учреждения, осуществляющие деятельность в сфере национальной безопасности и правоохранительной деятельности</v>
          </cell>
        </row>
        <row r="241">
          <cell r="D241" t="str">
            <v>160 00 S3300</v>
          </cell>
          <cell r="E241" t="str">
            <v>Обеспечение деятельности народных дружин</v>
          </cell>
        </row>
        <row r="242">
          <cell r="D242" t="str">
            <v>170 00 00000</v>
          </cell>
          <cell r="E242" t="str">
            <v>Муниципальная программа «Противодействие коррупции в городском округе Тольятти на 2022-2026 годы»</v>
          </cell>
        </row>
        <row r="243">
          <cell r="D243" t="str">
            <v>170 00 04000</v>
          </cell>
          <cell r="E243" t="str">
            <v>Мероприятия в установленной сфере деятельности</v>
          </cell>
        </row>
        <row r="244">
          <cell r="D244" t="str">
            <v>170 00 04040</v>
          </cell>
          <cell r="E244" t="str">
            <v>Мероприятия в сфере общегосударственного управления</v>
          </cell>
        </row>
        <row r="245">
          <cell r="D245" t="str">
            <v>220 00 00000</v>
          </cell>
          <cell r="E245" t="str">
            <v>Муниципальная программа «Развитие органов местного самоуправления городского округа Тольятти на 2017-2022 годы»</v>
          </cell>
        </row>
        <row r="246">
          <cell r="D246" t="str">
            <v>220 00 02000</v>
          </cell>
          <cell r="E246" t="str">
            <v>Финансовое обеспечение деятельности бюджетных и автономных учреждений</v>
          </cell>
        </row>
        <row r="247">
          <cell r="D247" t="str">
            <v>220 00 02080</v>
          </cell>
          <cell r="E247" t="str">
            <v xml:space="preserve">Учреждения, осуществляющие деятельность в сфере средств массовой информации </v>
          </cell>
        </row>
        <row r="248">
          <cell r="D248" t="str">
            <v>220 00 04000</v>
          </cell>
          <cell r="E248" t="str">
            <v>Мероприятия в установленной сфере деятельности</v>
          </cell>
        </row>
        <row r="249">
          <cell r="D249" t="str">
            <v>220 00 04040</v>
          </cell>
          <cell r="E249" t="str">
            <v>Мероприятия в сфере общегосударственного управления</v>
          </cell>
        </row>
        <row r="250">
          <cell r="D250" t="str">
            <v xml:space="preserve">220 00 04120 </v>
          </cell>
          <cell r="E250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251">
          <cell r="D251" t="str">
            <v>220 00 08000</v>
          </cell>
          <cell r="E251" t="str">
            <v>Доплаты к пенсиям, дополнительное пенсионное обеспечение</v>
          </cell>
        </row>
        <row r="252">
          <cell r="D252" t="str">
            <v>220 00 08010</v>
          </cell>
          <cell r="E252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</row>
        <row r="253">
          <cell r="D253" t="str">
            <v>220 00 11000</v>
          </cell>
          <cell r="E253" t="str">
            <v>Руководство и управление в сфере установленных функций органов местного самоуправления</v>
          </cell>
        </row>
        <row r="254">
          <cell r="D254" t="str">
            <v>220 00 11010</v>
          </cell>
          <cell r="E254" t="str">
            <v>Глава муниципального образования</v>
          </cell>
        </row>
        <row r="255">
          <cell r="D255" t="str">
            <v>220 00 11040</v>
          </cell>
          <cell r="E255" t="str">
            <v>Центральный аппарат</v>
          </cell>
        </row>
        <row r="256">
          <cell r="D256" t="str">
            <v>220 00 12000</v>
          </cell>
          <cell r="E256" t="str">
            <v>Финансовое обеспечение деятельности казенных учреждений</v>
          </cell>
        </row>
        <row r="257">
          <cell r="D257" t="str">
            <v>220 00 12040</v>
          </cell>
          <cell r="E257" t="str">
            <v>Учреждения, осуществляющие деятельность в сфере общегосударственного управления</v>
          </cell>
        </row>
        <row r="258">
          <cell r="D258" t="str">
            <v>220 00 12060</v>
          </cell>
          <cell r="E258" t="str">
            <v>Учреждения, осуществляющие деятельность в сфере обеспечения хозяйственного обслуживания</v>
          </cell>
        </row>
        <row r="259">
          <cell r="D259" t="str">
            <v>220 00 75000</v>
          </cell>
          <cell r="E259" t="str">
            <v>Субвенции</v>
          </cell>
        </row>
        <row r="260">
          <cell r="D260" t="str">
            <v>220 00 75080</v>
          </cell>
          <cell r="E260" t="str">
            <v>Организация деятельности в сфере обеспечения жильем отдельных категорий граждан</v>
          </cell>
        </row>
        <row r="261">
          <cell r="D261" t="str">
            <v>220 00 75120</v>
          </cell>
          <cell r="E261" t="str">
            <v>Организация деятельности в сфере охраны окружающей среды</v>
          </cell>
        </row>
        <row r="262">
          <cell r="D262" t="str">
            <v>220 00 75130</v>
          </cell>
          <cell r="E262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63">
          <cell r="D263" t="str">
            <v>220 00 75150</v>
          </cell>
          <cell r="E263" t="str">
            <v>Организация деятельности в сфере архивного дела</v>
          </cell>
        </row>
        <row r="264">
          <cell r="D264" t="str">
            <v>220 00 75160</v>
          </cell>
          <cell r="E264" t="str">
            <v>Организация деятельности административных комиссий</v>
          </cell>
        </row>
        <row r="265">
          <cell r="D265" t="str">
            <v>220 00 75180</v>
          </cell>
          <cell r="E265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266">
          <cell r="D266" t="str">
            <v>220 00 75190</v>
          </cell>
          <cell r="E266" t="str">
            <v>Меры по осуществлению деятельности по опеке и попечительству в отношении совершеннолетних граждан</v>
          </cell>
        </row>
        <row r="267">
          <cell r="D267" t="str">
            <v>220 00 75200</v>
          </cell>
          <cell r="E267" t="str">
            <v>Организация деятельности в сфере охраны труда</v>
          </cell>
        </row>
        <row r="268">
          <cell r="D268" t="str">
            <v>220 00 75370</v>
          </cell>
          <cell r="E268" t="str">
            <v>Осуществление деятельности и организация мероприятий по обращению с животными без владельцев</v>
          </cell>
        </row>
        <row r="269">
          <cell r="D269" t="str">
            <v>221 00 00000</v>
          </cell>
          <cell r="E269" t="str">
            <v>Подпрограмма «Развитие муниципальной службы в городском округе Тольятти на 2017-2022 годы»</v>
          </cell>
        </row>
        <row r="270">
          <cell r="D270" t="str">
            <v>221 00 04000</v>
          </cell>
          <cell r="E270" t="str">
            <v>Мероприятия в установленной сфере деятельности</v>
          </cell>
        </row>
        <row r="271">
          <cell r="D271" t="str">
            <v>221 00 04050</v>
          </cell>
          <cell r="E271" t="str">
            <v>Мероприятия, направленные на развитие муниципальной службы</v>
          </cell>
        </row>
        <row r="272">
          <cell r="D272" t="str">
            <v>230 00 00000</v>
          </cell>
          <cell r="E272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</row>
        <row r="273">
          <cell r="D273" t="str">
            <v>230 00 02000</v>
          </cell>
          <cell r="E273" t="str">
            <v>Финансовое обеспечение деятельности бюджетных и автономных учреждений</v>
          </cell>
        </row>
        <row r="274">
          <cell r="D274" t="str">
            <v>230 00 02390</v>
          </cell>
          <cell r="E274" t="str">
            <v>Учреждения, осуществляющие деятельность в области лесного хозяйства</v>
          </cell>
        </row>
        <row r="275">
          <cell r="D275" t="str">
            <v>230 00 02430</v>
          </cell>
          <cell r="E275" t="str">
            <v>Учреждения, осуществляющие деятельность по другим вопросам в области жилищно-коммунального хозяйства</v>
          </cell>
        </row>
        <row r="276">
          <cell r="D276" t="str">
            <v>230 00 04000</v>
          </cell>
          <cell r="E276" t="str">
            <v>Мероприятия в установленной сфере деятельности</v>
          </cell>
        </row>
        <row r="277">
          <cell r="D277" t="str">
            <v>230 00 04390</v>
          </cell>
          <cell r="E277" t="str">
            <v>Мероприятия в области лесного хозяйства</v>
          </cell>
        </row>
        <row r="278">
          <cell r="D278" t="str">
            <v>230 00 12000</v>
          </cell>
          <cell r="E278" t="str">
            <v>Финансовое обеспечение деятельности казенных учреждений</v>
          </cell>
        </row>
        <row r="279">
          <cell r="D279" t="str">
            <v>230 00 12390</v>
          </cell>
          <cell r="E279" t="str">
            <v>Учреждения, осуществляющие деятельность в области лесного хозяйства</v>
          </cell>
        </row>
        <row r="280">
          <cell r="D280" t="str">
            <v>230 00 S0340</v>
          </cell>
          <cell r="E280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81">
          <cell r="D281" t="str">
            <v>230 00 S0440</v>
          </cell>
          <cell r="E281" t="str">
            <v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v>
          </cell>
        </row>
        <row r="282">
          <cell r="D282" t="str">
            <v>230 00 S3250</v>
          </cell>
          <cell r="E282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283">
          <cell r="D283" t="str">
            <v>230 00 S3800</v>
          </cell>
          <cell r="E283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284">
          <cell r="D284" t="str">
            <v>230 00 S3810</v>
          </cell>
          <cell r="E284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285">
          <cell r="D285" t="str">
            <v>230 00 S3820</v>
          </cell>
          <cell r="E285" t="str">
            <v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v>
          </cell>
        </row>
        <row r="286">
          <cell r="D286" t="str">
            <v>230 00 S4430</v>
          </cell>
          <cell r="E286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87">
          <cell r="D287" t="str">
            <v>230 00 S4440</v>
          </cell>
          <cell r="E287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288">
          <cell r="D288" t="str">
            <v>230 00 S4640</v>
          </cell>
          <cell r="E288" t="str">
            <v xml:space="preserve">Приобретение техники и оборудования для выполнения лесокультурных работ в рамках государственной программы Самарской области «Развитие лесного хозяйства Самарской области на 2014-2030 годы» </v>
          </cell>
        </row>
        <row r="289">
          <cell r="D289" t="str">
            <v>240 00 00000</v>
          </cell>
          <cell r="E289" t="str">
            <v>Муниципальная программа «Охрана окружающей среды на территории городского округа Тольятти на 2022-2026 годы»</v>
          </cell>
        </row>
        <row r="290">
          <cell r="D290" t="str">
            <v>240 00 04000</v>
          </cell>
          <cell r="E290" t="str">
            <v>Мероприятия в установленной сфере деятельности</v>
          </cell>
        </row>
        <row r="291">
          <cell r="D291" t="str">
            <v>240 00 04420</v>
          </cell>
          <cell r="E291" t="str">
            <v>Мероприятия в области благоустройства</v>
          </cell>
        </row>
        <row r="292">
          <cell r="D292" t="str">
            <v>240 00 04440</v>
          </cell>
          <cell r="E292" t="str">
            <v>Мероприятия по сбору, удалению отходов и очистке сточных вод</v>
          </cell>
        </row>
        <row r="293">
          <cell r="D293" t="str">
            <v>240 00 04450</v>
          </cell>
          <cell r="E293" t="str">
            <v>Мероприятия по другим вопросам в области охраны окружающей среды</v>
          </cell>
        </row>
        <row r="294">
          <cell r="D294" t="str">
            <v>240 00 04610</v>
          </cell>
          <cell r="E294" t="str">
            <v>Мероприятия в сфере градостроительства</v>
          </cell>
        </row>
        <row r="295">
          <cell r="D295" t="str">
            <v>240 00 75000</v>
          </cell>
          <cell r="E295" t="str">
            <v>Субвенции</v>
          </cell>
        </row>
        <row r="296">
          <cell r="D296" t="str">
            <v>240 00 75120</v>
          </cell>
          <cell r="E296" t="str">
            <v>Организация деятельности в сфере охраны окружающей среды</v>
          </cell>
        </row>
        <row r="297">
          <cell r="D297" t="str">
            <v>240 00 S3470</v>
          </cell>
          <cell r="E297" t="str">
            <v xml:space="preserve">Строительство, реконструкция и модернизация систем водоснабжения, водоочистки и водоотведения </v>
          </cell>
        </row>
        <row r="298">
          <cell r="D298" t="str">
            <v>240 G1 52420</v>
          </cell>
          <cell r="E298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99">
          <cell r="D299" t="str">
            <v>240 G1 73520</v>
          </cell>
          <cell r="E299" t="str">
            <v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300">
          <cell r="D300" t="str">
            <v>260 00 00000</v>
          </cell>
          <cell r="E300" t="str">
            <v>Муниципальная программа «Создание условий для развития туризма на территории городского округа Тольятти на 2021-2030 годы»</v>
          </cell>
        </row>
        <row r="301">
          <cell r="D301" t="str">
            <v>260 00 04000</v>
          </cell>
          <cell r="E301" t="str">
            <v>Мероприятия в установленной сфере деятельности</v>
          </cell>
        </row>
        <row r="302">
          <cell r="D302" t="str">
            <v>260 00 04070</v>
          </cell>
          <cell r="E302" t="str">
            <v>Мероприятия в сфере национальной экономики</v>
          </cell>
        </row>
        <row r="303">
          <cell r="D303" t="str">
            <v>270 00 00000</v>
          </cell>
        </row>
        <row r="304">
          <cell r="D304" t="str">
            <v>270 00 04000</v>
          </cell>
        </row>
        <row r="305">
          <cell r="D305" t="str">
            <v>270 00 04040</v>
          </cell>
        </row>
        <row r="306">
          <cell r="D306" t="str">
            <v>280 00 00000</v>
          </cell>
          <cell r="E306" t="str">
            <v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v>
          </cell>
        </row>
        <row r="307">
          <cell r="D307" t="str">
            <v>280 00 04000</v>
          </cell>
          <cell r="E307" t="str">
            <v>Мероприятия в установленной сфере деятельности</v>
          </cell>
        </row>
        <row r="308">
          <cell r="D308" t="str">
            <v>280 00 04370</v>
          </cell>
          <cell r="E308" t="str">
            <v>Мероприятия в области социальной политики</v>
          </cell>
        </row>
        <row r="309">
          <cell r="D309" t="str">
            <v>280 00 10000</v>
          </cell>
          <cell r="E309" t="str">
            <v xml:space="preserve">Субсидии некоммерческим организациям </v>
          </cell>
        </row>
        <row r="310">
          <cell r="D310" t="str">
            <v>280 00 10020</v>
          </cell>
          <cell r="E310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</row>
        <row r="311">
          <cell r="D311" t="str">
            <v xml:space="preserve">280 00 10130 </v>
          </cell>
          <cell r="E311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</row>
        <row r="312">
          <cell r="D312" t="str">
            <v xml:space="preserve">280 00 10370 </v>
          </cell>
          <cell r="E312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</row>
        <row r="313">
          <cell r="D313" t="str">
            <v xml:space="preserve">280 00 10570 </v>
          </cell>
          <cell r="E313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</row>
        <row r="314">
          <cell r="D314" t="str">
            <v>280 00 12000</v>
          </cell>
          <cell r="E314" t="str">
            <v>Финансовое обеспечение деятельности казенных учреждений</v>
          </cell>
        </row>
        <row r="315">
          <cell r="D315" t="str">
            <v>280 00 12380</v>
          </cell>
          <cell r="E315" t="str">
            <v>Учреждения, обеспечивающие поддержку некоммерческих организаций</v>
          </cell>
        </row>
        <row r="316">
          <cell r="D316" t="str">
            <v>290 00 00000</v>
          </cell>
          <cell r="E316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</row>
        <row r="317">
          <cell r="D317" t="str">
            <v>290 00 04000</v>
          </cell>
          <cell r="E317" t="str">
            <v>Мероприятия в установленной сфере деятельности</v>
          </cell>
        </row>
        <row r="318">
          <cell r="D318" t="str">
            <v>290 00 04130</v>
          </cell>
          <cell r="E318" t="str">
            <v>Мероприятия в области жилищного хозяйства</v>
          </cell>
        </row>
        <row r="319">
          <cell r="D319" t="str">
            <v>290 00 04410</v>
          </cell>
          <cell r="E319" t="str">
            <v>Мероприятия в области коммунального хозяйства</v>
          </cell>
        </row>
        <row r="320">
          <cell r="D320" t="str">
            <v>320 00 00000</v>
          </cell>
          <cell r="E320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</row>
        <row r="321">
          <cell r="D321" t="str">
            <v>320 00 02000</v>
          </cell>
          <cell r="E321" t="str">
            <v>Финансовое обеспечение деятельности бюджетных и автономных учреждений</v>
          </cell>
        </row>
        <row r="322">
          <cell r="D322" t="str">
            <v>320 00 02430</v>
          </cell>
          <cell r="E322" t="str">
            <v>Учреждения, осуществляющие деятельность по другим вопросам в области жилищно-коммунального хозяйства</v>
          </cell>
        </row>
        <row r="323">
          <cell r="D323" t="str">
            <v>320 00 04000</v>
          </cell>
          <cell r="E323" t="str">
            <v>Мероприятия в установленной сфере деятельности</v>
          </cell>
        </row>
        <row r="324">
          <cell r="D324" t="str">
            <v>320 00 04410</v>
          </cell>
          <cell r="E324" t="str">
            <v>Мероприятия в области коммунального хозяйства</v>
          </cell>
        </row>
        <row r="325">
          <cell r="D325" t="str">
            <v>320 00 04420</v>
          </cell>
          <cell r="E325" t="str">
            <v>Мероприятия в области благоустройства</v>
          </cell>
        </row>
        <row r="326">
          <cell r="D326" t="str">
            <v>330 00 00000</v>
          </cell>
          <cell r="E326" t="str">
            <v>Муниципальная программа «Благоустройство территории городского округа Тольятти на 2015-2024 годы»</v>
          </cell>
        </row>
        <row r="327">
          <cell r="D327" t="str">
            <v>330 00 04000</v>
          </cell>
          <cell r="E327" t="str">
            <v>Мероприятия в установленной сфере деятельности</v>
          </cell>
        </row>
        <row r="328">
          <cell r="D328" t="str">
            <v>330 00 04100</v>
          </cell>
        </row>
        <row r="329">
          <cell r="D329" t="str">
            <v>330 00 04260</v>
          </cell>
          <cell r="E329" t="str">
            <v>Мероприятия в сфере дошкольного образования</v>
          </cell>
        </row>
        <row r="330">
          <cell r="D330" t="str">
            <v>330 00 04270</v>
          </cell>
          <cell r="E330" t="str">
            <v>Мероприятия в общеобразовательных организациях</v>
          </cell>
        </row>
        <row r="331">
          <cell r="D331" t="str">
            <v>330 00 04280</v>
          </cell>
          <cell r="E331" t="str">
            <v>Мероприятия в сфере дополнительного образования</v>
          </cell>
        </row>
        <row r="332">
          <cell r="D332" t="str">
            <v>330 00 04420</v>
          </cell>
          <cell r="E332" t="str">
            <v>Мероприятия в области благоустройства</v>
          </cell>
        </row>
        <row r="333">
          <cell r="D333" t="str">
            <v xml:space="preserve">330 00 L555F  </v>
          </cell>
        </row>
        <row r="334">
          <cell r="D334" t="str">
            <v>330 00 R555F</v>
          </cell>
        </row>
        <row r="335">
          <cell r="D335" t="str">
            <v>330 00 S3320</v>
          </cell>
          <cell r="E335" t="str">
            <v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v>
          </cell>
        </row>
        <row r="336">
          <cell r="D336" t="str">
            <v>330 00 S6150</v>
          </cell>
          <cell r="E33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7">
          <cell r="D337" t="str">
            <v>330 00 S6370</v>
          </cell>
          <cell r="E337" t="str">
            <v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v>
          </cell>
        </row>
        <row r="338">
          <cell r="D338" t="str">
            <v xml:space="preserve">340 00 00000 </v>
          </cell>
          <cell r="E338" t="str">
            <v>Муниципальная программа «Формирование современной городской среды на 2018-2024 годы»</v>
          </cell>
        </row>
        <row r="339">
          <cell r="D339" t="str">
            <v>340 00 02000</v>
          </cell>
        </row>
        <row r="340">
          <cell r="D340" t="str">
            <v>340 00 04000</v>
          </cell>
        </row>
        <row r="341">
          <cell r="D341" t="str">
            <v>340 00 04410</v>
          </cell>
        </row>
        <row r="342">
          <cell r="D342" t="str">
            <v xml:space="preserve">340 00 L5550  </v>
          </cell>
        </row>
        <row r="343">
          <cell r="D343" t="str">
            <v>340 F2 55550</v>
          </cell>
          <cell r="E343" t="str">
            <v>Реализация программ формирования современной городской среды</v>
          </cell>
        </row>
        <row r="344">
          <cell r="D344" t="str">
            <v>990 00 00000</v>
          </cell>
          <cell r="E344" t="str">
            <v>Непрограммное направление расходов</v>
          </cell>
        </row>
        <row r="345">
          <cell r="D345" t="str">
            <v>990 00 02000</v>
          </cell>
          <cell r="E345" t="str">
            <v>Финансовое обеспечение деятельности бюджетных и автономных учреждений</v>
          </cell>
        </row>
        <row r="346">
          <cell r="D346" t="str">
            <v>990 00 02070</v>
          </cell>
          <cell r="E346" t="str">
            <v>Учреждения, осуществляющие деятельность в сфере национальной экономики</v>
          </cell>
        </row>
        <row r="347">
          <cell r="D347" t="str">
            <v xml:space="preserve">990 00 02080 </v>
          </cell>
          <cell r="E347" t="str">
            <v xml:space="preserve">Учреждения, осуществляющие деятельность в сфере средств массовой информации </v>
          </cell>
        </row>
        <row r="348">
          <cell r="D348" t="str">
            <v>990 00 02200</v>
          </cell>
          <cell r="E348" t="str">
            <v>Парковые комплексы</v>
          </cell>
        </row>
        <row r="349">
          <cell r="D349" t="str">
            <v>990 00 02210</v>
          </cell>
          <cell r="E349" t="str">
            <v>Дворцы, дома и другие учреждения культуры</v>
          </cell>
        </row>
        <row r="350">
          <cell r="D350" t="str">
            <v>990 00 02220</v>
          </cell>
          <cell r="E350" t="str">
            <v>Музеи</v>
          </cell>
        </row>
        <row r="351">
          <cell r="D351" t="str">
            <v>990 00 02230</v>
          </cell>
          <cell r="E351" t="str">
            <v>Библиотеки</v>
          </cell>
        </row>
        <row r="352">
          <cell r="D352" t="str">
            <v>990 00 02240</v>
          </cell>
          <cell r="E352" t="str">
            <v>Театры, концертные и другие организации исполнительских искусств</v>
          </cell>
        </row>
        <row r="353">
          <cell r="D353" t="str">
            <v>990 00 02250</v>
          </cell>
        </row>
        <row r="354">
          <cell r="D354" t="str">
            <v>990 00 02270</v>
          </cell>
        </row>
        <row r="355">
          <cell r="D355" t="str">
            <v>990 00 02280</v>
          </cell>
          <cell r="E355" t="str">
            <v>Организации дополнительного образования</v>
          </cell>
        </row>
        <row r="356">
          <cell r="D356" t="str">
            <v>990 00 02290</v>
          </cell>
        </row>
        <row r="357">
          <cell r="D357" t="str">
            <v>990 00 02300</v>
          </cell>
        </row>
        <row r="358">
          <cell r="D358" t="str">
            <v>990 00 02320</v>
          </cell>
          <cell r="E358" t="str">
            <v>Учреждения, осуществляющие деятельность в сфере градостроительной деятельности</v>
          </cell>
        </row>
        <row r="359">
          <cell r="D359" t="str">
            <v>990 00 02350</v>
          </cell>
        </row>
        <row r="360">
          <cell r="D360" t="str">
            <v>990 00 02360</v>
          </cell>
        </row>
        <row r="361">
          <cell r="D361" t="str">
            <v>990 00 02390</v>
          </cell>
          <cell r="E361" t="str">
            <v>Учреждения, осуществляющие деятельность в области лесного хозяйства</v>
          </cell>
        </row>
        <row r="362">
          <cell r="D362" t="str">
            <v>990 00 02430</v>
          </cell>
          <cell r="E362" t="str">
            <v>Учреждения, осуществляющие деятельность по другим вопросам в области жилищно-коммунального хозяйства</v>
          </cell>
        </row>
        <row r="363">
          <cell r="D363" t="str">
            <v>990 00 02470</v>
          </cell>
          <cell r="E363" t="str">
            <v>Учреждения, обеспечивающие предоставление государственных и муниципальных услуг</v>
          </cell>
        </row>
        <row r="364">
          <cell r="D364" t="str">
            <v>990 00 03000</v>
          </cell>
        </row>
        <row r="365">
          <cell r="D365" t="str">
            <v>990 00 03010</v>
          </cell>
        </row>
        <row r="366">
          <cell r="D366" t="str">
            <v>990 00 03020</v>
          </cell>
        </row>
        <row r="367">
          <cell r="D367" t="str">
            <v>990 00 03030</v>
          </cell>
        </row>
        <row r="368">
          <cell r="D368" t="str">
            <v>990 00 03040</v>
          </cell>
        </row>
        <row r="369">
          <cell r="D369" t="str">
            <v>990 00 04000</v>
          </cell>
          <cell r="E369" t="str">
            <v>Мероприятия в установленной сфере деятельности</v>
          </cell>
        </row>
        <row r="370">
          <cell r="D370" t="str">
            <v>990 00 04040</v>
          </cell>
          <cell r="E370" t="str">
            <v>Мероприятия в сфере общегосударственного управления</v>
          </cell>
        </row>
        <row r="371">
          <cell r="D371" t="str">
            <v>990 00 04060</v>
          </cell>
          <cell r="E371" t="str">
            <v>Материально-техническое обеспечение деятельности Общественной палаты</v>
          </cell>
        </row>
        <row r="372">
          <cell r="D372" t="str">
            <v>990 00 04070</v>
          </cell>
          <cell r="E372" t="str">
            <v>Мероприятия в сфере национальной экономики</v>
          </cell>
        </row>
        <row r="373">
          <cell r="D373" t="str">
            <v>990 00 04090</v>
          </cell>
        </row>
        <row r="374">
          <cell r="D374" t="str">
            <v>990 00 04100</v>
          </cell>
          <cell r="E374" t="str">
            <v>Бюджетные инвестиции</v>
          </cell>
        </row>
        <row r="375">
          <cell r="D375" t="str">
            <v xml:space="preserve">990 00 04120 </v>
          </cell>
          <cell r="E375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376">
          <cell r="D376" t="str">
            <v>990 00 04130</v>
          </cell>
          <cell r="E376" t="str">
            <v>Мероприятия в области жилищного хозяйства</v>
          </cell>
        </row>
        <row r="377">
          <cell r="D377" t="str">
            <v>990 00 04150</v>
          </cell>
          <cell r="E377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378">
          <cell r="D378" t="str">
            <v>990 00 04160</v>
          </cell>
        </row>
        <row r="379">
          <cell r="D379" t="str">
            <v>990 00 04170</v>
          </cell>
          <cell r="E379" t="str">
            <v xml:space="preserve">Мероприятия по обеспечению жильем </v>
          </cell>
        </row>
        <row r="380">
          <cell r="D380" t="str">
            <v>990 00 04180</v>
          </cell>
        </row>
        <row r="381">
          <cell r="D381" t="str">
            <v>990 00 04200</v>
          </cell>
          <cell r="E381" t="str">
            <v>Парковые комплексы</v>
          </cell>
        </row>
        <row r="382">
          <cell r="D382" t="str">
            <v>990 00 04210</v>
          </cell>
          <cell r="E382" t="str">
            <v>Дворцы, дома и другие учреждения культуры</v>
          </cell>
        </row>
        <row r="383">
          <cell r="D383" t="str">
            <v>990 00 04220</v>
          </cell>
          <cell r="E383" t="str">
            <v>Музеи</v>
          </cell>
        </row>
        <row r="384">
          <cell r="D384" t="str">
            <v>990 00 04230</v>
          </cell>
          <cell r="E384" t="str">
            <v>Библиотеки</v>
          </cell>
        </row>
        <row r="385">
          <cell r="D385" t="str">
            <v>990 00 04240</v>
          </cell>
          <cell r="E385" t="str">
            <v>Театры, концертные и другие организации исполнительских искусств</v>
          </cell>
        </row>
        <row r="386">
          <cell r="D386" t="str">
            <v>990 00 04250</v>
          </cell>
        </row>
        <row r="387">
          <cell r="D387" t="str">
            <v>990 00 04260</v>
          </cell>
          <cell r="E387" t="str">
            <v>Мероприятия в сфере дошкольного образования</v>
          </cell>
        </row>
        <row r="388">
          <cell r="D388" t="str">
            <v>990 00 04270</v>
          </cell>
          <cell r="E388" t="str">
            <v>Мероприятия в общеобразовательных организациях</v>
          </cell>
        </row>
        <row r="389">
          <cell r="D389" t="str">
            <v>990 00 04280</v>
          </cell>
          <cell r="E389" t="str">
            <v>Мероприятия в сфере дополнительного образования</v>
          </cell>
        </row>
        <row r="390">
          <cell r="D390" t="str">
            <v>990 00 04290</v>
          </cell>
          <cell r="E390" t="str">
            <v>Мероприятия в сфере организации деятельности по спортивной подготовке</v>
          </cell>
        </row>
        <row r="391">
          <cell r="D391" t="str">
            <v>990 00 04300</v>
          </cell>
        </row>
        <row r="392">
          <cell r="D392" t="str">
            <v>990 00 04310</v>
          </cell>
          <cell r="E392" t="str">
            <v>Мероприятия в области застройки территорий</v>
          </cell>
        </row>
        <row r="393">
          <cell r="D393" t="str">
            <v>990 00 04350</v>
          </cell>
        </row>
        <row r="394">
          <cell r="D394" t="str">
            <v>990 00 04360</v>
          </cell>
        </row>
        <row r="395">
          <cell r="D395" t="str">
            <v>990 00 04370</v>
          </cell>
        </row>
        <row r="396">
          <cell r="D396" t="str">
            <v>990 00 04410</v>
          </cell>
          <cell r="E396" t="str">
            <v>Мероприятия в области коммунального хозяйства</v>
          </cell>
        </row>
        <row r="397">
          <cell r="D397" t="str">
            <v>990 00 04420</v>
          </cell>
          <cell r="E397" t="str">
            <v>Мероприятия в области благоустройства</v>
          </cell>
        </row>
        <row r="398">
          <cell r="D398" t="str">
            <v>990 00 04440</v>
          </cell>
        </row>
        <row r="399">
          <cell r="D399" t="str">
            <v>990 00 04450</v>
          </cell>
        </row>
        <row r="400">
          <cell r="D400" t="str">
            <v>990 00 04460</v>
          </cell>
        </row>
        <row r="401">
          <cell r="D401" t="str">
            <v>990 00 04470</v>
          </cell>
        </row>
        <row r="402">
          <cell r="D402" t="str">
            <v>990 00 04510</v>
          </cell>
          <cell r="E402" t="str">
            <v>Мероприятия на обеспечение деятельности органов местного самоуправления в сфере культуры</v>
          </cell>
        </row>
        <row r="403">
          <cell r="D403" t="str">
            <v>990 00 04600</v>
          </cell>
        </row>
        <row r="404">
          <cell r="D404" t="str">
            <v>990 00 04610</v>
          </cell>
          <cell r="E404" t="str">
            <v>Мероприятия в сфере градостроительства</v>
          </cell>
        </row>
        <row r="405">
          <cell r="D405" t="str">
            <v>990 00 04710</v>
          </cell>
          <cell r="E405" t="str">
            <v>Иные нераспределенные бюджетные ассигнования на реализацию инициативных проектов</v>
          </cell>
        </row>
        <row r="406">
          <cell r="D406" t="str">
            <v>990 00 04720</v>
          </cell>
          <cell r="E406" t="str">
            <v>Иные нераспределенные бюджетные ассигнования на исполнение судебных актов</v>
          </cell>
        </row>
        <row r="407">
          <cell r="D407" t="str">
            <v>990 00 06000</v>
          </cell>
        </row>
        <row r="408">
          <cell r="D408" t="str">
            <v>990 00 06270</v>
          </cell>
        </row>
        <row r="409">
          <cell r="D409" t="str">
            <v>990 00 06500</v>
          </cell>
        </row>
        <row r="410">
          <cell r="D410" t="str">
            <v>990 00 07000</v>
          </cell>
          <cell r="E410" t="str">
            <v>Резервные фонды</v>
          </cell>
        </row>
        <row r="411">
          <cell r="D411" t="str">
            <v>990 00 07090</v>
          </cell>
          <cell r="E411" t="str">
            <v xml:space="preserve">Резервный фонд администрации городского округа Тольятти </v>
          </cell>
        </row>
        <row r="412">
          <cell r="D412" t="str">
            <v>990 00 08000</v>
          </cell>
          <cell r="E412" t="str">
            <v>Доплаты к пенсиям, дополнительное пенсионное обеспечение</v>
          </cell>
        </row>
        <row r="413">
          <cell r="D413" t="str">
            <v>990 00 08010</v>
          </cell>
          <cell r="E413" t="str">
            <v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v>
          </cell>
        </row>
        <row r="414">
          <cell r="D414" t="str">
            <v>990 00 09000</v>
          </cell>
        </row>
        <row r="415">
          <cell r="D415" t="str">
            <v>990 00 09220</v>
          </cell>
        </row>
        <row r="416">
          <cell r="D416" t="str">
            <v>990 00 10000</v>
          </cell>
        </row>
        <row r="417">
          <cell r="D417" t="str">
            <v xml:space="preserve">990 00 10370 </v>
          </cell>
        </row>
        <row r="418">
          <cell r="D418" t="str">
            <v>990 00 11000</v>
          </cell>
          <cell r="E418" t="str">
            <v>Руководство и управление в сфере установленных функций органов местного самоуправления</v>
          </cell>
        </row>
        <row r="419">
          <cell r="D419" t="str">
            <v>990 00 11010</v>
          </cell>
          <cell r="E419" t="str">
            <v>Глава муниципального образования</v>
          </cell>
        </row>
        <row r="420">
          <cell r="D420" t="str">
            <v>990 00 11020</v>
          </cell>
          <cell r="E420" t="str">
            <v>Председатель представительного органа муниципального образования</v>
          </cell>
        </row>
        <row r="421">
          <cell r="D421" t="str">
            <v>990 00 11030</v>
          </cell>
          <cell r="E421" t="str">
            <v>Депутаты представительного органа муниципального образования</v>
          </cell>
        </row>
        <row r="422">
          <cell r="D422" t="str">
            <v>990 00 11040</v>
          </cell>
          <cell r="E422" t="str">
            <v>Центральный аппарат</v>
          </cell>
        </row>
        <row r="423">
          <cell r="D423" t="str">
            <v>990 00 11050</v>
          </cell>
          <cell r="E423" t="str">
            <v>Председатель, заместитель и аудиторы контрольно-счетной палаты муниципального образования</v>
          </cell>
        </row>
        <row r="424">
          <cell r="D424" t="str">
            <v>990 00 12000</v>
          </cell>
          <cell r="E424" t="str">
            <v>Финансовое обеспечение деятельности казенных учреждений</v>
          </cell>
        </row>
        <row r="425">
          <cell r="D425" t="str">
            <v xml:space="preserve">990 00 12040 </v>
          </cell>
          <cell r="E425" t="str">
            <v>Учреждения, осуществляющие деятельность в сфере общегосударственного управления</v>
          </cell>
        </row>
        <row r="426">
          <cell r="D426" t="str">
            <v>990 00 12060</v>
          </cell>
          <cell r="E426" t="str">
            <v>Учреждения, осуществляющие деятельность в сфере обеспечения хозяйственного обслуживания</v>
          </cell>
        </row>
        <row r="427">
          <cell r="D427" t="str">
            <v>990 00 12140</v>
          </cell>
          <cell r="E427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428">
          <cell r="D428" t="str">
            <v>990 00 12180</v>
          </cell>
          <cell r="E428" t="str">
            <v>Учреждения, осуществляющие деятельность в сфере дорожного хозяйства</v>
          </cell>
        </row>
        <row r="429">
          <cell r="D429" t="str">
            <v>990 00 12300</v>
          </cell>
        </row>
        <row r="430">
          <cell r="D430" t="str">
            <v>990 00 12390</v>
          </cell>
          <cell r="E430" t="str">
            <v>Учреждения, осуществляющие деятельность в области лесного хозяйства</v>
          </cell>
        </row>
        <row r="431">
          <cell r="D431" t="str">
            <v>990 00 13000</v>
          </cell>
          <cell r="E431" t="str">
            <v>Процентные платежи по муниципальным долговым обязательствам</v>
          </cell>
        </row>
        <row r="432">
          <cell r="D432" t="str">
            <v>990 00 51200</v>
          </cell>
          <cell r="E432" t="str">
            <v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v>
          </cell>
        </row>
        <row r="433">
          <cell r="D433" t="str">
            <v>990 00 51350</v>
          </cell>
          <cell r="E433" t="str">
            <v xml:space="preserve">Обеспечение жильем отдельных категорий граждан, установленных Федеральным законом от 12.01.1995г. № 5-ФЗ «О ветеранах» </v>
          </cell>
        </row>
        <row r="434">
          <cell r="D434" t="str">
            <v>990 00 51760</v>
          </cell>
          <cell r="E434" t="str">
            <v>Обеспечение жильем отдельных категорий граждан, установленных Федеральным законом от 24.11.1995г. №181-ФЗ «О социальной защите инвалидов в РФ»</v>
          </cell>
        </row>
        <row r="435">
          <cell r="D435" t="str">
            <v>990 00 75000</v>
          </cell>
          <cell r="E435" t="str">
            <v>Субвенции</v>
          </cell>
        </row>
        <row r="436">
          <cell r="D436" t="str">
            <v>990 00 75080</v>
          </cell>
          <cell r="E436" t="str">
            <v>Организация деятельности в сфере обеспечения жильем отдельных категорий граждан</v>
          </cell>
        </row>
        <row r="437">
          <cell r="D437" t="str">
            <v>990 00 75090</v>
          </cell>
          <cell r="E437" t="str">
            <v>Обеспечение жильем граждан, проработавших в тылу в период Великой Отечественной войны</v>
          </cell>
        </row>
        <row r="438">
          <cell r="D438" t="str">
            <v>990 00 75120</v>
          </cell>
          <cell r="E438" t="str">
            <v>Организация деятельности в сфере охраны окружающей среды</v>
          </cell>
        </row>
        <row r="439">
          <cell r="D439" t="str">
            <v>990 00 75130</v>
          </cell>
          <cell r="E439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440">
          <cell r="D440" t="str">
            <v>990 00 75150</v>
          </cell>
          <cell r="E440" t="str">
            <v>Организация деятельности в сфере архивного дела</v>
          </cell>
        </row>
        <row r="441">
          <cell r="D441" t="str">
            <v>990 00 75160</v>
          </cell>
          <cell r="E441" t="str">
            <v>Организация деятельности административных комиссий</v>
          </cell>
        </row>
        <row r="442">
          <cell r="D442" t="str">
            <v>990 00 75180</v>
          </cell>
          <cell r="E442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443">
          <cell r="D443" t="str">
            <v>990 00 75190</v>
          </cell>
          <cell r="E443" t="str">
            <v>Меры по осуществлению деятельности по опеке и попечительству в отношении совершеннолетних граждан</v>
          </cell>
        </row>
        <row r="444">
          <cell r="D444" t="str">
            <v>990 00 75200</v>
          </cell>
          <cell r="E444" t="str">
            <v>Организация деятельности в сфере охраны труда</v>
          </cell>
        </row>
        <row r="445">
          <cell r="D445" t="str">
            <v>990 00 L0000</v>
          </cell>
        </row>
        <row r="446">
          <cell r="D446" t="str">
            <v>990 00 L0270</v>
          </cell>
        </row>
        <row r="447">
          <cell r="D447" t="str">
            <v>990 00 L4970</v>
          </cell>
        </row>
        <row r="448">
          <cell r="D448" t="str">
            <v>990 00 S2000</v>
          </cell>
        </row>
        <row r="449">
          <cell r="D449" t="str">
            <v>990 00 S2002</v>
          </cell>
        </row>
        <row r="450">
          <cell r="D450" t="str">
            <v>990 00 S3010</v>
          </cell>
        </row>
        <row r="451">
          <cell r="D451" t="str">
            <v>990 00 S3250</v>
          </cell>
          <cell r="E451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452">
          <cell r="D452" t="str">
            <v>990 00 S3270</v>
          </cell>
        </row>
        <row r="453">
          <cell r="D453" t="str">
            <v>990 00 S3340</v>
          </cell>
        </row>
        <row r="454">
          <cell r="D454" t="str">
            <v>990 00 S3350</v>
          </cell>
        </row>
        <row r="455">
          <cell r="D455" t="str">
            <v>990 00 S3400</v>
          </cell>
        </row>
        <row r="456">
          <cell r="D456" t="str">
            <v>990 00 S3470</v>
          </cell>
        </row>
        <row r="457">
          <cell r="D457" t="str">
            <v>990 00 S3560</v>
          </cell>
        </row>
        <row r="458">
          <cell r="D458" t="str">
            <v>990 00 S3800</v>
          </cell>
          <cell r="E458" t="str">
            <v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</v>
          </cell>
        </row>
        <row r="459">
          <cell r="D459" t="str">
            <v>990 00 S3810</v>
          </cell>
          <cell r="E459" t="str">
            <v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</v>
          </cell>
        </row>
        <row r="460">
          <cell r="D460" t="str">
            <v>990 00 S3940</v>
          </cell>
        </row>
        <row r="461">
          <cell r="D461" t="str">
            <v>990 00 S3950</v>
          </cell>
        </row>
        <row r="462">
          <cell r="D462" t="str">
            <v>990 00 S3990</v>
          </cell>
        </row>
        <row r="463">
          <cell r="D463" t="str">
            <v>990 00 S4430</v>
          </cell>
          <cell r="E46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464">
          <cell r="D464" t="str">
            <v>990 00 S4440</v>
          </cell>
          <cell r="E464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465">
          <cell r="D465" t="str">
            <v>990 00 S4680</v>
          </cell>
        </row>
        <row r="466">
          <cell r="D466" t="str">
            <v>990 00 Z0820</v>
          </cell>
          <cell r="E466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</row>
        <row r="467">
          <cell r="D467" t="str">
            <v>990 R1 53930</v>
          </cell>
        </row>
        <row r="468">
          <cell r="D468" t="str">
            <v>990 Е1 55200</v>
          </cell>
        </row>
        <row r="469">
          <cell r="D469" t="str">
            <v>990 Е1 5520Z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99"/>
  <sheetViews>
    <sheetView showZeros="0" tabSelected="1" view="pageBreakPreview" zoomScale="80" zoomScaleNormal="75" zoomScaleSheetLayoutView="80" workbookViewId="0">
      <selection activeCell="A1340" sqref="A1340"/>
    </sheetView>
  </sheetViews>
  <sheetFormatPr defaultRowHeight="15"/>
  <cols>
    <col min="1" max="1" width="55.85546875" style="4" customWidth="1"/>
    <col min="2" max="2" width="8.5703125" style="5" customWidth="1"/>
    <col min="3" max="3" width="7.42578125" style="5" customWidth="1"/>
    <col min="4" max="4" width="16.5703125" style="6" customWidth="1"/>
    <col min="5" max="5" width="7" style="5" customWidth="1"/>
    <col min="6" max="6" width="16.85546875" style="3" hidden="1" customWidth="1"/>
    <col min="7" max="8" width="18.7109375" style="3" hidden="1" customWidth="1"/>
    <col min="9" max="9" width="18.140625" style="3" hidden="1" customWidth="1"/>
    <col min="10" max="10" width="15.85546875" style="3" hidden="1" customWidth="1"/>
    <col min="11" max="11" width="15.42578125" style="3" hidden="1" customWidth="1"/>
    <col min="12" max="12" width="16.28515625" style="3" customWidth="1"/>
    <col min="13" max="13" width="16.140625" style="3" customWidth="1"/>
    <col min="14" max="256" width="9.140625" style="3"/>
    <col min="257" max="257" width="55.85546875" style="3" customWidth="1"/>
    <col min="258" max="258" width="8.5703125" style="3" customWidth="1"/>
    <col min="259" max="259" width="7.42578125" style="3" customWidth="1"/>
    <col min="260" max="260" width="16.5703125" style="3" customWidth="1"/>
    <col min="261" max="261" width="7" style="3" customWidth="1"/>
    <col min="262" max="262" width="16.85546875" style="3" customWidth="1"/>
    <col min="263" max="264" width="18.7109375" style="3" customWidth="1"/>
    <col min="265" max="265" width="51" style="3" customWidth="1"/>
    <col min="266" max="512" width="9.140625" style="3"/>
    <col min="513" max="513" width="55.85546875" style="3" customWidth="1"/>
    <col min="514" max="514" width="8.5703125" style="3" customWidth="1"/>
    <col min="515" max="515" width="7.42578125" style="3" customWidth="1"/>
    <col min="516" max="516" width="16.5703125" style="3" customWidth="1"/>
    <col min="517" max="517" width="7" style="3" customWidth="1"/>
    <col min="518" max="518" width="16.85546875" style="3" customWidth="1"/>
    <col min="519" max="520" width="18.7109375" style="3" customWidth="1"/>
    <col min="521" max="521" width="51" style="3" customWidth="1"/>
    <col min="522" max="768" width="9.140625" style="3"/>
    <col min="769" max="769" width="55.85546875" style="3" customWidth="1"/>
    <col min="770" max="770" width="8.5703125" style="3" customWidth="1"/>
    <col min="771" max="771" width="7.42578125" style="3" customWidth="1"/>
    <col min="772" max="772" width="16.5703125" style="3" customWidth="1"/>
    <col min="773" max="773" width="7" style="3" customWidth="1"/>
    <col min="774" max="774" width="16.85546875" style="3" customWidth="1"/>
    <col min="775" max="776" width="18.7109375" style="3" customWidth="1"/>
    <col min="777" max="777" width="51" style="3" customWidth="1"/>
    <col min="778" max="1024" width="9.140625" style="3"/>
    <col min="1025" max="1025" width="55.85546875" style="3" customWidth="1"/>
    <col min="1026" max="1026" width="8.5703125" style="3" customWidth="1"/>
    <col min="1027" max="1027" width="7.42578125" style="3" customWidth="1"/>
    <col min="1028" max="1028" width="16.5703125" style="3" customWidth="1"/>
    <col min="1029" max="1029" width="7" style="3" customWidth="1"/>
    <col min="1030" max="1030" width="16.85546875" style="3" customWidth="1"/>
    <col min="1031" max="1032" width="18.7109375" style="3" customWidth="1"/>
    <col min="1033" max="1033" width="51" style="3" customWidth="1"/>
    <col min="1034" max="1280" width="9.140625" style="3"/>
    <col min="1281" max="1281" width="55.85546875" style="3" customWidth="1"/>
    <col min="1282" max="1282" width="8.5703125" style="3" customWidth="1"/>
    <col min="1283" max="1283" width="7.42578125" style="3" customWidth="1"/>
    <col min="1284" max="1284" width="16.5703125" style="3" customWidth="1"/>
    <col min="1285" max="1285" width="7" style="3" customWidth="1"/>
    <col min="1286" max="1286" width="16.85546875" style="3" customWidth="1"/>
    <col min="1287" max="1288" width="18.7109375" style="3" customWidth="1"/>
    <col min="1289" max="1289" width="51" style="3" customWidth="1"/>
    <col min="1290" max="1536" width="9.140625" style="3"/>
    <col min="1537" max="1537" width="55.85546875" style="3" customWidth="1"/>
    <col min="1538" max="1538" width="8.5703125" style="3" customWidth="1"/>
    <col min="1539" max="1539" width="7.42578125" style="3" customWidth="1"/>
    <col min="1540" max="1540" width="16.5703125" style="3" customWidth="1"/>
    <col min="1541" max="1541" width="7" style="3" customWidth="1"/>
    <col min="1542" max="1542" width="16.85546875" style="3" customWidth="1"/>
    <col min="1543" max="1544" width="18.7109375" style="3" customWidth="1"/>
    <col min="1545" max="1545" width="51" style="3" customWidth="1"/>
    <col min="1546" max="1792" width="9.140625" style="3"/>
    <col min="1793" max="1793" width="55.85546875" style="3" customWidth="1"/>
    <col min="1794" max="1794" width="8.5703125" style="3" customWidth="1"/>
    <col min="1795" max="1795" width="7.42578125" style="3" customWidth="1"/>
    <col min="1796" max="1796" width="16.5703125" style="3" customWidth="1"/>
    <col min="1797" max="1797" width="7" style="3" customWidth="1"/>
    <col min="1798" max="1798" width="16.85546875" style="3" customWidth="1"/>
    <col min="1799" max="1800" width="18.7109375" style="3" customWidth="1"/>
    <col min="1801" max="1801" width="51" style="3" customWidth="1"/>
    <col min="1802" max="2048" width="9.140625" style="3"/>
    <col min="2049" max="2049" width="55.85546875" style="3" customWidth="1"/>
    <col min="2050" max="2050" width="8.5703125" style="3" customWidth="1"/>
    <col min="2051" max="2051" width="7.42578125" style="3" customWidth="1"/>
    <col min="2052" max="2052" width="16.5703125" style="3" customWidth="1"/>
    <col min="2053" max="2053" width="7" style="3" customWidth="1"/>
    <col min="2054" max="2054" width="16.85546875" style="3" customWidth="1"/>
    <col min="2055" max="2056" width="18.7109375" style="3" customWidth="1"/>
    <col min="2057" max="2057" width="51" style="3" customWidth="1"/>
    <col min="2058" max="2304" width="9.140625" style="3"/>
    <col min="2305" max="2305" width="55.85546875" style="3" customWidth="1"/>
    <col min="2306" max="2306" width="8.5703125" style="3" customWidth="1"/>
    <col min="2307" max="2307" width="7.42578125" style="3" customWidth="1"/>
    <col min="2308" max="2308" width="16.5703125" style="3" customWidth="1"/>
    <col min="2309" max="2309" width="7" style="3" customWidth="1"/>
    <col min="2310" max="2310" width="16.85546875" style="3" customWidth="1"/>
    <col min="2311" max="2312" width="18.7109375" style="3" customWidth="1"/>
    <col min="2313" max="2313" width="51" style="3" customWidth="1"/>
    <col min="2314" max="2560" width="9.140625" style="3"/>
    <col min="2561" max="2561" width="55.85546875" style="3" customWidth="1"/>
    <col min="2562" max="2562" width="8.5703125" style="3" customWidth="1"/>
    <col min="2563" max="2563" width="7.42578125" style="3" customWidth="1"/>
    <col min="2564" max="2564" width="16.5703125" style="3" customWidth="1"/>
    <col min="2565" max="2565" width="7" style="3" customWidth="1"/>
    <col min="2566" max="2566" width="16.85546875" style="3" customWidth="1"/>
    <col min="2567" max="2568" width="18.7109375" style="3" customWidth="1"/>
    <col min="2569" max="2569" width="51" style="3" customWidth="1"/>
    <col min="2570" max="2816" width="9.140625" style="3"/>
    <col min="2817" max="2817" width="55.85546875" style="3" customWidth="1"/>
    <col min="2818" max="2818" width="8.5703125" style="3" customWidth="1"/>
    <col min="2819" max="2819" width="7.42578125" style="3" customWidth="1"/>
    <col min="2820" max="2820" width="16.5703125" style="3" customWidth="1"/>
    <col min="2821" max="2821" width="7" style="3" customWidth="1"/>
    <col min="2822" max="2822" width="16.85546875" style="3" customWidth="1"/>
    <col min="2823" max="2824" width="18.7109375" style="3" customWidth="1"/>
    <col min="2825" max="2825" width="51" style="3" customWidth="1"/>
    <col min="2826" max="3072" width="9.140625" style="3"/>
    <col min="3073" max="3073" width="55.85546875" style="3" customWidth="1"/>
    <col min="3074" max="3074" width="8.5703125" style="3" customWidth="1"/>
    <col min="3075" max="3075" width="7.42578125" style="3" customWidth="1"/>
    <col min="3076" max="3076" width="16.5703125" style="3" customWidth="1"/>
    <col min="3077" max="3077" width="7" style="3" customWidth="1"/>
    <col min="3078" max="3078" width="16.85546875" style="3" customWidth="1"/>
    <col min="3079" max="3080" width="18.7109375" style="3" customWidth="1"/>
    <col min="3081" max="3081" width="51" style="3" customWidth="1"/>
    <col min="3082" max="3328" width="9.140625" style="3"/>
    <col min="3329" max="3329" width="55.85546875" style="3" customWidth="1"/>
    <col min="3330" max="3330" width="8.5703125" style="3" customWidth="1"/>
    <col min="3331" max="3331" width="7.42578125" style="3" customWidth="1"/>
    <col min="3332" max="3332" width="16.5703125" style="3" customWidth="1"/>
    <col min="3333" max="3333" width="7" style="3" customWidth="1"/>
    <col min="3334" max="3334" width="16.85546875" style="3" customWidth="1"/>
    <col min="3335" max="3336" width="18.7109375" style="3" customWidth="1"/>
    <col min="3337" max="3337" width="51" style="3" customWidth="1"/>
    <col min="3338" max="3584" width="9.140625" style="3"/>
    <col min="3585" max="3585" width="55.85546875" style="3" customWidth="1"/>
    <col min="3586" max="3586" width="8.5703125" style="3" customWidth="1"/>
    <col min="3587" max="3587" width="7.42578125" style="3" customWidth="1"/>
    <col min="3588" max="3588" width="16.5703125" style="3" customWidth="1"/>
    <col min="3589" max="3589" width="7" style="3" customWidth="1"/>
    <col min="3590" max="3590" width="16.85546875" style="3" customWidth="1"/>
    <col min="3591" max="3592" width="18.7109375" style="3" customWidth="1"/>
    <col min="3593" max="3593" width="51" style="3" customWidth="1"/>
    <col min="3594" max="3840" width="9.140625" style="3"/>
    <col min="3841" max="3841" width="55.85546875" style="3" customWidth="1"/>
    <col min="3842" max="3842" width="8.5703125" style="3" customWidth="1"/>
    <col min="3843" max="3843" width="7.42578125" style="3" customWidth="1"/>
    <col min="3844" max="3844" width="16.5703125" style="3" customWidth="1"/>
    <col min="3845" max="3845" width="7" style="3" customWidth="1"/>
    <col min="3846" max="3846" width="16.85546875" style="3" customWidth="1"/>
    <col min="3847" max="3848" width="18.7109375" style="3" customWidth="1"/>
    <col min="3849" max="3849" width="51" style="3" customWidth="1"/>
    <col min="3850" max="4096" width="9.140625" style="3"/>
    <col min="4097" max="4097" width="55.85546875" style="3" customWidth="1"/>
    <col min="4098" max="4098" width="8.5703125" style="3" customWidth="1"/>
    <col min="4099" max="4099" width="7.42578125" style="3" customWidth="1"/>
    <col min="4100" max="4100" width="16.5703125" style="3" customWidth="1"/>
    <col min="4101" max="4101" width="7" style="3" customWidth="1"/>
    <col min="4102" max="4102" width="16.85546875" style="3" customWidth="1"/>
    <col min="4103" max="4104" width="18.7109375" style="3" customWidth="1"/>
    <col min="4105" max="4105" width="51" style="3" customWidth="1"/>
    <col min="4106" max="4352" width="9.140625" style="3"/>
    <col min="4353" max="4353" width="55.85546875" style="3" customWidth="1"/>
    <col min="4354" max="4354" width="8.5703125" style="3" customWidth="1"/>
    <col min="4355" max="4355" width="7.42578125" style="3" customWidth="1"/>
    <col min="4356" max="4356" width="16.5703125" style="3" customWidth="1"/>
    <col min="4357" max="4357" width="7" style="3" customWidth="1"/>
    <col min="4358" max="4358" width="16.85546875" style="3" customWidth="1"/>
    <col min="4359" max="4360" width="18.7109375" style="3" customWidth="1"/>
    <col min="4361" max="4361" width="51" style="3" customWidth="1"/>
    <col min="4362" max="4608" width="9.140625" style="3"/>
    <col min="4609" max="4609" width="55.85546875" style="3" customWidth="1"/>
    <col min="4610" max="4610" width="8.5703125" style="3" customWidth="1"/>
    <col min="4611" max="4611" width="7.42578125" style="3" customWidth="1"/>
    <col min="4612" max="4612" width="16.5703125" style="3" customWidth="1"/>
    <col min="4613" max="4613" width="7" style="3" customWidth="1"/>
    <col min="4614" max="4614" width="16.85546875" style="3" customWidth="1"/>
    <col min="4615" max="4616" width="18.7109375" style="3" customWidth="1"/>
    <col min="4617" max="4617" width="51" style="3" customWidth="1"/>
    <col min="4618" max="4864" width="9.140625" style="3"/>
    <col min="4865" max="4865" width="55.85546875" style="3" customWidth="1"/>
    <col min="4866" max="4866" width="8.5703125" style="3" customWidth="1"/>
    <col min="4867" max="4867" width="7.42578125" style="3" customWidth="1"/>
    <col min="4868" max="4868" width="16.5703125" style="3" customWidth="1"/>
    <col min="4869" max="4869" width="7" style="3" customWidth="1"/>
    <col min="4870" max="4870" width="16.85546875" style="3" customWidth="1"/>
    <col min="4871" max="4872" width="18.7109375" style="3" customWidth="1"/>
    <col min="4873" max="4873" width="51" style="3" customWidth="1"/>
    <col min="4874" max="5120" width="9.140625" style="3"/>
    <col min="5121" max="5121" width="55.85546875" style="3" customWidth="1"/>
    <col min="5122" max="5122" width="8.5703125" style="3" customWidth="1"/>
    <col min="5123" max="5123" width="7.42578125" style="3" customWidth="1"/>
    <col min="5124" max="5124" width="16.5703125" style="3" customWidth="1"/>
    <col min="5125" max="5125" width="7" style="3" customWidth="1"/>
    <col min="5126" max="5126" width="16.85546875" style="3" customWidth="1"/>
    <col min="5127" max="5128" width="18.7109375" style="3" customWidth="1"/>
    <col min="5129" max="5129" width="51" style="3" customWidth="1"/>
    <col min="5130" max="5376" width="9.140625" style="3"/>
    <col min="5377" max="5377" width="55.85546875" style="3" customWidth="1"/>
    <col min="5378" max="5378" width="8.5703125" style="3" customWidth="1"/>
    <col min="5379" max="5379" width="7.42578125" style="3" customWidth="1"/>
    <col min="5380" max="5380" width="16.5703125" style="3" customWidth="1"/>
    <col min="5381" max="5381" width="7" style="3" customWidth="1"/>
    <col min="5382" max="5382" width="16.85546875" style="3" customWidth="1"/>
    <col min="5383" max="5384" width="18.7109375" style="3" customWidth="1"/>
    <col min="5385" max="5385" width="51" style="3" customWidth="1"/>
    <col min="5386" max="5632" width="9.140625" style="3"/>
    <col min="5633" max="5633" width="55.85546875" style="3" customWidth="1"/>
    <col min="5634" max="5634" width="8.5703125" style="3" customWidth="1"/>
    <col min="5635" max="5635" width="7.42578125" style="3" customWidth="1"/>
    <col min="5636" max="5636" width="16.5703125" style="3" customWidth="1"/>
    <col min="5637" max="5637" width="7" style="3" customWidth="1"/>
    <col min="5638" max="5638" width="16.85546875" style="3" customWidth="1"/>
    <col min="5639" max="5640" width="18.7109375" style="3" customWidth="1"/>
    <col min="5641" max="5641" width="51" style="3" customWidth="1"/>
    <col min="5642" max="5888" width="9.140625" style="3"/>
    <col min="5889" max="5889" width="55.85546875" style="3" customWidth="1"/>
    <col min="5890" max="5890" width="8.5703125" style="3" customWidth="1"/>
    <col min="5891" max="5891" width="7.42578125" style="3" customWidth="1"/>
    <col min="5892" max="5892" width="16.5703125" style="3" customWidth="1"/>
    <col min="5893" max="5893" width="7" style="3" customWidth="1"/>
    <col min="5894" max="5894" width="16.85546875" style="3" customWidth="1"/>
    <col min="5895" max="5896" width="18.7109375" style="3" customWidth="1"/>
    <col min="5897" max="5897" width="51" style="3" customWidth="1"/>
    <col min="5898" max="6144" width="9.140625" style="3"/>
    <col min="6145" max="6145" width="55.85546875" style="3" customWidth="1"/>
    <col min="6146" max="6146" width="8.5703125" style="3" customWidth="1"/>
    <col min="6147" max="6147" width="7.42578125" style="3" customWidth="1"/>
    <col min="6148" max="6148" width="16.5703125" style="3" customWidth="1"/>
    <col min="6149" max="6149" width="7" style="3" customWidth="1"/>
    <col min="6150" max="6150" width="16.85546875" style="3" customWidth="1"/>
    <col min="6151" max="6152" width="18.7109375" style="3" customWidth="1"/>
    <col min="6153" max="6153" width="51" style="3" customWidth="1"/>
    <col min="6154" max="6400" width="9.140625" style="3"/>
    <col min="6401" max="6401" width="55.85546875" style="3" customWidth="1"/>
    <col min="6402" max="6402" width="8.5703125" style="3" customWidth="1"/>
    <col min="6403" max="6403" width="7.42578125" style="3" customWidth="1"/>
    <col min="6404" max="6404" width="16.5703125" style="3" customWidth="1"/>
    <col min="6405" max="6405" width="7" style="3" customWidth="1"/>
    <col min="6406" max="6406" width="16.85546875" style="3" customWidth="1"/>
    <col min="6407" max="6408" width="18.7109375" style="3" customWidth="1"/>
    <col min="6409" max="6409" width="51" style="3" customWidth="1"/>
    <col min="6410" max="6656" width="9.140625" style="3"/>
    <col min="6657" max="6657" width="55.85546875" style="3" customWidth="1"/>
    <col min="6658" max="6658" width="8.5703125" style="3" customWidth="1"/>
    <col min="6659" max="6659" width="7.42578125" style="3" customWidth="1"/>
    <col min="6660" max="6660" width="16.5703125" style="3" customWidth="1"/>
    <col min="6661" max="6661" width="7" style="3" customWidth="1"/>
    <col min="6662" max="6662" width="16.85546875" style="3" customWidth="1"/>
    <col min="6663" max="6664" width="18.7109375" style="3" customWidth="1"/>
    <col min="6665" max="6665" width="51" style="3" customWidth="1"/>
    <col min="6666" max="6912" width="9.140625" style="3"/>
    <col min="6913" max="6913" width="55.85546875" style="3" customWidth="1"/>
    <col min="6914" max="6914" width="8.5703125" style="3" customWidth="1"/>
    <col min="6915" max="6915" width="7.42578125" style="3" customWidth="1"/>
    <col min="6916" max="6916" width="16.5703125" style="3" customWidth="1"/>
    <col min="6917" max="6917" width="7" style="3" customWidth="1"/>
    <col min="6918" max="6918" width="16.85546875" style="3" customWidth="1"/>
    <col min="6919" max="6920" width="18.7109375" style="3" customWidth="1"/>
    <col min="6921" max="6921" width="51" style="3" customWidth="1"/>
    <col min="6922" max="7168" width="9.140625" style="3"/>
    <col min="7169" max="7169" width="55.85546875" style="3" customWidth="1"/>
    <col min="7170" max="7170" width="8.5703125" style="3" customWidth="1"/>
    <col min="7171" max="7171" width="7.42578125" style="3" customWidth="1"/>
    <col min="7172" max="7172" width="16.5703125" style="3" customWidth="1"/>
    <col min="7173" max="7173" width="7" style="3" customWidth="1"/>
    <col min="7174" max="7174" width="16.85546875" style="3" customWidth="1"/>
    <col min="7175" max="7176" width="18.7109375" style="3" customWidth="1"/>
    <col min="7177" max="7177" width="51" style="3" customWidth="1"/>
    <col min="7178" max="7424" width="9.140625" style="3"/>
    <col min="7425" max="7425" width="55.85546875" style="3" customWidth="1"/>
    <col min="7426" max="7426" width="8.5703125" style="3" customWidth="1"/>
    <col min="7427" max="7427" width="7.42578125" style="3" customWidth="1"/>
    <col min="7428" max="7428" width="16.5703125" style="3" customWidth="1"/>
    <col min="7429" max="7429" width="7" style="3" customWidth="1"/>
    <col min="7430" max="7430" width="16.85546875" style="3" customWidth="1"/>
    <col min="7431" max="7432" width="18.7109375" style="3" customWidth="1"/>
    <col min="7433" max="7433" width="51" style="3" customWidth="1"/>
    <col min="7434" max="7680" width="9.140625" style="3"/>
    <col min="7681" max="7681" width="55.85546875" style="3" customWidth="1"/>
    <col min="7682" max="7682" width="8.5703125" style="3" customWidth="1"/>
    <col min="7683" max="7683" width="7.42578125" style="3" customWidth="1"/>
    <col min="7684" max="7684" width="16.5703125" style="3" customWidth="1"/>
    <col min="7685" max="7685" width="7" style="3" customWidth="1"/>
    <col min="7686" max="7686" width="16.85546875" style="3" customWidth="1"/>
    <col min="7687" max="7688" width="18.7109375" style="3" customWidth="1"/>
    <col min="7689" max="7689" width="51" style="3" customWidth="1"/>
    <col min="7690" max="7936" width="9.140625" style="3"/>
    <col min="7937" max="7937" width="55.85546875" style="3" customWidth="1"/>
    <col min="7938" max="7938" width="8.5703125" style="3" customWidth="1"/>
    <col min="7939" max="7939" width="7.42578125" style="3" customWidth="1"/>
    <col min="7940" max="7940" width="16.5703125" style="3" customWidth="1"/>
    <col min="7941" max="7941" width="7" style="3" customWidth="1"/>
    <col min="7942" max="7942" width="16.85546875" style="3" customWidth="1"/>
    <col min="7943" max="7944" width="18.7109375" style="3" customWidth="1"/>
    <col min="7945" max="7945" width="51" style="3" customWidth="1"/>
    <col min="7946" max="8192" width="9.140625" style="3"/>
    <col min="8193" max="8193" width="55.85546875" style="3" customWidth="1"/>
    <col min="8194" max="8194" width="8.5703125" style="3" customWidth="1"/>
    <col min="8195" max="8195" width="7.42578125" style="3" customWidth="1"/>
    <col min="8196" max="8196" width="16.5703125" style="3" customWidth="1"/>
    <col min="8197" max="8197" width="7" style="3" customWidth="1"/>
    <col min="8198" max="8198" width="16.85546875" style="3" customWidth="1"/>
    <col min="8199" max="8200" width="18.7109375" style="3" customWidth="1"/>
    <col min="8201" max="8201" width="51" style="3" customWidth="1"/>
    <col min="8202" max="8448" width="9.140625" style="3"/>
    <col min="8449" max="8449" width="55.85546875" style="3" customWidth="1"/>
    <col min="8450" max="8450" width="8.5703125" style="3" customWidth="1"/>
    <col min="8451" max="8451" width="7.42578125" style="3" customWidth="1"/>
    <col min="8452" max="8452" width="16.5703125" style="3" customWidth="1"/>
    <col min="8453" max="8453" width="7" style="3" customWidth="1"/>
    <col min="8454" max="8454" width="16.85546875" style="3" customWidth="1"/>
    <col min="8455" max="8456" width="18.7109375" style="3" customWidth="1"/>
    <col min="8457" max="8457" width="51" style="3" customWidth="1"/>
    <col min="8458" max="8704" width="9.140625" style="3"/>
    <col min="8705" max="8705" width="55.85546875" style="3" customWidth="1"/>
    <col min="8706" max="8706" width="8.5703125" style="3" customWidth="1"/>
    <col min="8707" max="8707" width="7.42578125" style="3" customWidth="1"/>
    <col min="8708" max="8708" width="16.5703125" style="3" customWidth="1"/>
    <col min="8709" max="8709" width="7" style="3" customWidth="1"/>
    <col min="8710" max="8710" width="16.85546875" style="3" customWidth="1"/>
    <col min="8711" max="8712" width="18.7109375" style="3" customWidth="1"/>
    <col min="8713" max="8713" width="51" style="3" customWidth="1"/>
    <col min="8714" max="8960" width="9.140625" style="3"/>
    <col min="8961" max="8961" width="55.85546875" style="3" customWidth="1"/>
    <col min="8962" max="8962" width="8.5703125" style="3" customWidth="1"/>
    <col min="8963" max="8963" width="7.42578125" style="3" customWidth="1"/>
    <col min="8964" max="8964" width="16.5703125" style="3" customWidth="1"/>
    <col min="8965" max="8965" width="7" style="3" customWidth="1"/>
    <col min="8966" max="8966" width="16.85546875" style="3" customWidth="1"/>
    <col min="8967" max="8968" width="18.7109375" style="3" customWidth="1"/>
    <col min="8969" max="8969" width="51" style="3" customWidth="1"/>
    <col min="8970" max="9216" width="9.140625" style="3"/>
    <col min="9217" max="9217" width="55.85546875" style="3" customWidth="1"/>
    <col min="9218" max="9218" width="8.5703125" style="3" customWidth="1"/>
    <col min="9219" max="9219" width="7.42578125" style="3" customWidth="1"/>
    <col min="9220" max="9220" width="16.5703125" style="3" customWidth="1"/>
    <col min="9221" max="9221" width="7" style="3" customWidth="1"/>
    <col min="9222" max="9222" width="16.85546875" style="3" customWidth="1"/>
    <col min="9223" max="9224" width="18.7109375" style="3" customWidth="1"/>
    <col min="9225" max="9225" width="51" style="3" customWidth="1"/>
    <col min="9226" max="9472" width="9.140625" style="3"/>
    <col min="9473" max="9473" width="55.85546875" style="3" customWidth="1"/>
    <col min="9474" max="9474" width="8.5703125" style="3" customWidth="1"/>
    <col min="9475" max="9475" width="7.42578125" style="3" customWidth="1"/>
    <col min="9476" max="9476" width="16.5703125" style="3" customWidth="1"/>
    <col min="9477" max="9477" width="7" style="3" customWidth="1"/>
    <col min="9478" max="9478" width="16.85546875" style="3" customWidth="1"/>
    <col min="9479" max="9480" width="18.7109375" style="3" customWidth="1"/>
    <col min="9481" max="9481" width="51" style="3" customWidth="1"/>
    <col min="9482" max="9728" width="9.140625" style="3"/>
    <col min="9729" max="9729" width="55.85546875" style="3" customWidth="1"/>
    <col min="9730" max="9730" width="8.5703125" style="3" customWidth="1"/>
    <col min="9731" max="9731" width="7.42578125" style="3" customWidth="1"/>
    <col min="9732" max="9732" width="16.5703125" style="3" customWidth="1"/>
    <col min="9733" max="9733" width="7" style="3" customWidth="1"/>
    <col min="9734" max="9734" width="16.85546875" style="3" customWidth="1"/>
    <col min="9735" max="9736" width="18.7109375" style="3" customWidth="1"/>
    <col min="9737" max="9737" width="51" style="3" customWidth="1"/>
    <col min="9738" max="9984" width="9.140625" style="3"/>
    <col min="9985" max="9985" width="55.85546875" style="3" customWidth="1"/>
    <col min="9986" max="9986" width="8.5703125" style="3" customWidth="1"/>
    <col min="9987" max="9987" width="7.42578125" style="3" customWidth="1"/>
    <col min="9988" max="9988" width="16.5703125" style="3" customWidth="1"/>
    <col min="9989" max="9989" width="7" style="3" customWidth="1"/>
    <col min="9990" max="9990" width="16.85546875" style="3" customWidth="1"/>
    <col min="9991" max="9992" width="18.7109375" style="3" customWidth="1"/>
    <col min="9993" max="9993" width="51" style="3" customWidth="1"/>
    <col min="9994" max="10240" width="9.140625" style="3"/>
    <col min="10241" max="10241" width="55.85546875" style="3" customWidth="1"/>
    <col min="10242" max="10242" width="8.5703125" style="3" customWidth="1"/>
    <col min="10243" max="10243" width="7.42578125" style="3" customWidth="1"/>
    <col min="10244" max="10244" width="16.5703125" style="3" customWidth="1"/>
    <col min="10245" max="10245" width="7" style="3" customWidth="1"/>
    <col min="10246" max="10246" width="16.85546875" style="3" customWidth="1"/>
    <col min="10247" max="10248" width="18.7109375" style="3" customWidth="1"/>
    <col min="10249" max="10249" width="51" style="3" customWidth="1"/>
    <col min="10250" max="10496" width="9.140625" style="3"/>
    <col min="10497" max="10497" width="55.85546875" style="3" customWidth="1"/>
    <col min="10498" max="10498" width="8.5703125" style="3" customWidth="1"/>
    <col min="10499" max="10499" width="7.42578125" style="3" customWidth="1"/>
    <col min="10500" max="10500" width="16.5703125" style="3" customWidth="1"/>
    <col min="10501" max="10501" width="7" style="3" customWidth="1"/>
    <col min="10502" max="10502" width="16.85546875" style="3" customWidth="1"/>
    <col min="10503" max="10504" width="18.7109375" style="3" customWidth="1"/>
    <col min="10505" max="10505" width="51" style="3" customWidth="1"/>
    <col min="10506" max="10752" width="9.140625" style="3"/>
    <col min="10753" max="10753" width="55.85546875" style="3" customWidth="1"/>
    <col min="10754" max="10754" width="8.5703125" style="3" customWidth="1"/>
    <col min="10755" max="10755" width="7.42578125" style="3" customWidth="1"/>
    <col min="10756" max="10756" width="16.5703125" style="3" customWidth="1"/>
    <col min="10757" max="10757" width="7" style="3" customWidth="1"/>
    <col min="10758" max="10758" width="16.85546875" style="3" customWidth="1"/>
    <col min="10759" max="10760" width="18.7109375" style="3" customWidth="1"/>
    <col min="10761" max="10761" width="51" style="3" customWidth="1"/>
    <col min="10762" max="11008" width="9.140625" style="3"/>
    <col min="11009" max="11009" width="55.85546875" style="3" customWidth="1"/>
    <col min="11010" max="11010" width="8.5703125" style="3" customWidth="1"/>
    <col min="11011" max="11011" width="7.42578125" style="3" customWidth="1"/>
    <col min="11012" max="11012" width="16.5703125" style="3" customWidth="1"/>
    <col min="11013" max="11013" width="7" style="3" customWidth="1"/>
    <col min="11014" max="11014" width="16.85546875" style="3" customWidth="1"/>
    <col min="11015" max="11016" width="18.7109375" style="3" customWidth="1"/>
    <col min="11017" max="11017" width="51" style="3" customWidth="1"/>
    <col min="11018" max="11264" width="9.140625" style="3"/>
    <col min="11265" max="11265" width="55.85546875" style="3" customWidth="1"/>
    <col min="11266" max="11266" width="8.5703125" style="3" customWidth="1"/>
    <col min="11267" max="11267" width="7.42578125" style="3" customWidth="1"/>
    <col min="11268" max="11268" width="16.5703125" style="3" customWidth="1"/>
    <col min="11269" max="11269" width="7" style="3" customWidth="1"/>
    <col min="11270" max="11270" width="16.85546875" style="3" customWidth="1"/>
    <col min="11271" max="11272" width="18.7109375" style="3" customWidth="1"/>
    <col min="11273" max="11273" width="51" style="3" customWidth="1"/>
    <col min="11274" max="11520" width="9.140625" style="3"/>
    <col min="11521" max="11521" width="55.85546875" style="3" customWidth="1"/>
    <col min="11522" max="11522" width="8.5703125" style="3" customWidth="1"/>
    <col min="11523" max="11523" width="7.42578125" style="3" customWidth="1"/>
    <col min="11524" max="11524" width="16.5703125" style="3" customWidth="1"/>
    <col min="11525" max="11525" width="7" style="3" customWidth="1"/>
    <col min="11526" max="11526" width="16.85546875" style="3" customWidth="1"/>
    <col min="11527" max="11528" width="18.7109375" style="3" customWidth="1"/>
    <col min="11529" max="11529" width="51" style="3" customWidth="1"/>
    <col min="11530" max="11776" width="9.140625" style="3"/>
    <col min="11777" max="11777" width="55.85546875" style="3" customWidth="1"/>
    <col min="11778" max="11778" width="8.5703125" style="3" customWidth="1"/>
    <col min="11779" max="11779" width="7.42578125" style="3" customWidth="1"/>
    <col min="11780" max="11780" width="16.5703125" style="3" customWidth="1"/>
    <col min="11781" max="11781" width="7" style="3" customWidth="1"/>
    <col min="11782" max="11782" width="16.85546875" style="3" customWidth="1"/>
    <col min="11783" max="11784" width="18.7109375" style="3" customWidth="1"/>
    <col min="11785" max="11785" width="51" style="3" customWidth="1"/>
    <col min="11786" max="12032" width="9.140625" style="3"/>
    <col min="12033" max="12033" width="55.85546875" style="3" customWidth="1"/>
    <col min="12034" max="12034" width="8.5703125" style="3" customWidth="1"/>
    <col min="12035" max="12035" width="7.42578125" style="3" customWidth="1"/>
    <col min="12036" max="12036" width="16.5703125" style="3" customWidth="1"/>
    <col min="12037" max="12037" width="7" style="3" customWidth="1"/>
    <col min="12038" max="12038" width="16.85546875" style="3" customWidth="1"/>
    <col min="12039" max="12040" width="18.7109375" style="3" customWidth="1"/>
    <col min="12041" max="12041" width="51" style="3" customWidth="1"/>
    <col min="12042" max="12288" width="9.140625" style="3"/>
    <col min="12289" max="12289" width="55.85546875" style="3" customWidth="1"/>
    <col min="12290" max="12290" width="8.5703125" style="3" customWidth="1"/>
    <col min="12291" max="12291" width="7.42578125" style="3" customWidth="1"/>
    <col min="12292" max="12292" width="16.5703125" style="3" customWidth="1"/>
    <col min="12293" max="12293" width="7" style="3" customWidth="1"/>
    <col min="12294" max="12294" width="16.85546875" style="3" customWidth="1"/>
    <col min="12295" max="12296" width="18.7109375" style="3" customWidth="1"/>
    <col min="12297" max="12297" width="51" style="3" customWidth="1"/>
    <col min="12298" max="12544" width="9.140625" style="3"/>
    <col min="12545" max="12545" width="55.85546875" style="3" customWidth="1"/>
    <col min="12546" max="12546" width="8.5703125" style="3" customWidth="1"/>
    <col min="12547" max="12547" width="7.42578125" style="3" customWidth="1"/>
    <col min="12548" max="12548" width="16.5703125" style="3" customWidth="1"/>
    <col min="12549" max="12549" width="7" style="3" customWidth="1"/>
    <col min="12550" max="12550" width="16.85546875" style="3" customWidth="1"/>
    <col min="12551" max="12552" width="18.7109375" style="3" customWidth="1"/>
    <col min="12553" max="12553" width="51" style="3" customWidth="1"/>
    <col min="12554" max="12800" width="9.140625" style="3"/>
    <col min="12801" max="12801" width="55.85546875" style="3" customWidth="1"/>
    <col min="12802" max="12802" width="8.5703125" style="3" customWidth="1"/>
    <col min="12803" max="12803" width="7.42578125" style="3" customWidth="1"/>
    <col min="12804" max="12804" width="16.5703125" style="3" customWidth="1"/>
    <col min="12805" max="12805" width="7" style="3" customWidth="1"/>
    <col min="12806" max="12806" width="16.85546875" style="3" customWidth="1"/>
    <col min="12807" max="12808" width="18.7109375" style="3" customWidth="1"/>
    <col min="12809" max="12809" width="51" style="3" customWidth="1"/>
    <col min="12810" max="13056" width="9.140625" style="3"/>
    <col min="13057" max="13057" width="55.85546875" style="3" customWidth="1"/>
    <col min="13058" max="13058" width="8.5703125" style="3" customWidth="1"/>
    <col min="13059" max="13059" width="7.42578125" style="3" customWidth="1"/>
    <col min="13060" max="13060" width="16.5703125" style="3" customWidth="1"/>
    <col min="13061" max="13061" width="7" style="3" customWidth="1"/>
    <col min="13062" max="13062" width="16.85546875" style="3" customWidth="1"/>
    <col min="13063" max="13064" width="18.7109375" style="3" customWidth="1"/>
    <col min="13065" max="13065" width="51" style="3" customWidth="1"/>
    <col min="13066" max="13312" width="9.140625" style="3"/>
    <col min="13313" max="13313" width="55.85546875" style="3" customWidth="1"/>
    <col min="13314" max="13314" width="8.5703125" style="3" customWidth="1"/>
    <col min="13315" max="13315" width="7.42578125" style="3" customWidth="1"/>
    <col min="13316" max="13316" width="16.5703125" style="3" customWidth="1"/>
    <col min="13317" max="13317" width="7" style="3" customWidth="1"/>
    <col min="13318" max="13318" width="16.85546875" style="3" customWidth="1"/>
    <col min="13319" max="13320" width="18.7109375" style="3" customWidth="1"/>
    <col min="13321" max="13321" width="51" style="3" customWidth="1"/>
    <col min="13322" max="13568" width="9.140625" style="3"/>
    <col min="13569" max="13569" width="55.85546875" style="3" customWidth="1"/>
    <col min="13570" max="13570" width="8.5703125" style="3" customWidth="1"/>
    <col min="13571" max="13571" width="7.42578125" style="3" customWidth="1"/>
    <col min="13572" max="13572" width="16.5703125" style="3" customWidth="1"/>
    <col min="13573" max="13573" width="7" style="3" customWidth="1"/>
    <col min="13574" max="13574" width="16.85546875" style="3" customWidth="1"/>
    <col min="13575" max="13576" width="18.7109375" style="3" customWidth="1"/>
    <col min="13577" max="13577" width="51" style="3" customWidth="1"/>
    <col min="13578" max="13824" width="9.140625" style="3"/>
    <col min="13825" max="13825" width="55.85546875" style="3" customWidth="1"/>
    <col min="13826" max="13826" width="8.5703125" style="3" customWidth="1"/>
    <col min="13827" max="13827" width="7.42578125" style="3" customWidth="1"/>
    <col min="13828" max="13828" width="16.5703125" style="3" customWidth="1"/>
    <col min="13829" max="13829" width="7" style="3" customWidth="1"/>
    <col min="13830" max="13830" width="16.85546875" style="3" customWidth="1"/>
    <col min="13831" max="13832" width="18.7109375" style="3" customWidth="1"/>
    <col min="13833" max="13833" width="51" style="3" customWidth="1"/>
    <col min="13834" max="14080" width="9.140625" style="3"/>
    <col min="14081" max="14081" width="55.85546875" style="3" customWidth="1"/>
    <col min="14082" max="14082" width="8.5703125" style="3" customWidth="1"/>
    <col min="14083" max="14083" width="7.42578125" style="3" customWidth="1"/>
    <col min="14084" max="14084" width="16.5703125" style="3" customWidth="1"/>
    <col min="14085" max="14085" width="7" style="3" customWidth="1"/>
    <col min="14086" max="14086" width="16.85546875" style="3" customWidth="1"/>
    <col min="14087" max="14088" width="18.7109375" style="3" customWidth="1"/>
    <col min="14089" max="14089" width="51" style="3" customWidth="1"/>
    <col min="14090" max="14336" width="9.140625" style="3"/>
    <col min="14337" max="14337" width="55.85546875" style="3" customWidth="1"/>
    <col min="14338" max="14338" width="8.5703125" style="3" customWidth="1"/>
    <col min="14339" max="14339" width="7.42578125" style="3" customWidth="1"/>
    <col min="14340" max="14340" width="16.5703125" style="3" customWidth="1"/>
    <col min="14341" max="14341" width="7" style="3" customWidth="1"/>
    <col min="14342" max="14342" width="16.85546875" style="3" customWidth="1"/>
    <col min="14343" max="14344" width="18.7109375" style="3" customWidth="1"/>
    <col min="14345" max="14345" width="51" style="3" customWidth="1"/>
    <col min="14346" max="14592" width="9.140625" style="3"/>
    <col min="14593" max="14593" width="55.85546875" style="3" customWidth="1"/>
    <col min="14594" max="14594" width="8.5703125" style="3" customWidth="1"/>
    <col min="14595" max="14595" width="7.42578125" style="3" customWidth="1"/>
    <col min="14596" max="14596" width="16.5703125" style="3" customWidth="1"/>
    <col min="14597" max="14597" width="7" style="3" customWidth="1"/>
    <col min="14598" max="14598" width="16.85546875" style="3" customWidth="1"/>
    <col min="14599" max="14600" width="18.7109375" style="3" customWidth="1"/>
    <col min="14601" max="14601" width="51" style="3" customWidth="1"/>
    <col min="14602" max="14848" width="9.140625" style="3"/>
    <col min="14849" max="14849" width="55.85546875" style="3" customWidth="1"/>
    <col min="14850" max="14850" width="8.5703125" style="3" customWidth="1"/>
    <col min="14851" max="14851" width="7.42578125" style="3" customWidth="1"/>
    <col min="14852" max="14852" width="16.5703125" style="3" customWidth="1"/>
    <col min="14853" max="14853" width="7" style="3" customWidth="1"/>
    <col min="14854" max="14854" width="16.85546875" style="3" customWidth="1"/>
    <col min="14855" max="14856" width="18.7109375" style="3" customWidth="1"/>
    <col min="14857" max="14857" width="51" style="3" customWidth="1"/>
    <col min="14858" max="15104" width="9.140625" style="3"/>
    <col min="15105" max="15105" width="55.85546875" style="3" customWidth="1"/>
    <col min="15106" max="15106" width="8.5703125" style="3" customWidth="1"/>
    <col min="15107" max="15107" width="7.42578125" style="3" customWidth="1"/>
    <col min="15108" max="15108" width="16.5703125" style="3" customWidth="1"/>
    <col min="15109" max="15109" width="7" style="3" customWidth="1"/>
    <col min="15110" max="15110" width="16.85546875" style="3" customWidth="1"/>
    <col min="15111" max="15112" width="18.7109375" style="3" customWidth="1"/>
    <col min="15113" max="15113" width="51" style="3" customWidth="1"/>
    <col min="15114" max="15360" width="9.140625" style="3"/>
    <col min="15361" max="15361" width="55.85546875" style="3" customWidth="1"/>
    <col min="15362" max="15362" width="8.5703125" style="3" customWidth="1"/>
    <col min="15363" max="15363" width="7.42578125" style="3" customWidth="1"/>
    <col min="15364" max="15364" width="16.5703125" style="3" customWidth="1"/>
    <col min="15365" max="15365" width="7" style="3" customWidth="1"/>
    <col min="15366" max="15366" width="16.85546875" style="3" customWidth="1"/>
    <col min="15367" max="15368" width="18.7109375" style="3" customWidth="1"/>
    <col min="15369" max="15369" width="51" style="3" customWidth="1"/>
    <col min="15370" max="15616" width="9.140625" style="3"/>
    <col min="15617" max="15617" width="55.85546875" style="3" customWidth="1"/>
    <col min="15618" max="15618" width="8.5703125" style="3" customWidth="1"/>
    <col min="15619" max="15619" width="7.42578125" style="3" customWidth="1"/>
    <col min="15620" max="15620" width="16.5703125" style="3" customWidth="1"/>
    <col min="15621" max="15621" width="7" style="3" customWidth="1"/>
    <col min="15622" max="15622" width="16.85546875" style="3" customWidth="1"/>
    <col min="15623" max="15624" width="18.7109375" style="3" customWidth="1"/>
    <col min="15625" max="15625" width="51" style="3" customWidth="1"/>
    <col min="15626" max="15872" width="9.140625" style="3"/>
    <col min="15873" max="15873" width="55.85546875" style="3" customWidth="1"/>
    <col min="15874" max="15874" width="8.5703125" style="3" customWidth="1"/>
    <col min="15875" max="15875" width="7.42578125" style="3" customWidth="1"/>
    <col min="15876" max="15876" width="16.5703125" style="3" customWidth="1"/>
    <col min="15877" max="15877" width="7" style="3" customWidth="1"/>
    <col min="15878" max="15878" width="16.85546875" style="3" customWidth="1"/>
    <col min="15879" max="15880" width="18.7109375" style="3" customWidth="1"/>
    <col min="15881" max="15881" width="51" style="3" customWidth="1"/>
    <col min="15882" max="16128" width="9.140625" style="3"/>
    <col min="16129" max="16129" width="55.85546875" style="3" customWidth="1"/>
    <col min="16130" max="16130" width="8.5703125" style="3" customWidth="1"/>
    <col min="16131" max="16131" width="7.42578125" style="3" customWidth="1"/>
    <col min="16132" max="16132" width="16.5703125" style="3" customWidth="1"/>
    <col min="16133" max="16133" width="7" style="3" customWidth="1"/>
    <col min="16134" max="16134" width="16.85546875" style="3" customWidth="1"/>
    <col min="16135" max="16136" width="18.7109375" style="3" customWidth="1"/>
    <col min="16137" max="16137" width="51" style="3" customWidth="1"/>
    <col min="16138" max="16384" width="9.140625" style="3"/>
  </cols>
  <sheetData>
    <row r="1" spans="1:13" ht="16.5">
      <c r="A1" s="1"/>
      <c r="B1" s="1"/>
      <c r="C1" s="1"/>
      <c r="D1" s="1"/>
      <c r="E1" s="1"/>
      <c r="F1" s="2"/>
      <c r="G1" s="2" t="s">
        <v>0</v>
      </c>
      <c r="H1" s="2"/>
      <c r="M1" s="2" t="s">
        <v>1</v>
      </c>
    </row>
    <row r="2" spans="1:13" ht="16.5">
      <c r="B2" s="1"/>
      <c r="C2" s="1"/>
      <c r="D2" s="1"/>
      <c r="E2" s="1"/>
      <c r="F2" s="2"/>
      <c r="G2" s="2" t="s">
        <v>2</v>
      </c>
      <c r="H2" s="2"/>
      <c r="M2" s="2" t="s">
        <v>2</v>
      </c>
    </row>
    <row r="3" spans="1:13" ht="16.5">
      <c r="B3" s="1"/>
      <c r="C3" s="1"/>
      <c r="D3" s="1"/>
      <c r="E3" s="1"/>
      <c r="F3" s="2"/>
      <c r="G3" s="2" t="s">
        <v>3</v>
      </c>
      <c r="H3" s="2"/>
      <c r="M3" s="2" t="s">
        <v>3</v>
      </c>
    </row>
    <row r="4" spans="1:13" ht="16.5">
      <c r="B4" s="1"/>
      <c r="C4" s="1"/>
      <c r="D4" s="1"/>
      <c r="E4" s="1"/>
      <c r="F4" s="2"/>
      <c r="G4" s="2"/>
      <c r="H4" s="2"/>
    </row>
    <row r="5" spans="1:13" ht="16.5">
      <c r="B5" s="1"/>
      <c r="C5" s="1"/>
      <c r="D5" s="1"/>
      <c r="E5" s="1"/>
      <c r="F5" s="2"/>
      <c r="G5" s="2"/>
      <c r="H5" s="2"/>
    </row>
    <row r="6" spans="1:13" ht="16.5">
      <c r="B6" s="1"/>
      <c r="C6" s="1"/>
      <c r="D6" s="1"/>
      <c r="E6" s="1"/>
      <c r="F6" s="2"/>
      <c r="G6" s="2"/>
      <c r="H6" s="2"/>
      <c r="M6" s="2" t="s">
        <v>0</v>
      </c>
    </row>
    <row r="7" spans="1:13" ht="16.5">
      <c r="A7" s="2"/>
      <c r="B7" s="2"/>
      <c r="C7" s="2"/>
      <c r="D7" s="2"/>
      <c r="E7" s="2"/>
      <c r="M7" s="2" t="s">
        <v>2</v>
      </c>
    </row>
    <row r="8" spans="1:13" ht="16.5">
      <c r="A8" s="2"/>
      <c r="B8" s="2"/>
      <c r="C8" s="2"/>
      <c r="D8" s="2"/>
      <c r="E8" s="2"/>
      <c r="M8" s="2" t="s">
        <v>4</v>
      </c>
    </row>
    <row r="9" spans="1:13" ht="157.5" customHeight="1">
      <c r="A9" s="183" t="s">
        <v>5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</row>
    <row r="10" spans="1:13">
      <c r="F10" s="7"/>
      <c r="G10" s="7"/>
      <c r="H10" s="7"/>
    </row>
    <row r="11" spans="1:13" ht="14.25" customHeight="1">
      <c r="A11" s="184" t="s">
        <v>6</v>
      </c>
      <c r="B11" s="185" t="s">
        <v>7</v>
      </c>
      <c r="C11" s="185" t="s">
        <v>8</v>
      </c>
      <c r="D11" s="184" t="s">
        <v>9</v>
      </c>
      <c r="E11" s="185" t="s">
        <v>10</v>
      </c>
      <c r="F11" s="179" t="s">
        <v>11</v>
      </c>
      <c r="G11" s="180"/>
      <c r="H11" s="186" t="s">
        <v>12</v>
      </c>
      <c r="I11" s="186" t="s">
        <v>13</v>
      </c>
      <c r="J11" s="186" t="s">
        <v>14</v>
      </c>
      <c r="K11" s="178" t="s">
        <v>15</v>
      </c>
      <c r="L11" s="179" t="s">
        <v>11</v>
      </c>
      <c r="M11" s="180"/>
    </row>
    <row r="12" spans="1:13" ht="15.75" customHeight="1">
      <c r="A12" s="184"/>
      <c r="B12" s="185"/>
      <c r="C12" s="185"/>
      <c r="D12" s="184"/>
      <c r="E12" s="185"/>
      <c r="F12" s="181"/>
      <c r="G12" s="182"/>
      <c r="H12" s="186"/>
      <c r="I12" s="186"/>
      <c r="J12" s="186"/>
      <c r="K12" s="178"/>
      <c r="L12" s="181"/>
      <c r="M12" s="182"/>
    </row>
    <row r="13" spans="1:13" ht="126" customHeight="1">
      <c r="A13" s="184"/>
      <c r="B13" s="185"/>
      <c r="C13" s="185"/>
      <c r="D13" s="184"/>
      <c r="E13" s="185"/>
      <c r="F13" s="8" t="s">
        <v>16</v>
      </c>
      <c r="G13" s="9" t="s">
        <v>17</v>
      </c>
      <c r="H13" s="186"/>
      <c r="I13" s="186"/>
      <c r="J13" s="186"/>
      <c r="K13" s="178"/>
      <c r="L13" s="8" t="s">
        <v>16</v>
      </c>
      <c r="M13" s="9" t="s">
        <v>17</v>
      </c>
    </row>
    <row r="14" spans="1:13" ht="15.75">
      <c r="A14" s="10"/>
      <c r="B14" s="11"/>
      <c r="C14" s="11"/>
      <c r="D14" s="12"/>
      <c r="E14" s="11"/>
      <c r="F14" s="13">
        <f>F15+F298+F363+F569+F714+F754+F1053+F1162+F1390+F1447+F1456-F1464</f>
        <v>0</v>
      </c>
      <c r="G14" s="13">
        <f>G15+G298+G363+G569+G714+G754+G1053+G1162+G1390+G1447+G1456-G1464</f>
        <v>0</v>
      </c>
      <c r="H14" s="14">
        <f t="shared" ref="H14:M14" si="0">H15+H298+H363+H569+H714+H754+H1053+H1162+H1390+H1447+H1456-H1464</f>
        <v>0</v>
      </c>
      <c r="I14" s="14">
        <f t="shared" si="0"/>
        <v>0</v>
      </c>
      <c r="J14" s="14">
        <f t="shared" si="0"/>
        <v>0</v>
      </c>
      <c r="K14" s="15">
        <f t="shared" si="0"/>
        <v>0</v>
      </c>
      <c r="L14" s="13">
        <f t="shared" si="0"/>
        <v>0</v>
      </c>
      <c r="M14" s="13">
        <f t="shared" si="0"/>
        <v>0</v>
      </c>
    </row>
    <row r="15" spans="1:13" s="22" customFormat="1" ht="40.5">
      <c r="A15" s="16" t="s">
        <v>18</v>
      </c>
      <c r="B15" s="17" t="s">
        <v>19</v>
      </c>
      <c r="C15" s="17"/>
      <c r="D15" s="18"/>
      <c r="E15" s="17"/>
      <c r="F15" s="19">
        <f>F17+F24+F45+F97+F112+F119</f>
        <v>1411783</v>
      </c>
      <c r="G15" s="19">
        <f>G17+G24+G45+G97+G112+G119</f>
        <v>68926</v>
      </c>
      <c r="H15" s="20">
        <f t="shared" ref="H15:M15" si="1">H17+H24+H45+H97+H112+H119</f>
        <v>2828</v>
      </c>
      <c r="I15" s="20">
        <f t="shared" si="1"/>
        <v>0</v>
      </c>
      <c r="J15" s="20">
        <f t="shared" si="1"/>
        <v>0</v>
      </c>
      <c r="K15" s="21">
        <f t="shared" si="1"/>
        <v>0</v>
      </c>
      <c r="L15" s="19">
        <f t="shared" si="1"/>
        <v>1414611</v>
      </c>
      <c r="M15" s="19">
        <f t="shared" si="1"/>
        <v>68926</v>
      </c>
    </row>
    <row r="16" spans="1:13" s="26" customFormat="1" ht="15.75">
      <c r="A16" s="10"/>
      <c r="B16" s="11"/>
      <c r="C16" s="11"/>
      <c r="D16" s="12"/>
      <c r="E16" s="11"/>
      <c r="F16" s="23"/>
      <c r="G16" s="23"/>
      <c r="H16" s="24"/>
      <c r="I16" s="24"/>
      <c r="J16" s="24"/>
      <c r="K16" s="25"/>
      <c r="L16" s="23"/>
      <c r="M16" s="23"/>
    </row>
    <row r="17" spans="1:13" s="33" customFormat="1" ht="68.25" customHeight="1">
      <c r="A17" s="27" t="s">
        <v>20</v>
      </c>
      <c r="B17" s="28" t="s">
        <v>21</v>
      </c>
      <c r="C17" s="28" t="s">
        <v>22</v>
      </c>
      <c r="D17" s="29"/>
      <c r="E17" s="28"/>
      <c r="F17" s="30">
        <f>F18</f>
        <v>4586</v>
      </c>
      <c r="G17" s="30">
        <f>G18</f>
        <v>0</v>
      </c>
      <c r="H17" s="31">
        <f t="shared" ref="H17:M21" si="2">H18</f>
        <v>0</v>
      </c>
      <c r="I17" s="31">
        <f t="shared" si="2"/>
        <v>0</v>
      </c>
      <c r="J17" s="31">
        <f t="shared" si="2"/>
        <v>0</v>
      </c>
      <c r="K17" s="32">
        <f t="shared" si="2"/>
        <v>0</v>
      </c>
      <c r="L17" s="30">
        <f t="shared" si="2"/>
        <v>4586</v>
      </c>
      <c r="M17" s="30">
        <f t="shared" si="2"/>
        <v>0</v>
      </c>
    </row>
    <row r="18" spans="1:13" s="33" customFormat="1" ht="51">
      <c r="A18" s="34" t="s">
        <v>23</v>
      </c>
      <c r="B18" s="35" t="s">
        <v>21</v>
      </c>
      <c r="C18" s="35" t="s">
        <v>22</v>
      </c>
      <c r="D18" s="36" t="s">
        <v>24</v>
      </c>
      <c r="E18" s="35"/>
      <c r="F18" s="37">
        <f t="shared" ref="F18:G21" si="3">F19</f>
        <v>4586</v>
      </c>
      <c r="G18" s="37">
        <f t="shared" si="3"/>
        <v>0</v>
      </c>
      <c r="H18" s="38">
        <f t="shared" si="2"/>
        <v>0</v>
      </c>
      <c r="I18" s="38">
        <f t="shared" si="2"/>
        <v>0</v>
      </c>
      <c r="J18" s="38">
        <f t="shared" si="2"/>
        <v>0</v>
      </c>
      <c r="K18" s="39">
        <f t="shared" si="2"/>
        <v>0</v>
      </c>
      <c r="L18" s="37">
        <f t="shared" si="2"/>
        <v>4586</v>
      </c>
      <c r="M18" s="37">
        <f t="shared" si="2"/>
        <v>0</v>
      </c>
    </row>
    <row r="19" spans="1:13" s="33" customFormat="1" ht="33.75">
      <c r="A19" s="34" t="s">
        <v>25</v>
      </c>
      <c r="B19" s="35" t="s">
        <v>21</v>
      </c>
      <c r="C19" s="35" t="s">
        <v>22</v>
      </c>
      <c r="D19" s="40" t="s">
        <v>26</v>
      </c>
      <c r="E19" s="35"/>
      <c r="F19" s="37">
        <f t="shared" si="3"/>
        <v>4586</v>
      </c>
      <c r="G19" s="37">
        <f t="shared" si="3"/>
        <v>0</v>
      </c>
      <c r="H19" s="38">
        <f t="shared" si="2"/>
        <v>0</v>
      </c>
      <c r="I19" s="38">
        <f t="shared" si="2"/>
        <v>0</v>
      </c>
      <c r="J19" s="38">
        <f t="shared" si="2"/>
        <v>0</v>
      </c>
      <c r="K19" s="39">
        <f t="shared" si="2"/>
        <v>0</v>
      </c>
      <c r="L19" s="37">
        <f t="shared" si="2"/>
        <v>4586</v>
      </c>
      <c r="M19" s="37">
        <f t="shared" si="2"/>
        <v>0</v>
      </c>
    </row>
    <row r="20" spans="1:13" s="41" customFormat="1" ht="16.5">
      <c r="A20" s="34" t="s">
        <v>27</v>
      </c>
      <c r="B20" s="35" t="s">
        <v>21</v>
      </c>
      <c r="C20" s="35" t="s">
        <v>22</v>
      </c>
      <c r="D20" s="40" t="s">
        <v>28</v>
      </c>
      <c r="E20" s="35"/>
      <c r="F20" s="37">
        <f t="shared" si="3"/>
        <v>4586</v>
      </c>
      <c r="G20" s="37">
        <f t="shared" si="3"/>
        <v>0</v>
      </c>
      <c r="H20" s="38">
        <f t="shared" si="2"/>
        <v>0</v>
      </c>
      <c r="I20" s="38">
        <f t="shared" si="2"/>
        <v>0</v>
      </c>
      <c r="J20" s="38">
        <f t="shared" si="2"/>
        <v>0</v>
      </c>
      <c r="K20" s="39">
        <f t="shared" si="2"/>
        <v>0</v>
      </c>
      <c r="L20" s="37">
        <f t="shared" si="2"/>
        <v>4586</v>
      </c>
      <c r="M20" s="37">
        <f t="shared" si="2"/>
        <v>0</v>
      </c>
    </row>
    <row r="21" spans="1:13" s="43" customFormat="1" ht="82.5">
      <c r="A21" s="34" t="s">
        <v>29</v>
      </c>
      <c r="B21" s="35" t="s">
        <v>21</v>
      </c>
      <c r="C21" s="35" t="s">
        <v>22</v>
      </c>
      <c r="D21" s="40" t="s">
        <v>28</v>
      </c>
      <c r="E21" s="42">
        <v>100</v>
      </c>
      <c r="F21" s="37">
        <f t="shared" si="3"/>
        <v>4586</v>
      </c>
      <c r="G21" s="37">
        <f t="shared" si="3"/>
        <v>0</v>
      </c>
      <c r="H21" s="38">
        <f t="shared" si="2"/>
        <v>0</v>
      </c>
      <c r="I21" s="38">
        <f t="shared" si="2"/>
        <v>0</v>
      </c>
      <c r="J21" s="38">
        <f t="shared" si="2"/>
        <v>0</v>
      </c>
      <c r="K21" s="39">
        <f t="shared" si="2"/>
        <v>0</v>
      </c>
      <c r="L21" s="37">
        <f t="shared" si="2"/>
        <v>4586</v>
      </c>
      <c r="M21" s="37">
        <f t="shared" si="2"/>
        <v>0</v>
      </c>
    </row>
    <row r="22" spans="1:13" s="43" customFormat="1" ht="33">
      <c r="A22" s="44" t="s">
        <v>30</v>
      </c>
      <c r="B22" s="35" t="s">
        <v>21</v>
      </c>
      <c r="C22" s="35" t="s">
        <v>22</v>
      </c>
      <c r="D22" s="40" t="s">
        <v>28</v>
      </c>
      <c r="E22" s="42">
        <v>120</v>
      </c>
      <c r="F22" s="37">
        <v>4586</v>
      </c>
      <c r="G22" s="37"/>
      <c r="H22" s="38"/>
      <c r="I22" s="38"/>
      <c r="J22" s="38"/>
      <c r="K22" s="39"/>
      <c r="L22" s="37">
        <f>F22+H22+I22+J22+K22</f>
        <v>4586</v>
      </c>
      <c r="M22" s="37">
        <f>G22+K22</f>
        <v>0</v>
      </c>
    </row>
    <row r="23" spans="1:13" s="26" customFormat="1" ht="15.75">
      <c r="A23" s="45"/>
      <c r="B23" s="11"/>
      <c r="C23" s="11"/>
      <c r="D23" s="12"/>
      <c r="E23" s="11"/>
      <c r="F23" s="23"/>
      <c r="G23" s="23"/>
      <c r="H23" s="24"/>
      <c r="I23" s="24"/>
      <c r="J23" s="24"/>
      <c r="K23" s="25"/>
      <c r="L23" s="23"/>
      <c r="M23" s="23"/>
    </row>
    <row r="24" spans="1:13" s="33" customFormat="1" ht="93.75">
      <c r="A24" s="27" t="s">
        <v>31</v>
      </c>
      <c r="B24" s="28" t="s">
        <v>21</v>
      </c>
      <c r="C24" s="28" t="s">
        <v>32</v>
      </c>
      <c r="D24" s="46"/>
      <c r="E24" s="28"/>
      <c r="F24" s="30">
        <f>F25</f>
        <v>76626</v>
      </c>
      <c r="G24" s="30">
        <f>G25</f>
        <v>0</v>
      </c>
      <c r="H24" s="30">
        <f t="shared" ref="H24:M25" si="4">H25</f>
        <v>0</v>
      </c>
      <c r="I24" s="30">
        <f t="shared" si="4"/>
        <v>-438</v>
      </c>
      <c r="J24" s="30">
        <f t="shared" si="4"/>
        <v>0</v>
      </c>
      <c r="K24" s="30">
        <f t="shared" si="4"/>
        <v>0</v>
      </c>
      <c r="L24" s="30">
        <f t="shared" si="4"/>
        <v>76188</v>
      </c>
      <c r="M24" s="30">
        <f t="shared" si="4"/>
        <v>0</v>
      </c>
    </row>
    <row r="25" spans="1:13" s="33" customFormat="1" ht="18.75">
      <c r="A25" s="34" t="s">
        <v>33</v>
      </c>
      <c r="B25" s="35" t="s">
        <v>21</v>
      </c>
      <c r="C25" s="35" t="s">
        <v>32</v>
      </c>
      <c r="D25" s="47" t="s">
        <v>34</v>
      </c>
      <c r="E25" s="48"/>
      <c r="F25" s="37">
        <f>F26</f>
        <v>76626</v>
      </c>
      <c r="G25" s="37">
        <f>G26</f>
        <v>0</v>
      </c>
      <c r="H25" s="37">
        <f t="shared" si="4"/>
        <v>0</v>
      </c>
      <c r="I25" s="37">
        <f t="shared" si="4"/>
        <v>-438</v>
      </c>
      <c r="J25" s="37">
        <f t="shared" si="4"/>
        <v>0</v>
      </c>
      <c r="K25" s="37">
        <f t="shared" si="4"/>
        <v>0</v>
      </c>
      <c r="L25" s="37">
        <f t="shared" si="4"/>
        <v>76188</v>
      </c>
      <c r="M25" s="37">
        <f t="shared" si="4"/>
        <v>0</v>
      </c>
    </row>
    <row r="26" spans="1:13" s="33" customFormat="1" ht="33.75">
      <c r="A26" s="34" t="s">
        <v>25</v>
      </c>
      <c r="B26" s="35" t="s">
        <v>21</v>
      </c>
      <c r="C26" s="35" t="s">
        <v>32</v>
      </c>
      <c r="D26" s="40" t="s">
        <v>35</v>
      </c>
      <c r="E26" s="35"/>
      <c r="F26" s="37">
        <f>F27+F30+F33</f>
        <v>76626</v>
      </c>
      <c r="G26" s="37">
        <f>G27+G30+G33</f>
        <v>0</v>
      </c>
      <c r="H26" s="37">
        <f t="shared" ref="H26:M26" si="5">H27+H30+H33</f>
        <v>0</v>
      </c>
      <c r="I26" s="37">
        <f t="shared" si="5"/>
        <v>-438</v>
      </c>
      <c r="J26" s="37">
        <f t="shared" si="5"/>
        <v>0</v>
      </c>
      <c r="K26" s="37">
        <f t="shared" si="5"/>
        <v>0</v>
      </c>
      <c r="L26" s="37">
        <f t="shared" si="5"/>
        <v>76188</v>
      </c>
      <c r="M26" s="37">
        <f t="shared" si="5"/>
        <v>0</v>
      </c>
    </row>
    <row r="27" spans="1:13" s="33" customFormat="1" ht="33.75">
      <c r="A27" s="34" t="s">
        <v>36</v>
      </c>
      <c r="B27" s="35" t="s">
        <v>21</v>
      </c>
      <c r="C27" s="35" t="s">
        <v>32</v>
      </c>
      <c r="D27" s="40" t="s">
        <v>37</v>
      </c>
      <c r="E27" s="35"/>
      <c r="F27" s="37">
        <f>F28</f>
        <v>2609</v>
      </c>
      <c r="G27" s="37">
        <f>G28</f>
        <v>0</v>
      </c>
      <c r="H27" s="37">
        <f t="shared" ref="H27:M28" si="6">H28</f>
        <v>0</v>
      </c>
      <c r="I27" s="37">
        <f t="shared" si="6"/>
        <v>0</v>
      </c>
      <c r="J27" s="37">
        <f t="shared" si="6"/>
        <v>0</v>
      </c>
      <c r="K27" s="37">
        <f t="shared" si="6"/>
        <v>0</v>
      </c>
      <c r="L27" s="37">
        <f t="shared" si="6"/>
        <v>2609</v>
      </c>
      <c r="M27" s="37">
        <f t="shared" si="6"/>
        <v>0</v>
      </c>
    </row>
    <row r="28" spans="1:13" s="33" customFormat="1" ht="83.25">
      <c r="A28" s="34" t="s">
        <v>29</v>
      </c>
      <c r="B28" s="35" t="s">
        <v>21</v>
      </c>
      <c r="C28" s="35" t="s">
        <v>32</v>
      </c>
      <c r="D28" s="40" t="s">
        <v>37</v>
      </c>
      <c r="E28" s="42">
        <v>100</v>
      </c>
      <c r="F28" s="37">
        <f>F29</f>
        <v>2609</v>
      </c>
      <c r="G28" s="37">
        <f>G29</f>
        <v>0</v>
      </c>
      <c r="H28" s="37">
        <f t="shared" si="6"/>
        <v>0</v>
      </c>
      <c r="I28" s="37">
        <f t="shared" si="6"/>
        <v>0</v>
      </c>
      <c r="J28" s="37">
        <f t="shared" si="6"/>
        <v>0</v>
      </c>
      <c r="K28" s="37">
        <f t="shared" si="6"/>
        <v>0</v>
      </c>
      <c r="L28" s="37">
        <f t="shared" si="6"/>
        <v>2609</v>
      </c>
      <c r="M28" s="37">
        <f t="shared" si="6"/>
        <v>0</v>
      </c>
    </row>
    <row r="29" spans="1:13" s="33" customFormat="1" ht="33.75">
      <c r="A29" s="44" t="s">
        <v>30</v>
      </c>
      <c r="B29" s="35" t="s">
        <v>21</v>
      </c>
      <c r="C29" s="35" t="s">
        <v>32</v>
      </c>
      <c r="D29" s="40" t="s">
        <v>37</v>
      </c>
      <c r="E29" s="42">
        <v>120</v>
      </c>
      <c r="F29" s="37">
        <v>2609</v>
      </c>
      <c r="G29" s="37"/>
      <c r="H29" s="38"/>
      <c r="I29" s="38"/>
      <c r="J29" s="38"/>
      <c r="K29" s="39"/>
      <c r="L29" s="37">
        <f>F29+H29+I29+J29+K29</f>
        <v>2609</v>
      </c>
      <c r="M29" s="37">
        <f>G29+K29</f>
        <v>0</v>
      </c>
    </row>
    <row r="30" spans="1:13" s="33" customFormat="1" ht="33.75">
      <c r="A30" s="34" t="s">
        <v>38</v>
      </c>
      <c r="B30" s="35" t="s">
        <v>21</v>
      </c>
      <c r="C30" s="35" t="s">
        <v>32</v>
      </c>
      <c r="D30" s="40" t="s">
        <v>39</v>
      </c>
      <c r="E30" s="35"/>
      <c r="F30" s="37">
        <f>F31</f>
        <v>1716</v>
      </c>
      <c r="G30" s="37">
        <f>G31</f>
        <v>0</v>
      </c>
      <c r="H30" s="37">
        <f t="shared" ref="H30:M31" si="7">H31</f>
        <v>0</v>
      </c>
      <c r="I30" s="37">
        <f t="shared" si="7"/>
        <v>0</v>
      </c>
      <c r="J30" s="37">
        <f t="shared" si="7"/>
        <v>0</v>
      </c>
      <c r="K30" s="37">
        <f t="shared" si="7"/>
        <v>0</v>
      </c>
      <c r="L30" s="37">
        <f t="shared" si="7"/>
        <v>1716</v>
      </c>
      <c r="M30" s="37">
        <f t="shared" si="7"/>
        <v>0</v>
      </c>
    </row>
    <row r="31" spans="1:13" s="41" customFormat="1" ht="82.5">
      <c r="A31" s="34" t="s">
        <v>29</v>
      </c>
      <c r="B31" s="35" t="s">
        <v>21</v>
      </c>
      <c r="C31" s="35" t="s">
        <v>32</v>
      </c>
      <c r="D31" s="40" t="s">
        <v>39</v>
      </c>
      <c r="E31" s="42">
        <v>100</v>
      </c>
      <c r="F31" s="37">
        <f>F32</f>
        <v>1716</v>
      </c>
      <c r="G31" s="37">
        <f>G32</f>
        <v>0</v>
      </c>
      <c r="H31" s="37">
        <f t="shared" si="7"/>
        <v>0</v>
      </c>
      <c r="I31" s="37">
        <f t="shared" si="7"/>
        <v>0</v>
      </c>
      <c r="J31" s="37">
        <f t="shared" si="7"/>
        <v>0</v>
      </c>
      <c r="K31" s="37">
        <f t="shared" si="7"/>
        <v>0</v>
      </c>
      <c r="L31" s="37">
        <f t="shared" si="7"/>
        <v>1716</v>
      </c>
      <c r="M31" s="37">
        <f t="shared" si="7"/>
        <v>0</v>
      </c>
    </row>
    <row r="32" spans="1:13" s="41" customFormat="1" ht="33">
      <c r="A32" s="44" t="s">
        <v>30</v>
      </c>
      <c r="B32" s="35" t="s">
        <v>21</v>
      </c>
      <c r="C32" s="35" t="s">
        <v>32</v>
      </c>
      <c r="D32" s="40" t="s">
        <v>39</v>
      </c>
      <c r="E32" s="42">
        <v>120</v>
      </c>
      <c r="F32" s="37">
        <v>1716</v>
      </c>
      <c r="G32" s="37"/>
      <c r="H32" s="38"/>
      <c r="I32" s="38"/>
      <c r="J32" s="38"/>
      <c r="K32" s="39"/>
      <c r="L32" s="37">
        <f>F32+H32+I32+J32+K32</f>
        <v>1716</v>
      </c>
      <c r="M32" s="37">
        <f>G32+K32</f>
        <v>0</v>
      </c>
    </row>
    <row r="33" spans="1:13" s="43" customFormat="1" ht="16.5">
      <c r="A33" s="34" t="s">
        <v>40</v>
      </c>
      <c r="B33" s="35" t="s">
        <v>21</v>
      </c>
      <c r="C33" s="35" t="s">
        <v>32</v>
      </c>
      <c r="D33" s="36" t="s">
        <v>41</v>
      </c>
      <c r="E33" s="35"/>
      <c r="F33" s="37">
        <f>F34+F36+F38+F41</f>
        <v>72301</v>
      </c>
      <c r="G33" s="37">
        <f>G34+G36+G38+G41</f>
        <v>0</v>
      </c>
      <c r="H33" s="37">
        <f t="shared" ref="H33:M33" si="8">H34+H36+H38+H41</f>
        <v>0</v>
      </c>
      <c r="I33" s="37">
        <f t="shared" si="8"/>
        <v>-438</v>
      </c>
      <c r="J33" s="37">
        <f t="shared" si="8"/>
        <v>0</v>
      </c>
      <c r="K33" s="37">
        <f t="shared" si="8"/>
        <v>0</v>
      </c>
      <c r="L33" s="37">
        <f t="shared" si="8"/>
        <v>71863</v>
      </c>
      <c r="M33" s="37">
        <f t="shared" si="8"/>
        <v>0</v>
      </c>
    </row>
    <row r="34" spans="1:13" s="49" customFormat="1" ht="82.5">
      <c r="A34" s="34" t="s">
        <v>29</v>
      </c>
      <c r="B34" s="35" t="s">
        <v>21</v>
      </c>
      <c r="C34" s="35" t="s">
        <v>32</v>
      </c>
      <c r="D34" s="36" t="s">
        <v>41</v>
      </c>
      <c r="E34" s="42">
        <v>100</v>
      </c>
      <c r="F34" s="37">
        <f>F35</f>
        <v>61258</v>
      </c>
      <c r="G34" s="37">
        <f>G35</f>
        <v>0</v>
      </c>
      <c r="H34" s="37">
        <f t="shared" ref="H34:M34" si="9">H35</f>
        <v>0</v>
      </c>
      <c r="I34" s="37">
        <f t="shared" si="9"/>
        <v>-438</v>
      </c>
      <c r="J34" s="37">
        <f t="shared" si="9"/>
        <v>0</v>
      </c>
      <c r="K34" s="37">
        <f t="shared" si="9"/>
        <v>0</v>
      </c>
      <c r="L34" s="37">
        <f t="shared" si="9"/>
        <v>60820</v>
      </c>
      <c r="M34" s="37">
        <f t="shared" si="9"/>
        <v>0</v>
      </c>
    </row>
    <row r="35" spans="1:13" s="49" customFormat="1" ht="33">
      <c r="A35" s="44" t="s">
        <v>30</v>
      </c>
      <c r="B35" s="35" t="s">
        <v>21</v>
      </c>
      <c r="C35" s="35" t="s">
        <v>32</v>
      </c>
      <c r="D35" s="36" t="s">
        <v>41</v>
      </c>
      <c r="E35" s="42">
        <v>120</v>
      </c>
      <c r="F35" s="37">
        <f>61157+101</f>
        <v>61258</v>
      </c>
      <c r="G35" s="37"/>
      <c r="H35" s="38"/>
      <c r="I35" s="38">
        <v>-438</v>
      </c>
      <c r="J35" s="38"/>
      <c r="K35" s="39"/>
      <c r="L35" s="37">
        <f>F35+H35+I35+J35+K35</f>
        <v>60820</v>
      </c>
      <c r="M35" s="37">
        <f>G35+K35</f>
        <v>0</v>
      </c>
    </row>
    <row r="36" spans="1:13" s="49" customFormat="1" ht="33">
      <c r="A36" s="34" t="s">
        <v>42</v>
      </c>
      <c r="B36" s="35" t="s">
        <v>21</v>
      </c>
      <c r="C36" s="35" t="s">
        <v>32</v>
      </c>
      <c r="D36" s="36" t="s">
        <v>41</v>
      </c>
      <c r="E36" s="42">
        <v>200</v>
      </c>
      <c r="F36" s="37">
        <f>F37</f>
        <v>10564</v>
      </c>
      <c r="G36" s="37">
        <f>G37</f>
        <v>0</v>
      </c>
      <c r="H36" s="37">
        <f t="shared" ref="H36:M36" si="10">H37</f>
        <v>0</v>
      </c>
      <c r="I36" s="37">
        <f t="shared" si="10"/>
        <v>0</v>
      </c>
      <c r="J36" s="37">
        <f t="shared" si="10"/>
        <v>0</v>
      </c>
      <c r="K36" s="37">
        <f t="shared" si="10"/>
        <v>0</v>
      </c>
      <c r="L36" s="37">
        <f t="shared" si="10"/>
        <v>10564</v>
      </c>
      <c r="M36" s="37">
        <f t="shared" si="10"/>
        <v>0</v>
      </c>
    </row>
    <row r="37" spans="1:13" s="49" customFormat="1" ht="49.5">
      <c r="A37" s="44" t="s">
        <v>43</v>
      </c>
      <c r="B37" s="35" t="s">
        <v>21</v>
      </c>
      <c r="C37" s="35" t="s">
        <v>32</v>
      </c>
      <c r="D37" s="36" t="s">
        <v>41</v>
      </c>
      <c r="E37" s="42">
        <v>240</v>
      </c>
      <c r="F37" s="37">
        <f>10226+338</f>
        <v>10564</v>
      </c>
      <c r="G37" s="37"/>
      <c r="H37" s="38"/>
      <c r="I37" s="38"/>
      <c r="J37" s="38"/>
      <c r="K37" s="39"/>
      <c r="L37" s="37">
        <f>F37+H37+I37+J37+K37</f>
        <v>10564</v>
      </c>
      <c r="M37" s="37">
        <f>G37+K37</f>
        <v>0</v>
      </c>
    </row>
    <row r="38" spans="1:13" s="49" customFormat="1" ht="33">
      <c r="A38" s="50" t="s">
        <v>44</v>
      </c>
      <c r="B38" s="35" t="s">
        <v>21</v>
      </c>
      <c r="C38" s="35" t="s">
        <v>32</v>
      </c>
      <c r="D38" s="36" t="s">
        <v>41</v>
      </c>
      <c r="E38" s="42">
        <v>300</v>
      </c>
      <c r="F38" s="37">
        <f>F39+F40</f>
        <v>96</v>
      </c>
      <c r="G38" s="37">
        <f>G39+G40</f>
        <v>0</v>
      </c>
      <c r="H38" s="37">
        <f t="shared" ref="H38:M38" si="11">H39+H40</f>
        <v>0</v>
      </c>
      <c r="I38" s="37">
        <f t="shared" si="11"/>
        <v>0</v>
      </c>
      <c r="J38" s="37">
        <f t="shared" si="11"/>
        <v>0</v>
      </c>
      <c r="K38" s="37">
        <f t="shared" si="11"/>
        <v>0</v>
      </c>
      <c r="L38" s="37">
        <f t="shared" si="11"/>
        <v>96</v>
      </c>
      <c r="M38" s="37">
        <f t="shared" si="11"/>
        <v>0</v>
      </c>
    </row>
    <row r="39" spans="1:13" s="52" customFormat="1" ht="33" hidden="1">
      <c r="A39" s="51" t="s">
        <v>45</v>
      </c>
      <c r="B39" s="35" t="s">
        <v>21</v>
      </c>
      <c r="C39" s="35" t="s">
        <v>32</v>
      </c>
      <c r="D39" s="36" t="s">
        <v>41</v>
      </c>
      <c r="E39" s="42">
        <v>320</v>
      </c>
      <c r="F39" s="37"/>
      <c r="G39" s="37"/>
      <c r="H39" s="38"/>
      <c r="I39" s="38"/>
      <c r="J39" s="38"/>
      <c r="K39" s="39"/>
      <c r="L39" s="37">
        <f>F39+H39+I39+J39+K39</f>
        <v>0</v>
      </c>
      <c r="M39" s="37">
        <f>G39+K39</f>
        <v>0</v>
      </c>
    </row>
    <row r="40" spans="1:13" s="49" customFormat="1" ht="16.5">
      <c r="A40" s="44" t="s">
        <v>46</v>
      </c>
      <c r="B40" s="35" t="s">
        <v>21</v>
      </c>
      <c r="C40" s="35" t="s">
        <v>32</v>
      </c>
      <c r="D40" s="36" t="s">
        <v>41</v>
      </c>
      <c r="E40" s="42">
        <v>360</v>
      </c>
      <c r="F40" s="37">
        <v>96</v>
      </c>
      <c r="G40" s="37"/>
      <c r="H40" s="38"/>
      <c r="I40" s="38"/>
      <c r="J40" s="38"/>
      <c r="K40" s="39"/>
      <c r="L40" s="37">
        <f>F40+H40+I40+J40+K40</f>
        <v>96</v>
      </c>
      <c r="M40" s="37">
        <f>G40+K40</f>
        <v>0</v>
      </c>
    </row>
    <row r="41" spans="1:13" s="43" customFormat="1" ht="16.5">
      <c r="A41" s="34" t="s">
        <v>47</v>
      </c>
      <c r="B41" s="35" t="s">
        <v>21</v>
      </c>
      <c r="C41" s="35" t="s">
        <v>32</v>
      </c>
      <c r="D41" s="36" t="s">
        <v>41</v>
      </c>
      <c r="E41" s="42">
        <v>800</v>
      </c>
      <c r="F41" s="37">
        <f>F43+F42</f>
        <v>383</v>
      </c>
      <c r="G41" s="37">
        <f>G43+G42</f>
        <v>0</v>
      </c>
      <c r="H41" s="37">
        <f t="shared" ref="H41:M41" si="12">H43+H42</f>
        <v>0</v>
      </c>
      <c r="I41" s="37">
        <f t="shared" si="12"/>
        <v>0</v>
      </c>
      <c r="J41" s="37">
        <f t="shared" si="12"/>
        <v>0</v>
      </c>
      <c r="K41" s="37">
        <f t="shared" si="12"/>
        <v>0</v>
      </c>
      <c r="L41" s="37">
        <f t="shared" si="12"/>
        <v>383</v>
      </c>
      <c r="M41" s="37">
        <f t="shared" si="12"/>
        <v>0</v>
      </c>
    </row>
    <row r="42" spans="1:13" s="53" customFormat="1" ht="16.5" hidden="1">
      <c r="A42" s="34" t="s">
        <v>48</v>
      </c>
      <c r="B42" s="35" t="s">
        <v>21</v>
      </c>
      <c r="C42" s="35" t="s">
        <v>32</v>
      </c>
      <c r="D42" s="36" t="s">
        <v>41</v>
      </c>
      <c r="E42" s="42">
        <v>830</v>
      </c>
      <c r="F42" s="37"/>
      <c r="G42" s="37"/>
      <c r="H42" s="38"/>
      <c r="I42" s="38"/>
      <c r="J42" s="38"/>
      <c r="K42" s="39"/>
      <c r="L42" s="37">
        <f>F42+H42+I42+J42+K42</f>
        <v>0</v>
      </c>
      <c r="M42" s="37">
        <f>G42+K42</f>
        <v>0</v>
      </c>
    </row>
    <row r="43" spans="1:13" s="43" customFormat="1" ht="16.5">
      <c r="A43" s="34" t="s">
        <v>49</v>
      </c>
      <c r="B43" s="35" t="s">
        <v>21</v>
      </c>
      <c r="C43" s="35" t="s">
        <v>32</v>
      </c>
      <c r="D43" s="36" t="s">
        <v>41</v>
      </c>
      <c r="E43" s="42">
        <v>850</v>
      </c>
      <c r="F43" s="37">
        <v>383</v>
      </c>
      <c r="G43" s="37"/>
      <c r="H43" s="38"/>
      <c r="I43" s="38"/>
      <c r="J43" s="38"/>
      <c r="K43" s="39"/>
      <c r="L43" s="37">
        <f>F43+H43+I43+J43+K43</f>
        <v>383</v>
      </c>
      <c r="M43" s="37">
        <f>G43+K43</f>
        <v>0</v>
      </c>
    </row>
    <row r="44" spans="1:13" s="49" customFormat="1" ht="16.5">
      <c r="A44" s="34"/>
      <c r="B44" s="35"/>
      <c r="C44" s="35"/>
      <c r="D44" s="54"/>
      <c r="E44" s="35"/>
      <c r="F44" s="55"/>
      <c r="G44" s="55"/>
      <c r="H44" s="55"/>
      <c r="I44" s="55"/>
      <c r="J44" s="55"/>
      <c r="K44" s="55"/>
      <c r="L44" s="55"/>
      <c r="M44" s="55"/>
    </row>
    <row r="45" spans="1:13" s="33" customFormat="1" ht="105" customHeight="1">
      <c r="A45" s="27" t="s">
        <v>50</v>
      </c>
      <c r="B45" s="28" t="s">
        <v>21</v>
      </c>
      <c r="C45" s="28" t="s">
        <v>51</v>
      </c>
      <c r="D45" s="46"/>
      <c r="E45" s="28"/>
      <c r="F45" s="30">
        <f>F46</f>
        <v>751376</v>
      </c>
      <c r="G45" s="30">
        <f>G46</f>
        <v>60707</v>
      </c>
      <c r="H45" s="30">
        <f t="shared" ref="H45:M45" si="13">H46</f>
        <v>0</v>
      </c>
      <c r="I45" s="30">
        <f t="shared" si="13"/>
        <v>0</v>
      </c>
      <c r="J45" s="30">
        <f t="shared" si="13"/>
        <v>0</v>
      </c>
      <c r="K45" s="30">
        <f t="shared" si="13"/>
        <v>0</v>
      </c>
      <c r="L45" s="30">
        <f t="shared" si="13"/>
        <v>751376</v>
      </c>
      <c r="M45" s="30">
        <f t="shared" si="13"/>
        <v>60707</v>
      </c>
    </row>
    <row r="46" spans="1:13" s="41" customFormat="1" ht="51">
      <c r="A46" s="34" t="s">
        <v>23</v>
      </c>
      <c r="B46" s="35" t="s">
        <v>21</v>
      </c>
      <c r="C46" s="35" t="s">
        <v>51</v>
      </c>
      <c r="D46" s="36" t="s">
        <v>24</v>
      </c>
      <c r="E46" s="48"/>
      <c r="F46" s="37">
        <f>F47+F57</f>
        <v>751376</v>
      </c>
      <c r="G46" s="37">
        <f>G47+G57</f>
        <v>60707</v>
      </c>
      <c r="H46" s="37">
        <f t="shared" ref="H46:M46" si="14">H47+H57</f>
        <v>0</v>
      </c>
      <c r="I46" s="37">
        <f t="shared" si="14"/>
        <v>0</v>
      </c>
      <c r="J46" s="37">
        <f t="shared" si="14"/>
        <v>0</v>
      </c>
      <c r="K46" s="37">
        <f t="shared" si="14"/>
        <v>0</v>
      </c>
      <c r="L46" s="37">
        <f t="shared" si="14"/>
        <v>751376</v>
      </c>
      <c r="M46" s="37">
        <f t="shared" si="14"/>
        <v>60707</v>
      </c>
    </row>
    <row r="47" spans="1:13" s="41" customFormat="1" ht="33">
      <c r="A47" s="34" t="s">
        <v>25</v>
      </c>
      <c r="B47" s="35" t="s">
        <v>21</v>
      </c>
      <c r="C47" s="35" t="s">
        <v>51</v>
      </c>
      <c r="D47" s="40" t="s">
        <v>26</v>
      </c>
      <c r="E47" s="35"/>
      <c r="F47" s="37">
        <f>F48</f>
        <v>690669</v>
      </c>
      <c r="G47" s="37">
        <f>G48</f>
        <v>0</v>
      </c>
      <c r="H47" s="37">
        <f t="shared" ref="H47:M47" si="15">H48</f>
        <v>0</v>
      </c>
      <c r="I47" s="37">
        <f t="shared" si="15"/>
        <v>0</v>
      </c>
      <c r="J47" s="37">
        <f t="shared" si="15"/>
        <v>0</v>
      </c>
      <c r="K47" s="37">
        <f t="shared" si="15"/>
        <v>0</v>
      </c>
      <c r="L47" s="37">
        <f t="shared" si="15"/>
        <v>690669</v>
      </c>
      <c r="M47" s="37">
        <f t="shared" si="15"/>
        <v>0</v>
      </c>
    </row>
    <row r="48" spans="1:13" s="43" customFormat="1" ht="16.5">
      <c r="A48" s="34" t="s">
        <v>40</v>
      </c>
      <c r="B48" s="35" t="s">
        <v>21</v>
      </c>
      <c r="C48" s="35" t="s">
        <v>51</v>
      </c>
      <c r="D48" s="40" t="s">
        <v>52</v>
      </c>
      <c r="E48" s="35"/>
      <c r="F48" s="37">
        <f>F49+F51+F55+F53</f>
        <v>690669</v>
      </c>
      <c r="G48" s="37">
        <f>G49+G51+G55+G53</f>
        <v>0</v>
      </c>
      <c r="H48" s="37">
        <f t="shared" ref="H48:M48" si="16">H49+H51+H55+H53</f>
        <v>0</v>
      </c>
      <c r="I48" s="37">
        <f t="shared" si="16"/>
        <v>0</v>
      </c>
      <c r="J48" s="37">
        <f t="shared" si="16"/>
        <v>0</v>
      </c>
      <c r="K48" s="37">
        <f t="shared" si="16"/>
        <v>0</v>
      </c>
      <c r="L48" s="37">
        <f t="shared" si="16"/>
        <v>690669</v>
      </c>
      <c r="M48" s="37">
        <f t="shared" si="16"/>
        <v>0</v>
      </c>
    </row>
    <row r="49" spans="1:13" s="43" customFormat="1" ht="82.5">
      <c r="A49" s="34" t="s">
        <v>29</v>
      </c>
      <c r="B49" s="35" t="s">
        <v>21</v>
      </c>
      <c r="C49" s="35" t="s">
        <v>51</v>
      </c>
      <c r="D49" s="40" t="s">
        <v>52</v>
      </c>
      <c r="E49" s="42">
        <v>100</v>
      </c>
      <c r="F49" s="37">
        <f>F50</f>
        <v>677567</v>
      </c>
      <c r="G49" s="37">
        <f>G50</f>
        <v>0</v>
      </c>
      <c r="H49" s="37">
        <f t="shared" ref="H49:M49" si="17">H50</f>
        <v>0</v>
      </c>
      <c r="I49" s="37">
        <f t="shared" si="17"/>
        <v>0</v>
      </c>
      <c r="J49" s="37">
        <f t="shared" si="17"/>
        <v>0</v>
      </c>
      <c r="K49" s="37">
        <f t="shared" si="17"/>
        <v>0</v>
      </c>
      <c r="L49" s="37">
        <f t="shared" si="17"/>
        <v>677567</v>
      </c>
      <c r="M49" s="37">
        <f t="shared" si="17"/>
        <v>0</v>
      </c>
    </row>
    <row r="50" spans="1:13" s="43" customFormat="1" ht="33">
      <c r="A50" s="44" t="s">
        <v>30</v>
      </c>
      <c r="B50" s="35" t="s">
        <v>21</v>
      </c>
      <c r="C50" s="35" t="s">
        <v>51</v>
      </c>
      <c r="D50" s="40" t="s">
        <v>52</v>
      </c>
      <c r="E50" s="42">
        <v>120</v>
      </c>
      <c r="F50" s="37">
        <f>598521+75584+3462</f>
        <v>677567</v>
      </c>
      <c r="G50" s="37"/>
      <c r="H50" s="38"/>
      <c r="I50" s="38"/>
      <c r="J50" s="38"/>
      <c r="K50" s="39"/>
      <c r="L50" s="37">
        <f>F50+H50+I50+J50+K50</f>
        <v>677567</v>
      </c>
      <c r="M50" s="37">
        <f>G50+K50</f>
        <v>0</v>
      </c>
    </row>
    <row r="51" spans="1:13" s="43" customFormat="1" ht="33">
      <c r="A51" s="34" t="s">
        <v>42</v>
      </c>
      <c r="B51" s="35" t="s">
        <v>21</v>
      </c>
      <c r="C51" s="35" t="s">
        <v>51</v>
      </c>
      <c r="D51" s="40" t="s">
        <v>52</v>
      </c>
      <c r="E51" s="42">
        <v>200</v>
      </c>
      <c r="F51" s="37">
        <f>F52</f>
        <v>13101</v>
      </c>
      <c r="G51" s="37">
        <f>G52</f>
        <v>0</v>
      </c>
      <c r="H51" s="37">
        <f t="shared" ref="H51:M51" si="18">H52</f>
        <v>0</v>
      </c>
      <c r="I51" s="37">
        <f t="shared" si="18"/>
        <v>0</v>
      </c>
      <c r="J51" s="37">
        <f t="shared" si="18"/>
        <v>0</v>
      </c>
      <c r="K51" s="37">
        <f t="shared" si="18"/>
        <v>0</v>
      </c>
      <c r="L51" s="37">
        <f t="shared" si="18"/>
        <v>13101</v>
      </c>
      <c r="M51" s="37">
        <f t="shared" si="18"/>
        <v>0</v>
      </c>
    </row>
    <row r="52" spans="1:13" s="43" customFormat="1" ht="49.5">
      <c r="A52" s="44" t="s">
        <v>43</v>
      </c>
      <c r="B52" s="35" t="s">
        <v>21</v>
      </c>
      <c r="C52" s="35" t="s">
        <v>51</v>
      </c>
      <c r="D52" s="40" t="s">
        <v>52</v>
      </c>
      <c r="E52" s="42">
        <v>240</v>
      </c>
      <c r="F52" s="37">
        <f>6+9011+3957+127</f>
        <v>13101</v>
      </c>
      <c r="G52" s="37"/>
      <c r="H52" s="38"/>
      <c r="I52" s="38"/>
      <c r="J52" s="38"/>
      <c r="K52" s="39"/>
      <c r="L52" s="37">
        <f>F52+H52+I52+J52+K52</f>
        <v>13101</v>
      </c>
      <c r="M52" s="37">
        <f>G52+K52</f>
        <v>0</v>
      </c>
    </row>
    <row r="53" spans="1:13" s="59" customFormat="1" ht="33" hidden="1">
      <c r="A53" s="56" t="s">
        <v>44</v>
      </c>
      <c r="B53" s="35" t="s">
        <v>21</v>
      </c>
      <c r="C53" s="35" t="s">
        <v>51</v>
      </c>
      <c r="D53" s="40" t="s">
        <v>52</v>
      </c>
      <c r="E53" s="42">
        <v>300</v>
      </c>
      <c r="F53" s="37">
        <f>F54</f>
        <v>0</v>
      </c>
      <c r="G53" s="57">
        <f>G54</f>
        <v>0</v>
      </c>
      <c r="H53" s="58">
        <f t="shared" ref="H53:M53" si="19">H54</f>
        <v>0</v>
      </c>
      <c r="I53" s="58">
        <f t="shared" si="19"/>
        <v>0</v>
      </c>
      <c r="J53" s="58">
        <f t="shared" si="19"/>
        <v>0</v>
      </c>
      <c r="K53" s="58">
        <f t="shared" si="19"/>
        <v>0</v>
      </c>
      <c r="L53" s="58">
        <f t="shared" si="19"/>
        <v>0</v>
      </c>
      <c r="M53" s="58">
        <f t="shared" si="19"/>
        <v>0</v>
      </c>
    </row>
    <row r="54" spans="1:13" s="59" customFormat="1" ht="33" hidden="1">
      <c r="A54" s="51" t="s">
        <v>45</v>
      </c>
      <c r="B54" s="35" t="s">
        <v>21</v>
      </c>
      <c r="C54" s="35" t="s">
        <v>51</v>
      </c>
      <c r="D54" s="40" t="s">
        <v>52</v>
      </c>
      <c r="E54" s="42">
        <v>320</v>
      </c>
      <c r="F54" s="37"/>
      <c r="G54" s="37"/>
      <c r="H54" s="38"/>
      <c r="I54" s="38"/>
      <c r="J54" s="38"/>
      <c r="K54" s="39"/>
      <c r="L54" s="37">
        <f>F54+H54+I54+J54+K54</f>
        <v>0</v>
      </c>
      <c r="M54" s="37">
        <f>G54+K54</f>
        <v>0</v>
      </c>
    </row>
    <row r="55" spans="1:13" s="43" customFormat="1" ht="16.5">
      <c r="A55" s="34" t="s">
        <v>47</v>
      </c>
      <c r="B55" s="35" t="s">
        <v>21</v>
      </c>
      <c r="C55" s="35" t="s">
        <v>51</v>
      </c>
      <c r="D55" s="40" t="s">
        <v>52</v>
      </c>
      <c r="E55" s="42">
        <v>800</v>
      </c>
      <c r="F55" s="37">
        <f>F56</f>
        <v>1</v>
      </c>
      <c r="G55" s="57">
        <f>G56</f>
        <v>0</v>
      </c>
      <c r="H55" s="37">
        <f t="shared" ref="H55:M55" si="20">H56</f>
        <v>0</v>
      </c>
      <c r="I55" s="37">
        <f t="shared" si="20"/>
        <v>0</v>
      </c>
      <c r="J55" s="37">
        <f t="shared" si="20"/>
        <v>0</v>
      </c>
      <c r="K55" s="37">
        <f t="shared" si="20"/>
        <v>0</v>
      </c>
      <c r="L55" s="37">
        <f t="shared" si="20"/>
        <v>1</v>
      </c>
      <c r="M55" s="37">
        <f t="shared" si="20"/>
        <v>0</v>
      </c>
    </row>
    <row r="56" spans="1:13" s="43" customFormat="1" ht="16.5">
      <c r="A56" s="34" t="s">
        <v>49</v>
      </c>
      <c r="B56" s="35" t="s">
        <v>21</v>
      </c>
      <c r="C56" s="35" t="s">
        <v>51</v>
      </c>
      <c r="D56" s="40" t="s">
        <v>52</v>
      </c>
      <c r="E56" s="42">
        <v>850</v>
      </c>
      <c r="F56" s="37">
        <v>1</v>
      </c>
      <c r="G56" s="37"/>
      <c r="H56" s="38"/>
      <c r="I56" s="38"/>
      <c r="J56" s="38"/>
      <c r="K56" s="39"/>
      <c r="L56" s="37">
        <f>F56+H56+I56+J56+K56</f>
        <v>1</v>
      </c>
      <c r="M56" s="37">
        <f>G56+K56</f>
        <v>0</v>
      </c>
    </row>
    <row r="57" spans="1:13" s="53" customFormat="1" ht="16.5">
      <c r="A57" s="34" t="s">
        <v>53</v>
      </c>
      <c r="B57" s="35" t="s">
        <v>21</v>
      </c>
      <c r="C57" s="35" t="s">
        <v>51</v>
      </c>
      <c r="D57" s="40" t="s">
        <v>54</v>
      </c>
      <c r="E57" s="35"/>
      <c r="F57" s="37">
        <f>F58+F63+F68+F71+F76+F83+F88+F93</f>
        <v>60707</v>
      </c>
      <c r="G57" s="37">
        <f>G58+G63+G68+G71+G76+G83+G88+G93</f>
        <v>60707</v>
      </c>
      <c r="H57" s="37">
        <f t="shared" ref="H57:M57" si="21">H58+H63+H68+H71+H76+H83+H88+H93</f>
        <v>0</v>
      </c>
      <c r="I57" s="37">
        <f t="shared" si="21"/>
        <v>0</v>
      </c>
      <c r="J57" s="37">
        <f t="shared" si="21"/>
        <v>0</v>
      </c>
      <c r="K57" s="37">
        <f t="shared" si="21"/>
        <v>0</v>
      </c>
      <c r="L57" s="37">
        <f t="shared" si="21"/>
        <v>60707</v>
      </c>
      <c r="M57" s="37">
        <f t="shared" si="21"/>
        <v>60707</v>
      </c>
    </row>
    <row r="58" spans="1:13" s="53" customFormat="1" ht="33">
      <c r="A58" s="34" t="s">
        <v>55</v>
      </c>
      <c r="B58" s="35" t="s">
        <v>21</v>
      </c>
      <c r="C58" s="35" t="s">
        <v>51</v>
      </c>
      <c r="D58" s="40" t="s">
        <v>56</v>
      </c>
      <c r="E58" s="35"/>
      <c r="F58" s="37">
        <f>F59+F61</f>
        <v>869</v>
      </c>
      <c r="G58" s="37">
        <f>G59+G61</f>
        <v>869</v>
      </c>
      <c r="H58" s="37">
        <f t="shared" ref="H58:M58" si="22">H59+H61</f>
        <v>0</v>
      </c>
      <c r="I58" s="37">
        <f t="shared" si="22"/>
        <v>0</v>
      </c>
      <c r="J58" s="37">
        <f t="shared" si="22"/>
        <v>0</v>
      </c>
      <c r="K58" s="37">
        <f t="shared" si="22"/>
        <v>0</v>
      </c>
      <c r="L58" s="37">
        <f t="shared" si="22"/>
        <v>869</v>
      </c>
      <c r="M58" s="37">
        <f t="shared" si="22"/>
        <v>869</v>
      </c>
    </row>
    <row r="59" spans="1:13" s="53" customFormat="1" ht="82.5">
      <c r="A59" s="34" t="s">
        <v>29</v>
      </c>
      <c r="B59" s="35" t="s">
        <v>21</v>
      </c>
      <c r="C59" s="35" t="s">
        <v>51</v>
      </c>
      <c r="D59" s="40" t="s">
        <v>56</v>
      </c>
      <c r="E59" s="42">
        <v>100</v>
      </c>
      <c r="F59" s="37">
        <f>F60</f>
        <v>869</v>
      </c>
      <c r="G59" s="37">
        <f>G60</f>
        <v>869</v>
      </c>
      <c r="H59" s="37">
        <f t="shared" ref="H59:M59" si="23">H60</f>
        <v>0</v>
      </c>
      <c r="I59" s="37">
        <f t="shared" si="23"/>
        <v>0</v>
      </c>
      <c r="J59" s="37">
        <f t="shared" si="23"/>
        <v>0</v>
      </c>
      <c r="K59" s="37">
        <f t="shared" si="23"/>
        <v>0</v>
      </c>
      <c r="L59" s="37">
        <f t="shared" si="23"/>
        <v>869</v>
      </c>
      <c r="M59" s="37">
        <f t="shared" si="23"/>
        <v>869</v>
      </c>
    </row>
    <row r="60" spans="1:13" s="53" customFormat="1" ht="33">
      <c r="A60" s="34" t="s">
        <v>30</v>
      </c>
      <c r="B60" s="35" t="s">
        <v>21</v>
      </c>
      <c r="C60" s="35" t="s">
        <v>51</v>
      </c>
      <c r="D60" s="40" t="s">
        <v>56</v>
      </c>
      <c r="E60" s="42">
        <v>120</v>
      </c>
      <c r="F60" s="37">
        <v>869</v>
      </c>
      <c r="G60" s="37">
        <v>869</v>
      </c>
      <c r="H60" s="38"/>
      <c r="I60" s="38"/>
      <c r="J60" s="38"/>
      <c r="K60" s="39"/>
      <c r="L60" s="37">
        <f>F60+H60+I60+J60+K60</f>
        <v>869</v>
      </c>
      <c r="M60" s="37">
        <f>G60+K60</f>
        <v>869</v>
      </c>
    </row>
    <row r="61" spans="1:13" s="59" customFormat="1" ht="33" hidden="1">
      <c r="A61" s="34" t="s">
        <v>42</v>
      </c>
      <c r="B61" s="35" t="s">
        <v>21</v>
      </c>
      <c r="C61" s="35" t="s">
        <v>51</v>
      </c>
      <c r="D61" s="40" t="s">
        <v>56</v>
      </c>
      <c r="E61" s="42">
        <v>200</v>
      </c>
      <c r="F61" s="37">
        <f>F62</f>
        <v>0</v>
      </c>
      <c r="G61" s="37">
        <f>G62</f>
        <v>0</v>
      </c>
      <c r="H61" s="58">
        <f t="shared" ref="H61:M61" si="24">H62</f>
        <v>0</v>
      </c>
      <c r="I61" s="58">
        <f t="shared" si="24"/>
        <v>0</v>
      </c>
      <c r="J61" s="58">
        <f t="shared" si="24"/>
        <v>0</v>
      </c>
      <c r="K61" s="58">
        <f t="shared" si="24"/>
        <v>0</v>
      </c>
      <c r="L61" s="58">
        <f t="shared" si="24"/>
        <v>0</v>
      </c>
      <c r="M61" s="58">
        <f t="shared" si="24"/>
        <v>0</v>
      </c>
    </row>
    <row r="62" spans="1:13" s="59" customFormat="1" ht="49.5" hidden="1">
      <c r="A62" s="34" t="s">
        <v>43</v>
      </c>
      <c r="B62" s="35" t="s">
        <v>21</v>
      </c>
      <c r="C62" s="35" t="s">
        <v>51</v>
      </c>
      <c r="D62" s="40" t="s">
        <v>56</v>
      </c>
      <c r="E62" s="42">
        <v>240</v>
      </c>
      <c r="F62" s="37"/>
      <c r="G62" s="37"/>
      <c r="H62" s="38"/>
      <c r="I62" s="38"/>
      <c r="J62" s="38"/>
      <c r="K62" s="39"/>
      <c r="L62" s="37">
        <f>F62+H62+I62+J62+K62</f>
        <v>0</v>
      </c>
      <c r="M62" s="37">
        <f>G62+K62</f>
        <v>0</v>
      </c>
    </row>
    <row r="63" spans="1:13" s="53" customFormat="1" ht="33">
      <c r="A63" s="34" t="s">
        <v>57</v>
      </c>
      <c r="B63" s="35" t="s">
        <v>21</v>
      </c>
      <c r="C63" s="35" t="s">
        <v>51</v>
      </c>
      <c r="D63" s="40" t="s">
        <v>58</v>
      </c>
      <c r="E63" s="35"/>
      <c r="F63" s="37">
        <f>F64+F66</f>
        <v>5682</v>
      </c>
      <c r="G63" s="37">
        <f>G64+G66</f>
        <v>5682</v>
      </c>
      <c r="H63" s="37">
        <f t="shared" ref="H63:M63" si="25">H64+H66</f>
        <v>0</v>
      </c>
      <c r="I63" s="37">
        <f t="shared" si="25"/>
        <v>0</v>
      </c>
      <c r="J63" s="37">
        <f t="shared" si="25"/>
        <v>0</v>
      </c>
      <c r="K63" s="37">
        <f t="shared" si="25"/>
        <v>0</v>
      </c>
      <c r="L63" s="37">
        <f t="shared" si="25"/>
        <v>5682</v>
      </c>
      <c r="M63" s="37">
        <f t="shared" si="25"/>
        <v>5682</v>
      </c>
    </row>
    <row r="64" spans="1:13" s="53" customFormat="1" ht="82.5">
      <c r="A64" s="34" t="s">
        <v>29</v>
      </c>
      <c r="B64" s="35" t="s">
        <v>21</v>
      </c>
      <c r="C64" s="35" t="s">
        <v>51</v>
      </c>
      <c r="D64" s="40" t="s">
        <v>58</v>
      </c>
      <c r="E64" s="42">
        <v>100</v>
      </c>
      <c r="F64" s="37">
        <f>F65</f>
        <v>5650</v>
      </c>
      <c r="G64" s="37">
        <f>G65</f>
        <v>5650</v>
      </c>
      <c r="H64" s="37">
        <f t="shared" ref="H64:M64" si="26">H65</f>
        <v>0</v>
      </c>
      <c r="I64" s="37">
        <f t="shared" si="26"/>
        <v>0</v>
      </c>
      <c r="J64" s="37">
        <f t="shared" si="26"/>
        <v>0</v>
      </c>
      <c r="K64" s="37">
        <f t="shared" si="26"/>
        <v>0</v>
      </c>
      <c r="L64" s="37">
        <f t="shared" si="26"/>
        <v>5650</v>
      </c>
      <c r="M64" s="37">
        <f t="shared" si="26"/>
        <v>5650</v>
      </c>
    </row>
    <row r="65" spans="1:13" s="53" customFormat="1" ht="33">
      <c r="A65" s="34" t="s">
        <v>30</v>
      </c>
      <c r="B65" s="35" t="s">
        <v>21</v>
      </c>
      <c r="C65" s="35" t="s">
        <v>51</v>
      </c>
      <c r="D65" s="40" t="s">
        <v>58</v>
      </c>
      <c r="E65" s="42">
        <v>120</v>
      </c>
      <c r="F65" s="37">
        <v>5650</v>
      </c>
      <c r="G65" s="37">
        <v>5650</v>
      </c>
      <c r="H65" s="38"/>
      <c r="I65" s="38"/>
      <c r="J65" s="38"/>
      <c r="K65" s="39"/>
      <c r="L65" s="37">
        <f>F65+H65+I65+J65+K65</f>
        <v>5650</v>
      </c>
      <c r="M65" s="37">
        <f>G65+K65</f>
        <v>5650</v>
      </c>
    </row>
    <row r="66" spans="1:13" s="53" customFormat="1" ht="33">
      <c r="A66" s="34" t="s">
        <v>42</v>
      </c>
      <c r="B66" s="35" t="s">
        <v>21</v>
      </c>
      <c r="C66" s="35" t="s">
        <v>51</v>
      </c>
      <c r="D66" s="40" t="s">
        <v>58</v>
      </c>
      <c r="E66" s="42">
        <v>200</v>
      </c>
      <c r="F66" s="37">
        <f>F67</f>
        <v>32</v>
      </c>
      <c r="G66" s="37">
        <f>G67</f>
        <v>32</v>
      </c>
      <c r="H66" s="37">
        <f t="shared" ref="H66:M66" si="27">H67</f>
        <v>0</v>
      </c>
      <c r="I66" s="37">
        <f t="shared" si="27"/>
        <v>0</v>
      </c>
      <c r="J66" s="37">
        <f t="shared" si="27"/>
        <v>0</v>
      </c>
      <c r="K66" s="37">
        <f t="shared" si="27"/>
        <v>0</v>
      </c>
      <c r="L66" s="37">
        <f t="shared" si="27"/>
        <v>32</v>
      </c>
      <c r="M66" s="37">
        <f t="shared" si="27"/>
        <v>32</v>
      </c>
    </row>
    <row r="67" spans="1:13" s="53" customFormat="1" ht="49.5">
      <c r="A67" s="34" t="s">
        <v>43</v>
      </c>
      <c r="B67" s="35" t="s">
        <v>21</v>
      </c>
      <c r="C67" s="35" t="s">
        <v>51</v>
      </c>
      <c r="D67" s="40" t="s">
        <v>58</v>
      </c>
      <c r="E67" s="42">
        <v>240</v>
      </c>
      <c r="F67" s="37">
        <v>32</v>
      </c>
      <c r="G67" s="37">
        <v>32</v>
      </c>
      <c r="H67" s="38"/>
      <c r="I67" s="38"/>
      <c r="J67" s="38"/>
      <c r="K67" s="39"/>
      <c r="L67" s="37">
        <f>F67+H67+I67+J67+K67</f>
        <v>32</v>
      </c>
      <c r="M67" s="37">
        <f>G67+K67</f>
        <v>32</v>
      </c>
    </row>
    <row r="68" spans="1:13" s="53" customFormat="1" ht="66">
      <c r="A68" s="34" t="s">
        <v>59</v>
      </c>
      <c r="B68" s="35" t="s">
        <v>21</v>
      </c>
      <c r="C68" s="35" t="s">
        <v>51</v>
      </c>
      <c r="D68" s="40" t="s">
        <v>60</v>
      </c>
      <c r="E68" s="35"/>
      <c r="F68" s="37">
        <f>F69</f>
        <v>961</v>
      </c>
      <c r="G68" s="37">
        <f>G69</f>
        <v>961</v>
      </c>
      <c r="H68" s="37">
        <f t="shared" ref="H68:M69" si="28">H69</f>
        <v>0</v>
      </c>
      <c r="I68" s="37">
        <f t="shared" si="28"/>
        <v>0</v>
      </c>
      <c r="J68" s="37">
        <f t="shared" si="28"/>
        <v>0</v>
      </c>
      <c r="K68" s="37">
        <f t="shared" si="28"/>
        <v>0</v>
      </c>
      <c r="L68" s="37">
        <f t="shared" si="28"/>
        <v>961</v>
      </c>
      <c r="M68" s="37">
        <f t="shared" si="28"/>
        <v>961</v>
      </c>
    </row>
    <row r="69" spans="1:13" s="53" customFormat="1" ht="82.5">
      <c r="A69" s="34" t="s">
        <v>29</v>
      </c>
      <c r="B69" s="35" t="s">
        <v>21</v>
      </c>
      <c r="C69" s="35" t="s">
        <v>51</v>
      </c>
      <c r="D69" s="40" t="s">
        <v>60</v>
      </c>
      <c r="E69" s="42">
        <v>100</v>
      </c>
      <c r="F69" s="37">
        <f>F70</f>
        <v>961</v>
      </c>
      <c r="G69" s="37">
        <f>G70</f>
        <v>961</v>
      </c>
      <c r="H69" s="37">
        <f t="shared" si="28"/>
        <v>0</v>
      </c>
      <c r="I69" s="37">
        <f t="shared" si="28"/>
        <v>0</v>
      </c>
      <c r="J69" s="37">
        <f t="shared" si="28"/>
        <v>0</v>
      </c>
      <c r="K69" s="37">
        <f t="shared" si="28"/>
        <v>0</v>
      </c>
      <c r="L69" s="37">
        <f t="shared" si="28"/>
        <v>961</v>
      </c>
      <c r="M69" s="37">
        <f t="shared" si="28"/>
        <v>961</v>
      </c>
    </row>
    <row r="70" spans="1:13" s="53" customFormat="1" ht="33">
      <c r="A70" s="34" t="s">
        <v>30</v>
      </c>
      <c r="B70" s="35" t="s">
        <v>21</v>
      </c>
      <c r="C70" s="35" t="s">
        <v>51</v>
      </c>
      <c r="D70" s="40" t="s">
        <v>60</v>
      </c>
      <c r="E70" s="42">
        <v>120</v>
      </c>
      <c r="F70" s="37">
        <v>961</v>
      </c>
      <c r="G70" s="37">
        <v>961</v>
      </c>
      <c r="H70" s="38"/>
      <c r="I70" s="38"/>
      <c r="J70" s="38"/>
      <c r="K70" s="39"/>
      <c r="L70" s="37">
        <f>F70+H70+I70+J70+K70</f>
        <v>961</v>
      </c>
      <c r="M70" s="37">
        <f>G70+K70</f>
        <v>961</v>
      </c>
    </row>
    <row r="71" spans="1:13" s="53" customFormat="1" ht="33">
      <c r="A71" s="34" t="s">
        <v>61</v>
      </c>
      <c r="B71" s="35" t="s">
        <v>21</v>
      </c>
      <c r="C71" s="35" t="s">
        <v>51</v>
      </c>
      <c r="D71" s="40" t="s">
        <v>62</v>
      </c>
      <c r="E71" s="35"/>
      <c r="F71" s="37">
        <f>F72+F74</f>
        <v>6571</v>
      </c>
      <c r="G71" s="37">
        <f>G72+G74</f>
        <v>6571</v>
      </c>
      <c r="H71" s="37">
        <f t="shared" ref="H71:M71" si="29">H72+H74</f>
        <v>0</v>
      </c>
      <c r="I71" s="37">
        <f t="shared" si="29"/>
        <v>0</v>
      </c>
      <c r="J71" s="37">
        <f t="shared" si="29"/>
        <v>0</v>
      </c>
      <c r="K71" s="37">
        <f t="shared" si="29"/>
        <v>0</v>
      </c>
      <c r="L71" s="37">
        <f t="shared" si="29"/>
        <v>6571</v>
      </c>
      <c r="M71" s="37">
        <f t="shared" si="29"/>
        <v>6571</v>
      </c>
    </row>
    <row r="72" spans="1:13" s="53" customFormat="1" ht="82.5">
      <c r="A72" s="34" t="s">
        <v>29</v>
      </c>
      <c r="B72" s="35" t="s">
        <v>21</v>
      </c>
      <c r="C72" s="35" t="s">
        <v>51</v>
      </c>
      <c r="D72" s="40" t="s">
        <v>62</v>
      </c>
      <c r="E72" s="42">
        <v>100</v>
      </c>
      <c r="F72" s="37">
        <f>F73</f>
        <v>6535</v>
      </c>
      <c r="G72" s="37">
        <f>G73</f>
        <v>6535</v>
      </c>
      <c r="H72" s="37">
        <f t="shared" ref="H72:M72" si="30">H73</f>
        <v>0</v>
      </c>
      <c r="I72" s="37">
        <f t="shared" si="30"/>
        <v>0</v>
      </c>
      <c r="J72" s="37">
        <f t="shared" si="30"/>
        <v>0</v>
      </c>
      <c r="K72" s="37">
        <f t="shared" si="30"/>
        <v>0</v>
      </c>
      <c r="L72" s="37">
        <f t="shared" si="30"/>
        <v>6535</v>
      </c>
      <c r="M72" s="37">
        <f t="shared" si="30"/>
        <v>6535</v>
      </c>
    </row>
    <row r="73" spans="1:13" s="53" customFormat="1" ht="33">
      <c r="A73" s="34" t="s">
        <v>30</v>
      </c>
      <c r="B73" s="35" t="s">
        <v>21</v>
      </c>
      <c r="C73" s="35" t="s">
        <v>51</v>
      </c>
      <c r="D73" s="40" t="s">
        <v>62</v>
      </c>
      <c r="E73" s="42">
        <v>120</v>
      </c>
      <c r="F73" s="37">
        <v>6535</v>
      </c>
      <c r="G73" s="37">
        <v>6535</v>
      </c>
      <c r="H73" s="38"/>
      <c r="I73" s="38"/>
      <c r="J73" s="38"/>
      <c r="K73" s="39"/>
      <c r="L73" s="37">
        <f>F73+H73+I73+J73+K73</f>
        <v>6535</v>
      </c>
      <c r="M73" s="37">
        <f>G73+K73</f>
        <v>6535</v>
      </c>
    </row>
    <row r="74" spans="1:13" s="53" customFormat="1" ht="33">
      <c r="A74" s="34" t="s">
        <v>42</v>
      </c>
      <c r="B74" s="35" t="s">
        <v>21</v>
      </c>
      <c r="C74" s="35" t="s">
        <v>51</v>
      </c>
      <c r="D74" s="40" t="s">
        <v>62</v>
      </c>
      <c r="E74" s="42">
        <v>200</v>
      </c>
      <c r="F74" s="60">
        <f>F75</f>
        <v>36</v>
      </c>
      <c r="G74" s="60">
        <f>G75</f>
        <v>36</v>
      </c>
      <c r="H74" s="60">
        <f t="shared" ref="H74:M74" si="31">H75</f>
        <v>0</v>
      </c>
      <c r="I74" s="60">
        <f t="shared" si="31"/>
        <v>0</v>
      </c>
      <c r="J74" s="60">
        <f t="shared" si="31"/>
        <v>0</v>
      </c>
      <c r="K74" s="60">
        <f t="shared" si="31"/>
        <v>0</v>
      </c>
      <c r="L74" s="60">
        <f t="shared" si="31"/>
        <v>36</v>
      </c>
      <c r="M74" s="60">
        <f t="shared" si="31"/>
        <v>36</v>
      </c>
    </row>
    <row r="75" spans="1:13" s="53" customFormat="1" ht="49.5">
      <c r="A75" s="34" t="s">
        <v>43</v>
      </c>
      <c r="B75" s="35" t="s">
        <v>21</v>
      </c>
      <c r="C75" s="35" t="s">
        <v>51</v>
      </c>
      <c r="D75" s="40" t="s">
        <v>62</v>
      </c>
      <c r="E75" s="42">
        <v>240</v>
      </c>
      <c r="F75" s="37">
        <v>36</v>
      </c>
      <c r="G75" s="37">
        <v>36</v>
      </c>
      <c r="H75" s="38"/>
      <c r="I75" s="38"/>
      <c r="J75" s="38"/>
      <c r="K75" s="39"/>
      <c r="L75" s="37">
        <f>F75+H75+I75+J75+K75</f>
        <v>36</v>
      </c>
      <c r="M75" s="37">
        <f>G75+K75</f>
        <v>36</v>
      </c>
    </row>
    <row r="76" spans="1:13" s="53" customFormat="1" ht="66">
      <c r="A76" s="34" t="s">
        <v>63</v>
      </c>
      <c r="B76" s="35" t="s">
        <v>21</v>
      </c>
      <c r="C76" s="35" t="s">
        <v>51</v>
      </c>
      <c r="D76" s="40" t="s">
        <v>64</v>
      </c>
      <c r="E76" s="35"/>
      <c r="F76" s="37">
        <f>F77+F79+F81</f>
        <v>39201</v>
      </c>
      <c r="G76" s="37">
        <f>G77+G79+G81</f>
        <v>39201</v>
      </c>
      <c r="H76" s="37">
        <f t="shared" ref="H76:M76" si="32">H77+H79+H81</f>
        <v>0</v>
      </c>
      <c r="I76" s="37">
        <f t="shared" si="32"/>
        <v>0</v>
      </c>
      <c r="J76" s="37">
        <f t="shared" si="32"/>
        <v>0</v>
      </c>
      <c r="K76" s="37">
        <f t="shared" si="32"/>
        <v>0</v>
      </c>
      <c r="L76" s="37">
        <f t="shared" si="32"/>
        <v>39201</v>
      </c>
      <c r="M76" s="37">
        <f t="shared" si="32"/>
        <v>39201</v>
      </c>
    </row>
    <row r="77" spans="1:13" s="53" customFormat="1" ht="82.5">
      <c r="A77" s="34" t="s">
        <v>29</v>
      </c>
      <c r="B77" s="35" t="s">
        <v>21</v>
      </c>
      <c r="C77" s="35" t="s">
        <v>51</v>
      </c>
      <c r="D77" s="40" t="s">
        <v>64</v>
      </c>
      <c r="E77" s="42">
        <v>100</v>
      </c>
      <c r="F77" s="37">
        <f>F78</f>
        <v>39081</v>
      </c>
      <c r="G77" s="37">
        <f>G78</f>
        <v>39081</v>
      </c>
      <c r="H77" s="37">
        <f t="shared" ref="H77:M77" si="33">H78</f>
        <v>0</v>
      </c>
      <c r="I77" s="37">
        <f t="shared" si="33"/>
        <v>0</v>
      </c>
      <c r="J77" s="37">
        <f t="shared" si="33"/>
        <v>0</v>
      </c>
      <c r="K77" s="37">
        <f t="shared" si="33"/>
        <v>0</v>
      </c>
      <c r="L77" s="37">
        <f t="shared" si="33"/>
        <v>39081</v>
      </c>
      <c r="M77" s="37">
        <f t="shared" si="33"/>
        <v>39081</v>
      </c>
    </row>
    <row r="78" spans="1:13" s="53" customFormat="1" ht="33">
      <c r="A78" s="34" t="s">
        <v>30</v>
      </c>
      <c r="B78" s="35" t="s">
        <v>21</v>
      </c>
      <c r="C78" s="35" t="s">
        <v>51</v>
      </c>
      <c r="D78" s="40" t="s">
        <v>64</v>
      </c>
      <c r="E78" s="42">
        <v>120</v>
      </c>
      <c r="F78" s="37">
        <v>39081</v>
      </c>
      <c r="G78" s="37">
        <v>39081</v>
      </c>
      <c r="H78" s="38"/>
      <c r="I78" s="38"/>
      <c r="J78" s="38"/>
      <c r="K78" s="39"/>
      <c r="L78" s="37">
        <f>F78+H78+I78+J78+K78</f>
        <v>39081</v>
      </c>
      <c r="M78" s="37">
        <f>G78+K78</f>
        <v>39081</v>
      </c>
    </row>
    <row r="79" spans="1:13" s="53" customFormat="1" ht="33">
      <c r="A79" s="34" t="s">
        <v>42</v>
      </c>
      <c r="B79" s="35" t="s">
        <v>21</v>
      </c>
      <c r="C79" s="35" t="s">
        <v>51</v>
      </c>
      <c r="D79" s="40" t="s">
        <v>64</v>
      </c>
      <c r="E79" s="42">
        <v>200</v>
      </c>
      <c r="F79" s="37">
        <f>F80</f>
        <v>120</v>
      </c>
      <c r="G79" s="37">
        <f>G80</f>
        <v>120</v>
      </c>
      <c r="H79" s="37">
        <f t="shared" ref="H79:M79" si="34">H80</f>
        <v>0</v>
      </c>
      <c r="I79" s="37">
        <f t="shared" si="34"/>
        <v>0</v>
      </c>
      <c r="J79" s="37">
        <f t="shared" si="34"/>
        <v>0</v>
      </c>
      <c r="K79" s="37">
        <f t="shared" si="34"/>
        <v>0</v>
      </c>
      <c r="L79" s="37">
        <f t="shared" si="34"/>
        <v>120</v>
      </c>
      <c r="M79" s="37">
        <f t="shared" si="34"/>
        <v>120</v>
      </c>
    </row>
    <row r="80" spans="1:13" s="53" customFormat="1" ht="49.5">
      <c r="A80" s="34" t="s">
        <v>43</v>
      </c>
      <c r="B80" s="35" t="s">
        <v>21</v>
      </c>
      <c r="C80" s="35" t="s">
        <v>51</v>
      </c>
      <c r="D80" s="40" t="s">
        <v>64</v>
      </c>
      <c r="E80" s="42">
        <v>240</v>
      </c>
      <c r="F80" s="37">
        <v>120</v>
      </c>
      <c r="G80" s="37">
        <v>120</v>
      </c>
      <c r="H80" s="38"/>
      <c r="I80" s="38"/>
      <c r="J80" s="38"/>
      <c r="K80" s="39"/>
      <c r="L80" s="37">
        <f>F80+H80+I80+J80+K80</f>
        <v>120</v>
      </c>
      <c r="M80" s="37">
        <f>G80+K80</f>
        <v>120</v>
      </c>
    </row>
    <row r="81" spans="1:13" s="59" customFormat="1" ht="33" hidden="1">
      <c r="A81" s="44" t="s">
        <v>44</v>
      </c>
      <c r="B81" s="35" t="s">
        <v>21</v>
      </c>
      <c r="C81" s="35" t="s">
        <v>51</v>
      </c>
      <c r="D81" s="40" t="s">
        <v>64</v>
      </c>
      <c r="E81" s="42">
        <v>300</v>
      </c>
      <c r="F81" s="61"/>
      <c r="G81" s="61"/>
      <c r="H81" s="62"/>
      <c r="I81" s="62"/>
      <c r="J81" s="62"/>
      <c r="K81" s="62"/>
      <c r="L81" s="62"/>
      <c r="M81" s="62"/>
    </row>
    <row r="82" spans="1:13" s="59" customFormat="1" ht="33" hidden="1">
      <c r="A82" s="63" t="s">
        <v>45</v>
      </c>
      <c r="B82" s="35" t="s">
        <v>21</v>
      </c>
      <c r="C82" s="35" t="s">
        <v>51</v>
      </c>
      <c r="D82" s="40" t="s">
        <v>64</v>
      </c>
      <c r="E82" s="42">
        <v>320</v>
      </c>
      <c r="F82" s="61"/>
      <c r="G82" s="61"/>
      <c r="H82" s="38"/>
      <c r="I82" s="38"/>
      <c r="J82" s="38"/>
      <c r="K82" s="39"/>
      <c r="L82" s="37">
        <f>F82+H82+I82+J82+K82</f>
        <v>0</v>
      </c>
      <c r="M82" s="37">
        <f>G82+K82</f>
        <v>0</v>
      </c>
    </row>
    <row r="83" spans="1:13" s="53" customFormat="1" ht="49.5">
      <c r="A83" s="34" t="s">
        <v>65</v>
      </c>
      <c r="B83" s="35" t="s">
        <v>21</v>
      </c>
      <c r="C83" s="35" t="s">
        <v>51</v>
      </c>
      <c r="D83" s="40" t="s">
        <v>66</v>
      </c>
      <c r="E83" s="35"/>
      <c r="F83" s="37">
        <f>F84+F86</f>
        <v>5400</v>
      </c>
      <c r="G83" s="37">
        <f>G84+G86</f>
        <v>5400</v>
      </c>
      <c r="H83" s="37">
        <f t="shared" ref="H83:M83" si="35">H84+H86</f>
        <v>0</v>
      </c>
      <c r="I83" s="37">
        <f t="shared" si="35"/>
        <v>0</v>
      </c>
      <c r="J83" s="37">
        <f t="shared" si="35"/>
        <v>0</v>
      </c>
      <c r="K83" s="37">
        <f t="shared" si="35"/>
        <v>0</v>
      </c>
      <c r="L83" s="37">
        <f t="shared" si="35"/>
        <v>5400</v>
      </c>
      <c r="M83" s="37">
        <f t="shared" si="35"/>
        <v>5400</v>
      </c>
    </row>
    <row r="84" spans="1:13" s="53" customFormat="1" ht="82.5">
      <c r="A84" s="34" t="s">
        <v>29</v>
      </c>
      <c r="B84" s="35" t="s">
        <v>21</v>
      </c>
      <c r="C84" s="35" t="s">
        <v>51</v>
      </c>
      <c r="D84" s="40" t="s">
        <v>66</v>
      </c>
      <c r="E84" s="42">
        <v>100</v>
      </c>
      <c r="F84" s="37">
        <f>F85</f>
        <v>5400</v>
      </c>
      <c r="G84" s="37">
        <f>G85</f>
        <v>5400</v>
      </c>
      <c r="H84" s="37">
        <f t="shared" ref="H84:M84" si="36">H85</f>
        <v>0</v>
      </c>
      <c r="I84" s="37">
        <f t="shared" si="36"/>
        <v>0</v>
      </c>
      <c r="J84" s="37">
        <f t="shared" si="36"/>
        <v>0</v>
      </c>
      <c r="K84" s="37">
        <f t="shared" si="36"/>
        <v>0</v>
      </c>
      <c r="L84" s="37">
        <f t="shared" si="36"/>
        <v>5400</v>
      </c>
      <c r="M84" s="37">
        <f t="shared" si="36"/>
        <v>5400</v>
      </c>
    </row>
    <row r="85" spans="1:13" s="53" customFormat="1" ht="33">
      <c r="A85" s="34" t="s">
        <v>30</v>
      </c>
      <c r="B85" s="35" t="s">
        <v>21</v>
      </c>
      <c r="C85" s="35" t="s">
        <v>51</v>
      </c>
      <c r="D85" s="40" t="s">
        <v>66</v>
      </c>
      <c r="E85" s="42">
        <v>120</v>
      </c>
      <c r="F85" s="37">
        <v>5400</v>
      </c>
      <c r="G85" s="37">
        <v>5400</v>
      </c>
      <c r="H85" s="38"/>
      <c r="I85" s="38"/>
      <c r="J85" s="38"/>
      <c r="K85" s="39"/>
      <c r="L85" s="37">
        <f>F85+H85+I85+J85+K85</f>
        <v>5400</v>
      </c>
      <c r="M85" s="37">
        <f>G85+K85</f>
        <v>5400</v>
      </c>
    </row>
    <row r="86" spans="1:13" s="59" customFormat="1" ht="33" hidden="1">
      <c r="A86" s="34" t="s">
        <v>42</v>
      </c>
      <c r="B86" s="35" t="s">
        <v>21</v>
      </c>
      <c r="C86" s="35" t="s">
        <v>51</v>
      </c>
      <c r="D86" s="40" t="s">
        <v>66</v>
      </c>
      <c r="E86" s="42">
        <v>200</v>
      </c>
      <c r="F86" s="37">
        <f>F87</f>
        <v>0</v>
      </c>
      <c r="G86" s="37">
        <f>G87</f>
        <v>0</v>
      </c>
      <c r="H86" s="58">
        <f t="shared" ref="H86:M86" si="37">H87</f>
        <v>0</v>
      </c>
      <c r="I86" s="58">
        <f t="shared" si="37"/>
        <v>0</v>
      </c>
      <c r="J86" s="58">
        <f t="shared" si="37"/>
        <v>0</v>
      </c>
      <c r="K86" s="58">
        <f t="shared" si="37"/>
        <v>0</v>
      </c>
      <c r="L86" s="58">
        <f t="shared" si="37"/>
        <v>0</v>
      </c>
      <c r="M86" s="58">
        <f t="shared" si="37"/>
        <v>0</v>
      </c>
    </row>
    <row r="87" spans="1:13" s="59" customFormat="1" ht="49.5" hidden="1">
      <c r="A87" s="34" t="s">
        <v>43</v>
      </c>
      <c r="B87" s="35" t="s">
        <v>21</v>
      </c>
      <c r="C87" s="35" t="s">
        <v>51</v>
      </c>
      <c r="D87" s="40" t="s">
        <v>66</v>
      </c>
      <c r="E87" s="42">
        <v>240</v>
      </c>
      <c r="F87" s="37"/>
      <c r="G87" s="37"/>
      <c r="H87" s="38"/>
      <c r="I87" s="38"/>
      <c r="J87" s="38"/>
      <c r="K87" s="39"/>
      <c r="L87" s="37">
        <f>F87+H87+I87+J87+K87</f>
        <v>0</v>
      </c>
      <c r="M87" s="37">
        <f>G87+K87</f>
        <v>0</v>
      </c>
    </row>
    <row r="88" spans="1:13" s="53" customFormat="1" ht="16.5">
      <c r="A88" s="34" t="s">
        <v>67</v>
      </c>
      <c r="B88" s="35" t="s">
        <v>21</v>
      </c>
      <c r="C88" s="35" t="s">
        <v>51</v>
      </c>
      <c r="D88" s="40" t="s">
        <v>68</v>
      </c>
      <c r="E88" s="35"/>
      <c r="F88" s="37">
        <f>F89+F91</f>
        <v>1974</v>
      </c>
      <c r="G88" s="37">
        <f>G89+G91</f>
        <v>1974</v>
      </c>
      <c r="H88" s="37">
        <f t="shared" ref="H88:M88" si="38">H89+H91</f>
        <v>0</v>
      </c>
      <c r="I88" s="37">
        <f t="shared" si="38"/>
        <v>0</v>
      </c>
      <c r="J88" s="37">
        <f t="shared" si="38"/>
        <v>0</v>
      </c>
      <c r="K88" s="37">
        <f t="shared" si="38"/>
        <v>0</v>
      </c>
      <c r="L88" s="37">
        <f t="shared" si="38"/>
        <v>1974</v>
      </c>
      <c r="M88" s="37">
        <f t="shared" si="38"/>
        <v>1974</v>
      </c>
    </row>
    <row r="89" spans="1:13" s="53" customFormat="1" ht="82.5">
      <c r="A89" s="34" t="s">
        <v>29</v>
      </c>
      <c r="B89" s="35" t="s">
        <v>21</v>
      </c>
      <c r="C89" s="35" t="s">
        <v>51</v>
      </c>
      <c r="D89" s="40" t="s">
        <v>68</v>
      </c>
      <c r="E89" s="42">
        <v>100</v>
      </c>
      <c r="F89" s="37">
        <f>F90</f>
        <v>1964</v>
      </c>
      <c r="G89" s="37">
        <f>G90</f>
        <v>1964</v>
      </c>
      <c r="H89" s="37">
        <f t="shared" ref="H89:M89" si="39">H90</f>
        <v>0</v>
      </c>
      <c r="I89" s="37">
        <f t="shared" si="39"/>
        <v>0</v>
      </c>
      <c r="J89" s="37">
        <f t="shared" si="39"/>
        <v>0</v>
      </c>
      <c r="K89" s="37">
        <f t="shared" si="39"/>
        <v>0</v>
      </c>
      <c r="L89" s="37">
        <f t="shared" si="39"/>
        <v>1964</v>
      </c>
      <c r="M89" s="37">
        <f t="shared" si="39"/>
        <v>1964</v>
      </c>
    </row>
    <row r="90" spans="1:13" s="53" customFormat="1" ht="33">
      <c r="A90" s="34" t="s">
        <v>30</v>
      </c>
      <c r="B90" s="35" t="s">
        <v>21</v>
      </c>
      <c r="C90" s="35" t="s">
        <v>51</v>
      </c>
      <c r="D90" s="40" t="s">
        <v>68</v>
      </c>
      <c r="E90" s="42">
        <v>120</v>
      </c>
      <c r="F90" s="37">
        <v>1964</v>
      </c>
      <c r="G90" s="37">
        <v>1964</v>
      </c>
      <c r="H90" s="38"/>
      <c r="I90" s="38"/>
      <c r="J90" s="38"/>
      <c r="K90" s="39"/>
      <c r="L90" s="37">
        <f>F90+H90+I90+J90+K90</f>
        <v>1964</v>
      </c>
      <c r="M90" s="37">
        <f>G90+K90</f>
        <v>1964</v>
      </c>
    </row>
    <row r="91" spans="1:13" s="53" customFormat="1" ht="33">
      <c r="A91" s="34" t="s">
        <v>42</v>
      </c>
      <c r="B91" s="35" t="s">
        <v>21</v>
      </c>
      <c r="C91" s="35" t="s">
        <v>51</v>
      </c>
      <c r="D91" s="40" t="s">
        <v>68</v>
      </c>
      <c r="E91" s="42">
        <v>200</v>
      </c>
      <c r="F91" s="37">
        <f>F92</f>
        <v>10</v>
      </c>
      <c r="G91" s="37">
        <f>G92</f>
        <v>10</v>
      </c>
      <c r="H91" s="37">
        <f t="shared" ref="H91:M91" si="40">H92</f>
        <v>0</v>
      </c>
      <c r="I91" s="37">
        <f t="shared" si="40"/>
        <v>0</v>
      </c>
      <c r="J91" s="37">
        <f t="shared" si="40"/>
        <v>0</v>
      </c>
      <c r="K91" s="37">
        <f t="shared" si="40"/>
        <v>0</v>
      </c>
      <c r="L91" s="37">
        <f t="shared" si="40"/>
        <v>10</v>
      </c>
      <c r="M91" s="37">
        <f t="shared" si="40"/>
        <v>10</v>
      </c>
    </row>
    <row r="92" spans="1:13" s="53" customFormat="1" ht="49.5">
      <c r="A92" s="34" t="s">
        <v>43</v>
      </c>
      <c r="B92" s="35" t="s">
        <v>21</v>
      </c>
      <c r="C92" s="35" t="s">
        <v>51</v>
      </c>
      <c r="D92" s="40" t="s">
        <v>68</v>
      </c>
      <c r="E92" s="42">
        <v>240</v>
      </c>
      <c r="F92" s="37">
        <v>10</v>
      </c>
      <c r="G92" s="37">
        <v>10</v>
      </c>
      <c r="H92" s="38"/>
      <c r="I92" s="38"/>
      <c r="J92" s="38"/>
      <c r="K92" s="39"/>
      <c r="L92" s="37">
        <f>F92+H92+I92+J92+K92</f>
        <v>10</v>
      </c>
      <c r="M92" s="37">
        <f>G92+K92</f>
        <v>10</v>
      </c>
    </row>
    <row r="93" spans="1:13" s="53" customFormat="1" ht="49.5">
      <c r="A93" s="34" t="s">
        <v>69</v>
      </c>
      <c r="B93" s="35" t="s">
        <v>21</v>
      </c>
      <c r="C93" s="35" t="s">
        <v>51</v>
      </c>
      <c r="D93" s="40" t="s">
        <v>70</v>
      </c>
      <c r="E93" s="35"/>
      <c r="F93" s="37">
        <f>F94</f>
        <v>49</v>
      </c>
      <c r="G93" s="37">
        <f>G94</f>
        <v>49</v>
      </c>
      <c r="H93" s="37">
        <f t="shared" ref="H93:M94" si="41">H94</f>
        <v>0</v>
      </c>
      <c r="I93" s="37">
        <f t="shared" si="41"/>
        <v>0</v>
      </c>
      <c r="J93" s="37">
        <f t="shared" si="41"/>
        <v>0</v>
      </c>
      <c r="K93" s="37">
        <f t="shared" si="41"/>
        <v>0</v>
      </c>
      <c r="L93" s="37">
        <f t="shared" si="41"/>
        <v>49</v>
      </c>
      <c r="M93" s="37">
        <f t="shared" si="41"/>
        <v>49</v>
      </c>
    </row>
    <row r="94" spans="1:13" s="53" customFormat="1" ht="82.5">
      <c r="A94" s="34" t="s">
        <v>29</v>
      </c>
      <c r="B94" s="35" t="s">
        <v>21</v>
      </c>
      <c r="C94" s="35" t="s">
        <v>51</v>
      </c>
      <c r="D94" s="40" t="s">
        <v>70</v>
      </c>
      <c r="E94" s="42">
        <v>100</v>
      </c>
      <c r="F94" s="37">
        <f>F95</f>
        <v>49</v>
      </c>
      <c r="G94" s="37">
        <f>G95</f>
        <v>49</v>
      </c>
      <c r="H94" s="37">
        <f t="shared" si="41"/>
        <v>0</v>
      </c>
      <c r="I94" s="37">
        <f t="shared" si="41"/>
        <v>0</v>
      </c>
      <c r="J94" s="37">
        <f t="shared" si="41"/>
        <v>0</v>
      </c>
      <c r="K94" s="37">
        <f t="shared" si="41"/>
        <v>0</v>
      </c>
      <c r="L94" s="37">
        <f t="shared" si="41"/>
        <v>49</v>
      </c>
      <c r="M94" s="37">
        <f t="shared" si="41"/>
        <v>49</v>
      </c>
    </row>
    <row r="95" spans="1:13" s="53" customFormat="1" ht="33">
      <c r="A95" s="34" t="s">
        <v>30</v>
      </c>
      <c r="B95" s="35" t="s">
        <v>21</v>
      </c>
      <c r="C95" s="35" t="s">
        <v>51</v>
      </c>
      <c r="D95" s="40" t="s">
        <v>70</v>
      </c>
      <c r="E95" s="42">
        <v>120</v>
      </c>
      <c r="F95" s="37">
        <v>49</v>
      </c>
      <c r="G95" s="37">
        <v>49</v>
      </c>
      <c r="H95" s="38"/>
      <c r="I95" s="38"/>
      <c r="J95" s="38"/>
      <c r="K95" s="39"/>
      <c r="L95" s="37">
        <f>F95+H95+I95+J95+K95</f>
        <v>49</v>
      </c>
      <c r="M95" s="37">
        <f>G95+K95</f>
        <v>49</v>
      </c>
    </row>
    <row r="96" spans="1:13" s="43" customFormat="1" ht="16.5">
      <c r="A96" s="44"/>
      <c r="B96" s="35"/>
      <c r="C96" s="35"/>
      <c r="D96" s="40"/>
      <c r="E96" s="35"/>
      <c r="F96" s="61"/>
      <c r="G96" s="61"/>
      <c r="H96" s="61"/>
      <c r="I96" s="61"/>
      <c r="J96" s="61"/>
      <c r="K96" s="61"/>
      <c r="L96" s="61"/>
      <c r="M96" s="61"/>
    </row>
    <row r="97" spans="1:13" s="43" customFormat="1" ht="75">
      <c r="A97" s="27" t="s">
        <v>71</v>
      </c>
      <c r="B97" s="28" t="s">
        <v>21</v>
      </c>
      <c r="C97" s="28" t="s">
        <v>72</v>
      </c>
      <c r="D97" s="64"/>
      <c r="E97" s="28"/>
      <c r="F97" s="30">
        <f t="shared" ref="F97:M99" si="42">F98</f>
        <v>19319</v>
      </c>
      <c r="G97" s="30">
        <f t="shared" si="42"/>
        <v>0</v>
      </c>
      <c r="H97" s="30">
        <f t="shared" si="42"/>
        <v>2828</v>
      </c>
      <c r="I97" s="30">
        <f t="shared" si="42"/>
        <v>438</v>
      </c>
      <c r="J97" s="30">
        <f t="shared" si="42"/>
        <v>0</v>
      </c>
      <c r="K97" s="30">
        <f t="shared" si="42"/>
        <v>0</v>
      </c>
      <c r="L97" s="30">
        <f t="shared" si="42"/>
        <v>22585</v>
      </c>
      <c r="M97" s="30">
        <f t="shared" si="42"/>
        <v>0</v>
      </c>
    </row>
    <row r="98" spans="1:13" s="43" customFormat="1" ht="16.5">
      <c r="A98" s="34" t="s">
        <v>33</v>
      </c>
      <c r="B98" s="35" t="s">
        <v>21</v>
      </c>
      <c r="C98" s="35" t="s">
        <v>72</v>
      </c>
      <c r="D98" s="47" t="s">
        <v>34</v>
      </c>
      <c r="E98" s="48"/>
      <c r="F98" s="37">
        <f t="shared" si="42"/>
        <v>19319</v>
      </c>
      <c r="G98" s="37">
        <f t="shared" si="42"/>
        <v>0</v>
      </c>
      <c r="H98" s="37">
        <f t="shared" si="42"/>
        <v>2828</v>
      </c>
      <c r="I98" s="37">
        <f t="shared" si="42"/>
        <v>438</v>
      </c>
      <c r="J98" s="37">
        <f t="shared" si="42"/>
        <v>0</v>
      </c>
      <c r="K98" s="37">
        <f t="shared" si="42"/>
        <v>0</v>
      </c>
      <c r="L98" s="37">
        <f t="shared" si="42"/>
        <v>22585</v>
      </c>
      <c r="M98" s="37">
        <f t="shared" si="42"/>
        <v>0</v>
      </c>
    </row>
    <row r="99" spans="1:13" s="43" customFormat="1" ht="33">
      <c r="A99" s="34" t="s">
        <v>25</v>
      </c>
      <c r="B99" s="35" t="s">
        <v>21</v>
      </c>
      <c r="C99" s="35" t="s">
        <v>72</v>
      </c>
      <c r="D99" s="40" t="s">
        <v>35</v>
      </c>
      <c r="E99" s="48"/>
      <c r="F99" s="37">
        <f t="shared" si="42"/>
        <v>19319</v>
      </c>
      <c r="G99" s="37">
        <f t="shared" si="42"/>
        <v>0</v>
      </c>
      <c r="H99" s="37">
        <f t="shared" ref="H99:M99" si="43">H100+H108</f>
        <v>2828</v>
      </c>
      <c r="I99" s="37">
        <f t="shared" si="43"/>
        <v>438</v>
      </c>
      <c r="J99" s="37">
        <f t="shared" si="43"/>
        <v>0</v>
      </c>
      <c r="K99" s="37">
        <f t="shared" si="43"/>
        <v>0</v>
      </c>
      <c r="L99" s="37">
        <f t="shared" si="43"/>
        <v>22585</v>
      </c>
      <c r="M99" s="37">
        <f t="shared" si="43"/>
        <v>0</v>
      </c>
    </row>
    <row r="100" spans="1:13" s="43" customFormat="1" ht="16.5">
      <c r="A100" s="34" t="s">
        <v>40</v>
      </c>
      <c r="B100" s="35" t="s">
        <v>21</v>
      </c>
      <c r="C100" s="35" t="s">
        <v>72</v>
      </c>
      <c r="D100" s="36" t="s">
        <v>41</v>
      </c>
      <c r="E100" s="35"/>
      <c r="F100" s="37">
        <f>F101+F103+F105</f>
        <v>19319</v>
      </c>
      <c r="G100" s="37">
        <f>G101+G103+G105</f>
        <v>0</v>
      </c>
      <c r="H100" s="37">
        <f t="shared" ref="H100:M100" si="44">H101+H103+H105</f>
        <v>724</v>
      </c>
      <c r="I100" s="37">
        <f t="shared" si="44"/>
        <v>-3889</v>
      </c>
      <c r="J100" s="37">
        <f t="shared" si="44"/>
        <v>0</v>
      </c>
      <c r="K100" s="37">
        <f t="shared" si="44"/>
        <v>0</v>
      </c>
      <c r="L100" s="37">
        <f t="shared" si="44"/>
        <v>16154</v>
      </c>
      <c r="M100" s="37">
        <f t="shared" si="44"/>
        <v>0</v>
      </c>
    </row>
    <row r="101" spans="1:13" s="43" customFormat="1" ht="82.5">
      <c r="A101" s="34" t="s">
        <v>29</v>
      </c>
      <c r="B101" s="35" t="s">
        <v>21</v>
      </c>
      <c r="C101" s="35" t="s">
        <v>72</v>
      </c>
      <c r="D101" s="36" t="s">
        <v>41</v>
      </c>
      <c r="E101" s="42">
        <v>100</v>
      </c>
      <c r="F101" s="37">
        <f>F102</f>
        <v>17590</v>
      </c>
      <c r="G101" s="37">
        <f>G102</f>
        <v>0</v>
      </c>
      <c r="H101" s="37">
        <f t="shared" ref="H101:M101" si="45">H102</f>
        <v>201</v>
      </c>
      <c r="I101" s="37">
        <f t="shared" si="45"/>
        <v>-3889</v>
      </c>
      <c r="J101" s="37">
        <f t="shared" si="45"/>
        <v>0</v>
      </c>
      <c r="K101" s="37">
        <f t="shared" si="45"/>
        <v>0</v>
      </c>
      <c r="L101" s="37">
        <f t="shared" si="45"/>
        <v>13902</v>
      </c>
      <c r="M101" s="37">
        <f t="shared" si="45"/>
        <v>0</v>
      </c>
    </row>
    <row r="102" spans="1:13" s="43" customFormat="1" ht="33">
      <c r="A102" s="44" t="s">
        <v>30</v>
      </c>
      <c r="B102" s="35" t="s">
        <v>21</v>
      </c>
      <c r="C102" s="35" t="s">
        <v>72</v>
      </c>
      <c r="D102" s="36" t="s">
        <v>41</v>
      </c>
      <c r="E102" s="42">
        <v>120</v>
      </c>
      <c r="F102" s="37">
        <f>17518+72</f>
        <v>17590</v>
      </c>
      <c r="G102" s="37"/>
      <c r="H102" s="38">
        <v>201</v>
      </c>
      <c r="I102" s="38">
        <f>-17325+13436</f>
        <v>-3889</v>
      </c>
      <c r="J102" s="38"/>
      <c r="K102" s="39"/>
      <c r="L102" s="37">
        <f>F102+H102+I102+J102+K102</f>
        <v>13902</v>
      </c>
      <c r="M102" s="37">
        <f>G102+K102</f>
        <v>0</v>
      </c>
    </row>
    <row r="103" spans="1:13" s="43" customFormat="1" ht="33">
      <c r="A103" s="44" t="s">
        <v>42</v>
      </c>
      <c r="B103" s="35" t="s">
        <v>21</v>
      </c>
      <c r="C103" s="35" t="s">
        <v>72</v>
      </c>
      <c r="D103" s="36" t="s">
        <v>41</v>
      </c>
      <c r="E103" s="42">
        <v>200</v>
      </c>
      <c r="F103" s="37">
        <f>F104</f>
        <v>1726</v>
      </c>
      <c r="G103" s="37">
        <f>G104</f>
        <v>0</v>
      </c>
      <c r="H103" s="37">
        <f t="shared" ref="H103:M103" si="46">H104</f>
        <v>523</v>
      </c>
      <c r="I103" s="37">
        <f t="shared" si="46"/>
        <v>0</v>
      </c>
      <c r="J103" s="37">
        <f t="shared" si="46"/>
        <v>0</v>
      </c>
      <c r="K103" s="37">
        <f t="shared" si="46"/>
        <v>0</v>
      </c>
      <c r="L103" s="37">
        <f t="shared" si="46"/>
        <v>2249</v>
      </c>
      <c r="M103" s="37">
        <f t="shared" si="46"/>
        <v>0</v>
      </c>
    </row>
    <row r="104" spans="1:13" s="43" customFormat="1" ht="49.5">
      <c r="A104" s="44" t="s">
        <v>43</v>
      </c>
      <c r="B104" s="35" t="s">
        <v>21</v>
      </c>
      <c r="C104" s="35" t="s">
        <v>72</v>
      </c>
      <c r="D104" s="36" t="s">
        <v>41</v>
      </c>
      <c r="E104" s="42">
        <v>240</v>
      </c>
      <c r="F104" s="37">
        <f>1509+217</f>
        <v>1726</v>
      </c>
      <c r="G104" s="37"/>
      <c r="H104" s="38">
        <v>523</v>
      </c>
      <c r="I104" s="38">
        <f>-1318+1318</f>
        <v>0</v>
      </c>
      <c r="J104" s="38"/>
      <c r="K104" s="39"/>
      <c r="L104" s="37">
        <f>F104+H104+I104+J104+K104</f>
        <v>2249</v>
      </c>
      <c r="M104" s="37">
        <f>G104+K104</f>
        <v>0</v>
      </c>
    </row>
    <row r="105" spans="1:13" s="43" customFormat="1" ht="16.5">
      <c r="A105" s="34" t="s">
        <v>47</v>
      </c>
      <c r="B105" s="35" t="s">
        <v>21</v>
      </c>
      <c r="C105" s="35" t="s">
        <v>72</v>
      </c>
      <c r="D105" s="36" t="s">
        <v>41</v>
      </c>
      <c r="E105" s="42">
        <v>800</v>
      </c>
      <c r="F105" s="37">
        <f>F107</f>
        <v>3</v>
      </c>
      <c r="G105" s="37">
        <f>G107</f>
        <v>0</v>
      </c>
      <c r="H105" s="37">
        <f t="shared" ref="H105:M105" si="47">H107</f>
        <v>0</v>
      </c>
      <c r="I105" s="37">
        <f t="shared" si="47"/>
        <v>0</v>
      </c>
      <c r="J105" s="37">
        <f t="shared" si="47"/>
        <v>0</v>
      </c>
      <c r="K105" s="37">
        <f t="shared" si="47"/>
        <v>0</v>
      </c>
      <c r="L105" s="37">
        <f t="shared" si="47"/>
        <v>3</v>
      </c>
      <c r="M105" s="37">
        <f t="shared" si="47"/>
        <v>0</v>
      </c>
    </row>
    <row r="106" spans="1:13" s="69" customFormat="1" ht="16.5" hidden="1">
      <c r="A106" s="65" t="s">
        <v>48</v>
      </c>
      <c r="B106" s="66" t="s">
        <v>21</v>
      </c>
      <c r="C106" s="66" t="s">
        <v>72</v>
      </c>
      <c r="D106" s="67" t="s">
        <v>41</v>
      </c>
      <c r="E106" s="68">
        <v>830</v>
      </c>
      <c r="F106" s="62"/>
      <c r="G106" s="62"/>
      <c r="H106" s="58"/>
      <c r="I106" s="58"/>
      <c r="J106" s="58"/>
      <c r="K106" s="58"/>
      <c r="L106" s="58">
        <f>F106+H106+I106+J106+K106</f>
        <v>0</v>
      </c>
      <c r="M106" s="58">
        <f>G106+K106</f>
        <v>0</v>
      </c>
    </row>
    <row r="107" spans="1:13" s="43" customFormat="1" ht="16.5">
      <c r="A107" s="34" t="s">
        <v>49</v>
      </c>
      <c r="B107" s="35" t="s">
        <v>21</v>
      </c>
      <c r="C107" s="35" t="s">
        <v>72</v>
      </c>
      <c r="D107" s="36" t="s">
        <v>41</v>
      </c>
      <c r="E107" s="42">
        <v>850</v>
      </c>
      <c r="F107" s="37">
        <v>3</v>
      </c>
      <c r="G107" s="37"/>
      <c r="H107" s="38"/>
      <c r="I107" s="38">
        <f>-3+3</f>
        <v>0</v>
      </c>
      <c r="J107" s="38"/>
      <c r="K107" s="39"/>
      <c r="L107" s="37">
        <f>F107+H107+I107+J107+K107</f>
        <v>3</v>
      </c>
      <c r="M107" s="37">
        <f>G107+K107</f>
        <v>0</v>
      </c>
    </row>
    <row r="108" spans="1:13" s="43" customFormat="1" ht="33">
      <c r="A108" s="34" t="s">
        <v>73</v>
      </c>
      <c r="B108" s="35" t="s">
        <v>21</v>
      </c>
      <c r="C108" s="35" t="s">
        <v>72</v>
      </c>
      <c r="D108" s="36" t="s">
        <v>74</v>
      </c>
      <c r="E108" s="42"/>
      <c r="F108" s="37"/>
      <c r="G108" s="37"/>
      <c r="H108" s="37">
        <f t="shared" ref="H108:M109" si="48">H109</f>
        <v>2104</v>
      </c>
      <c r="I108" s="37">
        <f t="shared" si="48"/>
        <v>4327</v>
      </c>
      <c r="J108" s="37">
        <f t="shared" si="48"/>
        <v>0</v>
      </c>
      <c r="K108" s="37">
        <f t="shared" si="48"/>
        <v>0</v>
      </c>
      <c r="L108" s="37">
        <f t="shared" si="48"/>
        <v>6431</v>
      </c>
      <c r="M108" s="37">
        <f t="shared" si="48"/>
        <v>0</v>
      </c>
    </row>
    <row r="109" spans="1:13" s="43" customFormat="1" ht="82.5">
      <c r="A109" s="34" t="s">
        <v>29</v>
      </c>
      <c r="B109" s="35" t="s">
        <v>21</v>
      </c>
      <c r="C109" s="35" t="s">
        <v>72</v>
      </c>
      <c r="D109" s="36" t="s">
        <v>74</v>
      </c>
      <c r="E109" s="42">
        <v>100</v>
      </c>
      <c r="F109" s="37"/>
      <c r="G109" s="37"/>
      <c r="H109" s="37">
        <f t="shared" si="48"/>
        <v>2104</v>
      </c>
      <c r="I109" s="37">
        <f t="shared" si="48"/>
        <v>4327</v>
      </c>
      <c r="J109" s="37">
        <f t="shared" si="48"/>
        <v>0</v>
      </c>
      <c r="K109" s="37">
        <f t="shared" si="48"/>
        <v>0</v>
      </c>
      <c r="L109" s="37">
        <f t="shared" si="48"/>
        <v>6431</v>
      </c>
      <c r="M109" s="37">
        <f t="shared" si="48"/>
        <v>0</v>
      </c>
    </row>
    <row r="110" spans="1:13" s="43" customFormat="1" ht="33">
      <c r="A110" s="34" t="s">
        <v>30</v>
      </c>
      <c r="B110" s="35" t="s">
        <v>21</v>
      </c>
      <c r="C110" s="35" t="s">
        <v>72</v>
      </c>
      <c r="D110" s="36" t="s">
        <v>74</v>
      </c>
      <c r="E110" s="42">
        <v>120</v>
      </c>
      <c r="F110" s="37"/>
      <c r="G110" s="37"/>
      <c r="H110" s="38">
        <v>2104</v>
      </c>
      <c r="I110" s="38">
        <v>4327</v>
      </c>
      <c r="J110" s="38"/>
      <c r="K110" s="39"/>
      <c r="L110" s="37">
        <f>F110+H110+I110+J110+K110</f>
        <v>6431</v>
      </c>
      <c r="M110" s="37">
        <f>G110+K110</f>
        <v>0</v>
      </c>
    </row>
    <row r="111" spans="1:13" s="43" customFormat="1" ht="16.5">
      <c r="A111" s="34"/>
      <c r="B111" s="35"/>
      <c r="C111" s="35"/>
      <c r="D111" s="36"/>
      <c r="E111" s="35"/>
      <c r="F111" s="61"/>
      <c r="G111" s="61"/>
      <c r="H111" s="38"/>
      <c r="I111" s="38"/>
      <c r="J111" s="38"/>
      <c r="K111" s="39"/>
      <c r="L111" s="37"/>
      <c r="M111" s="37"/>
    </row>
    <row r="112" spans="1:13" s="41" customFormat="1" ht="18.75">
      <c r="A112" s="27" t="s">
        <v>75</v>
      </c>
      <c r="B112" s="28" t="s">
        <v>21</v>
      </c>
      <c r="C112" s="28" t="s">
        <v>76</v>
      </c>
      <c r="D112" s="46"/>
      <c r="E112" s="28"/>
      <c r="F112" s="30">
        <f>F113</f>
        <v>3000</v>
      </c>
      <c r="G112" s="30">
        <f>G113</f>
        <v>0</v>
      </c>
      <c r="H112" s="30">
        <f t="shared" ref="H112:M116" si="49">H113</f>
        <v>0</v>
      </c>
      <c r="I112" s="30">
        <f t="shared" si="49"/>
        <v>0</v>
      </c>
      <c r="J112" s="30">
        <f t="shared" si="49"/>
        <v>0</v>
      </c>
      <c r="K112" s="30">
        <f t="shared" si="49"/>
        <v>0</v>
      </c>
      <c r="L112" s="30">
        <f t="shared" si="49"/>
        <v>3000</v>
      </c>
      <c r="M112" s="30">
        <f t="shared" si="49"/>
        <v>0</v>
      </c>
    </row>
    <row r="113" spans="1:13" s="41" customFormat="1" ht="16.5">
      <c r="A113" s="34" t="s">
        <v>33</v>
      </c>
      <c r="B113" s="35" t="s">
        <v>21</v>
      </c>
      <c r="C113" s="35" t="s">
        <v>76</v>
      </c>
      <c r="D113" s="47" t="s">
        <v>34</v>
      </c>
      <c r="E113" s="48"/>
      <c r="F113" s="37">
        <f t="shared" ref="F113:G116" si="50">F114</f>
        <v>3000</v>
      </c>
      <c r="G113" s="37">
        <f t="shared" si="50"/>
        <v>0</v>
      </c>
      <c r="H113" s="37">
        <f t="shared" si="49"/>
        <v>0</v>
      </c>
      <c r="I113" s="37">
        <f t="shared" si="49"/>
        <v>0</v>
      </c>
      <c r="J113" s="37">
        <f t="shared" si="49"/>
        <v>0</v>
      </c>
      <c r="K113" s="37">
        <f t="shared" si="49"/>
        <v>0</v>
      </c>
      <c r="L113" s="37">
        <f t="shared" si="49"/>
        <v>3000</v>
      </c>
      <c r="M113" s="37">
        <f t="shared" si="49"/>
        <v>0</v>
      </c>
    </row>
    <row r="114" spans="1:13" s="41" customFormat="1" ht="16.5">
      <c r="A114" s="34" t="s">
        <v>75</v>
      </c>
      <c r="B114" s="35" t="s">
        <v>21</v>
      </c>
      <c r="C114" s="35" t="s">
        <v>76</v>
      </c>
      <c r="D114" s="36" t="s">
        <v>77</v>
      </c>
      <c r="E114" s="48"/>
      <c r="F114" s="37">
        <f t="shared" si="50"/>
        <v>3000</v>
      </c>
      <c r="G114" s="37">
        <f t="shared" si="50"/>
        <v>0</v>
      </c>
      <c r="H114" s="37">
        <f t="shared" si="49"/>
        <v>0</v>
      </c>
      <c r="I114" s="37">
        <f t="shared" si="49"/>
        <v>0</v>
      </c>
      <c r="J114" s="37">
        <f t="shared" si="49"/>
        <v>0</v>
      </c>
      <c r="K114" s="37">
        <f t="shared" si="49"/>
        <v>0</v>
      </c>
      <c r="L114" s="37">
        <f t="shared" si="49"/>
        <v>3000</v>
      </c>
      <c r="M114" s="37">
        <f t="shared" si="49"/>
        <v>0</v>
      </c>
    </row>
    <row r="115" spans="1:13" s="41" customFormat="1" ht="33">
      <c r="A115" s="34" t="s">
        <v>78</v>
      </c>
      <c r="B115" s="35" t="s">
        <v>21</v>
      </c>
      <c r="C115" s="35" t="s">
        <v>76</v>
      </c>
      <c r="D115" s="36" t="s">
        <v>79</v>
      </c>
      <c r="E115" s="35"/>
      <c r="F115" s="37">
        <f t="shared" si="50"/>
        <v>3000</v>
      </c>
      <c r="G115" s="37">
        <f t="shared" si="50"/>
        <v>0</v>
      </c>
      <c r="H115" s="37">
        <f t="shared" si="49"/>
        <v>0</v>
      </c>
      <c r="I115" s="37">
        <f t="shared" si="49"/>
        <v>0</v>
      </c>
      <c r="J115" s="37">
        <f t="shared" si="49"/>
        <v>0</v>
      </c>
      <c r="K115" s="37">
        <f t="shared" si="49"/>
        <v>0</v>
      </c>
      <c r="L115" s="37">
        <f t="shared" si="49"/>
        <v>3000</v>
      </c>
      <c r="M115" s="37">
        <f t="shared" si="49"/>
        <v>0</v>
      </c>
    </row>
    <row r="116" spans="1:13" s="41" customFormat="1" ht="16.5">
      <c r="A116" s="34" t="s">
        <v>47</v>
      </c>
      <c r="B116" s="35" t="s">
        <v>21</v>
      </c>
      <c r="C116" s="35" t="s">
        <v>76</v>
      </c>
      <c r="D116" s="36" t="s">
        <v>79</v>
      </c>
      <c r="E116" s="42">
        <v>800</v>
      </c>
      <c r="F116" s="37">
        <f t="shared" si="50"/>
        <v>3000</v>
      </c>
      <c r="G116" s="37">
        <f t="shared" si="50"/>
        <v>0</v>
      </c>
      <c r="H116" s="37">
        <f t="shared" si="49"/>
        <v>0</v>
      </c>
      <c r="I116" s="37">
        <f t="shared" si="49"/>
        <v>0</v>
      </c>
      <c r="J116" s="37">
        <f t="shared" si="49"/>
        <v>0</v>
      </c>
      <c r="K116" s="37">
        <f t="shared" si="49"/>
        <v>0</v>
      </c>
      <c r="L116" s="37">
        <f t="shared" si="49"/>
        <v>3000</v>
      </c>
      <c r="M116" s="37">
        <f t="shared" si="49"/>
        <v>0</v>
      </c>
    </row>
    <row r="117" spans="1:13" s="41" customFormat="1" ht="16.5">
      <c r="A117" s="34" t="s">
        <v>80</v>
      </c>
      <c r="B117" s="35" t="s">
        <v>21</v>
      </c>
      <c r="C117" s="35" t="s">
        <v>76</v>
      </c>
      <c r="D117" s="36" t="s">
        <v>79</v>
      </c>
      <c r="E117" s="42">
        <v>870</v>
      </c>
      <c r="F117" s="37">
        <f>10346-7346</f>
        <v>3000</v>
      </c>
      <c r="G117" s="37"/>
      <c r="H117" s="38"/>
      <c r="I117" s="38"/>
      <c r="J117" s="38"/>
      <c r="K117" s="39"/>
      <c r="L117" s="37">
        <f>F117+H117+I117+J117+K117</f>
        <v>3000</v>
      </c>
      <c r="M117" s="37">
        <f>G117+K117</f>
        <v>0</v>
      </c>
    </row>
    <row r="118" spans="1:13">
      <c r="A118" s="70"/>
      <c r="B118" s="71"/>
      <c r="C118" s="71"/>
      <c r="D118" s="72"/>
      <c r="E118" s="71"/>
      <c r="F118" s="73"/>
      <c r="G118" s="73"/>
      <c r="H118" s="73"/>
      <c r="I118" s="73"/>
      <c r="J118" s="73"/>
      <c r="K118" s="73"/>
      <c r="L118" s="73"/>
      <c r="M118" s="73"/>
    </row>
    <row r="119" spans="1:13" ht="18.75">
      <c r="A119" s="27" t="s">
        <v>81</v>
      </c>
      <c r="B119" s="28" t="s">
        <v>21</v>
      </c>
      <c r="C119" s="28" t="s">
        <v>82</v>
      </c>
      <c r="D119" s="46"/>
      <c r="E119" s="28"/>
      <c r="F119" s="30">
        <f>F120+F125+F130+F160+F164+F169+F247+F252+F266+F243</f>
        <v>556876</v>
      </c>
      <c r="G119" s="30">
        <f>G120+G125+G130+G160+G164+G169+G247+G252+G266+G243</f>
        <v>8219</v>
      </c>
      <c r="H119" s="30">
        <f t="shared" ref="H119:M119" si="51">H120+H125+H130+H160+H164+H169+H247+H252+H266+H243</f>
        <v>0</v>
      </c>
      <c r="I119" s="30">
        <f t="shared" si="51"/>
        <v>0</v>
      </c>
      <c r="J119" s="30">
        <f t="shared" si="51"/>
        <v>0</v>
      </c>
      <c r="K119" s="30">
        <f t="shared" si="51"/>
        <v>0</v>
      </c>
      <c r="L119" s="30">
        <f t="shared" si="51"/>
        <v>556876</v>
      </c>
      <c r="M119" s="30">
        <f t="shared" si="51"/>
        <v>8219</v>
      </c>
    </row>
    <row r="120" spans="1:13" s="77" customFormat="1" ht="33" hidden="1">
      <c r="A120" s="74" t="s">
        <v>83</v>
      </c>
      <c r="B120" s="66" t="s">
        <v>21</v>
      </c>
      <c r="C120" s="66" t="s">
        <v>82</v>
      </c>
      <c r="D120" s="75" t="s">
        <v>84</v>
      </c>
      <c r="E120" s="76"/>
      <c r="F120" s="58">
        <f t="shared" ref="F120:M123" si="52">F121</f>
        <v>0</v>
      </c>
      <c r="G120" s="58">
        <f t="shared" si="52"/>
        <v>0</v>
      </c>
      <c r="H120" s="58">
        <f t="shared" si="52"/>
        <v>0</v>
      </c>
      <c r="I120" s="58">
        <f t="shared" si="52"/>
        <v>0</v>
      </c>
      <c r="J120" s="58">
        <f t="shared" si="52"/>
        <v>0</v>
      </c>
      <c r="K120" s="58">
        <f t="shared" si="52"/>
        <v>0</v>
      </c>
      <c r="L120" s="58">
        <f t="shared" si="52"/>
        <v>0</v>
      </c>
      <c r="M120" s="58">
        <f t="shared" si="52"/>
        <v>0</v>
      </c>
    </row>
    <row r="121" spans="1:13" s="77" customFormat="1" ht="16.5" hidden="1">
      <c r="A121" s="65" t="s">
        <v>85</v>
      </c>
      <c r="B121" s="66" t="s">
        <v>21</v>
      </c>
      <c r="C121" s="66" t="s">
        <v>82</v>
      </c>
      <c r="D121" s="67" t="s">
        <v>86</v>
      </c>
      <c r="E121" s="78"/>
      <c r="F121" s="58">
        <f t="shared" si="52"/>
        <v>0</v>
      </c>
      <c r="G121" s="58">
        <f t="shared" si="52"/>
        <v>0</v>
      </c>
      <c r="H121" s="58">
        <f t="shared" si="52"/>
        <v>0</v>
      </c>
      <c r="I121" s="58">
        <f t="shared" si="52"/>
        <v>0</v>
      </c>
      <c r="J121" s="58">
        <f t="shared" si="52"/>
        <v>0</v>
      </c>
      <c r="K121" s="58">
        <f t="shared" si="52"/>
        <v>0</v>
      </c>
      <c r="L121" s="58">
        <f t="shared" si="52"/>
        <v>0</v>
      </c>
      <c r="M121" s="58">
        <f t="shared" si="52"/>
        <v>0</v>
      </c>
    </row>
    <row r="122" spans="1:13" s="77" customFormat="1" ht="33" hidden="1">
      <c r="A122" s="65" t="s">
        <v>87</v>
      </c>
      <c r="B122" s="66" t="s">
        <v>21</v>
      </c>
      <c r="C122" s="66" t="s">
        <v>82</v>
      </c>
      <c r="D122" s="75" t="s">
        <v>88</v>
      </c>
      <c r="E122" s="78"/>
      <c r="F122" s="58">
        <f t="shared" si="52"/>
        <v>0</v>
      </c>
      <c r="G122" s="58">
        <f t="shared" si="52"/>
        <v>0</v>
      </c>
      <c r="H122" s="58">
        <f t="shared" si="52"/>
        <v>0</v>
      </c>
      <c r="I122" s="58">
        <f t="shared" si="52"/>
        <v>0</v>
      </c>
      <c r="J122" s="58">
        <f t="shared" si="52"/>
        <v>0</v>
      </c>
      <c r="K122" s="58">
        <f t="shared" si="52"/>
        <v>0</v>
      </c>
      <c r="L122" s="58">
        <f t="shared" si="52"/>
        <v>0</v>
      </c>
      <c r="M122" s="58">
        <f t="shared" si="52"/>
        <v>0</v>
      </c>
    </row>
    <row r="123" spans="1:13" s="77" customFormat="1" ht="33" hidden="1">
      <c r="A123" s="65" t="s">
        <v>42</v>
      </c>
      <c r="B123" s="66" t="s">
        <v>21</v>
      </c>
      <c r="C123" s="66" t="s">
        <v>82</v>
      </c>
      <c r="D123" s="67" t="s">
        <v>88</v>
      </c>
      <c r="E123" s="68">
        <v>200</v>
      </c>
      <c r="F123" s="58">
        <f t="shared" si="52"/>
        <v>0</v>
      </c>
      <c r="G123" s="58">
        <f t="shared" si="52"/>
        <v>0</v>
      </c>
      <c r="H123" s="58">
        <f t="shared" si="52"/>
        <v>0</v>
      </c>
      <c r="I123" s="58">
        <f t="shared" si="52"/>
        <v>0</v>
      </c>
      <c r="J123" s="58">
        <f t="shared" si="52"/>
        <v>0</v>
      </c>
      <c r="K123" s="58">
        <f t="shared" si="52"/>
        <v>0</v>
      </c>
      <c r="L123" s="58">
        <f t="shared" si="52"/>
        <v>0</v>
      </c>
      <c r="M123" s="58">
        <f t="shared" si="52"/>
        <v>0</v>
      </c>
    </row>
    <row r="124" spans="1:13" s="77" customFormat="1" ht="49.5" hidden="1">
      <c r="A124" s="65" t="s">
        <v>43</v>
      </c>
      <c r="B124" s="66" t="s">
        <v>21</v>
      </c>
      <c r="C124" s="66" t="s">
        <v>82</v>
      </c>
      <c r="D124" s="75" t="s">
        <v>88</v>
      </c>
      <c r="E124" s="68">
        <v>240</v>
      </c>
      <c r="F124" s="58"/>
      <c r="G124" s="58"/>
      <c r="H124" s="58"/>
      <c r="I124" s="58"/>
      <c r="J124" s="58"/>
      <c r="K124" s="58"/>
      <c r="L124" s="58">
        <f>F124+H124+I124+J124+K124</f>
        <v>0</v>
      </c>
      <c r="M124" s="58">
        <f>G124+K124</f>
        <v>0</v>
      </c>
    </row>
    <row r="125" spans="1:13" ht="99">
      <c r="A125" s="63" t="s">
        <v>89</v>
      </c>
      <c r="B125" s="35" t="s">
        <v>21</v>
      </c>
      <c r="C125" s="35" t="s">
        <v>82</v>
      </c>
      <c r="D125" s="79" t="s">
        <v>90</v>
      </c>
      <c r="E125" s="35"/>
      <c r="F125" s="37">
        <f>F126</f>
        <v>620</v>
      </c>
      <c r="G125" s="37">
        <f>G126</f>
        <v>0</v>
      </c>
      <c r="H125" s="37">
        <f t="shared" ref="H125:M128" si="53">H126</f>
        <v>0</v>
      </c>
      <c r="I125" s="37">
        <f t="shared" si="53"/>
        <v>0</v>
      </c>
      <c r="J125" s="37">
        <f t="shared" si="53"/>
        <v>0</v>
      </c>
      <c r="K125" s="37">
        <f t="shared" si="53"/>
        <v>0</v>
      </c>
      <c r="L125" s="37">
        <f t="shared" si="53"/>
        <v>620</v>
      </c>
      <c r="M125" s="37">
        <f t="shared" si="53"/>
        <v>0</v>
      </c>
    </row>
    <row r="126" spans="1:13" ht="16.5">
      <c r="A126" s="63" t="s">
        <v>85</v>
      </c>
      <c r="B126" s="35" t="s">
        <v>21</v>
      </c>
      <c r="C126" s="35" t="s">
        <v>82</v>
      </c>
      <c r="D126" s="79" t="s">
        <v>91</v>
      </c>
      <c r="E126" s="35"/>
      <c r="F126" s="37">
        <f t="shared" ref="F126:G128" si="54">F127</f>
        <v>620</v>
      </c>
      <c r="G126" s="37">
        <f t="shared" si="54"/>
        <v>0</v>
      </c>
      <c r="H126" s="37">
        <f t="shared" si="53"/>
        <v>0</v>
      </c>
      <c r="I126" s="37">
        <f t="shared" si="53"/>
        <v>0</v>
      </c>
      <c r="J126" s="37">
        <f t="shared" si="53"/>
        <v>0</v>
      </c>
      <c r="K126" s="37">
        <f t="shared" si="53"/>
        <v>0</v>
      </c>
      <c r="L126" s="37">
        <f t="shared" si="53"/>
        <v>620</v>
      </c>
      <c r="M126" s="37">
        <f t="shared" si="53"/>
        <v>0</v>
      </c>
    </row>
    <row r="127" spans="1:13" ht="33">
      <c r="A127" s="63" t="s">
        <v>87</v>
      </c>
      <c r="B127" s="35" t="s">
        <v>21</v>
      </c>
      <c r="C127" s="35" t="s">
        <v>82</v>
      </c>
      <c r="D127" s="79" t="s">
        <v>92</v>
      </c>
      <c r="E127" s="35"/>
      <c r="F127" s="37">
        <f t="shared" si="54"/>
        <v>620</v>
      </c>
      <c r="G127" s="37">
        <f t="shared" si="54"/>
        <v>0</v>
      </c>
      <c r="H127" s="37">
        <f t="shared" si="53"/>
        <v>0</v>
      </c>
      <c r="I127" s="37">
        <f t="shared" si="53"/>
        <v>0</v>
      </c>
      <c r="J127" s="37">
        <f t="shared" si="53"/>
        <v>0</v>
      </c>
      <c r="K127" s="37">
        <f t="shared" si="53"/>
        <v>0</v>
      </c>
      <c r="L127" s="37">
        <f t="shared" si="53"/>
        <v>620</v>
      </c>
      <c r="M127" s="37">
        <f t="shared" si="53"/>
        <v>0</v>
      </c>
    </row>
    <row r="128" spans="1:13" ht="33">
      <c r="A128" s="80" t="s">
        <v>42</v>
      </c>
      <c r="B128" s="35" t="s">
        <v>21</v>
      </c>
      <c r="C128" s="35" t="s">
        <v>82</v>
      </c>
      <c r="D128" s="79" t="s">
        <v>92</v>
      </c>
      <c r="E128" s="42">
        <v>200</v>
      </c>
      <c r="F128" s="37">
        <f t="shared" si="54"/>
        <v>620</v>
      </c>
      <c r="G128" s="37">
        <f t="shared" si="54"/>
        <v>0</v>
      </c>
      <c r="H128" s="37">
        <f t="shared" si="53"/>
        <v>0</v>
      </c>
      <c r="I128" s="37">
        <f t="shared" si="53"/>
        <v>0</v>
      </c>
      <c r="J128" s="37">
        <f t="shared" si="53"/>
        <v>0</v>
      </c>
      <c r="K128" s="37">
        <f t="shared" si="53"/>
        <v>0</v>
      </c>
      <c r="L128" s="37">
        <f t="shared" si="53"/>
        <v>620</v>
      </c>
      <c r="M128" s="37">
        <f t="shared" si="53"/>
        <v>0</v>
      </c>
    </row>
    <row r="129" spans="1:13" ht="49.5">
      <c r="A129" s="56" t="s">
        <v>43</v>
      </c>
      <c r="B129" s="35" t="s">
        <v>21</v>
      </c>
      <c r="C129" s="35" t="s">
        <v>82</v>
      </c>
      <c r="D129" s="79" t="s">
        <v>92</v>
      </c>
      <c r="E129" s="42">
        <v>240</v>
      </c>
      <c r="F129" s="37">
        <v>620</v>
      </c>
      <c r="G129" s="37"/>
      <c r="H129" s="38"/>
      <c r="I129" s="38"/>
      <c r="J129" s="38"/>
      <c r="K129" s="39"/>
      <c r="L129" s="37">
        <f>F129+H129+I129+J129+K129</f>
        <v>620</v>
      </c>
      <c r="M129" s="37">
        <f>G129+K129</f>
        <v>0</v>
      </c>
    </row>
    <row r="130" spans="1:13" ht="66">
      <c r="A130" s="34" t="s">
        <v>93</v>
      </c>
      <c r="B130" s="79" t="s">
        <v>21</v>
      </c>
      <c r="C130" s="79" t="s">
        <v>82</v>
      </c>
      <c r="D130" s="79" t="s">
        <v>94</v>
      </c>
      <c r="E130" s="79"/>
      <c r="F130" s="37">
        <f>F131+F135+F144+F157</f>
        <v>234712</v>
      </c>
      <c r="G130" s="37">
        <f>G131+G135+G144+G157</f>
        <v>725</v>
      </c>
      <c r="H130" s="37">
        <f t="shared" ref="H130:M130" si="55">H131+H135+H144+H157</f>
        <v>0</v>
      </c>
      <c r="I130" s="37">
        <f t="shared" si="55"/>
        <v>0</v>
      </c>
      <c r="J130" s="37">
        <f t="shared" si="55"/>
        <v>0</v>
      </c>
      <c r="K130" s="37">
        <f t="shared" si="55"/>
        <v>0</v>
      </c>
      <c r="L130" s="37">
        <f t="shared" si="55"/>
        <v>234712</v>
      </c>
      <c r="M130" s="37">
        <f t="shared" si="55"/>
        <v>725</v>
      </c>
    </row>
    <row r="131" spans="1:13" ht="33">
      <c r="A131" s="50" t="s">
        <v>95</v>
      </c>
      <c r="B131" s="79" t="s">
        <v>21</v>
      </c>
      <c r="C131" s="79" t="s">
        <v>82</v>
      </c>
      <c r="D131" s="79" t="s">
        <v>96</v>
      </c>
      <c r="E131" s="79"/>
      <c r="F131" s="37">
        <f t="shared" ref="F131:M133" si="56">F132</f>
        <v>199533</v>
      </c>
      <c r="G131" s="37">
        <f t="shared" si="56"/>
        <v>0</v>
      </c>
      <c r="H131" s="37">
        <f t="shared" si="56"/>
        <v>0</v>
      </c>
      <c r="I131" s="37">
        <f t="shared" si="56"/>
        <v>0</v>
      </c>
      <c r="J131" s="37">
        <f t="shared" si="56"/>
        <v>0</v>
      </c>
      <c r="K131" s="37">
        <f t="shared" si="56"/>
        <v>0</v>
      </c>
      <c r="L131" s="37">
        <f t="shared" si="56"/>
        <v>199533</v>
      </c>
      <c r="M131" s="37">
        <f t="shared" si="56"/>
        <v>0</v>
      </c>
    </row>
    <row r="132" spans="1:13" ht="33">
      <c r="A132" s="44" t="s">
        <v>97</v>
      </c>
      <c r="B132" s="79" t="s">
        <v>21</v>
      </c>
      <c r="C132" s="79" t="s">
        <v>82</v>
      </c>
      <c r="D132" s="79" t="s">
        <v>98</v>
      </c>
      <c r="E132" s="79"/>
      <c r="F132" s="37">
        <f t="shared" si="56"/>
        <v>199533</v>
      </c>
      <c r="G132" s="37">
        <f t="shared" si="56"/>
        <v>0</v>
      </c>
      <c r="H132" s="37">
        <f t="shared" si="56"/>
        <v>0</v>
      </c>
      <c r="I132" s="37">
        <f t="shared" si="56"/>
        <v>0</v>
      </c>
      <c r="J132" s="37">
        <f t="shared" si="56"/>
        <v>0</v>
      </c>
      <c r="K132" s="37">
        <f t="shared" si="56"/>
        <v>0</v>
      </c>
      <c r="L132" s="37">
        <f t="shared" si="56"/>
        <v>199533</v>
      </c>
      <c r="M132" s="37">
        <f t="shared" si="56"/>
        <v>0</v>
      </c>
    </row>
    <row r="133" spans="1:13" ht="49.5">
      <c r="A133" s="34" t="s">
        <v>99</v>
      </c>
      <c r="B133" s="79" t="s">
        <v>21</v>
      </c>
      <c r="C133" s="79" t="s">
        <v>82</v>
      </c>
      <c r="D133" s="79" t="s">
        <v>98</v>
      </c>
      <c r="E133" s="81">
        <v>600</v>
      </c>
      <c r="F133" s="37">
        <f t="shared" si="56"/>
        <v>199533</v>
      </c>
      <c r="G133" s="37">
        <f t="shared" si="56"/>
        <v>0</v>
      </c>
      <c r="H133" s="37">
        <f t="shared" si="56"/>
        <v>0</v>
      </c>
      <c r="I133" s="37">
        <f t="shared" si="56"/>
        <v>0</v>
      </c>
      <c r="J133" s="37">
        <f t="shared" si="56"/>
        <v>0</v>
      </c>
      <c r="K133" s="37">
        <f t="shared" si="56"/>
        <v>0</v>
      </c>
      <c r="L133" s="37">
        <f t="shared" si="56"/>
        <v>199533</v>
      </c>
      <c r="M133" s="37">
        <f t="shared" si="56"/>
        <v>0</v>
      </c>
    </row>
    <row r="134" spans="1:13" ht="16.5">
      <c r="A134" s="34" t="s">
        <v>100</v>
      </c>
      <c r="B134" s="79" t="s">
        <v>21</v>
      </c>
      <c r="C134" s="79" t="s">
        <v>82</v>
      </c>
      <c r="D134" s="79" t="s">
        <v>98</v>
      </c>
      <c r="E134" s="81">
        <v>620</v>
      </c>
      <c r="F134" s="37">
        <f>195424+4109</f>
        <v>199533</v>
      </c>
      <c r="G134" s="37"/>
      <c r="H134" s="38"/>
      <c r="I134" s="38"/>
      <c r="J134" s="38"/>
      <c r="K134" s="39"/>
      <c r="L134" s="37">
        <f>F134+H134+I134+J134+K134</f>
        <v>199533</v>
      </c>
      <c r="M134" s="37">
        <f>G134+K134</f>
        <v>0</v>
      </c>
    </row>
    <row r="135" spans="1:13" ht="16.5">
      <c r="A135" s="34" t="s">
        <v>85</v>
      </c>
      <c r="B135" s="79" t="s">
        <v>21</v>
      </c>
      <c r="C135" s="79" t="s">
        <v>82</v>
      </c>
      <c r="D135" s="79" t="s">
        <v>101</v>
      </c>
      <c r="E135" s="79"/>
      <c r="F135" s="37">
        <f>F136+F141</f>
        <v>34454</v>
      </c>
      <c r="G135" s="37">
        <f>G136+G141</f>
        <v>0</v>
      </c>
      <c r="H135" s="37">
        <f t="shared" ref="H135:M135" si="57">H136+H141</f>
        <v>0</v>
      </c>
      <c r="I135" s="37">
        <f t="shared" si="57"/>
        <v>0</v>
      </c>
      <c r="J135" s="37">
        <f t="shared" si="57"/>
        <v>0</v>
      </c>
      <c r="K135" s="37">
        <f t="shared" si="57"/>
        <v>0</v>
      </c>
      <c r="L135" s="37">
        <f t="shared" si="57"/>
        <v>34454</v>
      </c>
      <c r="M135" s="37">
        <f t="shared" si="57"/>
        <v>0</v>
      </c>
    </row>
    <row r="136" spans="1:13" ht="33">
      <c r="A136" s="44" t="s">
        <v>102</v>
      </c>
      <c r="B136" s="79" t="s">
        <v>21</v>
      </c>
      <c r="C136" s="79" t="s">
        <v>82</v>
      </c>
      <c r="D136" s="79" t="s">
        <v>103</v>
      </c>
      <c r="E136" s="79"/>
      <c r="F136" s="37">
        <f>F137+F139</f>
        <v>33857</v>
      </c>
      <c r="G136" s="37">
        <f>G137+G139</f>
        <v>0</v>
      </c>
      <c r="H136" s="37">
        <f t="shared" ref="H136:M136" si="58">H137+H139</f>
        <v>0</v>
      </c>
      <c r="I136" s="37">
        <f t="shared" si="58"/>
        <v>0</v>
      </c>
      <c r="J136" s="37">
        <f t="shared" si="58"/>
        <v>0</v>
      </c>
      <c r="K136" s="37">
        <f t="shared" si="58"/>
        <v>0</v>
      </c>
      <c r="L136" s="37">
        <f t="shared" si="58"/>
        <v>33857</v>
      </c>
      <c r="M136" s="37">
        <f t="shared" si="58"/>
        <v>0</v>
      </c>
    </row>
    <row r="137" spans="1:13" ht="33">
      <c r="A137" s="34" t="s">
        <v>42</v>
      </c>
      <c r="B137" s="79" t="s">
        <v>21</v>
      </c>
      <c r="C137" s="79" t="s">
        <v>82</v>
      </c>
      <c r="D137" s="79" t="s">
        <v>103</v>
      </c>
      <c r="E137" s="81">
        <v>200</v>
      </c>
      <c r="F137" s="37">
        <f>F138</f>
        <v>33857</v>
      </c>
      <c r="G137" s="37">
        <f>G138</f>
        <v>0</v>
      </c>
      <c r="H137" s="37">
        <f t="shared" ref="H137:M137" si="59">H138</f>
        <v>0</v>
      </c>
      <c r="I137" s="37">
        <f t="shared" si="59"/>
        <v>0</v>
      </c>
      <c r="J137" s="37">
        <f t="shared" si="59"/>
        <v>0</v>
      </c>
      <c r="K137" s="37">
        <f t="shared" si="59"/>
        <v>0</v>
      </c>
      <c r="L137" s="37">
        <f t="shared" si="59"/>
        <v>33857</v>
      </c>
      <c r="M137" s="37">
        <f t="shared" si="59"/>
        <v>0</v>
      </c>
    </row>
    <row r="138" spans="1:13" ht="49.5">
      <c r="A138" s="44" t="s">
        <v>43</v>
      </c>
      <c r="B138" s="79" t="s">
        <v>21</v>
      </c>
      <c r="C138" s="79" t="s">
        <v>82</v>
      </c>
      <c r="D138" s="79" t="s">
        <v>103</v>
      </c>
      <c r="E138" s="81">
        <v>240</v>
      </c>
      <c r="F138" s="37">
        <f>1944+27497+4416</f>
        <v>33857</v>
      </c>
      <c r="G138" s="37"/>
      <c r="H138" s="38"/>
      <c r="I138" s="38"/>
      <c r="J138" s="38"/>
      <c r="K138" s="39"/>
      <c r="L138" s="37">
        <f>F138+H138+I138+J138+K138</f>
        <v>33857</v>
      </c>
      <c r="M138" s="37">
        <f>G138+K138</f>
        <v>0</v>
      </c>
    </row>
    <row r="139" spans="1:13" s="77" customFormat="1" ht="16.5" hidden="1">
      <c r="A139" s="82" t="s">
        <v>47</v>
      </c>
      <c r="B139" s="83" t="s">
        <v>21</v>
      </c>
      <c r="C139" s="83" t="s">
        <v>82</v>
      </c>
      <c r="D139" s="83" t="s">
        <v>103</v>
      </c>
      <c r="E139" s="84">
        <v>800</v>
      </c>
      <c r="F139" s="85"/>
      <c r="G139" s="85"/>
      <c r="H139" s="85"/>
      <c r="I139" s="85"/>
      <c r="J139" s="85"/>
      <c r="K139" s="85"/>
      <c r="L139" s="85"/>
      <c r="M139" s="85"/>
    </row>
    <row r="140" spans="1:13" s="77" customFormat="1" ht="16.5" hidden="1">
      <c r="A140" s="82" t="s">
        <v>49</v>
      </c>
      <c r="B140" s="83" t="s">
        <v>21</v>
      </c>
      <c r="C140" s="83" t="s">
        <v>82</v>
      </c>
      <c r="D140" s="83" t="s">
        <v>103</v>
      </c>
      <c r="E140" s="84">
        <v>850</v>
      </c>
      <c r="F140" s="85"/>
      <c r="G140" s="85"/>
      <c r="H140" s="58"/>
      <c r="I140" s="58"/>
      <c r="J140" s="58"/>
      <c r="K140" s="58"/>
      <c r="L140" s="58">
        <f>F140+H140+I140+J140+K140</f>
        <v>0</v>
      </c>
      <c r="M140" s="58">
        <f>G140+K140</f>
        <v>0</v>
      </c>
    </row>
    <row r="141" spans="1:13" ht="49.5">
      <c r="A141" s="44" t="s">
        <v>104</v>
      </c>
      <c r="B141" s="79" t="s">
        <v>21</v>
      </c>
      <c r="C141" s="79" t="s">
        <v>82</v>
      </c>
      <c r="D141" s="79" t="s">
        <v>105</v>
      </c>
      <c r="E141" s="79"/>
      <c r="F141" s="37">
        <f>F142</f>
        <v>597</v>
      </c>
      <c r="G141" s="37">
        <f>G142</f>
        <v>0</v>
      </c>
      <c r="H141" s="37">
        <f t="shared" ref="H141:M142" si="60">H142</f>
        <v>0</v>
      </c>
      <c r="I141" s="37">
        <f t="shared" si="60"/>
        <v>0</v>
      </c>
      <c r="J141" s="37">
        <f t="shared" si="60"/>
        <v>0</v>
      </c>
      <c r="K141" s="37">
        <f t="shared" si="60"/>
        <v>0</v>
      </c>
      <c r="L141" s="37">
        <f t="shared" si="60"/>
        <v>597</v>
      </c>
      <c r="M141" s="37">
        <f t="shared" si="60"/>
        <v>0</v>
      </c>
    </row>
    <row r="142" spans="1:13" ht="49.5">
      <c r="A142" s="34" t="s">
        <v>99</v>
      </c>
      <c r="B142" s="79" t="s">
        <v>21</v>
      </c>
      <c r="C142" s="79" t="s">
        <v>82</v>
      </c>
      <c r="D142" s="79" t="s">
        <v>105</v>
      </c>
      <c r="E142" s="81">
        <v>600</v>
      </c>
      <c r="F142" s="37">
        <f>F143</f>
        <v>597</v>
      </c>
      <c r="G142" s="37">
        <f>G143</f>
        <v>0</v>
      </c>
      <c r="H142" s="37">
        <f t="shared" si="60"/>
        <v>0</v>
      </c>
      <c r="I142" s="37">
        <f t="shared" si="60"/>
        <v>0</v>
      </c>
      <c r="J142" s="37">
        <f t="shared" si="60"/>
        <v>0</v>
      </c>
      <c r="K142" s="37">
        <f t="shared" si="60"/>
        <v>0</v>
      </c>
      <c r="L142" s="37">
        <f t="shared" si="60"/>
        <v>597</v>
      </c>
      <c r="M142" s="37">
        <f t="shared" si="60"/>
        <v>0</v>
      </c>
    </row>
    <row r="143" spans="1:13" ht="16.5">
      <c r="A143" s="34" t="s">
        <v>100</v>
      </c>
      <c r="B143" s="79" t="s">
        <v>21</v>
      </c>
      <c r="C143" s="79" t="s">
        <v>82</v>
      </c>
      <c r="D143" s="79" t="s">
        <v>105</v>
      </c>
      <c r="E143" s="81">
        <v>620</v>
      </c>
      <c r="F143" s="37">
        <v>597</v>
      </c>
      <c r="G143" s="37"/>
      <c r="H143" s="38"/>
      <c r="I143" s="38"/>
      <c r="J143" s="38"/>
      <c r="K143" s="39"/>
      <c r="L143" s="37">
        <f>F143+H143+I143+J143+K143</f>
        <v>597</v>
      </c>
      <c r="M143" s="37">
        <f>G143+K143</f>
        <v>0</v>
      </c>
    </row>
    <row r="144" spans="1:13" s="86" customFormat="1" ht="16.5">
      <c r="A144" s="34" t="s">
        <v>53</v>
      </c>
      <c r="B144" s="79" t="s">
        <v>21</v>
      </c>
      <c r="C144" s="79" t="s">
        <v>82</v>
      </c>
      <c r="D144" s="79" t="s">
        <v>106</v>
      </c>
      <c r="E144" s="79"/>
      <c r="F144" s="37">
        <f>F145+F148+F151+F154</f>
        <v>725</v>
      </c>
      <c r="G144" s="37">
        <f>G145+G148+G151+G154</f>
        <v>725</v>
      </c>
      <c r="H144" s="37">
        <f t="shared" ref="H144:M144" si="61">H145+H148+H151+H154</f>
        <v>0</v>
      </c>
      <c r="I144" s="37">
        <f t="shared" si="61"/>
        <v>0</v>
      </c>
      <c r="J144" s="37">
        <f t="shared" si="61"/>
        <v>0</v>
      </c>
      <c r="K144" s="37">
        <f t="shared" si="61"/>
        <v>0</v>
      </c>
      <c r="L144" s="37">
        <f t="shared" si="61"/>
        <v>725</v>
      </c>
      <c r="M144" s="37">
        <f t="shared" si="61"/>
        <v>725</v>
      </c>
    </row>
    <row r="145" spans="1:13" s="86" customFormat="1" ht="33">
      <c r="A145" s="34" t="s">
        <v>57</v>
      </c>
      <c r="B145" s="79" t="s">
        <v>21</v>
      </c>
      <c r="C145" s="79" t="s">
        <v>82</v>
      </c>
      <c r="D145" s="79" t="s">
        <v>107</v>
      </c>
      <c r="E145" s="79"/>
      <c r="F145" s="37">
        <f>F146</f>
        <v>408</v>
      </c>
      <c r="G145" s="37">
        <f>G146</f>
        <v>408</v>
      </c>
      <c r="H145" s="37">
        <f t="shared" ref="H145:M146" si="62">H146</f>
        <v>0</v>
      </c>
      <c r="I145" s="37">
        <f t="shared" si="62"/>
        <v>0</v>
      </c>
      <c r="J145" s="37">
        <f t="shared" si="62"/>
        <v>0</v>
      </c>
      <c r="K145" s="37">
        <f t="shared" si="62"/>
        <v>0</v>
      </c>
      <c r="L145" s="37">
        <f t="shared" si="62"/>
        <v>408</v>
      </c>
      <c r="M145" s="37">
        <f t="shared" si="62"/>
        <v>408</v>
      </c>
    </row>
    <row r="146" spans="1:13" s="86" customFormat="1" ht="33">
      <c r="A146" s="34" t="s">
        <v>42</v>
      </c>
      <c r="B146" s="79" t="s">
        <v>21</v>
      </c>
      <c r="C146" s="79" t="s">
        <v>82</v>
      </c>
      <c r="D146" s="79" t="s">
        <v>107</v>
      </c>
      <c r="E146" s="81">
        <v>200</v>
      </c>
      <c r="F146" s="37">
        <f>F147</f>
        <v>408</v>
      </c>
      <c r="G146" s="37">
        <f>G147</f>
        <v>408</v>
      </c>
      <c r="H146" s="37">
        <f t="shared" si="62"/>
        <v>0</v>
      </c>
      <c r="I146" s="37">
        <f t="shared" si="62"/>
        <v>0</v>
      </c>
      <c r="J146" s="37">
        <f t="shared" si="62"/>
        <v>0</v>
      </c>
      <c r="K146" s="37">
        <f t="shared" si="62"/>
        <v>0</v>
      </c>
      <c r="L146" s="37">
        <f t="shared" si="62"/>
        <v>408</v>
      </c>
      <c r="M146" s="37">
        <f t="shared" si="62"/>
        <v>408</v>
      </c>
    </row>
    <row r="147" spans="1:13" s="86" customFormat="1" ht="49.5">
      <c r="A147" s="34" t="s">
        <v>43</v>
      </c>
      <c r="B147" s="79" t="s">
        <v>21</v>
      </c>
      <c r="C147" s="79" t="s">
        <v>82</v>
      </c>
      <c r="D147" s="79" t="s">
        <v>107</v>
      </c>
      <c r="E147" s="81">
        <v>240</v>
      </c>
      <c r="F147" s="37">
        <v>408</v>
      </c>
      <c r="G147" s="37">
        <v>408</v>
      </c>
      <c r="H147" s="38"/>
      <c r="I147" s="38"/>
      <c r="J147" s="38"/>
      <c r="K147" s="39"/>
      <c r="L147" s="37">
        <f>F147+H147+I147+J147+K147</f>
        <v>408</v>
      </c>
      <c r="M147" s="37">
        <f>G147+K147</f>
        <v>408</v>
      </c>
    </row>
    <row r="148" spans="1:13" s="86" customFormat="1" ht="66">
      <c r="A148" s="34" t="s">
        <v>63</v>
      </c>
      <c r="B148" s="79" t="s">
        <v>21</v>
      </c>
      <c r="C148" s="79" t="s">
        <v>82</v>
      </c>
      <c r="D148" s="40" t="s">
        <v>108</v>
      </c>
      <c r="E148" s="79"/>
      <c r="F148" s="37">
        <f>F149</f>
        <v>302</v>
      </c>
      <c r="G148" s="37">
        <f>G149</f>
        <v>302</v>
      </c>
      <c r="H148" s="37">
        <f t="shared" ref="H148:M149" si="63">H149</f>
        <v>0</v>
      </c>
      <c r="I148" s="37">
        <f t="shared" si="63"/>
        <v>0</v>
      </c>
      <c r="J148" s="37">
        <f t="shared" si="63"/>
        <v>0</v>
      </c>
      <c r="K148" s="37">
        <f t="shared" si="63"/>
        <v>0</v>
      </c>
      <c r="L148" s="37">
        <f t="shared" si="63"/>
        <v>302</v>
      </c>
      <c r="M148" s="37">
        <f t="shared" si="63"/>
        <v>302</v>
      </c>
    </row>
    <row r="149" spans="1:13" s="86" customFormat="1" ht="33">
      <c r="A149" s="34" t="s">
        <v>42</v>
      </c>
      <c r="B149" s="35" t="s">
        <v>21</v>
      </c>
      <c r="C149" s="35" t="s">
        <v>82</v>
      </c>
      <c r="D149" s="40" t="s">
        <v>108</v>
      </c>
      <c r="E149" s="42">
        <v>200</v>
      </c>
      <c r="F149" s="37">
        <f>F150</f>
        <v>302</v>
      </c>
      <c r="G149" s="37">
        <f>G150</f>
        <v>302</v>
      </c>
      <c r="H149" s="37">
        <f t="shared" si="63"/>
        <v>0</v>
      </c>
      <c r="I149" s="37">
        <f t="shared" si="63"/>
        <v>0</v>
      </c>
      <c r="J149" s="37">
        <f t="shared" si="63"/>
        <v>0</v>
      </c>
      <c r="K149" s="37">
        <f t="shared" si="63"/>
        <v>0</v>
      </c>
      <c r="L149" s="37">
        <f t="shared" si="63"/>
        <v>302</v>
      </c>
      <c r="M149" s="37">
        <f t="shared" si="63"/>
        <v>302</v>
      </c>
    </row>
    <row r="150" spans="1:13" s="86" customFormat="1" ht="49.5">
      <c r="A150" s="34" t="s">
        <v>43</v>
      </c>
      <c r="B150" s="35" t="s">
        <v>21</v>
      </c>
      <c r="C150" s="35" t="s">
        <v>82</v>
      </c>
      <c r="D150" s="40" t="s">
        <v>108</v>
      </c>
      <c r="E150" s="42">
        <v>240</v>
      </c>
      <c r="F150" s="37">
        <v>302</v>
      </c>
      <c r="G150" s="37">
        <v>302</v>
      </c>
      <c r="H150" s="38"/>
      <c r="I150" s="38"/>
      <c r="J150" s="38"/>
      <c r="K150" s="39"/>
      <c r="L150" s="37">
        <f>F150+H150+I150+J150+K150</f>
        <v>302</v>
      </c>
      <c r="M150" s="37">
        <f>G150+K150</f>
        <v>302</v>
      </c>
    </row>
    <row r="151" spans="1:13" s="77" customFormat="1" ht="49.5" hidden="1">
      <c r="A151" s="82" t="s">
        <v>65</v>
      </c>
      <c r="B151" s="83" t="s">
        <v>21</v>
      </c>
      <c r="C151" s="83" t="s">
        <v>82</v>
      </c>
      <c r="D151" s="75" t="s">
        <v>109</v>
      </c>
      <c r="E151" s="83"/>
      <c r="F151" s="58">
        <f>F152</f>
        <v>0</v>
      </c>
      <c r="G151" s="58">
        <f>G152</f>
        <v>0</v>
      </c>
      <c r="H151" s="58">
        <f t="shared" ref="H151:M152" si="64">H152</f>
        <v>0</v>
      </c>
      <c r="I151" s="58">
        <f t="shared" si="64"/>
        <v>0</v>
      </c>
      <c r="J151" s="58">
        <f t="shared" si="64"/>
        <v>0</v>
      </c>
      <c r="K151" s="58">
        <f t="shared" si="64"/>
        <v>0</v>
      </c>
      <c r="L151" s="58">
        <f t="shared" si="64"/>
        <v>0</v>
      </c>
      <c r="M151" s="58">
        <f t="shared" si="64"/>
        <v>0</v>
      </c>
    </row>
    <row r="152" spans="1:13" s="77" customFormat="1" ht="33" hidden="1">
      <c r="A152" s="82" t="s">
        <v>42</v>
      </c>
      <c r="B152" s="66" t="s">
        <v>21</v>
      </c>
      <c r="C152" s="66" t="s">
        <v>82</v>
      </c>
      <c r="D152" s="75" t="s">
        <v>109</v>
      </c>
      <c r="E152" s="68">
        <v>200</v>
      </c>
      <c r="F152" s="58">
        <f>F153</f>
        <v>0</v>
      </c>
      <c r="G152" s="58">
        <f>G153</f>
        <v>0</v>
      </c>
      <c r="H152" s="58">
        <f t="shared" si="64"/>
        <v>0</v>
      </c>
      <c r="I152" s="58">
        <f t="shared" si="64"/>
        <v>0</v>
      </c>
      <c r="J152" s="58">
        <f t="shared" si="64"/>
        <v>0</v>
      </c>
      <c r="K152" s="58">
        <f t="shared" si="64"/>
        <v>0</v>
      </c>
      <c r="L152" s="58">
        <f t="shared" si="64"/>
        <v>0</v>
      </c>
      <c r="M152" s="58">
        <f t="shared" si="64"/>
        <v>0</v>
      </c>
    </row>
    <row r="153" spans="1:13" s="77" customFormat="1" ht="49.5" hidden="1">
      <c r="A153" s="82" t="s">
        <v>43</v>
      </c>
      <c r="B153" s="66" t="s">
        <v>21</v>
      </c>
      <c r="C153" s="66" t="s">
        <v>82</v>
      </c>
      <c r="D153" s="75" t="s">
        <v>109</v>
      </c>
      <c r="E153" s="68">
        <v>240</v>
      </c>
      <c r="F153" s="58"/>
      <c r="G153" s="58"/>
      <c r="H153" s="58"/>
      <c r="I153" s="58"/>
      <c r="J153" s="58"/>
      <c r="K153" s="58"/>
      <c r="L153" s="58">
        <f>F153+H153+I153+J153+K153</f>
        <v>0</v>
      </c>
      <c r="M153" s="58">
        <f>G153+K153</f>
        <v>0</v>
      </c>
    </row>
    <row r="154" spans="1:13" s="86" customFormat="1" ht="16.5">
      <c r="A154" s="34" t="s">
        <v>67</v>
      </c>
      <c r="B154" s="35" t="s">
        <v>21</v>
      </c>
      <c r="C154" s="35" t="s">
        <v>82</v>
      </c>
      <c r="D154" s="40" t="s">
        <v>110</v>
      </c>
      <c r="E154" s="35"/>
      <c r="F154" s="37">
        <f>F155</f>
        <v>15</v>
      </c>
      <c r="G154" s="37">
        <f>G155</f>
        <v>15</v>
      </c>
      <c r="H154" s="37">
        <f t="shared" ref="H154:M155" si="65">H155</f>
        <v>0</v>
      </c>
      <c r="I154" s="37">
        <f t="shared" si="65"/>
        <v>0</v>
      </c>
      <c r="J154" s="37">
        <f t="shared" si="65"/>
        <v>0</v>
      </c>
      <c r="K154" s="37">
        <f t="shared" si="65"/>
        <v>0</v>
      </c>
      <c r="L154" s="37">
        <f t="shared" si="65"/>
        <v>15</v>
      </c>
      <c r="M154" s="37">
        <f t="shared" si="65"/>
        <v>15</v>
      </c>
    </row>
    <row r="155" spans="1:13" s="86" customFormat="1" ht="33">
      <c r="A155" s="34" t="s">
        <v>42</v>
      </c>
      <c r="B155" s="35" t="s">
        <v>21</v>
      </c>
      <c r="C155" s="35" t="s">
        <v>82</v>
      </c>
      <c r="D155" s="40" t="s">
        <v>110</v>
      </c>
      <c r="E155" s="42">
        <v>200</v>
      </c>
      <c r="F155" s="37">
        <f>F156</f>
        <v>15</v>
      </c>
      <c r="G155" s="37">
        <f>G156</f>
        <v>15</v>
      </c>
      <c r="H155" s="37">
        <f t="shared" si="65"/>
        <v>0</v>
      </c>
      <c r="I155" s="37">
        <f t="shared" si="65"/>
        <v>0</v>
      </c>
      <c r="J155" s="37">
        <f t="shared" si="65"/>
        <v>0</v>
      </c>
      <c r="K155" s="37">
        <f t="shared" si="65"/>
        <v>0</v>
      </c>
      <c r="L155" s="37">
        <f t="shared" si="65"/>
        <v>15</v>
      </c>
      <c r="M155" s="37">
        <f t="shared" si="65"/>
        <v>15</v>
      </c>
    </row>
    <row r="156" spans="1:13" s="86" customFormat="1" ht="49.5">
      <c r="A156" s="34" t="s">
        <v>43</v>
      </c>
      <c r="B156" s="35" t="s">
        <v>21</v>
      </c>
      <c r="C156" s="35" t="s">
        <v>82</v>
      </c>
      <c r="D156" s="40" t="s">
        <v>110</v>
      </c>
      <c r="E156" s="42">
        <v>240</v>
      </c>
      <c r="F156" s="37">
        <v>15</v>
      </c>
      <c r="G156" s="37">
        <v>15</v>
      </c>
      <c r="H156" s="38"/>
      <c r="I156" s="38"/>
      <c r="J156" s="38"/>
      <c r="K156" s="39"/>
      <c r="L156" s="37">
        <f>F156+H156+I156+J156+K156</f>
        <v>15</v>
      </c>
      <c r="M156" s="37">
        <f>G156+K156</f>
        <v>15</v>
      </c>
    </row>
    <row r="157" spans="1:13" s="87" customFormat="1" ht="49.5" hidden="1">
      <c r="A157" s="34" t="s">
        <v>111</v>
      </c>
      <c r="B157" s="35" t="s">
        <v>21</v>
      </c>
      <c r="C157" s="35" t="s">
        <v>82</v>
      </c>
      <c r="D157" s="40" t="s">
        <v>112</v>
      </c>
      <c r="E157" s="35"/>
      <c r="F157" s="73"/>
      <c r="G157" s="73"/>
      <c r="H157" s="85"/>
      <c r="I157" s="85"/>
      <c r="J157" s="85"/>
      <c r="K157" s="85"/>
      <c r="L157" s="85"/>
      <c r="M157" s="85"/>
    </row>
    <row r="158" spans="1:13" s="87" customFormat="1" ht="49.5" hidden="1">
      <c r="A158" s="34" t="s">
        <v>99</v>
      </c>
      <c r="B158" s="35" t="s">
        <v>21</v>
      </c>
      <c r="C158" s="35" t="s">
        <v>82</v>
      </c>
      <c r="D158" s="40" t="s">
        <v>112</v>
      </c>
      <c r="E158" s="42">
        <v>600</v>
      </c>
      <c r="F158" s="73"/>
      <c r="G158" s="73"/>
      <c r="H158" s="85"/>
      <c r="I158" s="85"/>
      <c r="J158" s="85"/>
      <c r="K158" s="85"/>
      <c r="L158" s="85"/>
      <c r="M158" s="85"/>
    </row>
    <row r="159" spans="1:13" s="87" customFormat="1" ht="16.5" hidden="1">
      <c r="A159" s="34" t="s">
        <v>100</v>
      </c>
      <c r="B159" s="35" t="s">
        <v>21</v>
      </c>
      <c r="C159" s="35" t="s">
        <v>82</v>
      </c>
      <c r="D159" s="40" t="s">
        <v>112</v>
      </c>
      <c r="E159" s="42">
        <v>620</v>
      </c>
      <c r="F159" s="73"/>
      <c r="G159" s="73"/>
      <c r="H159" s="38"/>
      <c r="I159" s="38"/>
      <c r="J159" s="38"/>
      <c r="K159" s="39"/>
      <c r="L159" s="37">
        <f>F159+H159+I159+J159+K159</f>
        <v>0</v>
      </c>
      <c r="M159" s="37">
        <f>G159+K159</f>
        <v>0</v>
      </c>
    </row>
    <row r="160" spans="1:13" s="87" customFormat="1" ht="33" hidden="1">
      <c r="A160" s="34" t="s">
        <v>113</v>
      </c>
      <c r="B160" s="79" t="s">
        <v>21</v>
      </c>
      <c r="C160" s="79" t="s">
        <v>82</v>
      </c>
      <c r="D160" s="79" t="s">
        <v>114</v>
      </c>
      <c r="E160" s="79"/>
      <c r="F160" s="73"/>
      <c r="G160" s="73"/>
      <c r="H160" s="85"/>
      <c r="I160" s="85"/>
      <c r="J160" s="85"/>
      <c r="K160" s="85"/>
      <c r="L160" s="85"/>
      <c r="M160" s="85"/>
    </row>
    <row r="161" spans="1:13" s="87" customFormat="1" ht="48.75" hidden="1">
      <c r="A161" s="34" t="s">
        <v>115</v>
      </c>
      <c r="B161" s="79" t="s">
        <v>21</v>
      </c>
      <c r="C161" s="79" t="s">
        <v>82</v>
      </c>
      <c r="D161" s="79" t="s">
        <v>116</v>
      </c>
      <c r="E161" s="79"/>
      <c r="F161" s="73"/>
      <c r="G161" s="73"/>
      <c r="H161" s="85"/>
      <c r="I161" s="85"/>
      <c r="J161" s="85"/>
      <c r="K161" s="85"/>
      <c r="L161" s="85"/>
      <c r="M161" s="85"/>
    </row>
    <row r="162" spans="1:13" s="87" customFormat="1" ht="33" hidden="1">
      <c r="A162" s="34" t="s">
        <v>42</v>
      </c>
      <c r="B162" s="79" t="s">
        <v>21</v>
      </c>
      <c r="C162" s="79" t="s">
        <v>82</v>
      </c>
      <c r="D162" s="79" t="s">
        <v>116</v>
      </c>
      <c r="E162" s="79">
        <v>200</v>
      </c>
      <c r="F162" s="73"/>
      <c r="G162" s="73"/>
      <c r="H162" s="85"/>
      <c r="I162" s="85"/>
      <c r="J162" s="85"/>
      <c r="K162" s="85"/>
      <c r="L162" s="85"/>
      <c r="M162" s="85"/>
    </row>
    <row r="163" spans="1:13" s="87" customFormat="1" ht="49.5" hidden="1">
      <c r="A163" s="34" t="s">
        <v>43</v>
      </c>
      <c r="B163" s="79" t="s">
        <v>21</v>
      </c>
      <c r="C163" s="79" t="s">
        <v>82</v>
      </c>
      <c r="D163" s="79" t="s">
        <v>116</v>
      </c>
      <c r="E163" s="81">
        <v>240</v>
      </c>
      <c r="F163" s="73"/>
      <c r="G163" s="73"/>
      <c r="H163" s="38"/>
      <c r="I163" s="38"/>
      <c r="J163" s="38"/>
      <c r="K163" s="39"/>
      <c r="L163" s="37">
        <f>F163+H163+I163+J163+K163</f>
        <v>0</v>
      </c>
      <c r="M163" s="37">
        <f>G163+K163</f>
        <v>0</v>
      </c>
    </row>
    <row r="164" spans="1:13" ht="49.5">
      <c r="A164" s="34" t="s">
        <v>117</v>
      </c>
      <c r="B164" s="79" t="s">
        <v>21</v>
      </c>
      <c r="C164" s="79" t="s">
        <v>82</v>
      </c>
      <c r="D164" s="79" t="s">
        <v>118</v>
      </c>
      <c r="E164" s="79"/>
      <c r="F164" s="37">
        <f>F165</f>
        <v>91</v>
      </c>
      <c r="G164" s="37">
        <f>G165</f>
        <v>0</v>
      </c>
      <c r="H164" s="37">
        <f t="shared" ref="H164:M167" si="66">H165</f>
        <v>0</v>
      </c>
      <c r="I164" s="37">
        <f t="shared" si="66"/>
        <v>0</v>
      </c>
      <c r="J164" s="37">
        <f t="shared" si="66"/>
        <v>0</v>
      </c>
      <c r="K164" s="37">
        <f t="shared" si="66"/>
        <v>0</v>
      </c>
      <c r="L164" s="37">
        <f t="shared" si="66"/>
        <v>91</v>
      </c>
      <c r="M164" s="37">
        <f t="shared" si="66"/>
        <v>0</v>
      </c>
    </row>
    <row r="165" spans="1:13" ht="16.5">
      <c r="A165" s="34" t="s">
        <v>85</v>
      </c>
      <c r="B165" s="79" t="s">
        <v>21</v>
      </c>
      <c r="C165" s="79" t="s">
        <v>82</v>
      </c>
      <c r="D165" s="79" t="s">
        <v>119</v>
      </c>
      <c r="E165" s="79"/>
      <c r="F165" s="37">
        <f t="shared" ref="F165:G167" si="67">F166</f>
        <v>91</v>
      </c>
      <c r="G165" s="37">
        <f t="shared" si="67"/>
        <v>0</v>
      </c>
      <c r="H165" s="37">
        <f t="shared" si="66"/>
        <v>0</v>
      </c>
      <c r="I165" s="37">
        <f t="shared" si="66"/>
        <v>0</v>
      </c>
      <c r="J165" s="37">
        <f t="shared" si="66"/>
        <v>0</v>
      </c>
      <c r="K165" s="37">
        <f t="shared" si="66"/>
        <v>0</v>
      </c>
      <c r="L165" s="37">
        <f t="shared" si="66"/>
        <v>91</v>
      </c>
      <c r="M165" s="37">
        <f t="shared" si="66"/>
        <v>0</v>
      </c>
    </row>
    <row r="166" spans="1:13" ht="33">
      <c r="A166" s="34" t="s">
        <v>87</v>
      </c>
      <c r="B166" s="79" t="s">
        <v>21</v>
      </c>
      <c r="C166" s="79" t="s">
        <v>82</v>
      </c>
      <c r="D166" s="79" t="s">
        <v>120</v>
      </c>
      <c r="E166" s="79"/>
      <c r="F166" s="37">
        <f t="shared" si="67"/>
        <v>91</v>
      </c>
      <c r="G166" s="37">
        <f t="shared" si="67"/>
        <v>0</v>
      </c>
      <c r="H166" s="37">
        <f t="shared" si="66"/>
        <v>0</v>
      </c>
      <c r="I166" s="37">
        <f t="shared" si="66"/>
        <v>0</v>
      </c>
      <c r="J166" s="37">
        <f t="shared" si="66"/>
        <v>0</v>
      </c>
      <c r="K166" s="37">
        <f t="shared" si="66"/>
        <v>0</v>
      </c>
      <c r="L166" s="37">
        <f t="shared" si="66"/>
        <v>91</v>
      </c>
      <c r="M166" s="37">
        <f t="shared" si="66"/>
        <v>0</v>
      </c>
    </row>
    <row r="167" spans="1:13" ht="33">
      <c r="A167" s="34" t="s">
        <v>42</v>
      </c>
      <c r="B167" s="79" t="s">
        <v>21</v>
      </c>
      <c r="C167" s="79" t="s">
        <v>82</v>
      </c>
      <c r="D167" s="79" t="s">
        <v>120</v>
      </c>
      <c r="E167" s="81">
        <v>200</v>
      </c>
      <c r="F167" s="37">
        <f t="shared" si="67"/>
        <v>91</v>
      </c>
      <c r="G167" s="37">
        <f t="shared" si="67"/>
        <v>0</v>
      </c>
      <c r="H167" s="37">
        <f t="shared" si="66"/>
        <v>0</v>
      </c>
      <c r="I167" s="37">
        <f t="shared" si="66"/>
        <v>0</v>
      </c>
      <c r="J167" s="37">
        <f t="shared" si="66"/>
        <v>0</v>
      </c>
      <c r="K167" s="37">
        <f t="shared" si="66"/>
        <v>0</v>
      </c>
      <c r="L167" s="37">
        <f t="shared" si="66"/>
        <v>91</v>
      </c>
      <c r="M167" s="37">
        <f t="shared" si="66"/>
        <v>0</v>
      </c>
    </row>
    <row r="168" spans="1:13" ht="49.5">
      <c r="A168" s="44" t="s">
        <v>43</v>
      </c>
      <c r="B168" s="79" t="s">
        <v>21</v>
      </c>
      <c r="C168" s="79" t="s">
        <v>82</v>
      </c>
      <c r="D168" s="79" t="s">
        <v>120</v>
      </c>
      <c r="E168" s="81">
        <v>240</v>
      </c>
      <c r="F168" s="37">
        <v>91</v>
      </c>
      <c r="G168" s="37"/>
      <c r="H168" s="38"/>
      <c r="I168" s="38"/>
      <c r="J168" s="38"/>
      <c r="K168" s="39"/>
      <c r="L168" s="37">
        <f>F168+H168+I168+J168+K168</f>
        <v>91</v>
      </c>
      <c r="M168" s="37">
        <f>G168+K168</f>
        <v>0</v>
      </c>
    </row>
    <row r="169" spans="1:13" ht="51">
      <c r="A169" s="34" t="s">
        <v>23</v>
      </c>
      <c r="B169" s="35" t="s">
        <v>21</v>
      </c>
      <c r="C169" s="35" t="s">
        <v>82</v>
      </c>
      <c r="D169" s="36" t="s">
        <v>24</v>
      </c>
      <c r="E169" s="35"/>
      <c r="F169" s="37">
        <f>F170+F181+F197+F236</f>
        <v>220067</v>
      </c>
      <c r="G169" s="37">
        <f>G170+G181+G197+G236</f>
        <v>3671</v>
      </c>
      <c r="H169" s="37">
        <f t="shared" ref="H169:M169" si="68">H170+H181+H197+H236</f>
        <v>0</v>
      </c>
      <c r="I169" s="37">
        <f t="shared" si="68"/>
        <v>0</v>
      </c>
      <c r="J169" s="37">
        <f t="shared" si="68"/>
        <v>0</v>
      </c>
      <c r="K169" s="37">
        <f t="shared" si="68"/>
        <v>0</v>
      </c>
      <c r="L169" s="37">
        <f t="shared" si="68"/>
        <v>220067</v>
      </c>
      <c r="M169" s="37">
        <f t="shared" si="68"/>
        <v>3671</v>
      </c>
    </row>
    <row r="170" spans="1:13" ht="16.5">
      <c r="A170" s="34" t="s">
        <v>85</v>
      </c>
      <c r="B170" s="35" t="s">
        <v>21</v>
      </c>
      <c r="C170" s="35" t="s">
        <v>82</v>
      </c>
      <c r="D170" s="36" t="s">
        <v>121</v>
      </c>
      <c r="E170" s="35"/>
      <c r="F170" s="37">
        <f>F171+F178</f>
        <v>13395</v>
      </c>
      <c r="G170" s="37">
        <f>G171+G178</f>
        <v>0</v>
      </c>
      <c r="H170" s="37">
        <f t="shared" ref="H170:M170" si="69">H171+H178</f>
        <v>0</v>
      </c>
      <c r="I170" s="37">
        <f t="shared" si="69"/>
        <v>0</v>
      </c>
      <c r="J170" s="37">
        <f t="shared" si="69"/>
        <v>0</v>
      </c>
      <c r="K170" s="37">
        <f t="shared" si="69"/>
        <v>0</v>
      </c>
      <c r="L170" s="37">
        <f t="shared" si="69"/>
        <v>13395</v>
      </c>
      <c r="M170" s="37">
        <f t="shared" si="69"/>
        <v>0</v>
      </c>
    </row>
    <row r="171" spans="1:13" ht="33">
      <c r="A171" s="34" t="s">
        <v>87</v>
      </c>
      <c r="B171" s="35" t="s">
        <v>21</v>
      </c>
      <c r="C171" s="35" t="s">
        <v>82</v>
      </c>
      <c r="D171" s="36" t="s">
        <v>122</v>
      </c>
      <c r="E171" s="35"/>
      <c r="F171" s="37">
        <f>F172+F174+F176</f>
        <v>8865</v>
      </c>
      <c r="G171" s="37">
        <f>G172+G174+G176</f>
        <v>0</v>
      </c>
      <c r="H171" s="37">
        <f t="shared" ref="H171:M171" si="70">H172+H174+H176</f>
        <v>0</v>
      </c>
      <c r="I171" s="37">
        <f t="shared" si="70"/>
        <v>0</v>
      </c>
      <c r="J171" s="37">
        <f t="shared" si="70"/>
        <v>0</v>
      </c>
      <c r="K171" s="37">
        <f t="shared" si="70"/>
        <v>0</v>
      </c>
      <c r="L171" s="37">
        <f t="shared" si="70"/>
        <v>8865</v>
      </c>
      <c r="M171" s="37">
        <f t="shared" si="70"/>
        <v>0</v>
      </c>
    </row>
    <row r="172" spans="1:13" ht="33">
      <c r="A172" s="34" t="s">
        <v>42</v>
      </c>
      <c r="B172" s="35" t="s">
        <v>21</v>
      </c>
      <c r="C172" s="35" t="s">
        <v>82</v>
      </c>
      <c r="D172" s="36" t="s">
        <v>122</v>
      </c>
      <c r="E172" s="42">
        <v>200</v>
      </c>
      <c r="F172" s="37">
        <f>F173</f>
        <v>2417</v>
      </c>
      <c r="G172" s="37">
        <f>G173</f>
        <v>0</v>
      </c>
      <c r="H172" s="37">
        <f t="shared" ref="H172:M172" si="71">H173</f>
        <v>0</v>
      </c>
      <c r="I172" s="37">
        <f t="shared" si="71"/>
        <v>0</v>
      </c>
      <c r="J172" s="37">
        <f t="shared" si="71"/>
        <v>0</v>
      </c>
      <c r="K172" s="37">
        <f t="shared" si="71"/>
        <v>0</v>
      </c>
      <c r="L172" s="37">
        <f t="shared" si="71"/>
        <v>2417</v>
      </c>
      <c r="M172" s="37">
        <f t="shared" si="71"/>
        <v>0</v>
      </c>
    </row>
    <row r="173" spans="1:13" ht="49.5">
      <c r="A173" s="44" t="s">
        <v>43</v>
      </c>
      <c r="B173" s="35" t="s">
        <v>21</v>
      </c>
      <c r="C173" s="35" t="s">
        <v>82</v>
      </c>
      <c r="D173" s="36" t="s">
        <v>122</v>
      </c>
      <c r="E173" s="42">
        <v>240</v>
      </c>
      <c r="F173" s="37">
        <f>1197+1018+202</f>
        <v>2417</v>
      </c>
      <c r="G173" s="37"/>
      <c r="H173" s="38"/>
      <c r="I173" s="38"/>
      <c r="J173" s="38"/>
      <c r="K173" s="39"/>
      <c r="L173" s="37">
        <f>F173+H173+I173+J173+K173</f>
        <v>2417</v>
      </c>
      <c r="M173" s="37">
        <f>G173+K173</f>
        <v>0</v>
      </c>
    </row>
    <row r="174" spans="1:13" ht="33">
      <c r="A174" s="44" t="s">
        <v>44</v>
      </c>
      <c r="B174" s="35" t="s">
        <v>21</v>
      </c>
      <c r="C174" s="35" t="s">
        <v>82</v>
      </c>
      <c r="D174" s="36" t="s">
        <v>122</v>
      </c>
      <c r="E174" s="42">
        <v>300</v>
      </c>
      <c r="F174" s="37">
        <f>F175</f>
        <v>95</v>
      </c>
      <c r="G174" s="37">
        <f>G175</f>
        <v>0</v>
      </c>
      <c r="H174" s="37">
        <f t="shared" ref="H174:M174" si="72">H175</f>
        <v>0</v>
      </c>
      <c r="I174" s="37">
        <f t="shared" si="72"/>
        <v>0</v>
      </c>
      <c r="J174" s="37">
        <f t="shared" si="72"/>
        <v>0</v>
      </c>
      <c r="K174" s="37">
        <f t="shared" si="72"/>
        <v>0</v>
      </c>
      <c r="L174" s="37">
        <f t="shared" si="72"/>
        <v>95</v>
      </c>
      <c r="M174" s="37">
        <f t="shared" si="72"/>
        <v>0</v>
      </c>
    </row>
    <row r="175" spans="1:13" ht="16.5">
      <c r="A175" s="44" t="s">
        <v>46</v>
      </c>
      <c r="B175" s="35" t="s">
        <v>21</v>
      </c>
      <c r="C175" s="35" t="s">
        <v>82</v>
      </c>
      <c r="D175" s="36" t="s">
        <v>122</v>
      </c>
      <c r="E175" s="42">
        <v>360</v>
      </c>
      <c r="F175" s="37">
        <v>95</v>
      </c>
      <c r="G175" s="37"/>
      <c r="H175" s="38"/>
      <c r="I175" s="38"/>
      <c r="J175" s="38"/>
      <c r="K175" s="39"/>
      <c r="L175" s="37">
        <f>F175+H175+I175+J175+K175</f>
        <v>95</v>
      </c>
      <c r="M175" s="37">
        <f>G175+K175</f>
        <v>0</v>
      </c>
    </row>
    <row r="176" spans="1:13" ht="16.5">
      <c r="A176" s="34" t="s">
        <v>47</v>
      </c>
      <c r="B176" s="35" t="s">
        <v>21</v>
      </c>
      <c r="C176" s="35" t="s">
        <v>82</v>
      </c>
      <c r="D176" s="36" t="s">
        <v>122</v>
      </c>
      <c r="E176" s="42">
        <v>800</v>
      </c>
      <c r="F176" s="37">
        <f>F177</f>
        <v>6353</v>
      </c>
      <c r="G176" s="37">
        <f>G177</f>
        <v>0</v>
      </c>
      <c r="H176" s="37">
        <f t="shared" ref="H176:M176" si="73">H177</f>
        <v>0</v>
      </c>
      <c r="I176" s="37">
        <f t="shared" si="73"/>
        <v>0</v>
      </c>
      <c r="J176" s="37">
        <f t="shared" si="73"/>
        <v>0</v>
      </c>
      <c r="K176" s="37">
        <f t="shared" si="73"/>
        <v>0</v>
      </c>
      <c r="L176" s="37">
        <f t="shared" si="73"/>
        <v>6353</v>
      </c>
      <c r="M176" s="37">
        <f t="shared" si="73"/>
        <v>0</v>
      </c>
    </row>
    <row r="177" spans="1:13" ht="16.5">
      <c r="A177" s="34" t="s">
        <v>49</v>
      </c>
      <c r="B177" s="35" t="s">
        <v>21</v>
      </c>
      <c r="C177" s="35" t="s">
        <v>82</v>
      </c>
      <c r="D177" s="36" t="s">
        <v>122</v>
      </c>
      <c r="E177" s="42">
        <v>850</v>
      </c>
      <c r="F177" s="37">
        <f>1199+5154</f>
        <v>6353</v>
      </c>
      <c r="G177" s="37"/>
      <c r="H177" s="38"/>
      <c r="I177" s="38"/>
      <c r="J177" s="38"/>
      <c r="K177" s="39"/>
      <c r="L177" s="37">
        <f>F177+H177+I177+J177+K177</f>
        <v>6353</v>
      </c>
      <c r="M177" s="37">
        <f>G177+K177</f>
        <v>0</v>
      </c>
    </row>
    <row r="178" spans="1:13" ht="49.5">
      <c r="A178" s="34" t="s">
        <v>123</v>
      </c>
      <c r="B178" s="35" t="s">
        <v>21</v>
      </c>
      <c r="C178" s="35" t="s">
        <v>82</v>
      </c>
      <c r="D178" s="36" t="s">
        <v>124</v>
      </c>
      <c r="E178" s="35"/>
      <c r="F178" s="37">
        <f>F179</f>
        <v>4530</v>
      </c>
      <c r="G178" s="37">
        <f>G179</f>
        <v>0</v>
      </c>
      <c r="H178" s="37">
        <f t="shared" ref="H178:M179" si="74">H179</f>
        <v>0</v>
      </c>
      <c r="I178" s="37">
        <f t="shared" si="74"/>
        <v>0</v>
      </c>
      <c r="J178" s="37">
        <f t="shared" si="74"/>
        <v>0</v>
      </c>
      <c r="K178" s="37">
        <f t="shared" si="74"/>
        <v>0</v>
      </c>
      <c r="L178" s="37">
        <f t="shared" si="74"/>
        <v>4530</v>
      </c>
      <c r="M178" s="37">
        <f t="shared" si="74"/>
        <v>0</v>
      </c>
    </row>
    <row r="179" spans="1:13" ht="33">
      <c r="A179" s="34" t="s">
        <v>42</v>
      </c>
      <c r="B179" s="35" t="s">
        <v>21</v>
      </c>
      <c r="C179" s="35" t="s">
        <v>82</v>
      </c>
      <c r="D179" s="36" t="s">
        <v>124</v>
      </c>
      <c r="E179" s="42">
        <v>200</v>
      </c>
      <c r="F179" s="37">
        <f>F180</f>
        <v>4530</v>
      </c>
      <c r="G179" s="37">
        <f>G180</f>
        <v>0</v>
      </c>
      <c r="H179" s="37">
        <f t="shared" si="74"/>
        <v>0</v>
      </c>
      <c r="I179" s="37">
        <f t="shared" si="74"/>
        <v>0</v>
      </c>
      <c r="J179" s="37">
        <f t="shared" si="74"/>
        <v>0</v>
      </c>
      <c r="K179" s="37">
        <f t="shared" si="74"/>
        <v>0</v>
      </c>
      <c r="L179" s="37">
        <f t="shared" si="74"/>
        <v>4530</v>
      </c>
      <c r="M179" s="37">
        <f t="shared" si="74"/>
        <v>0</v>
      </c>
    </row>
    <row r="180" spans="1:13" ht="49.5">
      <c r="A180" s="44" t="s">
        <v>43</v>
      </c>
      <c r="B180" s="35" t="s">
        <v>21</v>
      </c>
      <c r="C180" s="35" t="s">
        <v>82</v>
      </c>
      <c r="D180" s="36" t="s">
        <v>124</v>
      </c>
      <c r="E180" s="42">
        <v>240</v>
      </c>
      <c r="F180" s="37">
        <v>4530</v>
      </c>
      <c r="G180" s="37"/>
      <c r="H180" s="38"/>
      <c r="I180" s="38"/>
      <c r="J180" s="38"/>
      <c r="K180" s="39"/>
      <c r="L180" s="37">
        <f>F180+H180+I180+J180+K180</f>
        <v>4530</v>
      </c>
      <c r="M180" s="37">
        <f>G180+K180</f>
        <v>0</v>
      </c>
    </row>
    <row r="181" spans="1:13" ht="33">
      <c r="A181" s="34" t="s">
        <v>125</v>
      </c>
      <c r="B181" s="35" t="s">
        <v>21</v>
      </c>
      <c r="C181" s="35" t="s">
        <v>82</v>
      </c>
      <c r="D181" s="40" t="s">
        <v>126</v>
      </c>
      <c r="E181" s="35"/>
      <c r="F181" s="37">
        <f>F182+F189</f>
        <v>200461</v>
      </c>
      <c r="G181" s="37">
        <f>G182+G189</f>
        <v>0</v>
      </c>
      <c r="H181" s="37">
        <f t="shared" ref="H181:M181" si="75">H182+H189</f>
        <v>0</v>
      </c>
      <c r="I181" s="37">
        <f t="shared" si="75"/>
        <v>0</v>
      </c>
      <c r="J181" s="37">
        <f t="shared" si="75"/>
        <v>0</v>
      </c>
      <c r="K181" s="37">
        <f t="shared" si="75"/>
        <v>0</v>
      </c>
      <c r="L181" s="37">
        <f t="shared" si="75"/>
        <v>200461</v>
      </c>
      <c r="M181" s="37">
        <f t="shared" si="75"/>
        <v>0</v>
      </c>
    </row>
    <row r="182" spans="1:13" ht="33">
      <c r="A182" s="34" t="s">
        <v>127</v>
      </c>
      <c r="B182" s="35" t="s">
        <v>21</v>
      </c>
      <c r="C182" s="35" t="s">
        <v>82</v>
      </c>
      <c r="D182" s="40" t="s">
        <v>128</v>
      </c>
      <c r="E182" s="35"/>
      <c r="F182" s="37">
        <f>F183+F185+F187</f>
        <v>24146</v>
      </c>
      <c r="G182" s="37">
        <f>G183+G185+G187</f>
        <v>0</v>
      </c>
      <c r="H182" s="37">
        <f t="shared" ref="H182:M182" si="76">H183+H185+H187</f>
        <v>0</v>
      </c>
      <c r="I182" s="37">
        <f t="shared" si="76"/>
        <v>0</v>
      </c>
      <c r="J182" s="37">
        <f t="shared" si="76"/>
        <v>0</v>
      </c>
      <c r="K182" s="37">
        <f t="shared" si="76"/>
        <v>0</v>
      </c>
      <c r="L182" s="37">
        <f t="shared" si="76"/>
        <v>24146</v>
      </c>
      <c r="M182" s="37">
        <f t="shared" si="76"/>
        <v>0</v>
      </c>
    </row>
    <row r="183" spans="1:13" ht="82.5">
      <c r="A183" s="34" t="s">
        <v>29</v>
      </c>
      <c r="B183" s="35" t="s">
        <v>21</v>
      </c>
      <c r="C183" s="35" t="s">
        <v>82</v>
      </c>
      <c r="D183" s="40" t="s">
        <v>128</v>
      </c>
      <c r="E183" s="42">
        <v>100</v>
      </c>
      <c r="F183" s="37">
        <f>F184</f>
        <v>20597</v>
      </c>
      <c r="G183" s="37">
        <f>G184</f>
        <v>0</v>
      </c>
      <c r="H183" s="37">
        <f t="shared" ref="H183:M183" si="77">H184</f>
        <v>0</v>
      </c>
      <c r="I183" s="37">
        <f t="shared" si="77"/>
        <v>0</v>
      </c>
      <c r="J183" s="37">
        <f t="shared" si="77"/>
        <v>0</v>
      </c>
      <c r="K183" s="37">
        <f t="shared" si="77"/>
        <v>0</v>
      </c>
      <c r="L183" s="37">
        <f t="shared" si="77"/>
        <v>20597</v>
      </c>
      <c r="M183" s="37">
        <f t="shared" si="77"/>
        <v>0</v>
      </c>
    </row>
    <row r="184" spans="1:13" ht="33">
      <c r="A184" s="44" t="s">
        <v>129</v>
      </c>
      <c r="B184" s="35" t="s">
        <v>21</v>
      </c>
      <c r="C184" s="35" t="s">
        <v>82</v>
      </c>
      <c r="D184" s="40" t="s">
        <v>128</v>
      </c>
      <c r="E184" s="42">
        <v>110</v>
      </c>
      <c r="F184" s="37">
        <v>20597</v>
      </c>
      <c r="G184" s="37"/>
      <c r="H184" s="38"/>
      <c r="I184" s="38"/>
      <c r="J184" s="38"/>
      <c r="K184" s="39"/>
      <c r="L184" s="37">
        <f>F184+H184+I184+J184+K184</f>
        <v>20597</v>
      </c>
      <c r="M184" s="37">
        <f>G184+K184</f>
        <v>0</v>
      </c>
    </row>
    <row r="185" spans="1:13" ht="33">
      <c r="A185" s="34" t="s">
        <v>42</v>
      </c>
      <c r="B185" s="35" t="s">
        <v>21</v>
      </c>
      <c r="C185" s="35" t="s">
        <v>82</v>
      </c>
      <c r="D185" s="40" t="s">
        <v>128</v>
      </c>
      <c r="E185" s="42">
        <v>200</v>
      </c>
      <c r="F185" s="37">
        <f>F186</f>
        <v>3548</v>
      </c>
      <c r="G185" s="37">
        <f>G186</f>
        <v>0</v>
      </c>
      <c r="H185" s="37">
        <f t="shared" ref="H185:M185" si="78">H186</f>
        <v>0</v>
      </c>
      <c r="I185" s="37">
        <f t="shared" si="78"/>
        <v>0</v>
      </c>
      <c r="J185" s="37">
        <f t="shared" si="78"/>
        <v>0</v>
      </c>
      <c r="K185" s="37">
        <f t="shared" si="78"/>
        <v>0</v>
      </c>
      <c r="L185" s="37">
        <f t="shared" si="78"/>
        <v>3548</v>
      </c>
      <c r="M185" s="37">
        <f t="shared" si="78"/>
        <v>0</v>
      </c>
    </row>
    <row r="186" spans="1:13" ht="49.5">
      <c r="A186" s="44" t="s">
        <v>43</v>
      </c>
      <c r="B186" s="35" t="s">
        <v>21</v>
      </c>
      <c r="C186" s="35" t="s">
        <v>82</v>
      </c>
      <c r="D186" s="40" t="s">
        <v>128</v>
      </c>
      <c r="E186" s="42">
        <v>240</v>
      </c>
      <c r="F186" s="37">
        <f>3248+300</f>
        <v>3548</v>
      </c>
      <c r="G186" s="37"/>
      <c r="H186" s="38"/>
      <c r="I186" s="38"/>
      <c r="J186" s="38"/>
      <c r="K186" s="39"/>
      <c r="L186" s="37">
        <f>F186+H186+I186+J186+K186</f>
        <v>3548</v>
      </c>
      <c r="M186" s="37">
        <f>G186+K186</f>
        <v>0</v>
      </c>
    </row>
    <row r="187" spans="1:13" ht="16.5">
      <c r="A187" s="34" t="s">
        <v>47</v>
      </c>
      <c r="B187" s="35" t="s">
        <v>21</v>
      </c>
      <c r="C187" s="35" t="s">
        <v>82</v>
      </c>
      <c r="D187" s="40" t="s">
        <v>128</v>
      </c>
      <c r="E187" s="42">
        <v>800</v>
      </c>
      <c r="F187" s="37">
        <f>F188</f>
        <v>1</v>
      </c>
      <c r="G187" s="37">
        <f>G188</f>
        <v>0</v>
      </c>
      <c r="H187" s="37">
        <f t="shared" ref="H187:M187" si="79">H188</f>
        <v>0</v>
      </c>
      <c r="I187" s="37">
        <f t="shared" si="79"/>
        <v>0</v>
      </c>
      <c r="J187" s="37">
        <f t="shared" si="79"/>
        <v>0</v>
      </c>
      <c r="K187" s="37">
        <f t="shared" si="79"/>
        <v>0</v>
      </c>
      <c r="L187" s="37">
        <f t="shared" si="79"/>
        <v>1</v>
      </c>
      <c r="M187" s="37">
        <f t="shared" si="79"/>
        <v>0</v>
      </c>
    </row>
    <row r="188" spans="1:13" ht="16.5">
      <c r="A188" s="34" t="s">
        <v>49</v>
      </c>
      <c r="B188" s="35" t="s">
        <v>21</v>
      </c>
      <c r="C188" s="35" t="s">
        <v>82</v>
      </c>
      <c r="D188" s="40" t="s">
        <v>128</v>
      </c>
      <c r="E188" s="42">
        <v>850</v>
      </c>
      <c r="F188" s="37">
        <v>1</v>
      </c>
      <c r="G188" s="37"/>
      <c r="H188" s="38"/>
      <c r="I188" s="38"/>
      <c r="J188" s="38"/>
      <c r="K188" s="39"/>
      <c r="L188" s="37">
        <f>F188+H188+I188+J188+K188</f>
        <v>1</v>
      </c>
      <c r="M188" s="37">
        <f>G188+K188</f>
        <v>0</v>
      </c>
    </row>
    <row r="189" spans="1:13" ht="33">
      <c r="A189" s="34" t="s">
        <v>130</v>
      </c>
      <c r="B189" s="35" t="s">
        <v>21</v>
      </c>
      <c r="C189" s="35" t="s">
        <v>82</v>
      </c>
      <c r="D189" s="40" t="s">
        <v>131</v>
      </c>
      <c r="E189" s="35"/>
      <c r="F189" s="37">
        <f>F190+F192+F194</f>
        <v>176315</v>
      </c>
      <c r="G189" s="37">
        <f>G190+G192+G194</f>
        <v>0</v>
      </c>
      <c r="H189" s="37">
        <f t="shared" ref="H189:M189" si="80">H190+H192+H194</f>
        <v>0</v>
      </c>
      <c r="I189" s="37">
        <f t="shared" si="80"/>
        <v>0</v>
      </c>
      <c r="J189" s="37">
        <f t="shared" si="80"/>
        <v>0</v>
      </c>
      <c r="K189" s="37">
        <f t="shared" si="80"/>
        <v>0</v>
      </c>
      <c r="L189" s="37">
        <f t="shared" si="80"/>
        <v>176315</v>
      </c>
      <c r="M189" s="37">
        <f t="shared" si="80"/>
        <v>0</v>
      </c>
    </row>
    <row r="190" spans="1:13" ht="82.5">
      <c r="A190" s="34" t="s">
        <v>29</v>
      </c>
      <c r="B190" s="35" t="s">
        <v>21</v>
      </c>
      <c r="C190" s="35" t="s">
        <v>82</v>
      </c>
      <c r="D190" s="40" t="s">
        <v>131</v>
      </c>
      <c r="E190" s="42">
        <v>100</v>
      </c>
      <c r="F190" s="37">
        <f>F191</f>
        <v>118802</v>
      </c>
      <c r="G190" s="37">
        <f>G191</f>
        <v>0</v>
      </c>
      <c r="H190" s="37">
        <f t="shared" ref="H190:M190" si="81">H191</f>
        <v>0</v>
      </c>
      <c r="I190" s="37">
        <f t="shared" si="81"/>
        <v>0</v>
      </c>
      <c r="J190" s="37">
        <f t="shared" si="81"/>
        <v>0</v>
      </c>
      <c r="K190" s="37">
        <f t="shared" si="81"/>
        <v>0</v>
      </c>
      <c r="L190" s="37">
        <f t="shared" si="81"/>
        <v>118802</v>
      </c>
      <c r="M190" s="37">
        <f t="shared" si="81"/>
        <v>0</v>
      </c>
    </row>
    <row r="191" spans="1:13" ht="33">
      <c r="A191" s="44" t="s">
        <v>129</v>
      </c>
      <c r="B191" s="35" t="s">
        <v>21</v>
      </c>
      <c r="C191" s="35" t="s">
        <v>82</v>
      </c>
      <c r="D191" s="40" t="s">
        <v>131</v>
      </c>
      <c r="E191" s="42">
        <v>110</v>
      </c>
      <c r="F191" s="37">
        <v>118802</v>
      </c>
      <c r="G191" s="37"/>
      <c r="H191" s="38"/>
      <c r="I191" s="38"/>
      <c r="J191" s="38"/>
      <c r="K191" s="39"/>
      <c r="L191" s="37">
        <f>F191+H191+I191+J191+K191</f>
        <v>118802</v>
      </c>
      <c r="M191" s="37">
        <f>G191+K191</f>
        <v>0</v>
      </c>
    </row>
    <row r="192" spans="1:13" ht="33">
      <c r="A192" s="34" t="s">
        <v>42</v>
      </c>
      <c r="B192" s="35" t="s">
        <v>21</v>
      </c>
      <c r="C192" s="35" t="s">
        <v>82</v>
      </c>
      <c r="D192" s="40" t="s">
        <v>131</v>
      </c>
      <c r="E192" s="42">
        <v>200</v>
      </c>
      <c r="F192" s="37">
        <f>F193</f>
        <v>57011</v>
      </c>
      <c r="G192" s="37">
        <f>G193</f>
        <v>0</v>
      </c>
      <c r="H192" s="37">
        <f t="shared" ref="H192:M192" si="82">H193</f>
        <v>0</v>
      </c>
      <c r="I192" s="37">
        <f t="shared" si="82"/>
        <v>0</v>
      </c>
      <c r="J192" s="37">
        <f t="shared" si="82"/>
        <v>0</v>
      </c>
      <c r="K192" s="37">
        <f t="shared" si="82"/>
        <v>0</v>
      </c>
      <c r="L192" s="37">
        <f t="shared" si="82"/>
        <v>57011</v>
      </c>
      <c r="M192" s="37">
        <f t="shared" si="82"/>
        <v>0</v>
      </c>
    </row>
    <row r="193" spans="1:13" ht="49.5">
      <c r="A193" s="44" t="s">
        <v>43</v>
      </c>
      <c r="B193" s="35" t="s">
        <v>21</v>
      </c>
      <c r="C193" s="35" t="s">
        <v>82</v>
      </c>
      <c r="D193" s="40" t="s">
        <v>131</v>
      </c>
      <c r="E193" s="42">
        <v>240</v>
      </c>
      <c r="F193" s="37">
        <v>57011</v>
      </c>
      <c r="G193" s="37"/>
      <c r="H193" s="38"/>
      <c r="I193" s="38"/>
      <c r="J193" s="38"/>
      <c r="K193" s="39"/>
      <c r="L193" s="37">
        <f>F193+H193+I193+J193+K193</f>
        <v>57011</v>
      </c>
      <c r="M193" s="37">
        <f>G193+K193</f>
        <v>0</v>
      </c>
    </row>
    <row r="194" spans="1:13" ht="16.5">
      <c r="A194" s="34" t="s">
        <v>47</v>
      </c>
      <c r="B194" s="35" t="s">
        <v>21</v>
      </c>
      <c r="C194" s="35" t="s">
        <v>82</v>
      </c>
      <c r="D194" s="40" t="s">
        <v>131</v>
      </c>
      <c r="E194" s="42">
        <v>800</v>
      </c>
      <c r="F194" s="37">
        <f>F195+F196</f>
        <v>502</v>
      </c>
      <c r="G194" s="37">
        <f>G195+G196</f>
        <v>0</v>
      </c>
      <c r="H194" s="37">
        <f t="shared" ref="H194:M194" si="83">H195+H196</f>
        <v>0</v>
      </c>
      <c r="I194" s="37">
        <f t="shared" si="83"/>
        <v>0</v>
      </c>
      <c r="J194" s="37">
        <f t="shared" si="83"/>
        <v>0</v>
      </c>
      <c r="K194" s="37">
        <f t="shared" si="83"/>
        <v>0</v>
      </c>
      <c r="L194" s="37">
        <f t="shared" si="83"/>
        <v>502</v>
      </c>
      <c r="M194" s="37">
        <f t="shared" si="83"/>
        <v>0</v>
      </c>
    </row>
    <row r="195" spans="1:13" s="86" customFormat="1" ht="16.5">
      <c r="A195" s="34" t="s">
        <v>48</v>
      </c>
      <c r="B195" s="35" t="s">
        <v>21</v>
      </c>
      <c r="C195" s="35" t="s">
        <v>82</v>
      </c>
      <c r="D195" s="40" t="s">
        <v>131</v>
      </c>
      <c r="E195" s="42">
        <v>830</v>
      </c>
      <c r="F195" s="73"/>
      <c r="G195" s="73"/>
      <c r="H195" s="38"/>
      <c r="I195" s="38"/>
      <c r="J195" s="38"/>
      <c r="K195" s="39"/>
      <c r="L195" s="37">
        <f>F195+H195+I195+J195+K195</f>
        <v>0</v>
      </c>
      <c r="M195" s="37">
        <f>G195+K195</f>
        <v>0</v>
      </c>
    </row>
    <row r="196" spans="1:13" ht="16.5">
      <c r="A196" s="34" t="s">
        <v>49</v>
      </c>
      <c r="B196" s="35" t="s">
        <v>21</v>
      </c>
      <c r="C196" s="35" t="s">
        <v>82</v>
      </c>
      <c r="D196" s="40" t="s">
        <v>131</v>
      </c>
      <c r="E196" s="42">
        <v>850</v>
      </c>
      <c r="F196" s="37">
        <v>502</v>
      </c>
      <c r="G196" s="37"/>
      <c r="H196" s="38"/>
      <c r="I196" s="38"/>
      <c r="J196" s="38"/>
      <c r="K196" s="39"/>
      <c r="L196" s="37">
        <f>F196+H196+I196+J196+K196</f>
        <v>502</v>
      </c>
      <c r="M196" s="37">
        <f>G196+K196</f>
        <v>0</v>
      </c>
    </row>
    <row r="197" spans="1:13" s="86" customFormat="1" ht="16.5">
      <c r="A197" s="34" t="s">
        <v>53</v>
      </c>
      <c r="B197" s="35" t="s">
        <v>21</v>
      </c>
      <c r="C197" s="35" t="s">
        <v>82</v>
      </c>
      <c r="D197" s="40" t="s">
        <v>54</v>
      </c>
      <c r="E197" s="35"/>
      <c r="F197" s="37">
        <f>F198+F201+F206+F211+F217+F224+F231+F214</f>
        <v>3671</v>
      </c>
      <c r="G197" s="37">
        <f>G198+G201+G206+G211+G217+G224+G231+G214</f>
        <v>3671</v>
      </c>
      <c r="H197" s="37">
        <f t="shared" ref="H197:M197" si="84">H198+H201+H206+H211+H217+H224+H231+H214</f>
        <v>0</v>
      </c>
      <c r="I197" s="37">
        <f t="shared" si="84"/>
        <v>0</v>
      </c>
      <c r="J197" s="37">
        <f t="shared" si="84"/>
        <v>0</v>
      </c>
      <c r="K197" s="37">
        <f t="shared" si="84"/>
        <v>0</v>
      </c>
      <c r="L197" s="37">
        <f t="shared" si="84"/>
        <v>3671</v>
      </c>
      <c r="M197" s="37">
        <f t="shared" si="84"/>
        <v>3671</v>
      </c>
    </row>
    <row r="198" spans="1:13" s="77" customFormat="1" ht="33" hidden="1">
      <c r="A198" s="82" t="s">
        <v>55</v>
      </c>
      <c r="B198" s="66" t="s">
        <v>21</v>
      </c>
      <c r="C198" s="66" t="s">
        <v>82</v>
      </c>
      <c r="D198" s="75" t="s">
        <v>56</v>
      </c>
      <c r="E198" s="66"/>
      <c r="F198" s="58">
        <f>F199</f>
        <v>0</v>
      </c>
      <c r="G198" s="58">
        <f>G199</f>
        <v>0</v>
      </c>
      <c r="H198" s="58">
        <f t="shared" ref="H198:M199" si="85">H199</f>
        <v>0</v>
      </c>
      <c r="I198" s="58">
        <f t="shared" si="85"/>
        <v>0</v>
      </c>
      <c r="J198" s="58">
        <f t="shared" si="85"/>
        <v>0</v>
      </c>
      <c r="K198" s="58">
        <f t="shared" si="85"/>
        <v>0</v>
      </c>
      <c r="L198" s="58">
        <f t="shared" si="85"/>
        <v>0</v>
      </c>
      <c r="M198" s="58">
        <f t="shared" si="85"/>
        <v>0</v>
      </c>
    </row>
    <row r="199" spans="1:13" s="77" customFormat="1" ht="33" hidden="1">
      <c r="A199" s="82" t="s">
        <v>42</v>
      </c>
      <c r="B199" s="66" t="s">
        <v>21</v>
      </c>
      <c r="C199" s="66" t="s">
        <v>82</v>
      </c>
      <c r="D199" s="75" t="s">
        <v>56</v>
      </c>
      <c r="E199" s="68">
        <v>200</v>
      </c>
      <c r="F199" s="58">
        <f>F200</f>
        <v>0</v>
      </c>
      <c r="G199" s="58">
        <f>G200</f>
        <v>0</v>
      </c>
      <c r="H199" s="58">
        <f t="shared" si="85"/>
        <v>0</v>
      </c>
      <c r="I199" s="58">
        <f t="shared" si="85"/>
        <v>0</v>
      </c>
      <c r="J199" s="58">
        <f t="shared" si="85"/>
        <v>0</v>
      </c>
      <c r="K199" s="58">
        <f t="shared" si="85"/>
        <v>0</v>
      </c>
      <c r="L199" s="58">
        <f t="shared" si="85"/>
        <v>0</v>
      </c>
      <c r="M199" s="58">
        <f t="shared" si="85"/>
        <v>0</v>
      </c>
    </row>
    <row r="200" spans="1:13" s="77" customFormat="1" ht="49.5" hidden="1">
      <c r="A200" s="82" t="s">
        <v>43</v>
      </c>
      <c r="B200" s="66" t="s">
        <v>21</v>
      </c>
      <c r="C200" s="66" t="s">
        <v>82</v>
      </c>
      <c r="D200" s="75" t="s">
        <v>56</v>
      </c>
      <c r="E200" s="68">
        <v>240</v>
      </c>
      <c r="F200" s="58"/>
      <c r="G200" s="58"/>
      <c r="H200" s="58"/>
      <c r="I200" s="58"/>
      <c r="J200" s="58"/>
      <c r="K200" s="58"/>
      <c r="L200" s="58">
        <f>F200+H200+I200+J200+K200</f>
        <v>0</v>
      </c>
      <c r="M200" s="58">
        <f>G200+K200</f>
        <v>0</v>
      </c>
    </row>
    <row r="201" spans="1:13" s="86" customFormat="1" ht="33">
      <c r="A201" s="34" t="s">
        <v>57</v>
      </c>
      <c r="B201" s="35" t="s">
        <v>21</v>
      </c>
      <c r="C201" s="35" t="s">
        <v>82</v>
      </c>
      <c r="D201" s="40" t="s">
        <v>58</v>
      </c>
      <c r="E201" s="35"/>
      <c r="F201" s="37">
        <f>F202+F204</f>
        <v>573</v>
      </c>
      <c r="G201" s="37">
        <f>G202+G204</f>
        <v>573</v>
      </c>
      <c r="H201" s="37">
        <f t="shared" ref="H201:M201" si="86">H202+H204</f>
        <v>0</v>
      </c>
      <c r="I201" s="37">
        <f t="shared" si="86"/>
        <v>0</v>
      </c>
      <c r="J201" s="37">
        <f t="shared" si="86"/>
        <v>0</v>
      </c>
      <c r="K201" s="37">
        <f t="shared" si="86"/>
        <v>0</v>
      </c>
      <c r="L201" s="37">
        <f t="shared" si="86"/>
        <v>573</v>
      </c>
      <c r="M201" s="37">
        <f t="shared" si="86"/>
        <v>573</v>
      </c>
    </row>
    <row r="202" spans="1:13" s="86" customFormat="1" ht="33">
      <c r="A202" s="34" t="s">
        <v>42</v>
      </c>
      <c r="B202" s="35" t="s">
        <v>21</v>
      </c>
      <c r="C202" s="35" t="s">
        <v>82</v>
      </c>
      <c r="D202" s="40" t="s">
        <v>58</v>
      </c>
      <c r="E202" s="42">
        <v>200</v>
      </c>
      <c r="F202" s="37">
        <f>F203</f>
        <v>570</v>
      </c>
      <c r="G202" s="37">
        <f>G203</f>
        <v>570</v>
      </c>
      <c r="H202" s="37">
        <f t="shared" ref="H202:M202" si="87">H203</f>
        <v>0</v>
      </c>
      <c r="I202" s="37">
        <f t="shared" si="87"/>
        <v>0</v>
      </c>
      <c r="J202" s="37">
        <f t="shared" si="87"/>
        <v>0</v>
      </c>
      <c r="K202" s="37">
        <f t="shared" si="87"/>
        <v>0</v>
      </c>
      <c r="L202" s="37">
        <f t="shared" si="87"/>
        <v>570</v>
      </c>
      <c r="M202" s="37">
        <f t="shared" si="87"/>
        <v>570</v>
      </c>
    </row>
    <row r="203" spans="1:13" s="86" customFormat="1" ht="49.5">
      <c r="A203" s="34" t="s">
        <v>43</v>
      </c>
      <c r="B203" s="35" t="s">
        <v>21</v>
      </c>
      <c r="C203" s="35" t="s">
        <v>82</v>
      </c>
      <c r="D203" s="40" t="s">
        <v>58</v>
      </c>
      <c r="E203" s="42">
        <v>240</v>
      </c>
      <c r="F203" s="37">
        <v>570</v>
      </c>
      <c r="G203" s="37">
        <v>570</v>
      </c>
      <c r="H203" s="38"/>
      <c r="I203" s="38"/>
      <c r="J203" s="38"/>
      <c r="K203" s="39"/>
      <c r="L203" s="37">
        <f>F203+H203+I203+J203+K203</f>
        <v>570</v>
      </c>
      <c r="M203" s="37">
        <f>G203+K203</f>
        <v>570</v>
      </c>
    </row>
    <row r="204" spans="1:13" s="86" customFormat="1" ht="16.5">
      <c r="A204" s="34" t="s">
        <v>47</v>
      </c>
      <c r="B204" s="35" t="s">
        <v>21</v>
      </c>
      <c r="C204" s="35" t="s">
        <v>82</v>
      </c>
      <c r="D204" s="40" t="s">
        <v>58</v>
      </c>
      <c r="E204" s="42">
        <v>800</v>
      </c>
      <c r="F204" s="37">
        <f>F205</f>
        <v>3</v>
      </c>
      <c r="G204" s="37">
        <f>G205</f>
        <v>3</v>
      </c>
      <c r="H204" s="37">
        <f t="shared" ref="H204:M204" si="88">H205</f>
        <v>0</v>
      </c>
      <c r="I204" s="37">
        <f t="shared" si="88"/>
        <v>0</v>
      </c>
      <c r="J204" s="37">
        <f t="shared" si="88"/>
        <v>0</v>
      </c>
      <c r="K204" s="37">
        <f t="shared" si="88"/>
        <v>0</v>
      </c>
      <c r="L204" s="37">
        <f t="shared" si="88"/>
        <v>3</v>
      </c>
      <c r="M204" s="37">
        <f t="shared" si="88"/>
        <v>3</v>
      </c>
    </row>
    <row r="205" spans="1:13" s="86" customFormat="1" ht="16.5">
      <c r="A205" s="34" t="s">
        <v>49</v>
      </c>
      <c r="B205" s="35" t="s">
        <v>21</v>
      </c>
      <c r="C205" s="35" t="s">
        <v>82</v>
      </c>
      <c r="D205" s="40" t="s">
        <v>58</v>
      </c>
      <c r="E205" s="42">
        <v>850</v>
      </c>
      <c r="F205" s="37">
        <v>3</v>
      </c>
      <c r="G205" s="37">
        <v>3</v>
      </c>
      <c r="H205" s="38"/>
      <c r="I205" s="38"/>
      <c r="J205" s="38"/>
      <c r="K205" s="39"/>
      <c r="L205" s="37">
        <f>F205+H205+I205+J205+K205</f>
        <v>3</v>
      </c>
      <c r="M205" s="37">
        <f>G205+K205</f>
        <v>3</v>
      </c>
    </row>
    <row r="206" spans="1:13" s="86" customFormat="1" ht="66">
      <c r="A206" s="34" t="s">
        <v>59</v>
      </c>
      <c r="B206" s="35" t="s">
        <v>21</v>
      </c>
      <c r="C206" s="35" t="s">
        <v>82</v>
      </c>
      <c r="D206" s="40" t="s">
        <v>60</v>
      </c>
      <c r="E206" s="35"/>
      <c r="F206" s="37">
        <f>F207+F209</f>
        <v>269</v>
      </c>
      <c r="G206" s="37">
        <f>G207+G209</f>
        <v>269</v>
      </c>
      <c r="H206" s="37">
        <f t="shared" ref="H206:M206" si="89">H207+H209</f>
        <v>0</v>
      </c>
      <c r="I206" s="37">
        <f t="shared" si="89"/>
        <v>0</v>
      </c>
      <c r="J206" s="37">
        <f t="shared" si="89"/>
        <v>0</v>
      </c>
      <c r="K206" s="37">
        <f t="shared" si="89"/>
        <v>0</v>
      </c>
      <c r="L206" s="37">
        <f t="shared" si="89"/>
        <v>269</v>
      </c>
      <c r="M206" s="37">
        <f t="shared" si="89"/>
        <v>269</v>
      </c>
    </row>
    <row r="207" spans="1:13" s="86" customFormat="1" ht="82.5">
      <c r="A207" s="34" t="s">
        <v>29</v>
      </c>
      <c r="B207" s="35" t="s">
        <v>21</v>
      </c>
      <c r="C207" s="35" t="s">
        <v>82</v>
      </c>
      <c r="D207" s="40" t="s">
        <v>60</v>
      </c>
      <c r="E207" s="42">
        <v>100</v>
      </c>
      <c r="F207" s="37">
        <f>F208</f>
        <v>127</v>
      </c>
      <c r="G207" s="37">
        <f>G208</f>
        <v>127</v>
      </c>
      <c r="H207" s="37">
        <f t="shared" ref="H207:M207" si="90">H208</f>
        <v>0</v>
      </c>
      <c r="I207" s="37">
        <f t="shared" si="90"/>
        <v>0</v>
      </c>
      <c r="J207" s="37">
        <f t="shared" si="90"/>
        <v>0</v>
      </c>
      <c r="K207" s="37">
        <f t="shared" si="90"/>
        <v>0</v>
      </c>
      <c r="L207" s="37">
        <f t="shared" si="90"/>
        <v>127</v>
      </c>
      <c r="M207" s="37">
        <f t="shared" si="90"/>
        <v>127</v>
      </c>
    </row>
    <row r="208" spans="1:13" s="86" customFormat="1" ht="33">
      <c r="A208" s="34" t="s">
        <v>129</v>
      </c>
      <c r="B208" s="35" t="s">
        <v>21</v>
      </c>
      <c r="C208" s="35" t="s">
        <v>82</v>
      </c>
      <c r="D208" s="40" t="s">
        <v>60</v>
      </c>
      <c r="E208" s="42">
        <v>110</v>
      </c>
      <c r="F208" s="37">
        <v>127</v>
      </c>
      <c r="G208" s="37">
        <v>127</v>
      </c>
      <c r="H208" s="38"/>
      <c r="I208" s="38"/>
      <c r="J208" s="38"/>
      <c r="K208" s="39"/>
      <c r="L208" s="37">
        <f>F208+H208+I208+J208+K208</f>
        <v>127</v>
      </c>
      <c r="M208" s="37">
        <f>G208+K208</f>
        <v>127</v>
      </c>
    </row>
    <row r="209" spans="1:13" s="86" customFormat="1" ht="33">
      <c r="A209" s="34" t="s">
        <v>42</v>
      </c>
      <c r="B209" s="35" t="s">
        <v>21</v>
      </c>
      <c r="C209" s="35" t="s">
        <v>82</v>
      </c>
      <c r="D209" s="40" t="s">
        <v>60</v>
      </c>
      <c r="E209" s="42">
        <v>200</v>
      </c>
      <c r="F209" s="37">
        <f>F210</f>
        <v>142</v>
      </c>
      <c r="G209" s="37">
        <f>G210</f>
        <v>142</v>
      </c>
      <c r="H209" s="37">
        <f t="shared" ref="H209:M209" si="91">H210</f>
        <v>0</v>
      </c>
      <c r="I209" s="37">
        <f t="shared" si="91"/>
        <v>0</v>
      </c>
      <c r="J209" s="37">
        <f t="shared" si="91"/>
        <v>0</v>
      </c>
      <c r="K209" s="37">
        <f t="shared" si="91"/>
        <v>0</v>
      </c>
      <c r="L209" s="37">
        <f t="shared" si="91"/>
        <v>142</v>
      </c>
      <c r="M209" s="37">
        <f t="shared" si="91"/>
        <v>142</v>
      </c>
    </row>
    <row r="210" spans="1:13" s="86" customFormat="1" ht="49.5">
      <c r="A210" s="34" t="s">
        <v>43</v>
      </c>
      <c r="B210" s="35" t="s">
        <v>21</v>
      </c>
      <c r="C210" s="35" t="s">
        <v>82</v>
      </c>
      <c r="D210" s="40" t="s">
        <v>60</v>
      </c>
      <c r="E210" s="42">
        <v>240</v>
      </c>
      <c r="F210" s="37">
        <v>142</v>
      </c>
      <c r="G210" s="37">
        <v>142</v>
      </c>
      <c r="H210" s="38"/>
      <c r="I210" s="38"/>
      <c r="J210" s="38"/>
      <c r="K210" s="39"/>
      <c r="L210" s="37">
        <f>F210+H210+I210+J210+K210</f>
        <v>142</v>
      </c>
      <c r="M210" s="37">
        <f>G210+K210</f>
        <v>142</v>
      </c>
    </row>
    <row r="211" spans="1:13" s="86" customFormat="1" ht="16.5">
      <c r="A211" s="34" t="s">
        <v>132</v>
      </c>
      <c r="B211" s="35" t="s">
        <v>21</v>
      </c>
      <c r="C211" s="35" t="s">
        <v>82</v>
      </c>
      <c r="D211" s="40" t="s">
        <v>133</v>
      </c>
      <c r="E211" s="35"/>
      <c r="F211" s="37">
        <f>F212</f>
        <v>14</v>
      </c>
      <c r="G211" s="37">
        <f>G212</f>
        <v>14</v>
      </c>
      <c r="H211" s="37">
        <f t="shared" ref="H211:M212" si="92">H212</f>
        <v>0</v>
      </c>
      <c r="I211" s="37">
        <f t="shared" si="92"/>
        <v>0</v>
      </c>
      <c r="J211" s="37">
        <f t="shared" si="92"/>
        <v>0</v>
      </c>
      <c r="K211" s="37">
        <f t="shared" si="92"/>
        <v>0</v>
      </c>
      <c r="L211" s="37">
        <f t="shared" si="92"/>
        <v>14</v>
      </c>
      <c r="M211" s="37">
        <f t="shared" si="92"/>
        <v>14</v>
      </c>
    </row>
    <row r="212" spans="1:13" s="86" customFormat="1" ht="33">
      <c r="A212" s="34" t="s">
        <v>42</v>
      </c>
      <c r="B212" s="35" t="s">
        <v>21</v>
      </c>
      <c r="C212" s="35" t="s">
        <v>82</v>
      </c>
      <c r="D212" s="40" t="s">
        <v>133</v>
      </c>
      <c r="E212" s="42">
        <v>200</v>
      </c>
      <c r="F212" s="37">
        <f>F213</f>
        <v>14</v>
      </c>
      <c r="G212" s="37">
        <f>G213</f>
        <v>14</v>
      </c>
      <c r="H212" s="37">
        <f t="shared" si="92"/>
        <v>0</v>
      </c>
      <c r="I212" s="37">
        <f t="shared" si="92"/>
        <v>0</v>
      </c>
      <c r="J212" s="37">
        <f t="shared" si="92"/>
        <v>0</v>
      </c>
      <c r="K212" s="37">
        <f t="shared" si="92"/>
        <v>0</v>
      </c>
      <c r="L212" s="37">
        <f t="shared" si="92"/>
        <v>14</v>
      </c>
      <c r="M212" s="37">
        <f t="shared" si="92"/>
        <v>14</v>
      </c>
    </row>
    <row r="213" spans="1:13" s="86" customFormat="1" ht="49.5">
      <c r="A213" s="34" t="s">
        <v>43</v>
      </c>
      <c r="B213" s="35" t="s">
        <v>21</v>
      </c>
      <c r="C213" s="35" t="s">
        <v>82</v>
      </c>
      <c r="D213" s="40" t="s">
        <v>133</v>
      </c>
      <c r="E213" s="42">
        <v>240</v>
      </c>
      <c r="F213" s="37">
        <v>14</v>
      </c>
      <c r="G213" s="37">
        <v>14</v>
      </c>
      <c r="H213" s="38"/>
      <c r="I213" s="38"/>
      <c r="J213" s="38"/>
      <c r="K213" s="39"/>
      <c r="L213" s="37">
        <f>F213+H213+I213+J213+K213</f>
        <v>14</v>
      </c>
      <c r="M213" s="37">
        <f>G213+K213</f>
        <v>14</v>
      </c>
    </row>
    <row r="214" spans="1:13" s="86" customFormat="1" ht="33">
      <c r="A214" s="34" t="s">
        <v>61</v>
      </c>
      <c r="B214" s="35" t="s">
        <v>21</v>
      </c>
      <c r="C214" s="35" t="s">
        <v>82</v>
      </c>
      <c r="D214" s="40" t="s">
        <v>62</v>
      </c>
      <c r="E214" s="35"/>
      <c r="F214" s="60">
        <f>F215</f>
        <v>404</v>
      </c>
      <c r="G214" s="60">
        <f>G215</f>
        <v>404</v>
      </c>
      <c r="H214" s="60">
        <f t="shared" ref="H214:M215" si="93">H215</f>
        <v>0</v>
      </c>
      <c r="I214" s="60">
        <f t="shared" si="93"/>
        <v>0</v>
      </c>
      <c r="J214" s="60">
        <f t="shared" si="93"/>
        <v>0</v>
      </c>
      <c r="K214" s="60">
        <f t="shared" si="93"/>
        <v>0</v>
      </c>
      <c r="L214" s="60">
        <f t="shared" si="93"/>
        <v>404</v>
      </c>
      <c r="M214" s="60">
        <f t="shared" si="93"/>
        <v>404</v>
      </c>
    </row>
    <row r="215" spans="1:13" s="86" customFormat="1" ht="33">
      <c r="A215" s="34" t="s">
        <v>42</v>
      </c>
      <c r="B215" s="35" t="s">
        <v>21</v>
      </c>
      <c r="C215" s="35" t="s">
        <v>51</v>
      </c>
      <c r="D215" s="40" t="s">
        <v>62</v>
      </c>
      <c r="E215" s="42">
        <v>200</v>
      </c>
      <c r="F215" s="60">
        <f>F216</f>
        <v>404</v>
      </c>
      <c r="G215" s="60">
        <f>G216</f>
        <v>404</v>
      </c>
      <c r="H215" s="60">
        <f t="shared" si="93"/>
        <v>0</v>
      </c>
      <c r="I215" s="60">
        <f t="shared" si="93"/>
        <v>0</v>
      </c>
      <c r="J215" s="60">
        <f t="shared" si="93"/>
        <v>0</v>
      </c>
      <c r="K215" s="60">
        <f t="shared" si="93"/>
        <v>0</v>
      </c>
      <c r="L215" s="60">
        <f t="shared" si="93"/>
        <v>404</v>
      </c>
      <c r="M215" s="60">
        <f t="shared" si="93"/>
        <v>404</v>
      </c>
    </row>
    <row r="216" spans="1:13" s="86" customFormat="1" ht="49.5">
      <c r="A216" s="34" t="s">
        <v>43</v>
      </c>
      <c r="B216" s="35" t="s">
        <v>21</v>
      </c>
      <c r="C216" s="35" t="s">
        <v>51</v>
      </c>
      <c r="D216" s="40" t="s">
        <v>62</v>
      </c>
      <c r="E216" s="42">
        <v>240</v>
      </c>
      <c r="F216" s="37">
        <v>404</v>
      </c>
      <c r="G216" s="37">
        <v>404</v>
      </c>
      <c r="H216" s="38"/>
      <c r="I216" s="38"/>
      <c r="J216" s="38"/>
      <c r="K216" s="39"/>
      <c r="L216" s="37">
        <f>F216+H216+I216+J216+K216</f>
        <v>404</v>
      </c>
      <c r="M216" s="37">
        <f>G216+K216</f>
        <v>404</v>
      </c>
    </row>
    <row r="217" spans="1:13" s="86" customFormat="1" ht="66">
      <c r="A217" s="34" t="s">
        <v>63</v>
      </c>
      <c r="B217" s="35" t="s">
        <v>21</v>
      </c>
      <c r="C217" s="35" t="s">
        <v>82</v>
      </c>
      <c r="D217" s="40" t="s">
        <v>64</v>
      </c>
      <c r="E217" s="35"/>
      <c r="F217" s="37">
        <f>F218+F220+F222</f>
        <v>2390</v>
      </c>
      <c r="G217" s="37">
        <f>G218+G220+G222</f>
        <v>2390</v>
      </c>
      <c r="H217" s="37">
        <f t="shared" ref="H217:M217" si="94">H218+H220+H222</f>
        <v>0</v>
      </c>
      <c r="I217" s="37">
        <f t="shared" si="94"/>
        <v>0</v>
      </c>
      <c r="J217" s="37">
        <f t="shared" si="94"/>
        <v>0</v>
      </c>
      <c r="K217" s="37">
        <f t="shared" si="94"/>
        <v>0</v>
      </c>
      <c r="L217" s="37">
        <f t="shared" si="94"/>
        <v>2390</v>
      </c>
      <c r="M217" s="37">
        <f t="shared" si="94"/>
        <v>2390</v>
      </c>
    </row>
    <row r="218" spans="1:13" s="86" customFormat="1" ht="82.5">
      <c r="A218" s="34" t="s">
        <v>29</v>
      </c>
      <c r="B218" s="35" t="s">
        <v>21</v>
      </c>
      <c r="C218" s="35" t="s">
        <v>82</v>
      </c>
      <c r="D218" s="40" t="s">
        <v>64</v>
      </c>
      <c r="E218" s="42">
        <v>100</v>
      </c>
      <c r="F218" s="37">
        <f>F219</f>
        <v>1335</v>
      </c>
      <c r="G218" s="37">
        <f>G219</f>
        <v>1335</v>
      </c>
      <c r="H218" s="37">
        <f t="shared" ref="H218:M218" si="95">H219</f>
        <v>0</v>
      </c>
      <c r="I218" s="37">
        <f t="shared" si="95"/>
        <v>0</v>
      </c>
      <c r="J218" s="37">
        <f t="shared" si="95"/>
        <v>0</v>
      </c>
      <c r="K218" s="37">
        <f t="shared" si="95"/>
        <v>0</v>
      </c>
      <c r="L218" s="37">
        <f t="shared" si="95"/>
        <v>1335</v>
      </c>
      <c r="M218" s="37">
        <f t="shared" si="95"/>
        <v>1335</v>
      </c>
    </row>
    <row r="219" spans="1:13" s="86" customFormat="1" ht="33">
      <c r="A219" s="34" t="s">
        <v>129</v>
      </c>
      <c r="B219" s="35" t="s">
        <v>21</v>
      </c>
      <c r="C219" s="35" t="s">
        <v>82</v>
      </c>
      <c r="D219" s="40" t="s">
        <v>64</v>
      </c>
      <c r="E219" s="42">
        <v>110</v>
      </c>
      <c r="F219" s="37">
        <v>1335</v>
      </c>
      <c r="G219" s="37">
        <v>1335</v>
      </c>
      <c r="H219" s="38"/>
      <c r="I219" s="38"/>
      <c r="J219" s="38"/>
      <c r="K219" s="39"/>
      <c r="L219" s="37">
        <f>F219+H219+I219+J219+K219</f>
        <v>1335</v>
      </c>
      <c r="M219" s="37">
        <f>G219+K219</f>
        <v>1335</v>
      </c>
    </row>
    <row r="220" spans="1:13" s="86" customFormat="1" ht="33">
      <c r="A220" s="34" t="s">
        <v>42</v>
      </c>
      <c r="B220" s="35" t="s">
        <v>21</v>
      </c>
      <c r="C220" s="35" t="s">
        <v>82</v>
      </c>
      <c r="D220" s="40" t="s">
        <v>64</v>
      </c>
      <c r="E220" s="42">
        <v>200</v>
      </c>
      <c r="F220" s="37">
        <f>F221</f>
        <v>1041</v>
      </c>
      <c r="G220" s="37">
        <f>G221</f>
        <v>1041</v>
      </c>
      <c r="H220" s="37">
        <f t="shared" ref="H220:M220" si="96">H221</f>
        <v>0</v>
      </c>
      <c r="I220" s="37">
        <f t="shared" si="96"/>
        <v>0</v>
      </c>
      <c r="J220" s="37">
        <f t="shared" si="96"/>
        <v>0</v>
      </c>
      <c r="K220" s="37">
        <f t="shared" si="96"/>
        <v>0</v>
      </c>
      <c r="L220" s="37">
        <f t="shared" si="96"/>
        <v>1041</v>
      </c>
      <c r="M220" s="37">
        <f t="shared" si="96"/>
        <v>1041</v>
      </c>
    </row>
    <row r="221" spans="1:13" s="86" customFormat="1" ht="49.5">
      <c r="A221" s="34" t="s">
        <v>43</v>
      </c>
      <c r="B221" s="35" t="s">
        <v>21</v>
      </c>
      <c r="C221" s="35" t="s">
        <v>82</v>
      </c>
      <c r="D221" s="40" t="s">
        <v>64</v>
      </c>
      <c r="E221" s="42">
        <v>240</v>
      </c>
      <c r="F221" s="37">
        <v>1041</v>
      </c>
      <c r="G221" s="37">
        <v>1041</v>
      </c>
      <c r="H221" s="38"/>
      <c r="I221" s="38"/>
      <c r="J221" s="38"/>
      <c r="K221" s="39"/>
      <c r="L221" s="37">
        <f>F221+H221+I221+J221+K221</f>
        <v>1041</v>
      </c>
      <c r="M221" s="37">
        <f>G221+K221</f>
        <v>1041</v>
      </c>
    </row>
    <row r="222" spans="1:13" s="86" customFormat="1" ht="16.5">
      <c r="A222" s="34" t="s">
        <v>47</v>
      </c>
      <c r="B222" s="35" t="s">
        <v>21</v>
      </c>
      <c r="C222" s="35" t="s">
        <v>82</v>
      </c>
      <c r="D222" s="40" t="s">
        <v>64</v>
      </c>
      <c r="E222" s="42">
        <v>800</v>
      </c>
      <c r="F222" s="37">
        <f>F223</f>
        <v>14</v>
      </c>
      <c r="G222" s="37">
        <f>G223</f>
        <v>14</v>
      </c>
      <c r="H222" s="37">
        <f t="shared" ref="H222:M222" si="97">H223</f>
        <v>0</v>
      </c>
      <c r="I222" s="37">
        <f t="shared" si="97"/>
        <v>0</v>
      </c>
      <c r="J222" s="37">
        <f t="shared" si="97"/>
        <v>0</v>
      </c>
      <c r="K222" s="37">
        <f t="shared" si="97"/>
        <v>0</v>
      </c>
      <c r="L222" s="37">
        <f t="shared" si="97"/>
        <v>14</v>
      </c>
      <c r="M222" s="37">
        <f t="shared" si="97"/>
        <v>14</v>
      </c>
    </row>
    <row r="223" spans="1:13" s="86" customFormat="1" ht="16.5">
      <c r="A223" s="34" t="s">
        <v>49</v>
      </c>
      <c r="B223" s="35" t="s">
        <v>21</v>
      </c>
      <c r="C223" s="35" t="s">
        <v>82</v>
      </c>
      <c r="D223" s="40" t="s">
        <v>64</v>
      </c>
      <c r="E223" s="42">
        <v>850</v>
      </c>
      <c r="F223" s="37">
        <v>14</v>
      </c>
      <c r="G223" s="37">
        <v>14</v>
      </c>
      <c r="H223" s="38"/>
      <c r="I223" s="38"/>
      <c r="J223" s="38"/>
      <c r="K223" s="39"/>
      <c r="L223" s="37">
        <f>F223+H223+I223+J223+K223</f>
        <v>14</v>
      </c>
      <c r="M223" s="37">
        <f>G223+K223</f>
        <v>14</v>
      </c>
    </row>
    <row r="224" spans="1:13" s="77" customFormat="1" ht="49.5" hidden="1">
      <c r="A224" s="82" t="s">
        <v>65</v>
      </c>
      <c r="B224" s="66" t="s">
        <v>21</v>
      </c>
      <c r="C224" s="66" t="s">
        <v>82</v>
      </c>
      <c r="D224" s="75" t="s">
        <v>66</v>
      </c>
      <c r="E224" s="66"/>
      <c r="F224" s="58">
        <f>F225+F227+F229</f>
        <v>0</v>
      </c>
      <c r="G224" s="58">
        <f>G225+G227+G229</f>
        <v>0</v>
      </c>
      <c r="H224" s="58">
        <f t="shared" ref="H224:M224" si="98">H225+H227+H229</f>
        <v>0</v>
      </c>
      <c r="I224" s="58">
        <f t="shared" si="98"/>
        <v>0</v>
      </c>
      <c r="J224" s="58">
        <f t="shared" si="98"/>
        <v>0</v>
      </c>
      <c r="K224" s="58">
        <f t="shared" si="98"/>
        <v>0</v>
      </c>
      <c r="L224" s="58">
        <f t="shared" si="98"/>
        <v>0</v>
      </c>
      <c r="M224" s="58">
        <f t="shared" si="98"/>
        <v>0</v>
      </c>
    </row>
    <row r="225" spans="1:13" s="77" customFormat="1" ht="82.5" hidden="1">
      <c r="A225" s="82" t="s">
        <v>29</v>
      </c>
      <c r="B225" s="66" t="s">
        <v>21</v>
      </c>
      <c r="C225" s="66" t="s">
        <v>82</v>
      </c>
      <c r="D225" s="75" t="s">
        <v>66</v>
      </c>
      <c r="E225" s="68">
        <v>100</v>
      </c>
      <c r="F225" s="58">
        <f>F226</f>
        <v>0</v>
      </c>
      <c r="G225" s="58">
        <f>G226</f>
        <v>0</v>
      </c>
      <c r="H225" s="58">
        <f t="shared" ref="H225:M225" si="99">H226</f>
        <v>0</v>
      </c>
      <c r="I225" s="58">
        <f t="shared" si="99"/>
        <v>0</v>
      </c>
      <c r="J225" s="58">
        <f t="shared" si="99"/>
        <v>0</v>
      </c>
      <c r="K225" s="58">
        <f t="shared" si="99"/>
        <v>0</v>
      </c>
      <c r="L225" s="58">
        <f t="shared" si="99"/>
        <v>0</v>
      </c>
      <c r="M225" s="58">
        <f t="shared" si="99"/>
        <v>0</v>
      </c>
    </row>
    <row r="226" spans="1:13" s="77" customFormat="1" ht="33" hidden="1">
      <c r="A226" s="82" t="s">
        <v>129</v>
      </c>
      <c r="B226" s="66" t="s">
        <v>21</v>
      </c>
      <c r="C226" s="66" t="s">
        <v>82</v>
      </c>
      <c r="D226" s="75" t="s">
        <v>66</v>
      </c>
      <c r="E226" s="68">
        <v>110</v>
      </c>
      <c r="F226" s="58"/>
      <c r="G226" s="58"/>
      <c r="H226" s="58"/>
      <c r="I226" s="58"/>
      <c r="J226" s="58"/>
      <c r="K226" s="58"/>
      <c r="L226" s="58">
        <f>F226+H226+I226+J226+K226</f>
        <v>0</v>
      </c>
      <c r="M226" s="58">
        <f>G226+K226</f>
        <v>0</v>
      </c>
    </row>
    <row r="227" spans="1:13" s="77" customFormat="1" ht="33" hidden="1">
      <c r="A227" s="82" t="s">
        <v>42</v>
      </c>
      <c r="B227" s="66" t="s">
        <v>21</v>
      </c>
      <c r="C227" s="66" t="s">
        <v>82</v>
      </c>
      <c r="D227" s="75" t="s">
        <v>66</v>
      </c>
      <c r="E227" s="68">
        <v>200</v>
      </c>
      <c r="F227" s="58">
        <f>F228</f>
        <v>0</v>
      </c>
      <c r="G227" s="58">
        <f>G228</f>
        <v>0</v>
      </c>
      <c r="H227" s="58">
        <f t="shared" ref="H227:M227" si="100">H228</f>
        <v>0</v>
      </c>
      <c r="I227" s="58">
        <f t="shared" si="100"/>
        <v>0</v>
      </c>
      <c r="J227" s="58">
        <f t="shared" si="100"/>
        <v>0</v>
      </c>
      <c r="K227" s="58">
        <f t="shared" si="100"/>
        <v>0</v>
      </c>
      <c r="L227" s="58">
        <f t="shared" si="100"/>
        <v>0</v>
      </c>
      <c r="M227" s="58">
        <f t="shared" si="100"/>
        <v>0</v>
      </c>
    </row>
    <row r="228" spans="1:13" s="77" customFormat="1" ht="49.5" hidden="1">
      <c r="A228" s="82" t="s">
        <v>43</v>
      </c>
      <c r="B228" s="66" t="s">
        <v>21</v>
      </c>
      <c r="C228" s="66" t="s">
        <v>82</v>
      </c>
      <c r="D228" s="75" t="s">
        <v>66</v>
      </c>
      <c r="E228" s="68">
        <v>240</v>
      </c>
      <c r="F228" s="58"/>
      <c r="G228" s="58"/>
      <c r="H228" s="58"/>
      <c r="I228" s="58"/>
      <c r="J228" s="58"/>
      <c r="K228" s="58"/>
      <c r="L228" s="58">
        <f>F228+H228+I228+J228+K228</f>
        <v>0</v>
      </c>
      <c r="M228" s="58">
        <f>G228+K228</f>
        <v>0</v>
      </c>
    </row>
    <row r="229" spans="1:13" s="77" customFormat="1" ht="16.5" hidden="1">
      <c r="A229" s="82" t="s">
        <v>47</v>
      </c>
      <c r="B229" s="66" t="s">
        <v>21</v>
      </c>
      <c r="C229" s="66" t="s">
        <v>82</v>
      </c>
      <c r="D229" s="75" t="s">
        <v>66</v>
      </c>
      <c r="E229" s="68">
        <v>800</v>
      </c>
      <c r="F229" s="58">
        <f>F230</f>
        <v>0</v>
      </c>
      <c r="G229" s="58">
        <f>G230</f>
        <v>0</v>
      </c>
      <c r="H229" s="58">
        <f t="shared" ref="H229:M229" si="101">H230</f>
        <v>0</v>
      </c>
      <c r="I229" s="58">
        <f t="shared" si="101"/>
        <v>0</v>
      </c>
      <c r="J229" s="58">
        <f t="shared" si="101"/>
        <v>0</v>
      </c>
      <c r="K229" s="58">
        <f t="shared" si="101"/>
        <v>0</v>
      </c>
      <c r="L229" s="58">
        <f t="shared" si="101"/>
        <v>0</v>
      </c>
      <c r="M229" s="58">
        <f t="shared" si="101"/>
        <v>0</v>
      </c>
    </row>
    <row r="230" spans="1:13" s="77" customFormat="1" ht="16.5" hidden="1">
      <c r="A230" s="82" t="s">
        <v>49</v>
      </c>
      <c r="B230" s="66" t="s">
        <v>21</v>
      </c>
      <c r="C230" s="66" t="s">
        <v>82</v>
      </c>
      <c r="D230" s="75" t="s">
        <v>66</v>
      </c>
      <c r="E230" s="68">
        <v>850</v>
      </c>
      <c r="F230" s="58"/>
      <c r="G230" s="58"/>
      <c r="H230" s="58"/>
      <c r="I230" s="58"/>
      <c r="J230" s="58"/>
      <c r="K230" s="58"/>
      <c r="L230" s="58">
        <f>F230+H230+I230+J230+K230</f>
        <v>0</v>
      </c>
      <c r="M230" s="58">
        <f>G230+K230</f>
        <v>0</v>
      </c>
    </row>
    <row r="231" spans="1:13" s="86" customFormat="1" ht="16.5">
      <c r="A231" s="34" t="s">
        <v>67</v>
      </c>
      <c r="B231" s="35" t="s">
        <v>21</v>
      </c>
      <c r="C231" s="35" t="s">
        <v>82</v>
      </c>
      <c r="D231" s="40" t="s">
        <v>68</v>
      </c>
      <c r="E231" s="35"/>
      <c r="F231" s="37">
        <f>F232+F234</f>
        <v>21</v>
      </c>
      <c r="G231" s="37">
        <f>G232+G234</f>
        <v>21</v>
      </c>
      <c r="H231" s="37">
        <f t="shared" ref="H231:M231" si="102">H232+H234</f>
        <v>0</v>
      </c>
      <c r="I231" s="37">
        <f t="shared" si="102"/>
        <v>0</v>
      </c>
      <c r="J231" s="37">
        <f t="shared" si="102"/>
        <v>0</v>
      </c>
      <c r="K231" s="37">
        <f t="shared" si="102"/>
        <v>0</v>
      </c>
      <c r="L231" s="37">
        <f t="shared" si="102"/>
        <v>21</v>
      </c>
      <c r="M231" s="37">
        <f t="shared" si="102"/>
        <v>21</v>
      </c>
    </row>
    <row r="232" spans="1:13" s="86" customFormat="1" ht="33">
      <c r="A232" s="34" t="s">
        <v>42</v>
      </c>
      <c r="B232" s="35" t="s">
        <v>21</v>
      </c>
      <c r="C232" s="35" t="s">
        <v>82</v>
      </c>
      <c r="D232" s="40" t="s">
        <v>68</v>
      </c>
      <c r="E232" s="42">
        <v>200</v>
      </c>
      <c r="F232" s="37">
        <f>F233</f>
        <v>19</v>
      </c>
      <c r="G232" s="37">
        <f>G233</f>
        <v>19</v>
      </c>
      <c r="H232" s="37">
        <f t="shared" ref="H232:M232" si="103">H233</f>
        <v>0</v>
      </c>
      <c r="I232" s="37">
        <f t="shared" si="103"/>
        <v>0</v>
      </c>
      <c r="J232" s="37">
        <f t="shared" si="103"/>
        <v>0</v>
      </c>
      <c r="K232" s="37">
        <f t="shared" si="103"/>
        <v>0</v>
      </c>
      <c r="L232" s="37">
        <f t="shared" si="103"/>
        <v>19</v>
      </c>
      <c r="M232" s="37">
        <f t="shared" si="103"/>
        <v>19</v>
      </c>
    </row>
    <row r="233" spans="1:13" s="86" customFormat="1" ht="49.5">
      <c r="A233" s="34" t="s">
        <v>43</v>
      </c>
      <c r="B233" s="35" t="s">
        <v>21</v>
      </c>
      <c r="C233" s="35" t="s">
        <v>82</v>
      </c>
      <c r="D233" s="40" t="s">
        <v>68</v>
      </c>
      <c r="E233" s="42">
        <v>240</v>
      </c>
      <c r="F233" s="37">
        <v>19</v>
      </c>
      <c r="G233" s="37">
        <v>19</v>
      </c>
      <c r="H233" s="38"/>
      <c r="I233" s="38"/>
      <c r="J233" s="38"/>
      <c r="K233" s="39"/>
      <c r="L233" s="37">
        <f>F233+H233+I233+J233+K233</f>
        <v>19</v>
      </c>
      <c r="M233" s="37">
        <f>G233+K233</f>
        <v>19</v>
      </c>
    </row>
    <row r="234" spans="1:13" s="86" customFormat="1" ht="16.5">
      <c r="A234" s="34" t="s">
        <v>47</v>
      </c>
      <c r="B234" s="35" t="s">
        <v>21</v>
      </c>
      <c r="C234" s="35" t="s">
        <v>82</v>
      </c>
      <c r="D234" s="40" t="s">
        <v>68</v>
      </c>
      <c r="E234" s="42">
        <v>800</v>
      </c>
      <c r="F234" s="37">
        <f>F235</f>
        <v>2</v>
      </c>
      <c r="G234" s="37">
        <f>G235</f>
        <v>2</v>
      </c>
      <c r="H234" s="37">
        <f t="shared" ref="H234:M234" si="104">H235</f>
        <v>0</v>
      </c>
      <c r="I234" s="37">
        <f t="shared" si="104"/>
        <v>0</v>
      </c>
      <c r="J234" s="37">
        <f t="shared" si="104"/>
        <v>0</v>
      </c>
      <c r="K234" s="37">
        <f t="shared" si="104"/>
        <v>0</v>
      </c>
      <c r="L234" s="37">
        <f t="shared" si="104"/>
        <v>2</v>
      </c>
      <c r="M234" s="37">
        <f t="shared" si="104"/>
        <v>2</v>
      </c>
    </row>
    <row r="235" spans="1:13" s="86" customFormat="1" ht="16.5">
      <c r="A235" s="34" t="s">
        <v>49</v>
      </c>
      <c r="B235" s="35" t="s">
        <v>21</v>
      </c>
      <c r="C235" s="35" t="s">
        <v>82</v>
      </c>
      <c r="D235" s="40" t="s">
        <v>68</v>
      </c>
      <c r="E235" s="42">
        <v>850</v>
      </c>
      <c r="F235" s="37">
        <v>2</v>
      </c>
      <c r="G235" s="37">
        <v>2</v>
      </c>
      <c r="H235" s="38"/>
      <c r="I235" s="38"/>
      <c r="J235" s="38"/>
      <c r="K235" s="39"/>
      <c r="L235" s="37">
        <f>F235+H235+I235+J235+K235</f>
        <v>2</v>
      </c>
      <c r="M235" s="37">
        <f>G235+K235</f>
        <v>2</v>
      </c>
    </row>
    <row r="236" spans="1:13" ht="33">
      <c r="A236" s="34" t="s">
        <v>134</v>
      </c>
      <c r="B236" s="35" t="s">
        <v>21</v>
      </c>
      <c r="C236" s="35" t="s">
        <v>82</v>
      </c>
      <c r="D236" s="40" t="s">
        <v>135</v>
      </c>
      <c r="E236" s="35"/>
      <c r="F236" s="60">
        <f t="shared" ref="F236:M241" si="105">F237</f>
        <v>2540</v>
      </c>
      <c r="G236" s="60">
        <f t="shared" si="105"/>
        <v>0</v>
      </c>
      <c r="H236" s="60">
        <f t="shared" si="105"/>
        <v>0</v>
      </c>
      <c r="I236" s="60">
        <f t="shared" si="105"/>
        <v>0</v>
      </c>
      <c r="J236" s="60">
        <f t="shared" si="105"/>
        <v>0</v>
      </c>
      <c r="K236" s="60">
        <f t="shared" si="105"/>
        <v>0</v>
      </c>
      <c r="L236" s="60">
        <f t="shared" si="105"/>
        <v>2540</v>
      </c>
      <c r="M236" s="60">
        <f t="shared" si="105"/>
        <v>0</v>
      </c>
    </row>
    <row r="237" spans="1:13" ht="16.5">
      <c r="A237" s="34" t="s">
        <v>85</v>
      </c>
      <c r="B237" s="35" t="s">
        <v>21</v>
      </c>
      <c r="C237" s="35" t="s">
        <v>82</v>
      </c>
      <c r="D237" s="40" t="s">
        <v>136</v>
      </c>
      <c r="E237" s="35"/>
      <c r="F237" s="60">
        <f t="shared" si="105"/>
        <v>2540</v>
      </c>
      <c r="G237" s="60">
        <f t="shared" si="105"/>
        <v>0</v>
      </c>
      <c r="H237" s="60">
        <f t="shared" si="105"/>
        <v>0</v>
      </c>
      <c r="I237" s="60">
        <f t="shared" si="105"/>
        <v>0</v>
      </c>
      <c r="J237" s="60">
        <f t="shared" si="105"/>
        <v>0</v>
      </c>
      <c r="K237" s="60">
        <f t="shared" si="105"/>
        <v>0</v>
      </c>
      <c r="L237" s="60">
        <f t="shared" si="105"/>
        <v>2540</v>
      </c>
      <c r="M237" s="60">
        <f t="shared" si="105"/>
        <v>0</v>
      </c>
    </row>
    <row r="238" spans="1:13" ht="33">
      <c r="A238" s="34" t="s">
        <v>137</v>
      </c>
      <c r="B238" s="35" t="s">
        <v>21</v>
      </c>
      <c r="C238" s="35" t="s">
        <v>82</v>
      </c>
      <c r="D238" s="40" t="s">
        <v>138</v>
      </c>
      <c r="E238" s="35"/>
      <c r="F238" s="60">
        <f>F239+F241</f>
        <v>2540</v>
      </c>
      <c r="G238" s="60">
        <f>G239+G241</f>
        <v>0</v>
      </c>
      <c r="H238" s="60">
        <f t="shared" ref="H238:M238" si="106">H239+H241</f>
        <v>0</v>
      </c>
      <c r="I238" s="60">
        <f t="shared" si="106"/>
        <v>0</v>
      </c>
      <c r="J238" s="60">
        <f t="shared" si="106"/>
        <v>0</v>
      </c>
      <c r="K238" s="60">
        <f t="shared" si="106"/>
        <v>0</v>
      </c>
      <c r="L238" s="60">
        <f t="shared" si="106"/>
        <v>2540</v>
      </c>
      <c r="M238" s="60">
        <f t="shared" si="106"/>
        <v>0</v>
      </c>
    </row>
    <row r="239" spans="1:13" ht="82.5">
      <c r="A239" s="34" t="s">
        <v>29</v>
      </c>
      <c r="B239" s="35" t="s">
        <v>21</v>
      </c>
      <c r="C239" s="35" t="s">
        <v>82</v>
      </c>
      <c r="D239" s="40" t="s">
        <v>138</v>
      </c>
      <c r="E239" s="42">
        <v>100</v>
      </c>
      <c r="F239" s="60">
        <f>F240</f>
        <v>1071</v>
      </c>
      <c r="G239" s="60">
        <f>G240</f>
        <v>0</v>
      </c>
      <c r="H239" s="60">
        <f t="shared" ref="H239:M239" si="107">H240</f>
        <v>0</v>
      </c>
      <c r="I239" s="60">
        <f t="shared" si="107"/>
        <v>0</v>
      </c>
      <c r="J239" s="60">
        <f t="shared" si="107"/>
        <v>0</v>
      </c>
      <c r="K239" s="60">
        <f t="shared" si="107"/>
        <v>0</v>
      </c>
      <c r="L239" s="60">
        <f t="shared" si="107"/>
        <v>1071</v>
      </c>
      <c r="M239" s="60">
        <f t="shared" si="107"/>
        <v>0</v>
      </c>
    </row>
    <row r="240" spans="1:13" ht="33">
      <c r="A240" s="44" t="s">
        <v>30</v>
      </c>
      <c r="B240" s="35" t="s">
        <v>21</v>
      </c>
      <c r="C240" s="35" t="s">
        <v>82</v>
      </c>
      <c r="D240" s="40" t="s">
        <v>138</v>
      </c>
      <c r="E240" s="42">
        <v>120</v>
      </c>
      <c r="F240" s="60">
        <v>1071</v>
      </c>
      <c r="G240" s="60"/>
      <c r="H240" s="38"/>
      <c r="I240" s="38"/>
      <c r="J240" s="38"/>
      <c r="K240" s="39"/>
      <c r="L240" s="37">
        <f>F240+H240+I240+J240+K240</f>
        <v>1071</v>
      </c>
      <c r="M240" s="37">
        <f>G240+K240</f>
        <v>0</v>
      </c>
    </row>
    <row r="241" spans="1:13" ht="33">
      <c r="A241" s="34" t="s">
        <v>42</v>
      </c>
      <c r="B241" s="35" t="s">
        <v>21</v>
      </c>
      <c r="C241" s="35" t="s">
        <v>82</v>
      </c>
      <c r="D241" s="40" t="s">
        <v>138</v>
      </c>
      <c r="E241" s="42">
        <v>200</v>
      </c>
      <c r="F241" s="60">
        <f t="shared" si="105"/>
        <v>1469</v>
      </c>
      <c r="G241" s="60">
        <f t="shared" si="105"/>
        <v>0</v>
      </c>
      <c r="H241" s="60">
        <f t="shared" si="105"/>
        <v>0</v>
      </c>
      <c r="I241" s="60">
        <f t="shared" si="105"/>
        <v>0</v>
      </c>
      <c r="J241" s="60">
        <f t="shared" si="105"/>
        <v>0</v>
      </c>
      <c r="K241" s="60">
        <f t="shared" si="105"/>
        <v>0</v>
      </c>
      <c r="L241" s="60">
        <f t="shared" si="105"/>
        <v>1469</v>
      </c>
      <c r="M241" s="60">
        <f t="shared" si="105"/>
        <v>0</v>
      </c>
    </row>
    <row r="242" spans="1:13" ht="49.5">
      <c r="A242" s="34" t="s">
        <v>43</v>
      </c>
      <c r="B242" s="35" t="s">
        <v>21</v>
      </c>
      <c r="C242" s="35" t="s">
        <v>82</v>
      </c>
      <c r="D242" s="40" t="s">
        <v>138</v>
      </c>
      <c r="E242" s="42">
        <v>240</v>
      </c>
      <c r="F242" s="37">
        <f>381+1088</f>
        <v>1469</v>
      </c>
      <c r="G242" s="37"/>
      <c r="H242" s="38"/>
      <c r="I242" s="38"/>
      <c r="J242" s="38"/>
      <c r="K242" s="39"/>
      <c r="L242" s="37">
        <f>F242+H242+I242+J242+K242</f>
        <v>1469</v>
      </c>
      <c r="M242" s="37">
        <f>G242+K242</f>
        <v>0</v>
      </c>
    </row>
    <row r="243" spans="1:13" s="77" customFormat="1" ht="49.5" hidden="1">
      <c r="A243" s="82" t="s">
        <v>139</v>
      </c>
      <c r="B243" s="66" t="s">
        <v>21</v>
      </c>
      <c r="C243" s="66" t="s">
        <v>82</v>
      </c>
      <c r="D243" s="75" t="s">
        <v>140</v>
      </c>
      <c r="E243" s="66"/>
      <c r="F243" s="88">
        <f t="shared" ref="F243:M245" si="108">F244</f>
        <v>0</v>
      </c>
      <c r="G243" s="88">
        <f t="shared" si="108"/>
        <v>0</v>
      </c>
      <c r="H243" s="88">
        <f t="shared" si="108"/>
        <v>0</v>
      </c>
      <c r="I243" s="88">
        <f t="shared" si="108"/>
        <v>0</v>
      </c>
      <c r="J243" s="88">
        <f t="shared" si="108"/>
        <v>0</v>
      </c>
      <c r="K243" s="88">
        <f t="shared" si="108"/>
        <v>0</v>
      </c>
      <c r="L243" s="88">
        <f t="shared" si="108"/>
        <v>0</v>
      </c>
      <c r="M243" s="88">
        <f t="shared" si="108"/>
        <v>0</v>
      </c>
    </row>
    <row r="244" spans="1:13" s="77" customFormat="1" ht="66" hidden="1">
      <c r="A244" s="82" t="s">
        <v>141</v>
      </c>
      <c r="B244" s="66" t="s">
        <v>21</v>
      </c>
      <c r="C244" s="66" t="s">
        <v>82</v>
      </c>
      <c r="D244" s="75" t="s">
        <v>142</v>
      </c>
      <c r="E244" s="66"/>
      <c r="F244" s="88">
        <f t="shared" si="108"/>
        <v>0</v>
      </c>
      <c r="G244" s="88">
        <f t="shared" si="108"/>
        <v>0</v>
      </c>
      <c r="H244" s="88">
        <f t="shared" si="108"/>
        <v>0</v>
      </c>
      <c r="I244" s="88">
        <f t="shared" si="108"/>
        <v>0</v>
      </c>
      <c r="J244" s="88">
        <f t="shared" si="108"/>
        <v>0</v>
      </c>
      <c r="K244" s="88">
        <f t="shared" si="108"/>
        <v>0</v>
      </c>
      <c r="L244" s="88">
        <f t="shared" si="108"/>
        <v>0</v>
      </c>
      <c r="M244" s="88">
        <f t="shared" si="108"/>
        <v>0</v>
      </c>
    </row>
    <row r="245" spans="1:13" s="77" customFormat="1" ht="33" hidden="1">
      <c r="A245" s="82" t="str">
        <f t="shared" ref="A245" si="109">IF(E245&lt;=1,VLOOKUP(D245,ЦСР,2,0),VLOOKUP(E245,ВР,2,0))</f>
        <v>Закупка товаров, работ и услуг для обеспечения государственных (муниципальных) нужд</v>
      </c>
      <c r="B245" s="66" t="s">
        <v>21</v>
      </c>
      <c r="C245" s="66" t="s">
        <v>82</v>
      </c>
      <c r="D245" s="75" t="s">
        <v>142</v>
      </c>
      <c r="E245" s="68">
        <v>200</v>
      </c>
      <c r="F245" s="88">
        <f t="shared" si="108"/>
        <v>0</v>
      </c>
      <c r="G245" s="88">
        <f t="shared" si="108"/>
        <v>0</v>
      </c>
      <c r="H245" s="88">
        <f t="shared" si="108"/>
        <v>0</v>
      </c>
      <c r="I245" s="88">
        <f t="shared" si="108"/>
        <v>0</v>
      </c>
      <c r="J245" s="88">
        <f t="shared" si="108"/>
        <v>0</v>
      </c>
      <c r="K245" s="88">
        <f t="shared" si="108"/>
        <v>0</v>
      </c>
      <c r="L245" s="88">
        <f t="shared" si="108"/>
        <v>0</v>
      </c>
      <c r="M245" s="88">
        <f t="shared" si="108"/>
        <v>0</v>
      </c>
    </row>
    <row r="246" spans="1:13" s="77" customFormat="1" ht="49.5" hidden="1">
      <c r="A246" s="82" t="s">
        <v>43</v>
      </c>
      <c r="B246" s="66" t="s">
        <v>21</v>
      </c>
      <c r="C246" s="66" t="s">
        <v>82</v>
      </c>
      <c r="D246" s="75" t="s">
        <v>142</v>
      </c>
      <c r="E246" s="68">
        <v>240</v>
      </c>
      <c r="F246" s="58"/>
      <c r="G246" s="58"/>
      <c r="H246" s="58"/>
      <c r="I246" s="58"/>
      <c r="J246" s="58"/>
      <c r="K246" s="58"/>
      <c r="L246" s="58">
        <f>F246+H246+I246+J246+K246</f>
        <v>0</v>
      </c>
      <c r="M246" s="58">
        <f>G246+K246</f>
        <v>0</v>
      </c>
    </row>
    <row r="247" spans="1:13" s="77" customFormat="1" ht="51" hidden="1">
      <c r="A247" s="82" t="s">
        <v>143</v>
      </c>
      <c r="B247" s="66" t="s">
        <v>21</v>
      </c>
      <c r="C247" s="66" t="s">
        <v>82</v>
      </c>
      <c r="D247" s="67" t="s">
        <v>144</v>
      </c>
      <c r="E247" s="89"/>
      <c r="F247" s="58">
        <f>F248</f>
        <v>0</v>
      </c>
      <c r="G247" s="58">
        <f>G248</f>
        <v>0</v>
      </c>
      <c r="H247" s="58">
        <f t="shared" ref="H247:M250" si="110">H248</f>
        <v>0</v>
      </c>
      <c r="I247" s="58">
        <f t="shared" si="110"/>
        <v>0</v>
      </c>
      <c r="J247" s="58">
        <f t="shared" si="110"/>
        <v>0</v>
      </c>
      <c r="K247" s="58">
        <f t="shared" si="110"/>
        <v>0</v>
      </c>
      <c r="L247" s="58">
        <f t="shared" si="110"/>
        <v>0</v>
      </c>
      <c r="M247" s="58">
        <f t="shared" si="110"/>
        <v>0</v>
      </c>
    </row>
    <row r="248" spans="1:13" s="77" customFormat="1" ht="16.5" hidden="1">
      <c r="A248" s="82" t="s">
        <v>85</v>
      </c>
      <c r="B248" s="66" t="s">
        <v>21</v>
      </c>
      <c r="C248" s="66" t="s">
        <v>82</v>
      </c>
      <c r="D248" s="67" t="s">
        <v>145</v>
      </c>
      <c r="E248" s="89"/>
      <c r="F248" s="58">
        <f t="shared" ref="F248:G250" si="111">F249</f>
        <v>0</v>
      </c>
      <c r="G248" s="58">
        <f t="shared" si="111"/>
        <v>0</v>
      </c>
      <c r="H248" s="58">
        <f t="shared" si="110"/>
        <v>0</v>
      </c>
      <c r="I248" s="58">
        <f t="shared" si="110"/>
        <v>0</v>
      </c>
      <c r="J248" s="58">
        <f t="shared" si="110"/>
        <v>0</v>
      </c>
      <c r="K248" s="58">
        <f t="shared" si="110"/>
        <v>0</v>
      </c>
      <c r="L248" s="58">
        <f t="shared" si="110"/>
        <v>0</v>
      </c>
      <c r="M248" s="58">
        <f t="shared" si="110"/>
        <v>0</v>
      </c>
    </row>
    <row r="249" spans="1:13" s="77" customFormat="1" ht="33" hidden="1">
      <c r="A249" s="82" t="s">
        <v>87</v>
      </c>
      <c r="B249" s="66" t="s">
        <v>21</v>
      </c>
      <c r="C249" s="66" t="s">
        <v>82</v>
      </c>
      <c r="D249" s="67" t="s">
        <v>146</v>
      </c>
      <c r="E249" s="89"/>
      <c r="F249" s="58">
        <f t="shared" si="111"/>
        <v>0</v>
      </c>
      <c r="G249" s="58">
        <f t="shared" si="111"/>
        <v>0</v>
      </c>
      <c r="H249" s="58">
        <f t="shared" si="110"/>
        <v>0</v>
      </c>
      <c r="I249" s="58">
        <f t="shared" si="110"/>
        <v>0</v>
      </c>
      <c r="J249" s="58">
        <f t="shared" si="110"/>
        <v>0</v>
      </c>
      <c r="K249" s="58">
        <f t="shared" si="110"/>
        <v>0</v>
      </c>
      <c r="L249" s="58">
        <f t="shared" si="110"/>
        <v>0</v>
      </c>
      <c r="M249" s="58">
        <f t="shared" si="110"/>
        <v>0</v>
      </c>
    </row>
    <row r="250" spans="1:13" s="77" customFormat="1" ht="33" hidden="1">
      <c r="A250" s="82" t="s">
        <v>42</v>
      </c>
      <c r="B250" s="66" t="s">
        <v>21</v>
      </c>
      <c r="C250" s="66" t="s">
        <v>82</v>
      </c>
      <c r="D250" s="67" t="s">
        <v>146</v>
      </c>
      <c r="E250" s="68">
        <v>200</v>
      </c>
      <c r="F250" s="58">
        <f t="shared" si="111"/>
        <v>0</v>
      </c>
      <c r="G250" s="58">
        <f t="shared" si="111"/>
        <v>0</v>
      </c>
      <c r="H250" s="58">
        <f t="shared" si="110"/>
        <v>0</v>
      </c>
      <c r="I250" s="58">
        <f t="shared" si="110"/>
        <v>0</v>
      </c>
      <c r="J250" s="58">
        <f t="shared" si="110"/>
        <v>0</v>
      </c>
      <c r="K250" s="58">
        <f t="shared" si="110"/>
        <v>0</v>
      </c>
      <c r="L250" s="58">
        <f t="shared" si="110"/>
        <v>0</v>
      </c>
      <c r="M250" s="58">
        <f t="shared" si="110"/>
        <v>0</v>
      </c>
    </row>
    <row r="251" spans="1:13" s="77" customFormat="1" ht="49.5" hidden="1">
      <c r="A251" s="74" t="s">
        <v>43</v>
      </c>
      <c r="B251" s="66" t="s">
        <v>21</v>
      </c>
      <c r="C251" s="66" t="s">
        <v>82</v>
      </c>
      <c r="D251" s="67" t="s">
        <v>146</v>
      </c>
      <c r="E251" s="68">
        <v>240</v>
      </c>
      <c r="F251" s="58"/>
      <c r="G251" s="58"/>
      <c r="H251" s="58"/>
      <c r="I251" s="58"/>
      <c r="J251" s="58"/>
      <c r="K251" s="58"/>
      <c r="L251" s="58">
        <f>F251+H251+I251+J251+K251</f>
        <v>0</v>
      </c>
      <c r="M251" s="58">
        <f>G251+K251</f>
        <v>0</v>
      </c>
    </row>
    <row r="252" spans="1:13" ht="82.5">
      <c r="A252" s="44" t="s">
        <v>147</v>
      </c>
      <c r="B252" s="35" t="s">
        <v>21</v>
      </c>
      <c r="C252" s="35" t="s">
        <v>82</v>
      </c>
      <c r="D252" s="36" t="s">
        <v>148</v>
      </c>
      <c r="E252" s="35"/>
      <c r="F252" s="37">
        <f>F253+F261</f>
        <v>12288</v>
      </c>
      <c r="G252" s="37">
        <f>G253+G261</f>
        <v>0</v>
      </c>
      <c r="H252" s="37">
        <f t="shared" ref="H252:M252" si="112">H253+H261</f>
        <v>0</v>
      </c>
      <c r="I252" s="37">
        <f t="shared" si="112"/>
        <v>0</v>
      </c>
      <c r="J252" s="37">
        <f t="shared" si="112"/>
        <v>0</v>
      </c>
      <c r="K252" s="37">
        <f t="shared" si="112"/>
        <v>0</v>
      </c>
      <c r="L252" s="37">
        <f t="shared" si="112"/>
        <v>12288</v>
      </c>
      <c r="M252" s="37">
        <f t="shared" si="112"/>
        <v>0</v>
      </c>
    </row>
    <row r="253" spans="1:13" ht="33">
      <c r="A253" s="44" t="s">
        <v>125</v>
      </c>
      <c r="B253" s="35" t="s">
        <v>21</v>
      </c>
      <c r="C253" s="35" t="s">
        <v>82</v>
      </c>
      <c r="D253" s="36" t="s">
        <v>149</v>
      </c>
      <c r="E253" s="35"/>
      <c r="F253" s="37">
        <f>F254</f>
        <v>12288</v>
      </c>
      <c r="G253" s="37">
        <f>G254</f>
        <v>0</v>
      </c>
      <c r="H253" s="37">
        <f t="shared" ref="H253:M253" si="113">H254</f>
        <v>0</v>
      </c>
      <c r="I253" s="37">
        <f t="shared" si="113"/>
        <v>0</v>
      </c>
      <c r="J253" s="37">
        <f t="shared" si="113"/>
        <v>0</v>
      </c>
      <c r="K253" s="37">
        <f t="shared" si="113"/>
        <v>0</v>
      </c>
      <c r="L253" s="37">
        <f t="shared" si="113"/>
        <v>12288</v>
      </c>
      <c r="M253" s="37">
        <f t="shared" si="113"/>
        <v>0</v>
      </c>
    </row>
    <row r="254" spans="1:13" ht="33">
      <c r="A254" s="44" t="s">
        <v>150</v>
      </c>
      <c r="B254" s="35" t="s">
        <v>21</v>
      </c>
      <c r="C254" s="35" t="s">
        <v>82</v>
      </c>
      <c r="D254" s="36" t="s">
        <v>151</v>
      </c>
      <c r="E254" s="35"/>
      <c r="F254" s="37">
        <f>F255+F257+F259</f>
        <v>12288</v>
      </c>
      <c r="G254" s="37">
        <f>G255+G257+G259</f>
        <v>0</v>
      </c>
      <c r="H254" s="37">
        <f t="shared" ref="H254:M254" si="114">H255+H257+H259</f>
        <v>0</v>
      </c>
      <c r="I254" s="37">
        <f t="shared" si="114"/>
        <v>0</v>
      </c>
      <c r="J254" s="37">
        <f t="shared" si="114"/>
        <v>0</v>
      </c>
      <c r="K254" s="37">
        <f t="shared" si="114"/>
        <v>0</v>
      </c>
      <c r="L254" s="37">
        <f t="shared" si="114"/>
        <v>12288</v>
      </c>
      <c r="M254" s="37">
        <f t="shared" si="114"/>
        <v>0</v>
      </c>
    </row>
    <row r="255" spans="1:13" ht="82.5">
      <c r="A255" s="34" t="s">
        <v>29</v>
      </c>
      <c r="B255" s="35" t="s">
        <v>21</v>
      </c>
      <c r="C255" s="35" t="s">
        <v>82</v>
      </c>
      <c r="D255" s="36" t="s">
        <v>151</v>
      </c>
      <c r="E255" s="42">
        <v>100</v>
      </c>
      <c r="F255" s="37">
        <f>F256</f>
        <v>7086</v>
      </c>
      <c r="G255" s="37">
        <f>G256</f>
        <v>0</v>
      </c>
      <c r="H255" s="37">
        <f t="shared" ref="H255:M255" si="115">H256</f>
        <v>0</v>
      </c>
      <c r="I255" s="37">
        <f t="shared" si="115"/>
        <v>0</v>
      </c>
      <c r="J255" s="37">
        <f t="shared" si="115"/>
        <v>0</v>
      </c>
      <c r="K255" s="37">
        <f t="shared" si="115"/>
        <v>0</v>
      </c>
      <c r="L255" s="37">
        <f t="shared" si="115"/>
        <v>7086</v>
      </c>
      <c r="M255" s="37">
        <f t="shared" si="115"/>
        <v>0</v>
      </c>
    </row>
    <row r="256" spans="1:13" ht="33">
      <c r="A256" s="44" t="s">
        <v>129</v>
      </c>
      <c r="B256" s="35" t="s">
        <v>21</v>
      </c>
      <c r="C256" s="35" t="s">
        <v>82</v>
      </c>
      <c r="D256" s="36" t="s">
        <v>151</v>
      </c>
      <c r="E256" s="42">
        <v>110</v>
      </c>
      <c r="F256" s="37">
        <f>7082+4</f>
        <v>7086</v>
      </c>
      <c r="G256" s="37"/>
      <c r="H256" s="38"/>
      <c r="I256" s="38"/>
      <c r="J256" s="38"/>
      <c r="K256" s="39"/>
      <c r="L256" s="37">
        <f>F256+H256+I256+J256+K256</f>
        <v>7086</v>
      </c>
      <c r="M256" s="37">
        <f>G256+K256</f>
        <v>0</v>
      </c>
    </row>
    <row r="257" spans="1:13" ht="33">
      <c r="A257" s="34" t="s">
        <v>42</v>
      </c>
      <c r="B257" s="35" t="s">
        <v>21</v>
      </c>
      <c r="C257" s="35" t="s">
        <v>82</v>
      </c>
      <c r="D257" s="36" t="s">
        <v>151</v>
      </c>
      <c r="E257" s="42">
        <v>200</v>
      </c>
      <c r="F257" s="37">
        <f>F258</f>
        <v>4938</v>
      </c>
      <c r="G257" s="37">
        <f>G258</f>
        <v>0</v>
      </c>
      <c r="H257" s="37">
        <f t="shared" ref="H257:M257" si="116">H258</f>
        <v>0</v>
      </c>
      <c r="I257" s="37">
        <f t="shared" si="116"/>
        <v>0</v>
      </c>
      <c r="J257" s="37">
        <f t="shared" si="116"/>
        <v>0</v>
      </c>
      <c r="K257" s="37">
        <f t="shared" si="116"/>
        <v>0</v>
      </c>
      <c r="L257" s="37">
        <f t="shared" si="116"/>
        <v>4938</v>
      </c>
      <c r="M257" s="37">
        <f t="shared" si="116"/>
        <v>0</v>
      </c>
    </row>
    <row r="258" spans="1:13" ht="49.5">
      <c r="A258" s="44" t="s">
        <v>43</v>
      </c>
      <c r="B258" s="35" t="s">
        <v>21</v>
      </c>
      <c r="C258" s="35" t="s">
        <v>82</v>
      </c>
      <c r="D258" s="36" t="s">
        <v>151</v>
      </c>
      <c r="E258" s="42">
        <v>240</v>
      </c>
      <c r="F258" s="37">
        <v>4938</v>
      </c>
      <c r="G258" s="37"/>
      <c r="H258" s="38"/>
      <c r="I258" s="38"/>
      <c r="J258" s="38"/>
      <c r="K258" s="39"/>
      <c r="L258" s="37">
        <f>F258+H258+I258+J258+K258</f>
        <v>4938</v>
      </c>
      <c r="M258" s="37">
        <f>G258+K258</f>
        <v>0</v>
      </c>
    </row>
    <row r="259" spans="1:13" ht="16.5">
      <c r="A259" s="34" t="s">
        <v>47</v>
      </c>
      <c r="B259" s="35" t="s">
        <v>21</v>
      </c>
      <c r="C259" s="35" t="s">
        <v>82</v>
      </c>
      <c r="D259" s="36" t="s">
        <v>151</v>
      </c>
      <c r="E259" s="42">
        <v>800</v>
      </c>
      <c r="F259" s="37">
        <f>F260</f>
        <v>264</v>
      </c>
      <c r="G259" s="37">
        <f>G260</f>
        <v>0</v>
      </c>
      <c r="H259" s="37">
        <f t="shared" ref="H259:M259" si="117">H260</f>
        <v>0</v>
      </c>
      <c r="I259" s="37">
        <f t="shared" si="117"/>
        <v>0</v>
      </c>
      <c r="J259" s="37">
        <f t="shared" si="117"/>
        <v>0</v>
      </c>
      <c r="K259" s="37">
        <f t="shared" si="117"/>
        <v>0</v>
      </c>
      <c r="L259" s="37">
        <f t="shared" si="117"/>
        <v>264</v>
      </c>
      <c r="M259" s="37">
        <f t="shared" si="117"/>
        <v>0</v>
      </c>
    </row>
    <row r="260" spans="1:13" ht="16.5">
      <c r="A260" s="34" t="s">
        <v>49</v>
      </c>
      <c r="B260" s="35" t="s">
        <v>21</v>
      </c>
      <c r="C260" s="35" t="s">
        <v>82</v>
      </c>
      <c r="D260" s="36" t="s">
        <v>151</v>
      </c>
      <c r="E260" s="42">
        <v>850</v>
      </c>
      <c r="F260" s="37">
        <v>264</v>
      </c>
      <c r="G260" s="37"/>
      <c r="H260" s="38"/>
      <c r="I260" s="38"/>
      <c r="J260" s="38"/>
      <c r="K260" s="39"/>
      <c r="L260" s="37">
        <f>F260+H260+I260+J260+K260</f>
        <v>264</v>
      </c>
      <c r="M260" s="37">
        <f>G260+K260</f>
        <v>0</v>
      </c>
    </row>
    <row r="261" spans="1:13" s="86" customFormat="1" ht="49.5" hidden="1">
      <c r="A261" s="34" t="s">
        <v>152</v>
      </c>
      <c r="B261" s="35" t="s">
        <v>21</v>
      </c>
      <c r="C261" s="35" t="s">
        <v>82</v>
      </c>
      <c r="D261" s="36" t="s">
        <v>153</v>
      </c>
      <c r="E261" s="35"/>
      <c r="F261" s="37">
        <f>F262+F264</f>
        <v>0</v>
      </c>
      <c r="G261" s="37">
        <f>G262+G264</f>
        <v>0</v>
      </c>
      <c r="H261" s="58">
        <f t="shared" ref="H261:M261" si="118">H262+H264</f>
        <v>0</v>
      </c>
      <c r="I261" s="58">
        <f t="shared" si="118"/>
        <v>0</v>
      </c>
      <c r="J261" s="58">
        <f t="shared" si="118"/>
        <v>0</v>
      </c>
      <c r="K261" s="58">
        <f t="shared" si="118"/>
        <v>0</v>
      </c>
      <c r="L261" s="58">
        <f t="shared" si="118"/>
        <v>0</v>
      </c>
      <c r="M261" s="58">
        <f t="shared" si="118"/>
        <v>0</v>
      </c>
    </row>
    <row r="262" spans="1:13" s="86" customFormat="1" ht="82.5" hidden="1">
      <c r="A262" s="34" t="s">
        <v>29</v>
      </c>
      <c r="B262" s="35" t="s">
        <v>21</v>
      </c>
      <c r="C262" s="35" t="s">
        <v>82</v>
      </c>
      <c r="D262" s="36" t="s">
        <v>153</v>
      </c>
      <c r="E262" s="42">
        <v>100</v>
      </c>
      <c r="F262" s="37">
        <f>F263</f>
        <v>0</v>
      </c>
      <c r="G262" s="37">
        <f>G263</f>
        <v>0</v>
      </c>
      <c r="H262" s="58">
        <f t="shared" ref="H262:M262" si="119">H263</f>
        <v>0</v>
      </c>
      <c r="I262" s="58">
        <f t="shared" si="119"/>
        <v>0</v>
      </c>
      <c r="J262" s="58">
        <f t="shared" si="119"/>
        <v>0</v>
      </c>
      <c r="K262" s="58">
        <f t="shared" si="119"/>
        <v>0</v>
      </c>
      <c r="L262" s="58">
        <f t="shared" si="119"/>
        <v>0</v>
      </c>
      <c r="M262" s="58">
        <f t="shared" si="119"/>
        <v>0</v>
      </c>
    </row>
    <row r="263" spans="1:13" s="86" customFormat="1" ht="33" hidden="1">
      <c r="A263" s="44" t="s">
        <v>129</v>
      </c>
      <c r="B263" s="35" t="s">
        <v>21</v>
      </c>
      <c r="C263" s="35" t="s">
        <v>82</v>
      </c>
      <c r="D263" s="36" t="s">
        <v>153</v>
      </c>
      <c r="E263" s="42">
        <v>110</v>
      </c>
      <c r="F263" s="37"/>
      <c r="G263" s="37"/>
      <c r="H263" s="38"/>
      <c r="I263" s="38"/>
      <c r="J263" s="38"/>
      <c r="K263" s="39"/>
      <c r="L263" s="37">
        <f>F263+H263+I263+J263+K263</f>
        <v>0</v>
      </c>
      <c r="M263" s="37">
        <f>G263+K263</f>
        <v>0</v>
      </c>
    </row>
    <row r="264" spans="1:13" s="86" customFormat="1" ht="33" hidden="1">
      <c r="A264" s="34" t="s">
        <v>42</v>
      </c>
      <c r="B264" s="35" t="s">
        <v>21</v>
      </c>
      <c r="C264" s="35" t="s">
        <v>82</v>
      </c>
      <c r="D264" s="36" t="s">
        <v>153</v>
      </c>
      <c r="E264" s="42">
        <v>200</v>
      </c>
      <c r="F264" s="37">
        <f>F265</f>
        <v>0</v>
      </c>
      <c r="G264" s="37">
        <f>G265</f>
        <v>0</v>
      </c>
      <c r="H264" s="58">
        <f t="shared" ref="H264:M264" si="120">H265</f>
        <v>0</v>
      </c>
      <c r="I264" s="58">
        <f t="shared" si="120"/>
        <v>0</v>
      </c>
      <c r="J264" s="58">
        <f t="shared" si="120"/>
        <v>0</v>
      </c>
      <c r="K264" s="58">
        <f t="shared" si="120"/>
        <v>0</v>
      </c>
      <c r="L264" s="58">
        <f t="shared" si="120"/>
        <v>0</v>
      </c>
      <c r="M264" s="58">
        <f t="shared" si="120"/>
        <v>0</v>
      </c>
    </row>
    <row r="265" spans="1:13" s="86" customFormat="1" ht="49.5" hidden="1">
      <c r="A265" s="44" t="s">
        <v>43</v>
      </c>
      <c r="B265" s="35" t="s">
        <v>21</v>
      </c>
      <c r="C265" s="35" t="s">
        <v>82</v>
      </c>
      <c r="D265" s="36" t="s">
        <v>153</v>
      </c>
      <c r="E265" s="42">
        <v>240</v>
      </c>
      <c r="F265" s="37"/>
      <c r="G265" s="37"/>
      <c r="H265" s="38"/>
      <c r="I265" s="38"/>
      <c r="J265" s="38"/>
      <c r="K265" s="39"/>
      <c r="L265" s="37">
        <f>F265+H265+I265+J265+K265</f>
        <v>0</v>
      </c>
      <c r="M265" s="37">
        <f>G265+K265</f>
        <v>0</v>
      </c>
    </row>
    <row r="266" spans="1:13" ht="16.5">
      <c r="A266" s="34" t="s">
        <v>33</v>
      </c>
      <c r="B266" s="79" t="s">
        <v>21</v>
      </c>
      <c r="C266" s="79" t="s">
        <v>82</v>
      </c>
      <c r="D266" s="47" t="s">
        <v>34</v>
      </c>
      <c r="E266" s="79"/>
      <c r="F266" s="37">
        <f>F267+F294+F290</f>
        <v>89098</v>
      </c>
      <c r="G266" s="37">
        <f>G267+G294+G290</f>
        <v>3823</v>
      </c>
      <c r="H266" s="37">
        <f t="shared" ref="H266:M266" si="121">H267+H294+H290</f>
        <v>0</v>
      </c>
      <c r="I266" s="37">
        <f t="shared" si="121"/>
        <v>0</v>
      </c>
      <c r="J266" s="37">
        <f t="shared" si="121"/>
        <v>0</v>
      </c>
      <c r="K266" s="37">
        <f t="shared" si="121"/>
        <v>0</v>
      </c>
      <c r="L266" s="37">
        <f t="shared" si="121"/>
        <v>89098</v>
      </c>
      <c r="M266" s="37">
        <f t="shared" si="121"/>
        <v>3823</v>
      </c>
    </row>
    <row r="267" spans="1:13" ht="16.5">
      <c r="A267" s="44" t="s">
        <v>85</v>
      </c>
      <c r="B267" s="79" t="s">
        <v>21</v>
      </c>
      <c r="C267" s="79" t="s">
        <v>82</v>
      </c>
      <c r="D267" s="79" t="s">
        <v>154</v>
      </c>
      <c r="E267" s="79"/>
      <c r="F267" s="37">
        <f>F268+F278+F281+F284+F287</f>
        <v>85275</v>
      </c>
      <c r="G267" s="37">
        <f>G268+G278+G281+G284+G287</f>
        <v>0</v>
      </c>
      <c r="H267" s="37">
        <f t="shared" ref="H267:M267" si="122">H268+H278+H281+H284+H287</f>
        <v>0</v>
      </c>
      <c r="I267" s="37">
        <f t="shared" si="122"/>
        <v>0</v>
      </c>
      <c r="J267" s="37">
        <f t="shared" si="122"/>
        <v>0</v>
      </c>
      <c r="K267" s="37">
        <f t="shared" si="122"/>
        <v>0</v>
      </c>
      <c r="L267" s="37">
        <f t="shared" si="122"/>
        <v>85275</v>
      </c>
      <c r="M267" s="37">
        <f t="shared" si="122"/>
        <v>0</v>
      </c>
    </row>
    <row r="268" spans="1:13" ht="33">
      <c r="A268" s="34" t="s">
        <v>87</v>
      </c>
      <c r="B268" s="79" t="s">
        <v>21</v>
      </c>
      <c r="C268" s="79" t="s">
        <v>82</v>
      </c>
      <c r="D268" s="79" t="s">
        <v>155</v>
      </c>
      <c r="E268" s="35"/>
      <c r="F268" s="37">
        <f>F269+F271+F273+F275</f>
        <v>76681</v>
      </c>
      <c r="G268" s="37">
        <f>G269+G271+G273+G275</f>
        <v>0</v>
      </c>
      <c r="H268" s="37">
        <f t="shared" ref="H268:M268" si="123">H269+H271+H273+H275</f>
        <v>0</v>
      </c>
      <c r="I268" s="37">
        <f t="shared" si="123"/>
        <v>0</v>
      </c>
      <c r="J268" s="37">
        <f t="shared" si="123"/>
        <v>0</v>
      </c>
      <c r="K268" s="37">
        <f t="shared" si="123"/>
        <v>0</v>
      </c>
      <c r="L268" s="37">
        <f t="shared" si="123"/>
        <v>76681</v>
      </c>
      <c r="M268" s="37">
        <f t="shared" si="123"/>
        <v>0</v>
      </c>
    </row>
    <row r="269" spans="1:13" ht="82.5">
      <c r="A269" s="34" t="s">
        <v>29</v>
      </c>
      <c r="B269" s="79" t="s">
        <v>21</v>
      </c>
      <c r="C269" s="79" t="s">
        <v>82</v>
      </c>
      <c r="D269" s="79" t="s">
        <v>155</v>
      </c>
      <c r="E269" s="42">
        <v>100</v>
      </c>
      <c r="F269" s="37">
        <f>F270</f>
        <v>27053</v>
      </c>
      <c r="G269" s="37">
        <f>G270</f>
        <v>0</v>
      </c>
      <c r="H269" s="37">
        <f t="shared" ref="H269:M269" si="124">H270</f>
        <v>0</v>
      </c>
      <c r="I269" s="37">
        <f t="shared" si="124"/>
        <v>0</v>
      </c>
      <c r="J269" s="37">
        <f t="shared" si="124"/>
        <v>0</v>
      </c>
      <c r="K269" s="37">
        <f t="shared" si="124"/>
        <v>0</v>
      </c>
      <c r="L269" s="37">
        <f t="shared" si="124"/>
        <v>27053</v>
      </c>
      <c r="M269" s="37">
        <f t="shared" si="124"/>
        <v>0</v>
      </c>
    </row>
    <row r="270" spans="1:13" ht="33">
      <c r="A270" s="44" t="s">
        <v>30</v>
      </c>
      <c r="B270" s="79" t="s">
        <v>21</v>
      </c>
      <c r="C270" s="79" t="s">
        <v>82</v>
      </c>
      <c r="D270" s="79" t="s">
        <v>155</v>
      </c>
      <c r="E270" s="42">
        <v>120</v>
      </c>
      <c r="F270" s="37">
        <v>27053</v>
      </c>
      <c r="G270" s="37"/>
      <c r="H270" s="38"/>
      <c r="I270" s="38"/>
      <c r="J270" s="38"/>
      <c r="K270" s="39"/>
      <c r="L270" s="37">
        <f>F270+H270+I270+J270+K270</f>
        <v>27053</v>
      </c>
      <c r="M270" s="37">
        <f>G270+K270</f>
        <v>0</v>
      </c>
    </row>
    <row r="271" spans="1:13" ht="33">
      <c r="A271" s="34" t="s">
        <v>42</v>
      </c>
      <c r="B271" s="79" t="s">
        <v>21</v>
      </c>
      <c r="C271" s="79" t="s">
        <v>82</v>
      </c>
      <c r="D271" s="79" t="s">
        <v>155</v>
      </c>
      <c r="E271" s="42">
        <v>200</v>
      </c>
      <c r="F271" s="37">
        <f>F272</f>
        <v>18274</v>
      </c>
      <c r="G271" s="37">
        <f>G272</f>
        <v>0</v>
      </c>
      <c r="H271" s="37">
        <f t="shared" ref="H271:M271" si="125">H272</f>
        <v>0</v>
      </c>
      <c r="I271" s="37">
        <f t="shared" si="125"/>
        <v>0</v>
      </c>
      <c r="J271" s="37">
        <f t="shared" si="125"/>
        <v>0</v>
      </c>
      <c r="K271" s="37">
        <f t="shared" si="125"/>
        <v>0</v>
      </c>
      <c r="L271" s="37">
        <f t="shared" si="125"/>
        <v>18274</v>
      </c>
      <c r="M271" s="37">
        <f t="shared" si="125"/>
        <v>0</v>
      </c>
    </row>
    <row r="272" spans="1:13" ht="49.5">
      <c r="A272" s="44" t="s">
        <v>43</v>
      </c>
      <c r="B272" s="79" t="s">
        <v>21</v>
      </c>
      <c r="C272" s="79" t="s">
        <v>82</v>
      </c>
      <c r="D272" s="79" t="s">
        <v>155</v>
      </c>
      <c r="E272" s="42">
        <v>240</v>
      </c>
      <c r="F272" s="37">
        <f>100+264+1062+4242+10367+2239</f>
        <v>18274</v>
      </c>
      <c r="G272" s="37"/>
      <c r="H272" s="38"/>
      <c r="I272" s="38"/>
      <c r="J272" s="38"/>
      <c r="K272" s="39"/>
      <c r="L272" s="37">
        <f>F272+H272+I272+J272+K272</f>
        <v>18274</v>
      </c>
      <c r="M272" s="37">
        <f>G272+K272</f>
        <v>0</v>
      </c>
    </row>
    <row r="273" spans="1:13" s="86" customFormat="1" ht="49.5" hidden="1">
      <c r="A273" s="63" t="s">
        <v>99</v>
      </c>
      <c r="B273" s="35" t="s">
        <v>21</v>
      </c>
      <c r="C273" s="35" t="s">
        <v>82</v>
      </c>
      <c r="D273" s="35" t="s">
        <v>155</v>
      </c>
      <c r="E273" s="42">
        <v>600</v>
      </c>
      <c r="F273" s="73"/>
      <c r="G273" s="73"/>
      <c r="H273" s="85"/>
      <c r="I273" s="85"/>
      <c r="J273" s="85"/>
      <c r="K273" s="85"/>
      <c r="L273" s="85"/>
      <c r="M273" s="85"/>
    </row>
    <row r="274" spans="1:13" s="86" customFormat="1" ht="16.5" hidden="1">
      <c r="A274" s="90" t="s">
        <v>100</v>
      </c>
      <c r="B274" s="35" t="s">
        <v>21</v>
      </c>
      <c r="C274" s="35" t="s">
        <v>82</v>
      </c>
      <c r="D274" s="35" t="s">
        <v>155</v>
      </c>
      <c r="E274" s="42">
        <v>620</v>
      </c>
      <c r="F274" s="73"/>
      <c r="G274" s="73"/>
      <c r="H274" s="38"/>
      <c r="I274" s="38"/>
      <c r="J274" s="38"/>
      <c r="K274" s="39"/>
      <c r="L274" s="37">
        <f>F274+H274+I274+J274+K274</f>
        <v>0</v>
      </c>
      <c r="M274" s="37">
        <f>G274+K274</f>
        <v>0</v>
      </c>
    </row>
    <row r="275" spans="1:13" ht="16.5">
      <c r="A275" s="34" t="s">
        <v>47</v>
      </c>
      <c r="B275" s="79" t="s">
        <v>21</v>
      </c>
      <c r="C275" s="79" t="s">
        <v>82</v>
      </c>
      <c r="D275" s="79" t="s">
        <v>155</v>
      </c>
      <c r="E275" s="42">
        <v>800</v>
      </c>
      <c r="F275" s="37">
        <f>F276+F277</f>
        <v>31354</v>
      </c>
      <c r="G275" s="37">
        <f>G276+G277</f>
        <v>0</v>
      </c>
      <c r="H275" s="37">
        <f t="shared" ref="H275:M275" si="126">H276+H277</f>
        <v>0</v>
      </c>
      <c r="I275" s="37">
        <f t="shared" si="126"/>
        <v>0</v>
      </c>
      <c r="J275" s="37">
        <f t="shared" si="126"/>
        <v>0</v>
      </c>
      <c r="K275" s="37">
        <f t="shared" si="126"/>
        <v>0</v>
      </c>
      <c r="L275" s="37">
        <f t="shared" si="126"/>
        <v>31354</v>
      </c>
      <c r="M275" s="37">
        <f t="shared" si="126"/>
        <v>0</v>
      </c>
    </row>
    <row r="276" spans="1:13" ht="16.5">
      <c r="A276" s="34" t="s">
        <v>48</v>
      </c>
      <c r="B276" s="79" t="s">
        <v>21</v>
      </c>
      <c r="C276" s="79" t="s">
        <v>82</v>
      </c>
      <c r="D276" s="79" t="s">
        <v>155</v>
      </c>
      <c r="E276" s="42">
        <v>830</v>
      </c>
      <c r="F276" s="37">
        <f>1300+25650+728+100</f>
        <v>27778</v>
      </c>
      <c r="G276" s="37"/>
      <c r="H276" s="38"/>
      <c r="I276" s="38"/>
      <c r="J276" s="38"/>
      <c r="K276" s="39"/>
      <c r="L276" s="37">
        <f>F276+H276+I276+J276+K276</f>
        <v>27778</v>
      </c>
      <c r="M276" s="37">
        <f>G276+K276</f>
        <v>0</v>
      </c>
    </row>
    <row r="277" spans="1:13" ht="16.5">
      <c r="A277" s="34" t="s">
        <v>49</v>
      </c>
      <c r="B277" s="79" t="s">
        <v>21</v>
      </c>
      <c r="C277" s="79" t="s">
        <v>82</v>
      </c>
      <c r="D277" s="79" t="s">
        <v>155</v>
      </c>
      <c r="E277" s="42">
        <v>850</v>
      </c>
      <c r="F277" s="37">
        <f>100+2600+376+500</f>
        <v>3576</v>
      </c>
      <c r="G277" s="37"/>
      <c r="H277" s="38"/>
      <c r="I277" s="38"/>
      <c r="J277" s="38"/>
      <c r="K277" s="39"/>
      <c r="L277" s="37">
        <f>F277+H277+I277+J277+K277</f>
        <v>3576</v>
      </c>
      <c r="M277" s="37">
        <f>G277+K277</f>
        <v>0</v>
      </c>
    </row>
    <row r="278" spans="1:13" ht="33">
      <c r="A278" s="34" t="s">
        <v>156</v>
      </c>
      <c r="B278" s="79" t="s">
        <v>21</v>
      </c>
      <c r="C278" s="79" t="s">
        <v>82</v>
      </c>
      <c r="D278" s="79" t="s">
        <v>157</v>
      </c>
      <c r="E278" s="35"/>
      <c r="F278" s="37">
        <f>F279</f>
        <v>94</v>
      </c>
      <c r="G278" s="37">
        <f>G279</f>
        <v>0</v>
      </c>
      <c r="H278" s="37">
        <f t="shared" ref="H278:M279" si="127">H279</f>
        <v>0</v>
      </c>
      <c r="I278" s="37">
        <f t="shared" si="127"/>
        <v>0</v>
      </c>
      <c r="J278" s="37">
        <f t="shared" si="127"/>
        <v>0</v>
      </c>
      <c r="K278" s="37">
        <f t="shared" si="127"/>
        <v>0</v>
      </c>
      <c r="L278" s="37">
        <f t="shared" si="127"/>
        <v>94</v>
      </c>
      <c r="M278" s="37">
        <f t="shared" si="127"/>
        <v>0</v>
      </c>
    </row>
    <row r="279" spans="1:13" ht="33">
      <c r="A279" s="34" t="s">
        <v>42</v>
      </c>
      <c r="B279" s="79" t="s">
        <v>21</v>
      </c>
      <c r="C279" s="79" t="s">
        <v>82</v>
      </c>
      <c r="D279" s="79" t="s">
        <v>157</v>
      </c>
      <c r="E279" s="42">
        <v>200</v>
      </c>
      <c r="F279" s="37">
        <f>F280</f>
        <v>94</v>
      </c>
      <c r="G279" s="37">
        <f>G280</f>
        <v>0</v>
      </c>
      <c r="H279" s="37">
        <f t="shared" si="127"/>
        <v>0</v>
      </c>
      <c r="I279" s="37">
        <f t="shared" si="127"/>
        <v>0</v>
      </c>
      <c r="J279" s="37">
        <f t="shared" si="127"/>
        <v>0</v>
      </c>
      <c r="K279" s="37">
        <f t="shared" si="127"/>
        <v>0</v>
      </c>
      <c r="L279" s="37">
        <f t="shared" si="127"/>
        <v>94</v>
      </c>
      <c r="M279" s="37">
        <f t="shared" si="127"/>
        <v>0</v>
      </c>
    </row>
    <row r="280" spans="1:13" ht="49.5">
      <c r="A280" s="44" t="s">
        <v>43</v>
      </c>
      <c r="B280" s="79" t="s">
        <v>21</v>
      </c>
      <c r="C280" s="79" t="s">
        <v>82</v>
      </c>
      <c r="D280" s="79" t="s">
        <v>157</v>
      </c>
      <c r="E280" s="42">
        <v>240</v>
      </c>
      <c r="F280" s="37">
        <v>94</v>
      </c>
      <c r="G280" s="37"/>
      <c r="H280" s="38"/>
      <c r="I280" s="38"/>
      <c r="J280" s="38"/>
      <c r="K280" s="39"/>
      <c r="L280" s="37">
        <f>F280+H280+I280+J280+K280</f>
        <v>94</v>
      </c>
      <c r="M280" s="37">
        <f>G280+K280</f>
        <v>0</v>
      </c>
    </row>
    <row r="281" spans="1:13" s="87" customFormat="1" ht="33" hidden="1">
      <c r="A281" s="91" t="s">
        <v>158</v>
      </c>
      <c r="B281" s="92" t="s">
        <v>21</v>
      </c>
      <c r="C281" s="92" t="s">
        <v>82</v>
      </c>
      <c r="D281" s="92" t="s">
        <v>159</v>
      </c>
      <c r="E281" s="93"/>
      <c r="F281" s="94">
        <f>F282</f>
        <v>0</v>
      </c>
      <c r="G281" s="94">
        <f>G282</f>
        <v>0</v>
      </c>
      <c r="H281" s="58">
        <f t="shared" ref="H281:M282" si="128">H282</f>
        <v>0</v>
      </c>
      <c r="I281" s="58">
        <f t="shared" si="128"/>
        <v>0</v>
      </c>
      <c r="J281" s="58">
        <f t="shared" si="128"/>
        <v>0</v>
      </c>
      <c r="K281" s="58">
        <f t="shared" si="128"/>
        <v>0</v>
      </c>
      <c r="L281" s="58">
        <f t="shared" si="128"/>
        <v>0</v>
      </c>
      <c r="M281" s="58">
        <f t="shared" si="128"/>
        <v>0</v>
      </c>
    </row>
    <row r="282" spans="1:13" s="87" customFormat="1" ht="16.5" hidden="1">
      <c r="A282" s="91" t="s">
        <v>47</v>
      </c>
      <c r="B282" s="92" t="s">
        <v>21</v>
      </c>
      <c r="C282" s="92" t="s">
        <v>82</v>
      </c>
      <c r="D282" s="92" t="s">
        <v>159</v>
      </c>
      <c r="E282" s="93">
        <v>800</v>
      </c>
      <c r="F282" s="94">
        <f>F283</f>
        <v>0</v>
      </c>
      <c r="G282" s="94">
        <f>G283</f>
        <v>0</v>
      </c>
      <c r="H282" s="58">
        <f t="shared" si="128"/>
        <v>0</v>
      </c>
      <c r="I282" s="58">
        <f t="shared" si="128"/>
        <v>0</v>
      </c>
      <c r="J282" s="58">
        <f t="shared" si="128"/>
        <v>0</v>
      </c>
      <c r="K282" s="58">
        <f t="shared" si="128"/>
        <v>0</v>
      </c>
      <c r="L282" s="58">
        <f t="shared" si="128"/>
        <v>0</v>
      </c>
      <c r="M282" s="58">
        <f t="shared" si="128"/>
        <v>0</v>
      </c>
    </row>
    <row r="283" spans="1:13" s="87" customFormat="1" ht="16.5" hidden="1">
      <c r="A283" s="91" t="s">
        <v>80</v>
      </c>
      <c r="B283" s="92" t="s">
        <v>21</v>
      </c>
      <c r="C283" s="92" t="s">
        <v>82</v>
      </c>
      <c r="D283" s="92" t="s">
        <v>159</v>
      </c>
      <c r="E283" s="93">
        <v>870</v>
      </c>
      <c r="F283" s="94">
        <f>157085-157085</f>
        <v>0</v>
      </c>
      <c r="G283" s="94"/>
      <c r="H283" s="38"/>
      <c r="I283" s="38"/>
      <c r="J283" s="38"/>
      <c r="K283" s="39"/>
      <c r="L283" s="37">
        <f>F283+H283+I283+J283+K283</f>
        <v>0</v>
      </c>
      <c r="M283" s="37">
        <f>G283+K283</f>
        <v>0</v>
      </c>
    </row>
    <row r="284" spans="1:13" s="95" customFormat="1" ht="33">
      <c r="A284" s="34" t="s">
        <v>160</v>
      </c>
      <c r="B284" s="35" t="s">
        <v>21</v>
      </c>
      <c r="C284" s="35" t="s">
        <v>82</v>
      </c>
      <c r="D284" s="35" t="s">
        <v>161</v>
      </c>
      <c r="E284" s="60"/>
      <c r="F284" s="37">
        <f>F285</f>
        <v>8500</v>
      </c>
      <c r="G284" s="37">
        <f>G285</f>
        <v>0</v>
      </c>
      <c r="H284" s="37">
        <f t="shared" ref="H284:M285" si="129">H285</f>
        <v>0</v>
      </c>
      <c r="I284" s="37">
        <f t="shared" si="129"/>
        <v>0</v>
      </c>
      <c r="J284" s="37">
        <f t="shared" si="129"/>
        <v>0</v>
      </c>
      <c r="K284" s="37">
        <f t="shared" si="129"/>
        <v>0</v>
      </c>
      <c r="L284" s="37">
        <f t="shared" si="129"/>
        <v>8500</v>
      </c>
      <c r="M284" s="37">
        <f t="shared" si="129"/>
        <v>0</v>
      </c>
    </row>
    <row r="285" spans="1:13" s="95" customFormat="1" ht="16.5">
      <c r="A285" s="34" t="s">
        <v>47</v>
      </c>
      <c r="B285" s="35" t="s">
        <v>21</v>
      </c>
      <c r="C285" s="35" t="s">
        <v>82</v>
      </c>
      <c r="D285" s="35" t="s">
        <v>161</v>
      </c>
      <c r="E285" s="60">
        <v>800</v>
      </c>
      <c r="F285" s="37">
        <f>F286</f>
        <v>8500</v>
      </c>
      <c r="G285" s="37">
        <f>G286</f>
        <v>0</v>
      </c>
      <c r="H285" s="37">
        <f t="shared" si="129"/>
        <v>0</v>
      </c>
      <c r="I285" s="37">
        <f t="shared" si="129"/>
        <v>0</v>
      </c>
      <c r="J285" s="37">
        <f t="shared" si="129"/>
        <v>0</v>
      </c>
      <c r="K285" s="37">
        <f t="shared" si="129"/>
        <v>0</v>
      </c>
      <c r="L285" s="37">
        <f t="shared" si="129"/>
        <v>8500</v>
      </c>
      <c r="M285" s="37">
        <f t="shared" si="129"/>
        <v>0</v>
      </c>
    </row>
    <row r="286" spans="1:13" s="95" customFormat="1" ht="16.5">
      <c r="A286" s="34" t="s">
        <v>80</v>
      </c>
      <c r="B286" s="35" t="s">
        <v>21</v>
      </c>
      <c r="C286" s="35" t="s">
        <v>82</v>
      </c>
      <c r="D286" s="35" t="s">
        <v>161</v>
      </c>
      <c r="E286" s="60">
        <v>870</v>
      </c>
      <c r="F286" s="37">
        <f>51000-42500</f>
        <v>8500</v>
      </c>
      <c r="G286" s="37"/>
      <c r="H286" s="38"/>
      <c r="I286" s="38"/>
      <c r="J286" s="38"/>
      <c r="K286" s="39"/>
      <c r="L286" s="37">
        <f>F286+H286+I286+J286+K286</f>
        <v>8500</v>
      </c>
      <c r="M286" s="37">
        <f>G286+K286</f>
        <v>0</v>
      </c>
    </row>
    <row r="287" spans="1:13" s="77" customFormat="1" ht="33" hidden="1">
      <c r="A287" s="82" t="s">
        <v>162</v>
      </c>
      <c r="B287" s="66" t="s">
        <v>21</v>
      </c>
      <c r="C287" s="66" t="s">
        <v>82</v>
      </c>
      <c r="D287" s="66" t="s">
        <v>163</v>
      </c>
      <c r="E287" s="88"/>
      <c r="F287" s="58">
        <f>F288</f>
        <v>0</v>
      </c>
      <c r="G287" s="58">
        <f>G288</f>
        <v>0</v>
      </c>
      <c r="H287" s="58">
        <f t="shared" ref="H287:M288" si="130">H288</f>
        <v>0</v>
      </c>
      <c r="I287" s="58">
        <f t="shared" si="130"/>
        <v>0</v>
      </c>
      <c r="J287" s="58">
        <f t="shared" si="130"/>
        <v>0</v>
      </c>
      <c r="K287" s="58">
        <f t="shared" si="130"/>
        <v>0</v>
      </c>
      <c r="L287" s="58">
        <f t="shared" si="130"/>
        <v>0</v>
      </c>
      <c r="M287" s="58">
        <f t="shared" si="130"/>
        <v>0</v>
      </c>
    </row>
    <row r="288" spans="1:13" s="77" customFormat="1" ht="16.5" hidden="1">
      <c r="A288" s="82" t="s">
        <v>47</v>
      </c>
      <c r="B288" s="66" t="s">
        <v>21</v>
      </c>
      <c r="C288" s="66" t="s">
        <v>82</v>
      </c>
      <c r="D288" s="66" t="s">
        <v>163</v>
      </c>
      <c r="E288" s="88">
        <v>800</v>
      </c>
      <c r="F288" s="58">
        <f>F289</f>
        <v>0</v>
      </c>
      <c r="G288" s="58">
        <f>G289</f>
        <v>0</v>
      </c>
      <c r="H288" s="58">
        <f t="shared" si="130"/>
        <v>0</v>
      </c>
      <c r="I288" s="58">
        <f t="shared" si="130"/>
        <v>0</v>
      </c>
      <c r="J288" s="58">
        <f t="shared" si="130"/>
        <v>0</v>
      </c>
      <c r="K288" s="58">
        <f t="shared" si="130"/>
        <v>0</v>
      </c>
      <c r="L288" s="58">
        <f t="shared" si="130"/>
        <v>0</v>
      </c>
      <c r="M288" s="58">
        <f t="shared" si="130"/>
        <v>0</v>
      </c>
    </row>
    <row r="289" spans="1:13" s="77" customFormat="1" ht="16.5" hidden="1">
      <c r="A289" s="82" t="s">
        <v>80</v>
      </c>
      <c r="B289" s="66" t="s">
        <v>21</v>
      </c>
      <c r="C289" s="66" t="s">
        <v>82</v>
      </c>
      <c r="D289" s="66" t="s">
        <v>163</v>
      </c>
      <c r="E289" s="88">
        <v>870</v>
      </c>
      <c r="F289" s="58"/>
      <c r="G289" s="58"/>
      <c r="H289" s="58"/>
      <c r="I289" s="58"/>
      <c r="J289" s="58"/>
      <c r="K289" s="58"/>
      <c r="L289" s="58">
        <f>F289+H289+I289+J289+K289</f>
        <v>0</v>
      </c>
      <c r="M289" s="58">
        <f>G289+K289</f>
        <v>0</v>
      </c>
    </row>
    <row r="290" spans="1:13" s="77" customFormat="1" ht="33" hidden="1">
      <c r="A290" s="74" t="s">
        <v>125</v>
      </c>
      <c r="B290" s="66" t="s">
        <v>21</v>
      </c>
      <c r="C290" s="66" t="s">
        <v>82</v>
      </c>
      <c r="D290" s="67" t="s">
        <v>164</v>
      </c>
      <c r="E290" s="88"/>
      <c r="F290" s="58">
        <f t="shared" ref="F290:M295" si="131">F291</f>
        <v>0</v>
      </c>
      <c r="G290" s="85">
        <f t="shared" si="131"/>
        <v>0</v>
      </c>
      <c r="H290" s="58">
        <f t="shared" si="131"/>
        <v>0</v>
      </c>
      <c r="I290" s="58">
        <f t="shared" si="131"/>
        <v>0</v>
      </c>
      <c r="J290" s="58">
        <f t="shared" si="131"/>
        <v>0</v>
      </c>
      <c r="K290" s="58">
        <f t="shared" si="131"/>
        <v>0</v>
      </c>
      <c r="L290" s="58">
        <f t="shared" si="131"/>
        <v>0</v>
      </c>
      <c r="M290" s="58">
        <f t="shared" si="131"/>
        <v>0</v>
      </c>
    </row>
    <row r="291" spans="1:13" s="77" customFormat="1" ht="33" hidden="1">
      <c r="A291" s="74" t="s">
        <v>165</v>
      </c>
      <c r="B291" s="66" t="s">
        <v>21</v>
      </c>
      <c r="C291" s="66" t="s">
        <v>82</v>
      </c>
      <c r="D291" s="67" t="s">
        <v>166</v>
      </c>
      <c r="E291" s="88"/>
      <c r="F291" s="58">
        <f t="shared" si="131"/>
        <v>0</v>
      </c>
      <c r="G291" s="85">
        <f t="shared" si="131"/>
        <v>0</v>
      </c>
      <c r="H291" s="58">
        <f t="shared" si="131"/>
        <v>0</v>
      </c>
      <c r="I291" s="58">
        <f t="shared" si="131"/>
        <v>0</v>
      </c>
      <c r="J291" s="58">
        <f t="shared" si="131"/>
        <v>0</v>
      </c>
      <c r="K291" s="58">
        <f t="shared" si="131"/>
        <v>0</v>
      </c>
      <c r="L291" s="58">
        <f t="shared" si="131"/>
        <v>0</v>
      </c>
      <c r="M291" s="58">
        <f t="shared" si="131"/>
        <v>0</v>
      </c>
    </row>
    <row r="292" spans="1:13" s="77" customFormat="1" ht="16.5" hidden="1">
      <c r="A292" s="82" t="s">
        <v>47</v>
      </c>
      <c r="B292" s="66" t="s">
        <v>21</v>
      </c>
      <c r="C292" s="66" t="s">
        <v>82</v>
      </c>
      <c r="D292" s="67" t="s">
        <v>166</v>
      </c>
      <c r="E292" s="68">
        <v>800</v>
      </c>
      <c r="F292" s="58">
        <f t="shared" si="131"/>
        <v>0</v>
      </c>
      <c r="G292" s="58">
        <f t="shared" si="131"/>
        <v>0</v>
      </c>
      <c r="H292" s="58">
        <f t="shared" si="131"/>
        <v>0</v>
      </c>
      <c r="I292" s="58">
        <f t="shared" si="131"/>
        <v>0</v>
      </c>
      <c r="J292" s="58">
        <f t="shared" si="131"/>
        <v>0</v>
      </c>
      <c r="K292" s="58">
        <f t="shared" si="131"/>
        <v>0</v>
      </c>
      <c r="L292" s="58">
        <f t="shared" si="131"/>
        <v>0</v>
      </c>
      <c r="M292" s="58">
        <f t="shared" si="131"/>
        <v>0</v>
      </c>
    </row>
    <row r="293" spans="1:13" s="77" customFormat="1" ht="16.5" hidden="1">
      <c r="A293" s="82" t="s">
        <v>48</v>
      </c>
      <c r="B293" s="66" t="s">
        <v>21</v>
      </c>
      <c r="C293" s="66" t="s">
        <v>82</v>
      </c>
      <c r="D293" s="67" t="s">
        <v>166</v>
      </c>
      <c r="E293" s="68">
        <v>830</v>
      </c>
      <c r="F293" s="58"/>
      <c r="G293" s="58"/>
      <c r="H293" s="58"/>
      <c r="I293" s="58"/>
      <c r="J293" s="58"/>
      <c r="K293" s="58"/>
      <c r="L293" s="58">
        <f>F293+H293+I293+J293+K293</f>
        <v>0</v>
      </c>
      <c r="M293" s="58">
        <f>G293+K293</f>
        <v>0</v>
      </c>
    </row>
    <row r="294" spans="1:13" s="86" customFormat="1" ht="66">
      <c r="A294" s="34" t="s">
        <v>167</v>
      </c>
      <c r="B294" s="35" t="s">
        <v>21</v>
      </c>
      <c r="C294" s="35" t="s">
        <v>82</v>
      </c>
      <c r="D294" s="35" t="s">
        <v>168</v>
      </c>
      <c r="E294" s="60"/>
      <c r="F294" s="37">
        <f t="shared" si="131"/>
        <v>3823</v>
      </c>
      <c r="G294" s="37">
        <f t="shared" si="131"/>
        <v>3823</v>
      </c>
      <c r="H294" s="37">
        <f t="shared" si="131"/>
        <v>0</v>
      </c>
      <c r="I294" s="37">
        <f t="shared" si="131"/>
        <v>0</v>
      </c>
      <c r="J294" s="37">
        <f t="shared" si="131"/>
        <v>0</v>
      </c>
      <c r="K294" s="37">
        <f t="shared" si="131"/>
        <v>0</v>
      </c>
      <c r="L294" s="37">
        <f t="shared" si="131"/>
        <v>3823</v>
      </c>
      <c r="M294" s="37">
        <f t="shared" si="131"/>
        <v>3823</v>
      </c>
    </row>
    <row r="295" spans="1:13" s="86" customFormat="1" ht="33">
      <c r="A295" s="34" t="s">
        <v>42</v>
      </c>
      <c r="B295" s="35" t="s">
        <v>21</v>
      </c>
      <c r="C295" s="35" t="s">
        <v>82</v>
      </c>
      <c r="D295" s="35" t="s">
        <v>168</v>
      </c>
      <c r="E295" s="60">
        <v>200</v>
      </c>
      <c r="F295" s="37">
        <f t="shared" si="131"/>
        <v>3823</v>
      </c>
      <c r="G295" s="37">
        <f t="shared" si="131"/>
        <v>3823</v>
      </c>
      <c r="H295" s="37">
        <f t="shared" si="131"/>
        <v>0</v>
      </c>
      <c r="I295" s="37">
        <f t="shared" si="131"/>
        <v>0</v>
      </c>
      <c r="J295" s="37">
        <f t="shared" si="131"/>
        <v>0</v>
      </c>
      <c r="K295" s="37">
        <f t="shared" si="131"/>
        <v>0</v>
      </c>
      <c r="L295" s="37">
        <f t="shared" si="131"/>
        <v>3823</v>
      </c>
      <c r="M295" s="37">
        <f t="shared" si="131"/>
        <v>3823</v>
      </c>
    </row>
    <row r="296" spans="1:13" s="86" customFormat="1" ht="49.5">
      <c r="A296" s="44" t="s">
        <v>43</v>
      </c>
      <c r="B296" s="35" t="s">
        <v>21</v>
      </c>
      <c r="C296" s="35" t="s">
        <v>82</v>
      </c>
      <c r="D296" s="35" t="s">
        <v>168</v>
      </c>
      <c r="E296" s="60">
        <v>240</v>
      </c>
      <c r="F296" s="37">
        <v>3823</v>
      </c>
      <c r="G296" s="37">
        <v>3823</v>
      </c>
      <c r="H296" s="38"/>
      <c r="I296" s="38"/>
      <c r="J296" s="38"/>
      <c r="K296" s="39"/>
      <c r="L296" s="37">
        <f>F296+H296+I296+J296+K296</f>
        <v>3823</v>
      </c>
      <c r="M296" s="37">
        <f>G296+K296</f>
        <v>3823</v>
      </c>
    </row>
    <row r="297" spans="1:13" ht="16.5">
      <c r="A297" s="44"/>
      <c r="B297" s="79"/>
      <c r="C297" s="79"/>
      <c r="D297" s="79"/>
      <c r="E297" s="79"/>
      <c r="F297" s="37"/>
      <c r="G297" s="37"/>
      <c r="H297" s="37"/>
      <c r="I297" s="37"/>
      <c r="J297" s="37"/>
      <c r="K297" s="37"/>
      <c r="L297" s="37"/>
      <c r="M297" s="37"/>
    </row>
    <row r="298" spans="1:13" s="22" customFormat="1" ht="60.75">
      <c r="A298" s="16" t="s">
        <v>169</v>
      </c>
      <c r="B298" s="17" t="s">
        <v>170</v>
      </c>
      <c r="C298" s="17"/>
      <c r="D298" s="18"/>
      <c r="E298" s="17"/>
      <c r="F298" s="19">
        <f>F300+F329</f>
        <v>146580</v>
      </c>
      <c r="G298" s="19">
        <f>G300+G329</f>
        <v>0</v>
      </c>
      <c r="H298" s="19">
        <f t="shared" ref="H298:M298" si="132">H300+H329</f>
        <v>0</v>
      </c>
      <c r="I298" s="19">
        <f t="shared" si="132"/>
        <v>0</v>
      </c>
      <c r="J298" s="19">
        <f t="shared" si="132"/>
        <v>0</v>
      </c>
      <c r="K298" s="19">
        <f t="shared" si="132"/>
        <v>0</v>
      </c>
      <c r="L298" s="19">
        <f t="shared" si="132"/>
        <v>146580</v>
      </c>
      <c r="M298" s="19">
        <f t="shared" si="132"/>
        <v>0</v>
      </c>
    </row>
    <row r="299" spans="1:13" s="22" customFormat="1" ht="20.25">
      <c r="A299" s="16"/>
      <c r="B299" s="17"/>
      <c r="C299" s="17"/>
      <c r="D299" s="18"/>
      <c r="E299" s="17"/>
      <c r="F299" s="96"/>
      <c r="G299" s="96"/>
      <c r="H299" s="96"/>
      <c r="I299" s="96"/>
      <c r="J299" s="96"/>
      <c r="K299" s="96"/>
      <c r="L299" s="96"/>
      <c r="M299" s="96"/>
    </row>
    <row r="300" spans="1:13" ht="75">
      <c r="A300" s="97" t="s">
        <v>171</v>
      </c>
      <c r="B300" s="28" t="s">
        <v>32</v>
      </c>
      <c r="C300" s="28" t="s">
        <v>172</v>
      </c>
      <c r="D300" s="54"/>
      <c r="E300" s="35"/>
      <c r="F300" s="30">
        <f>F306+F315+F320+F301</f>
        <v>90414</v>
      </c>
      <c r="G300" s="30">
        <f>G306+G315+G320+G301</f>
        <v>0</v>
      </c>
      <c r="H300" s="30">
        <f t="shared" ref="H300:M300" si="133">H306+H315+H320+H301</f>
        <v>0</v>
      </c>
      <c r="I300" s="30">
        <f t="shared" si="133"/>
        <v>0</v>
      </c>
      <c r="J300" s="30">
        <f t="shared" si="133"/>
        <v>0</v>
      </c>
      <c r="K300" s="30">
        <f t="shared" si="133"/>
        <v>0</v>
      </c>
      <c r="L300" s="30">
        <f t="shared" si="133"/>
        <v>90414</v>
      </c>
      <c r="M300" s="30">
        <f t="shared" si="133"/>
        <v>0</v>
      </c>
    </row>
    <row r="301" spans="1:13" s="77" customFormat="1" ht="82.5" hidden="1">
      <c r="A301" s="74" t="s">
        <v>147</v>
      </c>
      <c r="B301" s="66" t="s">
        <v>32</v>
      </c>
      <c r="C301" s="66" t="s">
        <v>172</v>
      </c>
      <c r="D301" s="66" t="s">
        <v>148</v>
      </c>
      <c r="E301" s="66"/>
      <c r="F301" s="58">
        <f t="shared" ref="F301:M304" si="134">F302</f>
        <v>0</v>
      </c>
      <c r="G301" s="58">
        <f t="shared" si="134"/>
        <v>0</v>
      </c>
      <c r="H301" s="58">
        <f t="shared" si="134"/>
        <v>0</v>
      </c>
      <c r="I301" s="58">
        <f t="shared" si="134"/>
        <v>0</v>
      </c>
      <c r="J301" s="58">
        <f t="shared" si="134"/>
        <v>0</v>
      </c>
      <c r="K301" s="58">
        <f t="shared" si="134"/>
        <v>0</v>
      </c>
      <c r="L301" s="58">
        <f t="shared" si="134"/>
        <v>0</v>
      </c>
      <c r="M301" s="58">
        <f t="shared" si="134"/>
        <v>0</v>
      </c>
    </row>
    <row r="302" spans="1:13" s="77" customFormat="1" ht="18.75" hidden="1">
      <c r="A302" s="82" t="s">
        <v>173</v>
      </c>
      <c r="B302" s="66" t="s">
        <v>32</v>
      </c>
      <c r="C302" s="66" t="s">
        <v>172</v>
      </c>
      <c r="D302" s="66" t="s">
        <v>174</v>
      </c>
      <c r="E302" s="66"/>
      <c r="F302" s="98">
        <f t="shared" si="134"/>
        <v>0</v>
      </c>
      <c r="G302" s="98">
        <f t="shared" si="134"/>
        <v>0</v>
      </c>
      <c r="H302" s="98">
        <f t="shared" si="134"/>
        <v>0</v>
      </c>
      <c r="I302" s="98">
        <f t="shared" si="134"/>
        <v>0</v>
      </c>
      <c r="J302" s="98">
        <f t="shared" si="134"/>
        <v>0</v>
      </c>
      <c r="K302" s="98">
        <f t="shared" si="134"/>
        <v>0</v>
      </c>
      <c r="L302" s="98">
        <f t="shared" si="134"/>
        <v>0</v>
      </c>
      <c r="M302" s="98">
        <f t="shared" si="134"/>
        <v>0</v>
      </c>
    </row>
    <row r="303" spans="1:13" s="77" customFormat="1" ht="132.75" hidden="1">
      <c r="A303" s="99" t="s">
        <v>175</v>
      </c>
      <c r="B303" s="66" t="s">
        <v>32</v>
      </c>
      <c r="C303" s="66" t="s">
        <v>172</v>
      </c>
      <c r="D303" s="66" t="s">
        <v>176</v>
      </c>
      <c r="E303" s="66"/>
      <c r="F303" s="98">
        <f t="shared" si="134"/>
        <v>0</v>
      </c>
      <c r="G303" s="98">
        <f t="shared" si="134"/>
        <v>0</v>
      </c>
      <c r="H303" s="98">
        <f t="shared" si="134"/>
        <v>0</v>
      </c>
      <c r="I303" s="98">
        <f t="shared" si="134"/>
        <v>0</v>
      </c>
      <c r="J303" s="98">
        <f t="shared" si="134"/>
        <v>0</v>
      </c>
      <c r="K303" s="98">
        <f t="shared" si="134"/>
        <v>0</v>
      </c>
      <c r="L303" s="98">
        <f t="shared" si="134"/>
        <v>0</v>
      </c>
      <c r="M303" s="98">
        <f t="shared" si="134"/>
        <v>0</v>
      </c>
    </row>
    <row r="304" spans="1:13" s="77" customFormat="1" ht="50.25" hidden="1">
      <c r="A304" s="82" t="s">
        <v>99</v>
      </c>
      <c r="B304" s="66" t="s">
        <v>32</v>
      </c>
      <c r="C304" s="66" t="s">
        <v>172</v>
      </c>
      <c r="D304" s="66" t="s">
        <v>176</v>
      </c>
      <c r="E304" s="68">
        <v>600</v>
      </c>
      <c r="F304" s="98">
        <f t="shared" si="134"/>
        <v>0</v>
      </c>
      <c r="G304" s="98">
        <f t="shared" si="134"/>
        <v>0</v>
      </c>
      <c r="H304" s="98">
        <f t="shared" si="134"/>
        <v>0</v>
      </c>
      <c r="I304" s="98">
        <f t="shared" si="134"/>
        <v>0</v>
      </c>
      <c r="J304" s="98">
        <f t="shared" si="134"/>
        <v>0</v>
      </c>
      <c r="K304" s="98">
        <f t="shared" si="134"/>
        <v>0</v>
      </c>
      <c r="L304" s="98">
        <f t="shared" si="134"/>
        <v>0</v>
      </c>
      <c r="M304" s="98">
        <f t="shared" si="134"/>
        <v>0</v>
      </c>
    </row>
    <row r="305" spans="1:13" s="77" customFormat="1" ht="66" hidden="1">
      <c r="A305" s="82" t="s">
        <v>177</v>
      </c>
      <c r="B305" s="66" t="s">
        <v>32</v>
      </c>
      <c r="C305" s="66" t="s">
        <v>172</v>
      </c>
      <c r="D305" s="66" t="s">
        <v>176</v>
      </c>
      <c r="E305" s="68">
        <v>630</v>
      </c>
      <c r="F305" s="58"/>
      <c r="G305" s="58"/>
      <c r="H305" s="58"/>
      <c r="I305" s="58"/>
      <c r="J305" s="58"/>
      <c r="K305" s="58"/>
      <c r="L305" s="58">
        <f>F305+H305+I305+J305+K305</f>
        <v>0</v>
      </c>
      <c r="M305" s="58">
        <f>G305+K305</f>
        <v>0</v>
      </c>
    </row>
    <row r="306" spans="1:13" ht="103.5" customHeight="1">
      <c r="A306" s="63" t="s">
        <v>89</v>
      </c>
      <c r="B306" s="35" t="s">
        <v>32</v>
      </c>
      <c r="C306" s="35" t="s">
        <v>172</v>
      </c>
      <c r="D306" s="54" t="s">
        <v>90</v>
      </c>
      <c r="E306" s="28"/>
      <c r="F306" s="37">
        <f>F307</f>
        <v>88414</v>
      </c>
      <c r="G306" s="37">
        <f>G307</f>
        <v>0</v>
      </c>
      <c r="H306" s="37">
        <f t="shared" ref="H306:M307" si="135">H307</f>
        <v>0</v>
      </c>
      <c r="I306" s="37">
        <f t="shared" si="135"/>
        <v>0</v>
      </c>
      <c r="J306" s="37">
        <f t="shared" si="135"/>
        <v>0</v>
      </c>
      <c r="K306" s="37">
        <f t="shared" si="135"/>
        <v>0</v>
      </c>
      <c r="L306" s="37">
        <f t="shared" si="135"/>
        <v>88414</v>
      </c>
      <c r="M306" s="37">
        <f t="shared" si="135"/>
        <v>0</v>
      </c>
    </row>
    <row r="307" spans="1:13" ht="33">
      <c r="A307" s="34" t="s">
        <v>125</v>
      </c>
      <c r="B307" s="35" t="s">
        <v>32</v>
      </c>
      <c r="C307" s="35" t="s">
        <v>172</v>
      </c>
      <c r="D307" s="54" t="s">
        <v>178</v>
      </c>
      <c r="E307" s="35"/>
      <c r="F307" s="37">
        <f>F308</f>
        <v>88414</v>
      </c>
      <c r="G307" s="37">
        <f>G308</f>
        <v>0</v>
      </c>
      <c r="H307" s="37">
        <f t="shared" si="135"/>
        <v>0</v>
      </c>
      <c r="I307" s="37">
        <f t="shared" si="135"/>
        <v>0</v>
      </c>
      <c r="J307" s="37">
        <f t="shared" si="135"/>
        <v>0</v>
      </c>
      <c r="K307" s="37">
        <f t="shared" si="135"/>
        <v>0</v>
      </c>
      <c r="L307" s="37">
        <f t="shared" si="135"/>
        <v>88414</v>
      </c>
      <c r="M307" s="37">
        <f t="shared" si="135"/>
        <v>0</v>
      </c>
    </row>
    <row r="308" spans="1:13" ht="66">
      <c r="A308" s="34" t="s">
        <v>179</v>
      </c>
      <c r="B308" s="35" t="s">
        <v>32</v>
      </c>
      <c r="C308" s="35" t="s">
        <v>172</v>
      </c>
      <c r="D308" s="54" t="s">
        <v>180</v>
      </c>
      <c r="E308" s="35"/>
      <c r="F308" s="37">
        <f>F309+F311+F313</f>
        <v>88414</v>
      </c>
      <c r="G308" s="37">
        <f>G309+G311+G313</f>
        <v>0</v>
      </c>
      <c r="H308" s="37">
        <f t="shared" ref="H308:M308" si="136">H309+H311+H313</f>
        <v>0</v>
      </c>
      <c r="I308" s="37">
        <f t="shared" si="136"/>
        <v>0</v>
      </c>
      <c r="J308" s="37">
        <f t="shared" si="136"/>
        <v>0</v>
      </c>
      <c r="K308" s="37">
        <f t="shared" si="136"/>
        <v>0</v>
      </c>
      <c r="L308" s="37">
        <f t="shared" si="136"/>
        <v>88414</v>
      </c>
      <c r="M308" s="37">
        <f t="shared" si="136"/>
        <v>0</v>
      </c>
    </row>
    <row r="309" spans="1:13" ht="82.5">
      <c r="A309" s="34" t="s">
        <v>29</v>
      </c>
      <c r="B309" s="35" t="s">
        <v>32</v>
      </c>
      <c r="C309" s="35" t="s">
        <v>172</v>
      </c>
      <c r="D309" s="54" t="s">
        <v>180</v>
      </c>
      <c r="E309" s="42">
        <v>100</v>
      </c>
      <c r="F309" s="37">
        <f>F310</f>
        <v>72692</v>
      </c>
      <c r="G309" s="37">
        <f>G310</f>
        <v>0</v>
      </c>
      <c r="H309" s="37">
        <f t="shared" ref="H309:M309" si="137">H310</f>
        <v>0</v>
      </c>
      <c r="I309" s="37">
        <f t="shared" si="137"/>
        <v>0</v>
      </c>
      <c r="J309" s="37">
        <f t="shared" si="137"/>
        <v>0</v>
      </c>
      <c r="K309" s="37">
        <f t="shared" si="137"/>
        <v>0</v>
      </c>
      <c r="L309" s="37">
        <f t="shared" si="137"/>
        <v>72692</v>
      </c>
      <c r="M309" s="37">
        <f t="shared" si="137"/>
        <v>0</v>
      </c>
    </row>
    <row r="310" spans="1:13" ht="33">
      <c r="A310" s="44" t="s">
        <v>129</v>
      </c>
      <c r="B310" s="35" t="s">
        <v>32</v>
      </c>
      <c r="C310" s="35" t="s">
        <v>172</v>
      </c>
      <c r="D310" s="54" t="s">
        <v>180</v>
      </c>
      <c r="E310" s="42">
        <v>110</v>
      </c>
      <c r="F310" s="37">
        <f>72615+77</f>
        <v>72692</v>
      </c>
      <c r="G310" s="37"/>
      <c r="H310" s="38"/>
      <c r="I310" s="38"/>
      <c r="J310" s="38"/>
      <c r="K310" s="39"/>
      <c r="L310" s="37">
        <f>F310+H310+I310+J310+K310</f>
        <v>72692</v>
      </c>
      <c r="M310" s="37">
        <f>G310+K310</f>
        <v>0</v>
      </c>
    </row>
    <row r="311" spans="1:13" ht="33">
      <c r="A311" s="34" t="s">
        <v>42</v>
      </c>
      <c r="B311" s="35" t="s">
        <v>32</v>
      </c>
      <c r="C311" s="35" t="s">
        <v>172</v>
      </c>
      <c r="D311" s="54" t="s">
        <v>180</v>
      </c>
      <c r="E311" s="42">
        <v>200</v>
      </c>
      <c r="F311" s="37">
        <f>F312</f>
        <v>15342</v>
      </c>
      <c r="G311" s="37">
        <f>G312</f>
        <v>0</v>
      </c>
      <c r="H311" s="37">
        <f t="shared" ref="H311:M311" si="138">H312</f>
        <v>0</v>
      </c>
      <c r="I311" s="37">
        <f t="shared" si="138"/>
        <v>0</v>
      </c>
      <c r="J311" s="37">
        <f t="shared" si="138"/>
        <v>0</v>
      </c>
      <c r="K311" s="37">
        <f t="shared" si="138"/>
        <v>0</v>
      </c>
      <c r="L311" s="37">
        <f t="shared" si="138"/>
        <v>15342</v>
      </c>
      <c r="M311" s="37">
        <f t="shared" si="138"/>
        <v>0</v>
      </c>
    </row>
    <row r="312" spans="1:13" ht="49.5">
      <c r="A312" s="44" t="s">
        <v>43</v>
      </c>
      <c r="B312" s="35" t="s">
        <v>32</v>
      </c>
      <c r="C312" s="35" t="s">
        <v>172</v>
      </c>
      <c r="D312" s="54" t="s">
        <v>180</v>
      </c>
      <c r="E312" s="42">
        <v>240</v>
      </c>
      <c r="F312" s="37">
        <f>14342+1000</f>
        <v>15342</v>
      </c>
      <c r="G312" s="37"/>
      <c r="H312" s="38"/>
      <c r="I312" s="38"/>
      <c r="J312" s="38"/>
      <c r="K312" s="39"/>
      <c r="L312" s="37">
        <f>F312+H312+I312+J312+K312</f>
        <v>15342</v>
      </c>
      <c r="M312" s="37">
        <f>G312+K312</f>
        <v>0</v>
      </c>
    </row>
    <row r="313" spans="1:13" ht="16.5">
      <c r="A313" s="34" t="s">
        <v>47</v>
      </c>
      <c r="B313" s="35" t="s">
        <v>32</v>
      </c>
      <c r="C313" s="35" t="s">
        <v>172</v>
      </c>
      <c r="D313" s="54" t="s">
        <v>180</v>
      </c>
      <c r="E313" s="42">
        <v>800</v>
      </c>
      <c r="F313" s="37">
        <f>F314</f>
        <v>380</v>
      </c>
      <c r="G313" s="37">
        <f>G314</f>
        <v>0</v>
      </c>
      <c r="H313" s="37">
        <f t="shared" ref="H313:M313" si="139">H314</f>
        <v>0</v>
      </c>
      <c r="I313" s="37">
        <f t="shared" si="139"/>
        <v>0</v>
      </c>
      <c r="J313" s="37">
        <f t="shared" si="139"/>
        <v>0</v>
      </c>
      <c r="K313" s="37">
        <f t="shared" si="139"/>
        <v>0</v>
      </c>
      <c r="L313" s="37">
        <f t="shared" si="139"/>
        <v>380</v>
      </c>
      <c r="M313" s="37">
        <f t="shared" si="139"/>
        <v>0</v>
      </c>
    </row>
    <row r="314" spans="1:13" ht="16.5">
      <c r="A314" s="34" t="s">
        <v>49</v>
      </c>
      <c r="B314" s="35" t="s">
        <v>32</v>
      </c>
      <c r="C314" s="35" t="s">
        <v>172</v>
      </c>
      <c r="D314" s="54" t="s">
        <v>180</v>
      </c>
      <c r="E314" s="42">
        <v>850</v>
      </c>
      <c r="F314" s="37">
        <v>380</v>
      </c>
      <c r="G314" s="37"/>
      <c r="H314" s="38"/>
      <c r="I314" s="38"/>
      <c r="J314" s="38"/>
      <c r="K314" s="39"/>
      <c r="L314" s="37">
        <f>F314+H314+I314+J314+K314</f>
        <v>380</v>
      </c>
      <c r="M314" s="37">
        <f>G314+K314</f>
        <v>0</v>
      </c>
    </row>
    <row r="315" spans="1:13" ht="82.5">
      <c r="A315" s="44" t="s">
        <v>147</v>
      </c>
      <c r="B315" s="35" t="s">
        <v>32</v>
      </c>
      <c r="C315" s="35" t="s">
        <v>172</v>
      </c>
      <c r="D315" s="36" t="s">
        <v>148</v>
      </c>
      <c r="E315" s="35"/>
      <c r="F315" s="37">
        <f t="shared" ref="F315:M318" si="140">F316</f>
        <v>2000</v>
      </c>
      <c r="G315" s="37">
        <f t="shared" si="140"/>
        <v>0</v>
      </c>
      <c r="H315" s="37">
        <f t="shared" si="140"/>
        <v>0</v>
      </c>
      <c r="I315" s="37">
        <f t="shared" si="140"/>
        <v>0</v>
      </c>
      <c r="J315" s="37">
        <f t="shared" si="140"/>
        <v>0</v>
      </c>
      <c r="K315" s="37">
        <f t="shared" si="140"/>
        <v>0</v>
      </c>
      <c r="L315" s="37">
        <f t="shared" si="140"/>
        <v>2000</v>
      </c>
      <c r="M315" s="37">
        <f t="shared" si="140"/>
        <v>0</v>
      </c>
    </row>
    <row r="316" spans="1:13" ht="18.75">
      <c r="A316" s="34" t="s">
        <v>173</v>
      </c>
      <c r="B316" s="35" t="s">
        <v>32</v>
      </c>
      <c r="C316" s="35" t="s">
        <v>172</v>
      </c>
      <c r="D316" s="36" t="s">
        <v>174</v>
      </c>
      <c r="E316" s="35"/>
      <c r="F316" s="37">
        <f t="shared" si="140"/>
        <v>2000</v>
      </c>
      <c r="G316" s="100">
        <f t="shared" si="140"/>
        <v>0</v>
      </c>
      <c r="H316" s="37">
        <f t="shared" si="140"/>
        <v>0</v>
      </c>
      <c r="I316" s="37">
        <f t="shared" si="140"/>
        <v>0</v>
      </c>
      <c r="J316" s="37">
        <f t="shared" si="140"/>
        <v>0</v>
      </c>
      <c r="K316" s="37">
        <f t="shared" si="140"/>
        <v>0</v>
      </c>
      <c r="L316" s="37">
        <f t="shared" si="140"/>
        <v>2000</v>
      </c>
      <c r="M316" s="37">
        <f t="shared" si="140"/>
        <v>0</v>
      </c>
    </row>
    <row r="317" spans="1:13" ht="132.75">
      <c r="A317" s="50" t="s">
        <v>175</v>
      </c>
      <c r="B317" s="35" t="s">
        <v>32</v>
      </c>
      <c r="C317" s="35" t="s">
        <v>172</v>
      </c>
      <c r="D317" s="36" t="s">
        <v>176</v>
      </c>
      <c r="E317" s="35"/>
      <c r="F317" s="37">
        <f t="shared" si="140"/>
        <v>2000</v>
      </c>
      <c r="G317" s="100">
        <f t="shared" si="140"/>
        <v>0</v>
      </c>
      <c r="H317" s="37">
        <f t="shared" si="140"/>
        <v>0</v>
      </c>
      <c r="I317" s="37">
        <f t="shared" si="140"/>
        <v>0</v>
      </c>
      <c r="J317" s="37">
        <f t="shared" si="140"/>
        <v>0</v>
      </c>
      <c r="K317" s="37">
        <f t="shared" si="140"/>
        <v>0</v>
      </c>
      <c r="L317" s="37">
        <f t="shared" si="140"/>
        <v>2000</v>
      </c>
      <c r="M317" s="37">
        <f t="shared" si="140"/>
        <v>0</v>
      </c>
    </row>
    <row r="318" spans="1:13" ht="50.25">
      <c r="A318" s="34" t="s">
        <v>99</v>
      </c>
      <c r="B318" s="35" t="s">
        <v>32</v>
      </c>
      <c r="C318" s="35" t="s">
        <v>172</v>
      </c>
      <c r="D318" s="36" t="s">
        <v>176</v>
      </c>
      <c r="E318" s="42">
        <v>600</v>
      </c>
      <c r="F318" s="37">
        <f t="shared" si="140"/>
        <v>2000</v>
      </c>
      <c r="G318" s="100">
        <f t="shared" si="140"/>
        <v>0</v>
      </c>
      <c r="H318" s="37">
        <f t="shared" si="140"/>
        <v>0</v>
      </c>
      <c r="I318" s="37">
        <f t="shared" si="140"/>
        <v>0</v>
      </c>
      <c r="J318" s="37">
        <f t="shared" si="140"/>
        <v>0</v>
      </c>
      <c r="K318" s="37">
        <f t="shared" si="140"/>
        <v>0</v>
      </c>
      <c r="L318" s="37">
        <f t="shared" si="140"/>
        <v>2000</v>
      </c>
      <c r="M318" s="37">
        <f t="shared" si="140"/>
        <v>0</v>
      </c>
    </row>
    <row r="319" spans="1:13" ht="66">
      <c r="A319" s="34" t="s">
        <v>177</v>
      </c>
      <c r="B319" s="35" t="s">
        <v>32</v>
      </c>
      <c r="C319" s="35" t="s">
        <v>172</v>
      </c>
      <c r="D319" s="36" t="s">
        <v>176</v>
      </c>
      <c r="E319" s="42">
        <v>630</v>
      </c>
      <c r="F319" s="37">
        <v>2000</v>
      </c>
      <c r="G319" s="37"/>
      <c r="H319" s="38"/>
      <c r="I319" s="38"/>
      <c r="J319" s="38"/>
      <c r="K319" s="39"/>
      <c r="L319" s="37">
        <f>F319+H319+I319+J319+K319</f>
        <v>2000</v>
      </c>
      <c r="M319" s="37">
        <f>G319+K319</f>
        <v>0</v>
      </c>
    </row>
    <row r="320" spans="1:13" s="77" customFormat="1" ht="16.5" hidden="1">
      <c r="A320" s="82" t="s">
        <v>33</v>
      </c>
      <c r="B320" s="66" t="s">
        <v>32</v>
      </c>
      <c r="C320" s="66" t="s">
        <v>172</v>
      </c>
      <c r="D320" s="101" t="s">
        <v>34</v>
      </c>
      <c r="E320" s="66"/>
      <c r="F320" s="58">
        <f>F321</f>
        <v>0</v>
      </c>
      <c r="G320" s="58">
        <f>G321</f>
        <v>0</v>
      </c>
      <c r="H320" s="58">
        <f t="shared" ref="H320:M321" si="141">H321</f>
        <v>0</v>
      </c>
      <c r="I320" s="58">
        <f t="shared" si="141"/>
        <v>0</v>
      </c>
      <c r="J320" s="58">
        <f t="shared" si="141"/>
        <v>0</v>
      </c>
      <c r="K320" s="58">
        <f t="shared" si="141"/>
        <v>0</v>
      </c>
      <c r="L320" s="58">
        <f t="shared" si="141"/>
        <v>0</v>
      </c>
      <c r="M320" s="58">
        <f t="shared" si="141"/>
        <v>0</v>
      </c>
    </row>
    <row r="321" spans="1:13" s="77" customFormat="1" ht="16.5" hidden="1">
      <c r="A321" s="82" t="s">
        <v>75</v>
      </c>
      <c r="B321" s="66" t="s">
        <v>32</v>
      </c>
      <c r="C321" s="66" t="s">
        <v>172</v>
      </c>
      <c r="D321" s="101" t="s">
        <v>77</v>
      </c>
      <c r="E321" s="66"/>
      <c r="F321" s="58">
        <f>F322</f>
        <v>0</v>
      </c>
      <c r="G321" s="85">
        <f>G322</f>
        <v>0</v>
      </c>
      <c r="H321" s="58">
        <f t="shared" si="141"/>
        <v>0</v>
      </c>
      <c r="I321" s="58">
        <f t="shared" si="141"/>
        <v>0</v>
      </c>
      <c r="J321" s="58">
        <f t="shared" si="141"/>
        <v>0</v>
      </c>
      <c r="K321" s="58">
        <f t="shared" si="141"/>
        <v>0</v>
      </c>
      <c r="L321" s="58">
        <f t="shared" si="141"/>
        <v>0</v>
      </c>
      <c r="M321" s="58">
        <f t="shared" si="141"/>
        <v>0</v>
      </c>
    </row>
    <row r="322" spans="1:13" s="77" customFormat="1" ht="33" hidden="1">
      <c r="A322" s="82" t="s">
        <v>78</v>
      </c>
      <c r="B322" s="66" t="s">
        <v>32</v>
      </c>
      <c r="C322" s="66" t="s">
        <v>172</v>
      </c>
      <c r="D322" s="101" t="s">
        <v>79</v>
      </c>
      <c r="E322" s="66"/>
      <c r="F322" s="58">
        <f>F323+F325</f>
        <v>0</v>
      </c>
      <c r="G322" s="85">
        <f>G323+G325</f>
        <v>0</v>
      </c>
      <c r="H322" s="58">
        <f t="shared" ref="H322:M322" si="142">H323+H325</f>
        <v>0</v>
      </c>
      <c r="I322" s="58">
        <f t="shared" si="142"/>
        <v>0</v>
      </c>
      <c r="J322" s="58">
        <f t="shared" si="142"/>
        <v>0</v>
      </c>
      <c r="K322" s="58">
        <f t="shared" si="142"/>
        <v>0</v>
      </c>
      <c r="L322" s="58">
        <f t="shared" si="142"/>
        <v>0</v>
      </c>
      <c r="M322" s="58">
        <f t="shared" si="142"/>
        <v>0</v>
      </c>
    </row>
    <row r="323" spans="1:13" s="77" customFormat="1" ht="33" hidden="1">
      <c r="A323" s="82" t="s">
        <v>42</v>
      </c>
      <c r="B323" s="66" t="s">
        <v>32</v>
      </c>
      <c r="C323" s="66" t="s">
        <v>172</v>
      </c>
      <c r="D323" s="101" t="s">
        <v>79</v>
      </c>
      <c r="E323" s="68">
        <v>200</v>
      </c>
      <c r="F323" s="58">
        <f>F324</f>
        <v>0</v>
      </c>
      <c r="G323" s="85">
        <f>G324</f>
        <v>0</v>
      </c>
      <c r="H323" s="58">
        <f t="shared" ref="H323:M323" si="143">H324</f>
        <v>0</v>
      </c>
      <c r="I323" s="58">
        <f t="shared" si="143"/>
        <v>0</v>
      </c>
      <c r="J323" s="58">
        <f t="shared" si="143"/>
        <v>0</v>
      </c>
      <c r="K323" s="58">
        <f t="shared" si="143"/>
        <v>0</v>
      </c>
      <c r="L323" s="58">
        <f t="shared" si="143"/>
        <v>0</v>
      </c>
      <c r="M323" s="58">
        <f t="shared" si="143"/>
        <v>0</v>
      </c>
    </row>
    <row r="324" spans="1:13" s="77" customFormat="1" ht="49.5" hidden="1">
      <c r="A324" s="74" t="s">
        <v>43</v>
      </c>
      <c r="B324" s="66" t="s">
        <v>32</v>
      </c>
      <c r="C324" s="66" t="s">
        <v>172</v>
      </c>
      <c r="D324" s="101" t="s">
        <v>79</v>
      </c>
      <c r="E324" s="68">
        <v>240</v>
      </c>
      <c r="F324" s="58"/>
      <c r="G324" s="58"/>
      <c r="H324" s="58"/>
      <c r="I324" s="58"/>
      <c r="J324" s="58"/>
      <c r="K324" s="58"/>
      <c r="L324" s="58">
        <f>F324+H324+I324+J324+K324</f>
        <v>0</v>
      </c>
      <c r="M324" s="58">
        <f>G324+K324</f>
        <v>0</v>
      </c>
    </row>
    <row r="325" spans="1:13" s="77" customFormat="1" ht="49.5" hidden="1">
      <c r="A325" s="82" t="s">
        <v>99</v>
      </c>
      <c r="B325" s="66" t="s">
        <v>32</v>
      </c>
      <c r="C325" s="66" t="s">
        <v>172</v>
      </c>
      <c r="D325" s="101" t="s">
        <v>79</v>
      </c>
      <c r="E325" s="68">
        <v>600</v>
      </c>
      <c r="F325" s="58">
        <f>F326+F327</f>
        <v>0</v>
      </c>
      <c r="G325" s="85">
        <f>G326+G327</f>
        <v>0</v>
      </c>
      <c r="H325" s="58">
        <f t="shared" ref="H325:M325" si="144">H326+H327</f>
        <v>0</v>
      </c>
      <c r="I325" s="58">
        <f t="shared" si="144"/>
        <v>0</v>
      </c>
      <c r="J325" s="58">
        <f t="shared" si="144"/>
        <v>0</v>
      </c>
      <c r="K325" s="58">
        <f t="shared" si="144"/>
        <v>0</v>
      </c>
      <c r="L325" s="58">
        <f t="shared" si="144"/>
        <v>0</v>
      </c>
      <c r="M325" s="58">
        <f t="shared" si="144"/>
        <v>0</v>
      </c>
    </row>
    <row r="326" spans="1:13" s="77" customFormat="1" ht="16.5" hidden="1">
      <c r="A326" s="82" t="s">
        <v>181</v>
      </c>
      <c r="B326" s="66" t="s">
        <v>32</v>
      </c>
      <c r="C326" s="66" t="s">
        <v>172</v>
      </c>
      <c r="D326" s="101" t="s">
        <v>79</v>
      </c>
      <c r="E326" s="68">
        <v>610</v>
      </c>
      <c r="F326" s="58"/>
      <c r="G326" s="58"/>
      <c r="H326" s="58"/>
      <c r="I326" s="58"/>
      <c r="J326" s="58"/>
      <c r="K326" s="58"/>
      <c r="L326" s="58">
        <f>F326+H326+I326+J326+K326</f>
        <v>0</v>
      </c>
      <c r="M326" s="58">
        <f>G326+K326</f>
        <v>0</v>
      </c>
    </row>
    <row r="327" spans="1:13" s="77" customFormat="1" ht="16.5" hidden="1">
      <c r="A327" s="82" t="s">
        <v>100</v>
      </c>
      <c r="B327" s="66" t="s">
        <v>32</v>
      </c>
      <c r="C327" s="66" t="s">
        <v>172</v>
      </c>
      <c r="D327" s="101" t="s">
        <v>79</v>
      </c>
      <c r="E327" s="68">
        <v>620</v>
      </c>
      <c r="F327" s="58"/>
      <c r="G327" s="58"/>
      <c r="H327" s="58"/>
      <c r="I327" s="58"/>
      <c r="J327" s="58"/>
      <c r="K327" s="58"/>
      <c r="L327" s="58">
        <f>F327+H327+I327+J327+K327</f>
        <v>0</v>
      </c>
      <c r="M327" s="58">
        <f>G327+K327</f>
        <v>0</v>
      </c>
    </row>
    <row r="328" spans="1:13" ht="16.5">
      <c r="A328" s="34"/>
      <c r="B328" s="35"/>
      <c r="C328" s="35"/>
      <c r="D328" s="54"/>
      <c r="E328" s="35"/>
      <c r="F328" s="73"/>
      <c r="G328" s="73"/>
      <c r="H328" s="73"/>
      <c r="I328" s="73"/>
      <c r="J328" s="73"/>
      <c r="K328" s="73"/>
      <c r="L328" s="73"/>
      <c r="M328" s="73"/>
    </row>
    <row r="329" spans="1:13" ht="56.25">
      <c r="A329" s="27" t="s">
        <v>182</v>
      </c>
      <c r="B329" s="28" t="s">
        <v>32</v>
      </c>
      <c r="C329" s="28" t="s">
        <v>183</v>
      </c>
      <c r="D329" s="54"/>
      <c r="E329" s="35"/>
      <c r="F329" s="30">
        <f>F330+F335+F340+F357</f>
        <v>56166</v>
      </c>
      <c r="G329" s="30">
        <f>G330+G335+G340+G357</f>
        <v>0</v>
      </c>
      <c r="H329" s="30">
        <f t="shared" ref="H329:M329" si="145">H330+H335+H340+H357</f>
        <v>0</v>
      </c>
      <c r="I329" s="30">
        <f t="shared" si="145"/>
        <v>0</v>
      </c>
      <c r="J329" s="30">
        <f t="shared" si="145"/>
        <v>0</v>
      </c>
      <c r="K329" s="30">
        <f t="shared" si="145"/>
        <v>0</v>
      </c>
      <c r="L329" s="30">
        <f t="shared" si="145"/>
        <v>56166</v>
      </c>
      <c r="M329" s="30">
        <f t="shared" si="145"/>
        <v>0</v>
      </c>
    </row>
    <row r="330" spans="1:13" ht="49.5">
      <c r="A330" s="34" t="s">
        <v>184</v>
      </c>
      <c r="B330" s="35" t="s">
        <v>32</v>
      </c>
      <c r="C330" s="35" t="s">
        <v>183</v>
      </c>
      <c r="D330" s="54" t="s">
        <v>185</v>
      </c>
      <c r="E330" s="35"/>
      <c r="F330" s="37">
        <f>F331</f>
        <v>242</v>
      </c>
      <c r="G330" s="37">
        <f>G331</f>
        <v>0</v>
      </c>
      <c r="H330" s="37">
        <f t="shared" ref="H330:M333" si="146">H331</f>
        <v>0</v>
      </c>
      <c r="I330" s="37">
        <f t="shared" si="146"/>
        <v>0</v>
      </c>
      <c r="J330" s="37">
        <f t="shared" si="146"/>
        <v>0</v>
      </c>
      <c r="K330" s="37">
        <f t="shared" si="146"/>
        <v>0</v>
      </c>
      <c r="L330" s="37">
        <f t="shared" si="146"/>
        <v>242</v>
      </c>
      <c r="M330" s="37">
        <f t="shared" si="146"/>
        <v>0</v>
      </c>
    </row>
    <row r="331" spans="1:13" ht="16.5">
      <c r="A331" s="34" t="s">
        <v>85</v>
      </c>
      <c r="B331" s="35" t="s">
        <v>32</v>
      </c>
      <c r="C331" s="35" t="s">
        <v>183</v>
      </c>
      <c r="D331" s="54" t="s">
        <v>186</v>
      </c>
      <c r="E331" s="35"/>
      <c r="F331" s="37">
        <f t="shared" ref="F331:G333" si="147">F332</f>
        <v>242</v>
      </c>
      <c r="G331" s="37">
        <f t="shared" si="147"/>
        <v>0</v>
      </c>
      <c r="H331" s="37">
        <f t="shared" si="146"/>
        <v>0</v>
      </c>
      <c r="I331" s="37">
        <f t="shared" si="146"/>
        <v>0</v>
      </c>
      <c r="J331" s="37">
        <f t="shared" si="146"/>
        <v>0</v>
      </c>
      <c r="K331" s="37">
        <f t="shared" si="146"/>
        <v>0</v>
      </c>
      <c r="L331" s="37">
        <f t="shared" si="146"/>
        <v>242</v>
      </c>
      <c r="M331" s="37">
        <f t="shared" si="146"/>
        <v>0</v>
      </c>
    </row>
    <row r="332" spans="1:13" ht="49.5">
      <c r="A332" s="34" t="s">
        <v>187</v>
      </c>
      <c r="B332" s="35" t="s">
        <v>32</v>
      </c>
      <c r="C332" s="35" t="s">
        <v>183</v>
      </c>
      <c r="D332" s="54" t="s">
        <v>188</v>
      </c>
      <c r="E332" s="35"/>
      <c r="F332" s="37">
        <f t="shared" si="147"/>
        <v>242</v>
      </c>
      <c r="G332" s="37">
        <f t="shared" si="147"/>
        <v>0</v>
      </c>
      <c r="H332" s="37">
        <f t="shared" si="146"/>
        <v>0</v>
      </c>
      <c r="I332" s="37">
        <f t="shared" si="146"/>
        <v>0</v>
      </c>
      <c r="J332" s="37">
        <f t="shared" si="146"/>
        <v>0</v>
      </c>
      <c r="K332" s="37">
        <f t="shared" si="146"/>
        <v>0</v>
      </c>
      <c r="L332" s="37">
        <f t="shared" si="146"/>
        <v>242</v>
      </c>
      <c r="M332" s="37">
        <f t="shared" si="146"/>
        <v>0</v>
      </c>
    </row>
    <row r="333" spans="1:13" ht="33">
      <c r="A333" s="34" t="s">
        <v>42</v>
      </c>
      <c r="B333" s="35" t="s">
        <v>32</v>
      </c>
      <c r="C333" s="35" t="s">
        <v>183</v>
      </c>
      <c r="D333" s="54" t="s">
        <v>188</v>
      </c>
      <c r="E333" s="42">
        <v>200</v>
      </c>
      <c r="F333" s="37">
        <f t="shared" si="147"/>
        <v>242</v>
      </c>
      <c r="G333" s="37">
        <f t="shared" si="147"/>
        <v>0</v>
      </c>
      <c r="H333" s="37">
        <f t="shared" si="146"/>
        <v>0</v>
      </c>
      <c r="I333" s="37">
        <f t="shared" si="146"/>
        <v>0</v>
      </c>
      <c r="J333" s="37">
        <f t="shared" si="146"/>
        <v>0</v>
      </c>
      <c r="K333" s="37">
        <f t="shared" si="146"/>
        <v>0</v>
      </c>
      <c r="L333" s="37">
        <f t="shared" si="146"/>
        <v>242</v>
      </c>
      <c r="M333" s="37">
        <f t="shared" si="146"/>
        <v>0</v>
      </c>
    </row>
    <row r="334" spans="1:13" ht="49.5">
      <c r="A334" s="34" t="s">
        <v>43</v>
      </c>
      <c r="B334" s="35" t="s">
        <v>32</v>
      </c>
      <c r="C334" s="35" t="s">
        <v>183</v>
      </c>
      <c r="D334" s="54" t="s">
        <v>188</v>
      </c>
      <c r="E334" s="42">
        <v>240</v>
      </c>
      <c r="F334" s="37">
        <v>242</v>
      </c>
      <c r="G334" s="37"/>
      <c r="H334" s="38"/>
      <c r="I334" s="38"/>
      <c r="J334" s="38"/>
      <c r="K334" s="39"/>
      <c r="L334" s="37">
        <f>F334+H334+I334+J334+K334</f>
        <v>242</v>
      </c>
      <c r="M334" s="37">
        <f>G334+K334</f>
        <v>0</v>
      </c>
    </row>
    <row r="335" spans="1:13" s="86" customFormat="1" ht="99" hidden="1">
      <c r="A335" s="63" t="s">
        <v>89</v>
      </c>
      <c r="B335" s="35" t="s">
        <v>32</v>
      </c>
      <c r="C335" s="35" t="s">
        <v>183</v>
      </c>
      <c r="D335" s="54" t="s">
        <v>90</v>
      </c>
      <c r="E335" s="35"/>
      <c r="F335" s="73"/>
      <c r="G335" s="73"/>
      <c r="H335" s="85"/>
      <c r="I335" s="85"/>
      <c r="J335" s="85"/>
      <c r="K335" s="85"/>
      <c r="L335" s="85"/>
      <c r="M335" s="85"/>
    </row>
    <row r="336" spans="1:13" s="86" customFormat="1" ht="16.5" hidden="1">
      <c r="A336" s="34" t="s">
        <v>85</v>
      </c>
      <c r="B336" s="35" t="s">
        <v>32</v>
      </c>
      <c r="C336" s="35" t="s">
        <v>183</v>
      </c>
      <c r="D336" s="54" t="s">
        <v>91</v>
      </c>
      <c r="E336" s="35"/>
      <c r="F336" s="73"/>
      <c r="G336" s="73"/>
      <c r="H336" s="85"/>
      <c r="I336" s="85"/>
      <c r="J336" s="85"/>
      <c r="K336" s="85"/>
      <c r="L336" s="85"/>
      <c r="M336" s="85"/>
    </row>
    <row r="337" spans="1:13" s="86" customFormat="1" ht="49.5" hidden="1">
      <c r="A337" s="34" t="s">
        <v>189</v>
      </c>
      <c r="B337" s="35" t="s">
        <v>32</v>
      </c>
      <c r="C337" s="35" t="s">
        <v>183</v>
      </c>
      <c r="D337" s="54" t="s">
        <v>190</v>
      </c>
      <c r="E337" s="35"/>
      <c r="F337" s="73"/>
      <c r="G337" s="73"/>
      <c r="H337" s="85"/>
      <c r="I337" s="85"/>
      <c r="J337" s="85"/>
      <c r="K337" s="85"/>
      <c r="L337" s="85"/>
      <c r="M337" s="85"/>
    </row>
    <row r="338" spans="1:13" s="86" customFormat="1" ht="33" hidden="1">
      <c r="A338" s="34" t="s">
        <v>42</v>
      </c>
      <c r="B338" s="35" t="s">
        <v>32</v>
      </c>
      <c r="C338" s="35" t="s">
        <v>183</v>
      </c>
      <c r="D338" s="54" t="s">
        <v>190</v>
      </c>
      <c r="E338" s="42">
        <v>200</v>
      </c>
      <c r="F338" s="73"/>
      <c r="G338" s="73"/>
      <c r="H338" s="85"/>
      <c r="I338" s="85"/>
      <c r="J338" s="85"/>
      <c r="K338" s="85"/>
      <c r="L338" s="85"/>
      <c r="M338" s="85"/>
    </row>
    <row r="339" spans="1:13" s="86" customFormat="1" ht="49.5" hidden="1">
      <c r="A339" s="44" t="s">
        <v>43</v>
      </c>
      <c r="B339" s="35" t="s">
        <v>32</v>
      </c>
      <c r="C339" s="35" t="s">
        <v>183</v>
      </c>
      <c r="D339" s="54" t="s">
        <v>190</v>
      </c>
      <c r="E339" s="42">
        <v>240</v>
      </c>
      <c r="F339" s="73"/>
      <c r="G339" s="73"/>
      <c r="H339" s="38"/>
      <c r="I339" s="38"/>
      <c r="J339" s="38"/>
      <c r="K339" s="39"/>
      <c r="L339" s="37">
        <f>F339+H339+I339+J339+K339</f>
        <v>0</v>
      </c>
      <c r="M339" s="37">
        <f>G339+K339</f>
        <v>0</v>
      </c>
    </row>
    <row r="340" spans="1:13" ht="66">
      <c r="A340" s="44" t="s">
        <v>191</v>
      </c>
      <c r="B340" s="35" t="s">
        <v>32</v>
      </c>
      <c r="C340" s="35" t="s">
        <v>183</v>
      </c>
      <c r="D340" s="54" t="s">
        <v>192</v>
      </c>
      <c r="E340" s="35"/>
      <c r="F340" s="37">
        <f>F341+F345+F354</f>
        <v>55924</v>
      </c>
      <c r="G340" s="37">
        <f>G341+G345+G354</f>
        <v>0</v>
      </c>
      <c r="H340" s="37">
        <f t="shared" ref="H340:M340" si="148">H341+H345+H354</f>
        <v>0</v>
      </c>
      <c r="I340" s="37">
        <f t="shared" si="148"/>
        <v>0</v>
      </c>
      <c r="J340" s="37">
        <f t="shared" si="148"/>
        <v>0</v>
      </c>
      <c r="K340" s="37">
        <f t="shared" si="148"/>
        <v>0</v>
      </c>
      <c r="L340" s="37">
        <f t="shared" si="148"/>
        <v>55924</v>
      </c>
      <c r="M340" s="37">
        <f t="shared" si="148"/>
        <v>0</v>
      </c>
    </row>
    <row r="341" spans="1:13" ht="16.5">
      <c r="A341" s="34" t="s">
        <v>193</v>
      </c>
      <c r="B341" s="35" t="s">
        <v>32</v>
      </c>
      <c r="C341" s="35" t="s">
        <v>183</v>
      </c>
      <c r="D341" s="54" t="s">
        <v>194</v>
      </c>
      <c r="E341" s="35"/>
      <c r="F341" s="37">
        <f t="shared" ref="F341:M343" si="149">F342</f>
        <v>1000</v>
      </c>
      <c r="G341" s="37">
        <f t="shared" si="149"/>
        <v>0</v>
      </c>
      <c r="H341" s="37">
        <f t="shared" si="149"/>
        <v>0</v>
      </c>
      <c r="I341" s="37">
        <f t="shared" si="149"/>
        <v>0</v>
      </c>
      <c r="J341" s="37">
        <f t="shared" si="149"/>
        <v>0</v>
      </c>
      <c r="K341" s="37">
        <f t="shared" si="149"/>
        <v>0</v>
      </c>
      <c r="L341" s="37">
        <f t="shared" si="149"/>
        <v>1000</v>
      </c>
      <c r="M341" s="37">
        <f t="shared" si="149"/>
        <v>0</v>
      </c>
    </row>
    <row r="342" spans="1:13" ht="82.5">
      <c r="A342" s="34" t="s">
        <v>195</v>
      </c>
      <c r="B342" s="35" t="s">
        <v>32</v>
      </c>
      <c r="C342" s="35" t="s">
        <v>183</v>
      </c>
      <c r="D342" s="54" t="s">
        <v>196</v>
      </c>
      <c r="E342" s="35"/>
      <c r="F342" s="37">
        <f t="shared" si="149"/>
        <v>1000</v>
      </c>
      <c r="G342" s="37">
        <f t="shared" si="149"/>
        <v>0</v>
      </c>
      <c r="H342" s="37">
        <f t="shared" si="149"/>
        <v>0</v>
      </c>
      <c r="I342" s="37">
        <f t="shared" si="149"/>
        <v>0</v>
      </c>
      <c r="J342" s="37">
        <f t="shared" si="149"/>
        <v>0</v>
      </c>
      <c r="K342" s="37">
        <f t="shared" si="149"/>
        <v>0</v>
      </c>
      <c r="L342" s="37">
        <f t="shared" si="149"/>
        <v>1000</v>
      </c>
      <c r="M342" s="37">
        <f t="shared" si="149"/>
        <v>0</v>
      </c>
    </row>
    <row r="343" spans="1:13" ht="49.5">
      <c r="A343" s="34" t="s">
        <v>99</v>
      </c>
      <c r="B343" s="35" t="s">
        <v>32</v>
      </c>
      <c r="C343" s="35" t="s">
        <v>183</v>
      </c>
      <c r="D343" s="54" t="s">
        <v>196</v>
      </c>
      <c r="E343" s="42">
        <v>600</v>
      </c>
      <c r="F343" s="37">
        <f t="shared" si="149"/>
        <v>1000</v>
      </c>
      <c r="G343" s="37">
        <f t="shared" si="149"/>
        <v>0</v>
      </c>
      <c r="H343" s="37">
        <f t="shared" si="149"/>
        <v>0</v>
      </c>
      <c r="I343" s="37">
        <f t="shared" si="149"/>
        <v>0</v>
      </c>
      <c r="J343" s="37">
        <f t="shared" si="149"/>
        <v>0</v>
      </c>
      <c r="K343" s="37">
        <f t="shared" si="149"/>
        <v>0</v>
      </c>
      <c r="L343" s="37">
        <f t="shared" si="149"/>
        <v>1000</v>
      </c>
      <c r="M343" s="37">
        <f t="shared" si="149"/>
        <v>0</v>
      </c>
    </row>
    <row r="344" spans="1:13" ht="66">
      <c r="A344" s="34" t="s">
        <v>177</v>
      </c>
      <c r="B344" s="35" t="s">
        <v>32</v>
      </c>
      <c r="C344" s="35" t="s">
        <v>183</v>
      </c>
      <c r="D344" s="54" t="s">
        <v>196</v>
      </c>
      <c r="E344" s="42">
        <v>630</v>
      </c>
      <c r="F344" s="37">
        <v>1000</v>
      </c>
      <c r="G344" s="37"/>
      <c r="H344" s="38"/>
      <c r="I344" s="38"/>
      <c r="J344" s="38"/>
      <c r="K344" s="39"/>
      <c r="L344" s="37">
        <f>F344+H344+I344+J344+K344</f>
        <v>1000</v>
      </c>
      <c r="M344" s="37">
        <f>G344+K344</f>
        <v>0</v>
      </c>
    </row>
    <row r="345" spans="1:13" ht="33">
      <c r="A345" s="44" t="s">
        <v>125</v>
      </c>
      <c r="B345" s="35" t="s">
        <v>32</v>
      </c>
      <c r="C345" s="35" t="s">
        <v>183</v>
      </c>
      <c r="D345" s="54" t="s">
        <v>197</v>
      </c>
      <c r="E345" s="35"/>
      <c r="F345" s="37">
        <f>F346</f>
        <v>54924</v>
      </c>
      <c r="G345" s="37">
        <f>G346</f>
        <v>0</v>
      </c>
      <c r="H345" s="37">
        <f t="shared" ref="H345:M345" si="150">H346</f>
        <v>0</v>
      </c>
      <c r="I345" s="37">
        <f t="shared" si="150"/>
        <v>0</v>
      </c>
      <c r="J345" s="37">
        <f t="shared" si="150"/>
        <v>0</v>
      </c>
      <c r="K345" s="37">
        <f t="shared" si="150"/>
        <v>0</v>
      </c>
      <c r="L345" s="37">
        <f t="shared" si="150"/>
        <v>54924</v>
      </c>
      <c r="M345" s="37">
        <f t="shared" si="150"/>
        <v>0</v>
      </c>
    </row>
    <row r="346" spans="1:13" ht="49.5">
      <c r="A346" s="44" t="s">
        <v>198</v>
      </c>
      <c r="B346" s="35" t="s">
        <v>32</v>
      </c>
      <c r="C346" s="35" t="s">
        <v>183</v>
      </c>
      <c r="D346" s="54" t="s">
        <v>199</v>
      </c>
      <c r="E346" s="35"/>
      <c r="F346" s="37">
        <f>F347+F349+F351</f>
        <v>54924</v>
      </c>
      <c r="G346" s="37">
        <f>G347+G349+G351</f>
        <v>0</v>
      </c>
      <c r="H346" s="37">
        <f t="shared" ref="H346:M346" si="151">H347+H349+H351</f>
        <v>0</v>
      </c>
      <c r="I346" s="37">
        <f t="shared" si="151"/>
        <v>0</v>
      </c>
      <c r="J346" s="37">
        <f t="shared" si="151"/>
        <v>0</v>
      </c>
      <c r="K346" s="37">
        <f t="shared" si="151"/>
        <v>0</v>
      </c>
      <c r="L346" s="37">
        <f t="shared" si="151"/>
        <v>54924</v>
      </c>
      <c r="M346" s="37">
        <f t="shared" si="151"/>
        <v>0</v>
      </c>
    </row>
    <row r="347" spans="1:13" ht="82.5">
      <c r="A347" s="34" t="s">
        <v>29</v>
      </c>
      <c r="B347" s="35" t="s">
        <v>32</v>
      </c>
      <c r="C347" s="35" t="s">
        <v>183</v>
      </c>
      <c r="D347" s="54" t="s">
        <v>199</v>
      </c>
      <c r="E347" s="42">
        <v>100</v>
      </c>
      <c r="F347" s="37">
        <f>F348</f>
        <v>51524</v>
      </c>
      <c r="G347" s="37">
        <f>G348</f>
        <v>0</v>
      </c>
      <c r="H347" s="37">
        <f t="shared" ref="H347:M347" si="152">H348</f>
        <v>0</v>
      </c>
      <c r="I347" s="37">
        <f t="shared" si="152"/>
        <v>0</v>
      </c>
      <c r="J347" s="37">
        <f t="shared" si="152"/>
        <v>0</v>
      </c>
      <c r="K347" s="37">
        <f t="shared" si="152"/>
        <v>0</v>
      </c>
      <c r="L347" s="37">
        <f t="shared" si="152"/>
        <v>51524</v>
      </c>
      <c r="M347" s="37">
        <f t="shared" si="152"/>
        <v>0</v>
      </c>
    </row>
    <row r="348" spans="1:13" ht="33">
      <c r="A348" s="44" t="s">
        <v>129</v>
      </c>
      <c r="B348" s="35" t="s">
        <v>32</v>
      </c>
      <c r="C348" s="35" t="s">
        <v>183</v>
      </c>
      <c r="D348" s="54" t="s">
        <v>199</v>
      </c>
      <c r="E348" s="42">
        <v>110</v>
      </c>
      <c r="F348" s="37">
        <f>51059+465</f>
        <v>51524</v>
      </c>
      <c r="G348" s="37"/>
      <c r="H348" s="38"/>
      <c r="I348" s="38"/>
      <c r="J348" s="38"/>
      <c r="K348" s="39"/>
      <c r="L348" s="37">
        <f>F348+H348+I348+J348+K348</f>
        <v>51524</v>
      </c>
      <c r="M348" s="37">
        <f>G348+K348</f>
        <v>0</v>
      </c>
    </row>
    <row r="349" spans="1:13" ht="33">
      <c r="A349" s="34" t="s">
        <v>42</v>
      </c>
      <c r="B349" s="35" t="s">
        <v>32</v>
      </c>
      <c r="C349" s="35" t="s">
        <v>183</v>
      </c>
      <c r="D349" s="54" t="s">
        <v>199</v>
      </c>
      <c r="E349" s="42">
        <v>200</v>
      </c>
      <c r="F349" s="37">
        <f>F350</f>
        <v>3370</v>
      </c>
      <c r="G349" s="37">
        <f>G350</f>
        <v>0</v>
      </c>
      <c r="H349" s="37">
        <f t="shared" ref="H349:M349" si="153">H350</f>
        <v>0</v>
      </c>
      <c r="I349" s="37">
        <f t="shared" si="153"/>
        <v>0</v>
      </c>
      <c r="J349" s="37">
        <f t="shared" si="153"/>
        <v>0</v>
      </c>
      <c r="K349" s="37">
        <f t="shared" si="153"/>
        <v>0</v>
      </c>
      <c r="L349" s="37">
        <f t="shared" si="153"/>
        <v>3370</v>
      </c>
      <c r="M349" s="37">
        <f t="shared" si="153"/>
        <v>0</v>
      </c>
    </row>
    <row r="350" spans="1:13" ht="49.5">
      <c r="A350" s="44" t="s">
        <v>43</v>
      </c>
      <c r="B350" s="35" t="s">
        <v>32</v>
      </c>
      <c r="C350" s="35" t="s">
        <v>183</v>
      </c>
      <c r="D350" s="54" t="s">
        <v>199</v>
      </c>
      <c r="E350" s="42">
        <v>240</v>
      </c>
      <c r="F350" s="37">
        <f>3595-225</f>
        <v>3370</v>
      </c>
      <c r="G350" s="37"/>
      <c r="H350" s="38"/>
      <c r="I350" s="38"/>
      <c r="J350" s="38"/>
      <c r="K350" s="39"/>
      <c r="L350" s="37">
        <f>F350+H350+I350+J350+K350</f>
        <v>3370</v>
      </c>
      <c r="M350" s="37">
        <f>G350+K350</f>
        <v>0</v>
      </c>
    </row>
    <row r="351" spans="1:13" ht="16.5">
      <c r="A351" s="34" t="s">
        <v>47</v>
      </c>
      <c r="B351" s="35" t="s">
        <v>32</v>
      </c>
      <c r="C351" s="35" t="s">
        <v>183</v>
      </c>
      <c r="D351" s="54" t="s">
        <v>199</v>
      </c>
      <c r="E351" s="42">
        <v>800</v>
      </c>
      <c r="F351" s="37">
        <f>F352+F353</f>
        <v>30</v>
      </c>
      <c r="G351" s="37">
        <f>G352+G353</f>
        <v>0</v>
      </c>
      <c r="H351" s="37">
        <f t="shared" ref="H351:M351" si="154">H352+H353</f>
        <v>0</v>
      </c>
      <c r="I351" s="37">
        <f t="shared" si="154"/>
        <v>0</v>
      </c>
      <c r="J351" s="37">
        <f t="shared" si="154"/>
        <v>0</v>
      </c>
      <c r="K351" s="37">
        <f t="shared" si="154"/>
        <v>0</v>
      </c>
      <c r="L351" s="37">
        <f t="shared" si="154"/>
        <v>30</v>
      </c>
      <c r="M351" s="37">
        <f t="shared" si="154"/>
        <v>0</v>
      </c>
    </row>
    <row r="352" spans="1:13" s="86" customFormat="1" ht="16.5" hidden="1">
      <c r="A352" s="63" t="s">
        <v>48</v>
      </c>
      <c r="B352" s="35" t="s">
        <v>32</v>
      </c>
      <c r="C352" s="35" t="s">
        <v>183</v>
      </c>
      <c r="D352" s="54" t="s">
        <v>199</v>
      </c>
      <c r="E352" s="42">
        <v>830</v>
      </c>
      <c r="F352" s="37"/>
      <c r="G352" s="73"/>
      <c r="H352" s="38"/>
      <c r="I352" s="38"/>
      <c r="J352" s="38"/>
      <c r="K352" s="39"/>
      <c r="L352" s="37">
        <f>F352+H352+I352+J352+K352</f>
        <v>0</v>
      </c>
      <c r="M352" s="37">
        <f>G352+K352</f>
        <v>0</v>
      </c>
    </row>
    <row r="353" spans="1:13" s="43" customFormat="1" ht="16.5">
      <c r="A353" s="34" t="s">
        <v>49</v>
      </c>
      <c r="B353" s="35" t="s">
        <v>32</v>
      </c>
      <c r="C353" s="35" t="s">
        <v>183</v>
      </c>
      <c r="D353" s="54" t="s">
        <v>199</v>
      </c>
      <c r="E353" s="42">
        <v>850</v>
      </c>
      <c r="F353" s="37">
        <v>30</v>
      </c>
      <c r="G353" s="37"/>
      <c r="H353" s="38"/>
      <c r="I353" s="38"/>
      <c r="J353" s="38"/>
      <c r="K353" s="39"/>
      <c r="L353" s="37">
        <f>F353+H353+I353+J353+K353</f>
        <v>30</v>
      </c>
      <c r="M353" s="37">
        <f>G353+K353</f>
        <v>0</v>
      </c>
    </row>
    <row r="354" spans="1:13" s="86" customFormat="1" ht="16.5" hidden="1">
      <c r="A354" s="34" t="s">
        <v>200</v>
      </c>
      <c r="B354" s="35" t="s">
        <v>32</v>
      </c>
      <c r="C354" s="35" t="s">
        <v>183</v>
      </c>
      <c r="D354" s="35" t="s">
        <v>201</v>
      </c>
      <c r="E354" s="35"/>
      <c r="F354" s="37">
        <f>F355</f>
        <v>0</v>
      </c>
      <c r="G354" s="37">
        <f>G355</f>
        <v>0</v>
      </c>
      <c r="H354" s="58">
        <f t="shared" ref="H354:M355" si="155">H355</f>
        <v>0</v>
      </c>
      <c r="I354" s="58">
        <f t="shared" si="155"/>
        <v>0</v>
      </c>
      <c r="J354" s="58">
        <f t="shared" si="155"/>
        <v>0</v>
      </c>
      <c r="K354" s="58">
        <f t="shared" si="155"/>
        <v>0</v>
      </c>
      <c r="L354" s="58">
        <f t="shared" si="155"/>
        <v>0</v>
      </c>
      <c r="M354" s="58">
        <f t="shared" si="155"/>
        <v>0</v>
      </c>
    </row>
    <row r="355" spans="1:13" s="86" customFormat="1" ht="49.5" hidden="1">
      <c r="A355" s="34" t="s">
        <v>99</v>
      </c>
      <c r="B355" s="35" t="s">
        <v>32</v>
      </c>
      <c r="C355" s="35" t="s">
        <v>183</v>
      </c>
      <c r="D355" s="35" t="s">
        <v>201</v>
      </c>
      <c r="E355" s="42">
        <v>600</v>
      </c>
      <c r="F355" s="37">
        <f>F356</f>
        <v>0</v>
      </c>
      <c r="G355" s="37">
        <f>G356</f>
        <v>0</v>
      </c>
      <c r="H355" s="58">
        <f t="shared" si="155"/>
        <v>0</v>
      </c>
      <c r="I355" s="58">
        <f t="shared" si="155"/>
        <v>0</v>
      </c>
      <c r="J355" s="58">
        <f t="shared" si="155"/>
        <v>0</v>
      </c>
      <c r="K355" s="58">
        <f t="shared" si="155"/>
        <v>0</v>
      </c>
      <c r="L355" s="58">
        <f t="shared" si="155"/>
        <v>0</v>
      </c>
      <c r="M355" s="58">
        <f t="shared" si="155"/>
        <v>0</v>
      </c>
    </row>
    <row r="356" spans="1:13" s="86" customFormat="1" ht="66" hidden="1">
      <c r="A356" s="34" t="s">
        <v>177</v>
      </c>
      <c r="B356" s="35" t="s">
        <v>32</v>
      </c>
      <c r="C356" s="35" t="s">
        <v>183</v>
      </c>
      <c r="D356" s="35" t="s">
        <v>201</v>
      </c>
      <c r="E356" s="42">
        <v>630</v>
      </c>
      <c r="F356" s="37"/>
      <c r="G356" s="37"/>
      <c r="H356" s="38"/>
      <c r="I356" s="38"/>
      <c r="J356" s="38"/>
      <c r="K356" s="39"/>
      <c r="L356" s="37">
        <f>F356+H356+I356+J356+K356</f>
        <v>0</v>
      </c>
      <c r="M356" s="37">
        <f>G356+K356</f>
        <v>0</v>
      </c>
    </row>
    <row r="357" spans="1:13" s="86" customFormat="1" ht="16.5" hidden="1">
      <c r="A357" s="34" t="s">
        <v>33</v>
      </c>
      <c r="B357" s="35" t="s">
        <v>32</v>
      </c>
      <c r="C357" s="35" t="s">
        <v>183</v>
      </c>
      <c r="D357" s="35" t="s">
        <v>34</v>
      </c>
      <c r="E357" s="35"/>
      <c r="F357" s="73"/>
      <c r="G357" s="73"/>
      <c r="H357" s="85"/>
      <c r="I357" s="85"/>
      <c r="J357" s="85"/>
      <c r="K357" s="85"/>
      <c r="L357" s="85"/>
      <c r="M357" s="85"/>
    </row>
    <row r="358" spans="1:13" s="86" customFormat="1" ht="33" hidden="1">
      <c r="A358" s="44" t="s">
        <v>125</v>
      </c>
      <c r="B358" s="35" t="s">
        <v>32</v>
      </c>
      <c r="C358" s="35" t="s">
        <v>183</v>
      </c>
      <c r="D358" s="35" t="s">
        <v>164</v>
      </c>
      <c r="E358" s="35"/>
      <c r="F358" s="73"/>
      <c r="G358" s="73"/>
      <c r="H358" s="85"/>
      <c r="I358" s="85"/>
      <c r="J358" s="85"/>
      <c r="K358" s="85"/>
      <c r="L358" s="85"/>
      <c r="M358" s="85"/>
    </row>
    <row r="359" spans="1:13" s="86" customFormat="1" ht="49.5" hidden="1">
      <c r="A359" s="44" t="s">
        <v>198</v>
      </c>
      <c r="B359" s="35" t="s">
        <v>32</v>
      </c>
      <c r="C359" s="35" t="s">
        <v>183</v>
      </c>
      <c r="D359" s="35" t="s">
        <v>202</v>
      </c>
      <c r="E359" s="35"/>
      <c r="F359" s="73"/>
      <c r="G359" s="73"/>
      <c r="H359" s="85"/>
      <c r="I359" s="85"/>
      <c r="J359" s="85"/>
      <c r="K359" s="85"/>
      <c r="L359" s="85"/>
      <c r="M359" s="85"/>
    </row>
    <row r="360" spans="1:13" s="86" customFormat="1" ht="16.5" hidden="1">
      <c r="A360" s="34" t="s">
        <v>47</v>
      </c>
      <c r="B360" s="35" t="s">
        <v>32</v>
      </c>
      <c r="C360" s="35" t="s">
        <v>183</v>
      </c>
      <c r="D360" s="35" t="s">
        <v>202</v>
      </c>
      <c r="E360" s="42">
        <v>800</v>
      </c>
      <c r="F360" s="73"/>
      <c r="G360" s="73"/>
      <c r="H360" s="85"/>
      <c r="I360" s="85"/>
      <c r="J360" s="85"/>
      <c r="K360" s="85"/>
      <c r="L360" s="85"/>
      <c r="M360" s="85"/>
    </row>
    <row r="361" spans="1:13" s="86" customFormat="1" ht="16.5" hidden="1">
      <c r="A361" s="63" t="s">
        <v>48</v>
      </c>
      <c r="B361" s="35" t="s">
        <v>32</v>
      </c>
      <c r="C361" s="35" t="s">
        <v>183</v>
      </c>
      <c r="D361" s="35" t="s">
        <v>202</v>
      </c>
      <c r="E361" s="42">
        <v>830</v>
      </c>
      <c r="F361" s="73"/>
      <c r="G361" s="73"/>
      <c r="H361" s="38"/>
      <c r="I361" s="38"/>
      <c r="J361" s="38"/>
      <c r="K361" s="39"/>
      <c r="L361" s="37">
        <f>F361+H361+I361+J361+K361</f>
        <v>0</v>
      </c>
      <c r="M361" s="37">
        <f>G361+K361</f>
        <v>0</v>
      </c>
    </row>
    <row r="362" spans="1:13" ht="16.5">
      <c r="A362" s="44"/>
      <c r="B362" s="35"/>
      <c r="C362" s="35"/>
      <c r="D362" s="54"/>
      <c r="E362" s="35"/>
      <c r="F362" s="73"/>
      <c r="G362" s="73"/>
      <c r="H362" s="73"/>
      <c r="I362" s="73"/>
      <c r="J362" s="73"/>
      <c r="K362" s="73"/>
      <c r="L362" s="73"/>
      <c r="M362" s="73"/>
    </row>
    <row r="363" spans="1:13" s="22" customFormat="1" ht="20.25">
      <c r="A363" s="16" t="s">
        <v>203</v>
      </c>
      <c r="B363" s="17" t="s">
        <v>204</v>
      </c>
      <c r="C363" s="17"/>
      <c r="D363" s="18"/>
      <c r="E363" s="17"/>
      <c r="F363" s="19">
        <f>F372+F417+F448+F506+F365</f>
        <v>1852476</v>
      </c>
      <c r="G363" s="19">
        <f>G372+G417+G448+G506+G365</f>
        <v>894111</v>
      </c>
      <c r="H363" s="19">
        <f t="shared" ref="H363:M363" si="156">H372+H417+H448+H506+H365</f>
        <v>0</v>
      </c>
      <c r="I363" s="19">
        <f t="shared" si="156"/>
        <v>0</v>
      </c>
      <c r="J363" s="19">
        <f t="shared" si="156"/>
        <v>0</v>
      </c>
      <c r="K363" s="19">
        <f t="shared" si="156"/>
        <v>0</v>
      </c>
      <c r="L363" s="19">
        <f t="shared" si="156"/>
        <v>1852476</v>
      </c>
      <c r="M363" s="19">
        <f t="shared" si="156"/>
        <v>894111</v>
      </c>
    </row>
    <row r="364" spans="1:13" s="22" customFormat="1" ht="20.25">
      <c r="A364" s="16"/>
      <c r="B364" s="17"/>
      <c r="C364" s="17"/>
      <c r="D364" s="18"/>
      <c r="E364" s="17"/>
      <c r="F364" s="102"/>
      <c r="G364" s="102"/>
      <c r="H364" s="102"/>
      <c r="I364" s="102"/>
      <c r="J364" s="102"/>
      <c r="K364" s="102"/>
      <c r="L364" s="102"/>
      <c r="M364" s="102"/>
    </row>
    <row r="365" spans="1:13" s="103" customFormat="1" ht="20.25">
      <c r="A365" s="27" t="s">
        <v>205</v>
      </c>
      <c r="B365" s="28" t="s">
        <v>51</v>
      </c>
      <c r="C365" s="28" t="s">
        <v>206</v>
      </c>
      <c r="D365" s="18"/>
      <c r="E365" s="17"/>
      <c r="F365" s="30">
        <f t="shared" ref="F365:M369" si="157">F366</f>
        <v>3279</v>
      </c>
      <c r="G365" s="30">
        <f t="shared" si="157"/>
        <v>3279</v>
      </c>
      <c r="H365" s="30">
        <f t="shared" si="157"/>
        <v>0</v>
      </c>
      <c r="I365" s="30">
        <f t="shared" si="157"/>
        <v>0</v>
      </c>
      <c r="J365" s="30">
        <f t="shared" si="157"/>
        <v>0</v>
      </c>
      <c r="K365" s="30">
        <f t="shared" si="157"/>
        <v>0</v>
      </c>
      <c r="L365" s="30">
        <f t="shared" si="157"/>
        <v>3279</v>
      </c>
      <c r="M365" s="30">
        <f t="shared" si="157"/>
        <v>3279</v>
      </c>
    </row>
    <row r="366" spans="1:13" s="103" customFormat="1" ht="33.75">
      <c r="A366" s="34" t="s">
        <v>113</v>
      </c>
      <c r="B366" s="35" t="s">
        <v>51</v>
      </c>
      <c r="C366" s="35" t="s">
        <v>206</v>
      </c>
      <c r="D366" s="54" t="s">
        <v>114</v>
      </c>
      <c r="E366" s="34"/>
      <c r="F366" s="37">
        <f t="shared" si="157"/>
        <v>3279</v>
      </c>
      <c r="G366" s="37">
        <f t="shared" si="157"/>
        <v>3279</v>
      </c>
      <c r="H366" s="37">
        <f t="shared" si="157"/>
        <v>0</v>
      </c>
      <c r="I366" s="37">
        <f t="shared" si="157"/>
        <v>0</v>
      </c>
      <c r="J366" s="37">
        <f t="shared" si="157"/>
        <v>0</v>
      </c>
      <c r="K366" s="37">
        <f t="shared" si="157"/>
        <v>0</v>
      </c>
      <c r="L366" s="37">
        <f t="shared" si="157"/>
        <v>3279</v>
      </c>
      <c r="M366" s="37">
        <f t="shared" si="157"/>
        <v>3279</v>
      </c>
    </row>
    <row r="367" spans="1:13" s="103" customFormat="1" ht="20.25">
      <c r="A367" s="34" t="s">
        <v>53</v>
      </c>
      <c r="B367" s="35" t="s">
        <v>51</v>
      </c>
      <c r="C367" s="35" t="s">
        <v>206</v>
      </c>
      <c r="D367" s="54" t="s">
        <v>207</v>
      </c>
      <c r="E367" s="34"/>
      <c r="F367" s="37">
        <f t="shared" si="157"/>
        <v>3279</v>
      </c>
      <c r="G367" s="37">
        <f t="shared" si="157"/>
        <v>3279</v>
      </c>
      <c r="H367" s="37">
        <f t="shared" si="157"/>
        <v>0</v>
      </c>
      <c r="I367" s="37">
        <f t="shared" si="157"/>
        <v>0</v>
      </c>
      <c r="J367" s="37">
        <f t="shared" si="157"/>
        <v>0</v>
      </c>
      <c r="K367" s="37">
        <f t="shared" si="157"/>
        <v>0</v>
      </c>
      <c r="L367" s="37">
        <f t="shared" si="157"/>
        <v>3279</v>
      </c>
      <c r="M367" s="37">
        <f t="shared" si="157"/>
        <v>3279</v>
      </c>
    </row>
    <row r="368" spans="1:13" s="103" customFormat="1" ht="50.25">
      <c r="A368" s="34" t="s">
        <v>69</v>
      </c>
      <c r="B368" s="35" t="s">
        <v>51</v>
      </c>
      <c r="C368" s="35" t="s">
        <v>206</v>
      </c>
      <c r="D368" s="54" t="s">
        <v>208</v>
      </c>
      <c r="E368" s="34"/>
      <c r="F368" s="37">
        <f t="shared" si="157"/>
        <v>3279</v>
      </c>
      <c r="G368" s="37">
        <f t="shared" si="157"/>
        <v>3279</v>
      </c>
      <c r="H368" s="37">
        <f t="shared" si="157"/>
        <v>0</v>
      </c>
      <c r="I368" s="37">
        <f t="shared" si="157"/>
        <v>0</v>
      </c>
      <c r="J368" s="37">
        <f t="shared" si="157"/>
        <v>0</v>
      </c>
      <c r="K368" s="37">
        <f t="shared" si="157"/>
        <v>0</v>
      </c>
      <c r="L368" s="37">
        <f t="shared" si="157"/>
        <v>3279</v>
      </c>
      <c r="M368" s="37">
        <f t="shared" si="157"/>
        <v>3279</v>
      </c>
    </row>
    <row r="369" spans="1:13" s="103" customFormat="1" ht="33.75">
      <c r="A369" s="34" t="s">
        <v>42</v>
      </c>
      <c r="B369" s="35" t="s">
        <v>51</v>
      </c>
      <c r="C369" s="35" t="s">
        <v>206</v>
      </c>
      <c r="D369" s="54" t="s">
        <v>208</v>
      </c>
      <c r="E369" s="42">
        <v>200</v>
      </c>
      <c r="F369" s="37">
        <f t="shared" si="157"/>
        <v>3279</v>
      </c>
      <c r="G369" s="37">
        <f t="shared" si="157"/>
        <v>3279</v>
      </c>
      <c r="H369" s="37">
        <f t="shared" si="157"/>
        <v>0</v>
      </c>
      <c r="I369" s="37">
        <f t="shared" si="157"/>
        <v>0</v>
      </c>
      <c r="J369" s="37">
        <f t="shared" si="157"/>
        <v>0</v>
      </c>
      <c r="K369" s="37">
        <f t="shared" si="157"/>
        <v>0</v>
      </c>
      <c r="L369" s="37">
        <f t="shared" si="157"/>
        <v>3279</v>
      </c>
      <c r="M369" s="37">
        <f t="shared" si="157"/>
        <v>3279</v>
      </c>
    </row>
    <row r="370" spans="1:13" s="103" customFormat="1" ht="50.25">
      <c r="A370" s="34" t="s">
        <v>43</v>
      </c>
      <c r="B370" s="35" t="s">
        <v>51</v>
      </c>
      <c r="C370" s="35" t="s">
        <v>206</v>
      </c>
      <c r="D370" s="54" t="s">
        <v>208</v>
      </c>
      <c r="E370" s="42">
        <v>240</v>
      </c>
      <c r="F370" s="37">
        <v>3279</v>
      </c>
      <c r="G370" s="37">
        <v>3279</v>
      </c>
      <c r="H370" s="38"/>
      <c r="I370" s="38"/>
      <c r="J370" s="38"/>
      <c r="K370" s="39"/>
      <c r="L370" s="37">
        <f>F370+H370+I370+J370+K370</f>
        <v>3279</v>
      </c>
      <c r="M370" s="37">
        <f>G370+K370</f>
        <v>3279</v>
      </c>
    </row>
    <row r="371" spans="1:13" s="22" customFormat="1" ht="15" customHeight="1">
      <c r="A371" s="16"/>
      <c r="B371" s="17"/>
      <c r="C371" s="17"/>
      <c r="D371" s="18"/>
      <c r="E371" s="17"/>
      <c r="F371" s="102"/>
      <c r="G371" s="102"/>
      <c r="H371" s="102"/>
      <c r="I371" s="102"/>
      <c r="J371" s="102"/>
      <c r="K371" s="102"/>
      <c r="L371" s="102"/>
      <c r="M371" s="102"/>
    </row>
    <row r="372" spans="1:13" s="33" customFormat="1" ht="18.75">
      <c r="A372" s="27" t="s">
        <v>209</v>
      </c>
      <c r="B372" s="28" t="s">
        <v>51</v>
      </c>
      <c r="C372" s="28" t="s">
        <v>210</v>
      </c>
      <c r="D372" s="46"/>
      <c r="E372" s="28"/>
      <c r="F372" s="30">
        <f>F373</f>
        <v>102794</v>
      </c>
      <c r="G372" s="30">
        <f>G373</f>
        <v>72026</v>
      </c>
      <c r="H372" s="30">
        <f t="shared" ref="H372:M372" si="158">H373</f>
        <v>0</v>
      </c>
      <c r="I372" s="30">
        <f t="shared" si="158"/>
        <v>0</v>
      </c>
      <c r="J372" s="30">
        <f t="shared" si="158"/>
        <v>0</v>
      </c>
      <c r="K372" s="30">
        <f t="shared" si="158"/>
        <v>0</v>
      </c>
      <c r="L372" s="30">
        <f t="shared" si="158"/>
        <v>102794</v>
      </c>
      <c r="M372" s="30">
        <f t="shared" si="158"/>
        <v>72026</v>
      </c>
    </row>
    <row r="373" spans="1:13" s="41" customFormat="1" ht="49.5">
      <c r="A373" s="34" t="s">
        <v>139</v>
      </c>
      <c r="B373" s="35" t="s">
        <v>51</v>
      </c>
      <c r="C373" s="35" t="s">
        <v>210</v>
      </c>
      <c r="D373" s="54" t="s">
        <v>140</v>
      </c>
      <c r="E373" s="35"/>
      <c r="F373" s="37">
        <f>F374+F378+F382+F390+F393+F396+F399+F405+F408+F413+F402</f>
        <v>102794</v>
      </c>
      <c r="G373" s="37">
        <f>G374+G378+G382+G390+G393+G396+G399+G405+G408+G413+G402</f>
        <v>72026</v>
      </c>
      <c r="H373" s="37">
        <f t="shared" ref="H373:M373" si="159">H374+H378+H382+H390+H393+H396+H399+H405+H408+H413+H402</f>
        <v>0</v>
      </c>
      <c r="I373" s="37">
        <f t="shared" si="159"/>
        <v>0</v>
      </c>
      <c r="J373" s="37">
        <f t="shared" si="159"/>
        <v>0</v>
      </c>
      <c r="K373" s="37">
        <f t="shared" si="159"/>
        <v>0</v>
      </c>
      <c r="L373" s="37">
        <f t="shared" si="159"/>
        <v>102794</v>
      </c>
      <c r="M373" s="37">
        <f t="shared" si="159"/>
        <v>72026</v>
      </c>
    </row>
    <row r="374" spans="1:13" s="41" customFormat="1" ht="33">
      <c r="A374" s="34" t="s">
        <v>95</v>
      </c>
      <c r="B374" s="35" t="s">
        <v>51</v>
      </c>
      <c r="C374" s="35" t="s">
        <v>210</v>
      </c>
      <c r="D374" s="54" t="s">
        <v>211</v>
      </c>
      <c r="E374" s="35"/>
      <c r="F374" s="37">
        <f t="shared" ref="F374:M376" si="160">F375</f>
        <v>3044</v>
      </c>
      <c r="G374" s="37">
        <f t="shared" si="160"/>
        <v>0</v>
      </c>
      <c r="H374" s="37">
        <f t="shared" si="160"/>
        <v>0</v>
      </c>
      <c r="I374" s="37">
        <f t="shared" si="160"/>
        <v>0</v>
      </c>
      <c r="J374" s="37">
        <f t="shared" si="160"/>
        <v>0</v>
      </c>
      <c r="K374" s="37">
        <f t="shared" si="160"/>
        <v>0</v>
      </c>
      <c r="L374" s="37">
        <f t="shared" si="160"/>
        <v>3044</v>
      </c>
      <c r="M374" s="37">
        <f t="shared" si="160"/>
        <v>0</v>
      </c>
    </row>
    <row r="375" spans="1:13" s="41" customFormat="1" ht="33">
      <c r="A375" s="34" t="s">
        <v>212</v>
      </c>
      <c r="B375" s="35" t="s">
        <v>51</v>
      </c>
      <c r="C375" s="35" t="s">
        <v>210</v>
      </c>
      <c r="D375" s="54" t="s">
        <v>213</v>
      </c>
      <c r="E375" s="35"/>
      <c r="F375" s="37">
        <f t="shared" si="160"/>
        <v>3044</v>
      </c>
      <c r="G375" s="37">
        <f t="shared" si="160"/>
        <v>0</v>
      </c>
      <c r="H375" s="37">
        <f t="shared" si="160"/>
        <v>0</v>
      </c>
      <c r="I375" s="37">
        <f t="shared" si="160"/>
        <v>0</v>
      </c>
      <c r="J375" s="37">
        <f t="shared" si="160"/>
        <v>0</v>
      </c>
      <c r="K375" s="37">
        <f t="shared" si="160"/>
        <v>0</v>
      </c>
      <c r="L375" s="37">
        <f t="shared" si="160"/>
        <v>3044</v>
      </c>
      <c r="M375" s="37">
        <f t="shared" si="160"/>
        <v>0</v>
      </c>
    </row>
    <row r="376" spans="1:13" s="41" customFormat="1" ht="49.5">
      <c r="A376" s="34" t="s">
        <v>99</v>
      </c>
      <c r="B376" s="35" t="s">
        <v>51</v>
      </c>
      <c r="C376" s="35" t="s">
        <v>210</v>
      </c>
      <c r="D376" s="54" t="s">
        <v>213</v>
      </c>
      <c r="E376" s="42">
        <v>600</v>
      </c>
      <c r="F376" s="37">
        <f t="shared" si="160"/>
        <v>3044</v>
      </c>
      <c r="G376" s="37">
        <f t="shared" si="160"/>
        <v>0</v>
      </c>
      <c r="H376" s="37">
        <f t="shared" si="160"/>
        <v>0</v>
      </c>
      <c r="I376" s="37">
        <f t="shared" si="160"/>
        <v>0</v>
      </c>
      <c r="J376" s="37">
        <f t="shared" si="160"/>
        <v>0</v>
      </c>
      <c r="K376" s="37">
        <f t="shared" si="160"/>
        <v>0</v>
      </c>
      <c r="L376" s="37">
        <f t="shared" si="160"/>
        <v>3044</v>
      </c>
      <c r="M376" s="37">
        <f t="shared" si="160"/>
        <v>0</v>
      </c>
    </row>
    <row r="377" spans="1:13" s="41" customFormat="1" ht="16.5">
      <c r="A377" s="34" t="s">
        <v>181</v>
      </c>
      <c r="B377" s="35" t="s">
        <v>51</v>
      </c>
      <c r="C377" s="35" t="s">
        <v>210</v>
      </c>
      <c r="D377" s="54" t="s">
        <v>213</v>
      </c>
      <c r="E377" s="42">
        <v>610</v>
      </c>
      <c r="F377" s="37">
        <v>3044</v>
      </c>
      <c r="G377" s="37"/>
      <c r="H377" s="38"/>
      <c r="I377" s="38"/>
      <c r="J377" s="38"/>
      <c r="K377" s="39"/>
      <c r="L377" s="37">
        <f>F377+H377+I377+J377+K377</f>
        <v>3044</v>
      </c>
      <c r="M377" s="37">
        <f>G377+K377</f>
        <v>0</v>
      </c>
    </row>
    <row r="378" spans="1:13" s="53" customFormat="1" ht="16.5" hidden="1">
      <c r="A378" s="34" t="s">
        <v>85</v>
      </c>
      <c r="B378" s="35" t="s">
        <v>51</v>
      </c>
      <c r="C378" s="35" t="s">
        <v>210</v>
      </c>
      <c r="D378" s="54" t="s">
        <v>214</v>
      </c>
      <c r="E378" s="35"/>
      <c r="F378" s="61"/>
      <c r="G378" s="61"/>
      <c r="H378" s="62"/>
      <c r="I378" s="62"/>
      <c r="J378" s="62"/>
      <c r="K378" s="62"/>
      <c r="L378" s="62"/>
      <c r="M378" s="62"/>
    </row>
    <row r="379" spans="1:13" s="53" customFormat="1" ht="16.5" hidden="1">
      <c r="A379" s="34" t="s">
        <v>215</v>
      </c>
      <c r="B379" s="35" t="s">
        <v>51</v>
      </c>
      <c r="C379" s="35" t="s">
        <v>210</v>
      </c>
      <c r="D379" s="54" t="s">
        <v>216</v>
      </c>
      <c r="E379" s="35"/>
      <c r="F379" s="61"/>
      <c r="G379" s="61"/>
      <c r="H379" s="62"/>
      <c r="I379" s="62"/>
      <c r="J379" s="62"/>
      <c r="K379" s="62"/>
      <c r="L379" s="62"/>
      <c r="M379" s="62"/>
    </row>
    <row r="380" spans="1:13" s="53" customFormat="1" ht="33" hidden="1">
      <c r="A380" s="34" t="s">
        <v>42</v>
      </c>
      <c r="B380" s="35" t="s">
        <v>51</v>
      </c>
      <c r="C380" s="35" t="s">
        <v>210</v>
      </c>
      <c r="D380" s="54" t="s">
        <v>216</v>
      </c>
      <c r="E380" s="42">
        <v>200</v>
      </c>
      <c r="F380" s="61"/>
      <c r="G380" s="61"/>
      <c r="H380" s="62"/>
      <c r="I380" s="62"/>
      <c r="J380" s="62"/>
      <c r="K380" s="62"/>
      <c r="L380" s="62"/>
      <c r="M380" s="62"/>
    </row>
    <row r="381" spans="1:13" s="53" customFormat="1" ht="49.5" hidden="1">
      <c r="A381" s="44" t="s">
        <v>43</v>
      </c>
      <c r="B381" s="35" t="s">
        <v>51</v>
      </c>
      <c r="C381" s="35" t="s">
        <v>210</v>
      </c>
      <c r="D381" s="54" t="s">
        <v>216</v>
      </c>
      <c r="E381" s="42">
        <v>240</v>
      </c>
      <c r="F381" s="61"/>
      <c r="G381" s="61"/>
      <c r="H381" s="38"/>
      <c r="I381" s="38"/>
      <c r="J381" s="38"/>
      <c r="K381" s="39"/>
      <c r="L381" s="37">
        <f>F381+H381+I381+J381+K381</f>
        <v>0</v>
      </c>
      <c r="M381" s="37">
        <f>G381+K381</f>
        <v>0</v>
      </c>
    </row>
    <row r="382" spans="1:13" s="43" customFormat="1" ht="33">
      <c r="A382" s="44" t="s">
        <v>125</v>
      </c>
      <c r="B382" s="35" t="s">
        <v>51</v>
      </c>
      <c r="C382" s="35" t="s">
        <v>210</v>
      </c>
      <c r="D382" s="54" t="s">
        <v>217</v>
      </c>
      <c r="E382" s="35"/>
      <c r="F382" s="37">
        <f>F383</f>
        <v>14502</v>
      </c>
      <c r="G382" s="37">
        <f>G383</f>
        <v>0</v>
      </c>
      <c r="H382" s="37">
        <f t="shared" ref="H382:M382" si="161">H383</f>
        <v>0</v>
      </c>
      <c r="I382" s="37">
        <f t="shared" si="161"/>
        <v>0</v>
      </c>
      <c r="J382" s="37">
        <f t="shared" si="161"/>
        <v>0</v>
      </c>
      <c r="K382" s="37">
        <f t="shared" si="161"/>
        <v>0</v>
      </c>
      <c r="L382" s="37">
        <f t="shared" si="161"/>
        <v>14502</v>
      </c>
      <c r="M382" s="37">
        <f t="shared" si="161"/>
        <v>0</v>
      </c>
    </row>
    <row r="383" spans="1:13" s="43" customFormat="1" ht="33">
      <c r="A383" s="44" t="s">
        <v>212</v>
      </c>
      <c r="B383" s="35" t="s">
        <v>51</v>
      </c>
      <c r="C383" s="35" t="s">
        <v>210</v>
      </c>
      <c r="D383" s="54" t="s">
        <v>218</v>
      </c>
      <c r="E383" s="35"/>
      <c r="F383" s="37">
        <f>F384+F386+F388</f>
        <v>14502</v>
      </c>
      <c r="G383" s="37">
        <f>G384+G386+G388</f>
        <v>0</v>
      </c>
      <c r="H383" s="37">
        <f t="shared" ref="H383:M383" si="162">H384+H386+H388</f>
        <v>0</v>
      </c>
      <c r="I383" s="37">
        <f t="shared" si="162"/>
        <v>0</v>
      </c>
      <c r="J383" s="37">
        <f t="shared" si="162"/>
        <v>0</v>
      </c>
      <c r="K383" s="37">
        <f t="shared" si="162"/>
        <v>0</v>
      </c>
      <c r="L383" s="37">
        <f t="shared" si="162"/>
        <v>14502</v>
      </c>
      <c r="M383" s="37">
        <f t="shared" si="162"/>
        <v>0</v>
      </c>
    </row>
    <row r="384" spans="1:13" s="43" customFormat="1" ht="82.5">
      <c r="A384" s="34" t="s">
        <v>29</v>
      </c>
      <c r="B384" s="35" t="s">
        <v>51</v>
      </c>
      <c r="C384" s="35" t="s">
        <v>210</v>
      </c>
      <c r="D384" s="54" t="s">
        <v>218</v>
      </c>
      <c r="E384" s="42">
        <v>100</v>
      </c>
      <c r="F384" s="37">
        <f>F385</f>
        <v>6961</v>
      </c>
      <c r="G384" s="60">
        <f>G385</f>
        <v>0</v>
      </c>
      <c r="H384" s="37">
        <f t="shared" ref="H384:M384" si="163">H385</f>
        <v>0</v>
      </c>
      <c r="I384" s="37">
        <f t="shared" si="163"/>
        <v>0</v>
      </c>
      <c r="J384" s="37">
        <f t="shared" si="163"/>
        <v>0</v>
      </c>
      <c r="K384" s="37">
        <f t="shared" si="163"/>
        <v>0</v>
      </c>
      <c r="L384" s="37">
        <f t="shared" si="163"/>
        <v>6961</v>
      </c>
      <c r="M384" s="37">
        <f t="shared" si="163"/>
        <v>0</v>
      </c>
    </row>
    <row r="385" spans="1:13" s="43" customFormat="1" ht="33">
      <c r="A385" s="44" t="s">
        <v>129</v>
      </c>
      <c r="B385" s="35" t="s">
        <v>51</v>
      </c>
      <c r="C385" s="35" t="s">
        <v>210</v>
      </c>
      <c r="D385" s="54" t="s">
        <v>218</v>
      </c>
      <c r="E385" s="42">
        <v>110</v>
      </c>
      <c r="F385" s="37">
        <v>6961</v>
      </c>
      <c r="G385" s="37"/>
      <c r="H385" s="38"/>
      <c r="I385" s="38"/>
      <c r="J385" s="38"/>
      <c r="K385" s="39"/>
      <c r="L385" s="37">
        <f>F385+H385+I385+J385+K385</f>
        <v>6961</v>
      </c>
      <c r="M385" s="37">
        <f>G385+K385</f>
        <v>0</v>
      </c>
    </row>
    <row r="386" spans="1:13" s="43" customFormat="1" ht="33">
      <c r="A386" s="34" t="s">
        <v>42</v>
      </c>
      <c r="B386" s="35" t="s">
        <v>51</v>
      </c>
      <c r="C386" s="35" t="s">
        <v>210</v>
      </c>
      <c r="D386" s="54" t="s">
        <v>218</v>
      </c>
      <c r="E386" s="42">
        <v>200</v>
      </c>
      <c r="F386" s="37">
        <f>F387</f>
        <v>7526</v>
      </c>
      <c r="G386" s="37">
        <f>G387</f>
        <v>0</v>
      </c>
      <c r="H386" s="37">
        <f t="shared" ref="H386:M386" si="164">H387</f>
        <v>0</v>
      </c>
      <c r="I386" s="37">
        <f t="shared" si="164"/>
        <v>0</v>
      </c>
      <c r="J386" s="37">
        <f t="shared" si="164"/>
        <v>0</v>
      </c>
      <c r="K386" s="37">
        <f t="shared" si="164"/>
        <v>0</v>
      </c>
      <c r="L386" s="37">
        <f t="shared" si="164"/>
        <v>7526</v>
      </c>
      <c r="M386" s="37">
        <f t="shared" si="164"/>
        <v>0</v>
      </c>
    </row>
    <row r="387" spans="1:13" s="43" customFormat="1" ht="49.5">
      <c r="A387" s="44" t="s">
        <v>43</v>
      </c>
      <c r="B387" s="35" t="s">
        <v>51</v>
      </c>
      <c r="C387" s="35" t="s">
        <v>210</v>
      </c>
      <c r="D387" s="54" t="s">
        <v>218</v>
      </c>
      <c r="E387" s="42">
        <v>240</v>
      </c>
      <c r="F387" s="37">
        <f>5678+1848</f>
        <v>7526</v>
      </c>
      <c r="G387" s="37"/>
      <c r="H387" s="38"/>
      <c r="I387" s="38"/>
      <c r="J387" s="38"/>
      <c r="K387" s="39"/>
      <c r="L387" s="37">
        <f>F387+H387+I387+J387+K387</f>
        <v>7526</v>
      </c>
      <c r="M387" s="37">
        <f>G387+K387</f>
        <v>0</v>
      </c>
    </row>
    <row r="388" spans="1:13" s="43" customFormat="1" ht="16.5">
      <c r="A388" s="34" t="s">
        <v>47</v>
      </c>
      <c r="B388" s="35" t="s">
        <v>51</v>
      </c>
      <c r="C388" s="35" t="s">
        <v>210</v>
      </c>
      <c r="D388" s="54" t="s">
        <v>218</v>
      </c>
      <c r="E388" s="42">
        <v>800</v>
      </c>
      <c r="F388" s="60">
        <f>F389</f>
        <v>15</v>
      </c>
      <c r="G388" s="60">
        <f>G389</f>
        <v>0</v>
      </c>
      <c r="H388" s="60">
        <f t="shared" ref="H388:M388" si="165">H389</f>
        <v>0</v>
      </c>
      <c r="I388" s="60">
        <f t="shared" si="165"/>
        <v>0</v>
      </c>
      <c r="J388" s="60">
        <f t="shared" si="165"/>
        <v>0</v>
      </c>
      <c r="K388" s="60">
        <f t="shared" si="165"/>
        <v>0</v>
      </c>
      <c r="L388" s="60">
        <f t="shared" si="165"/>
        <v>15</v>
      </c>
      <c r="M388" s="60">
        <f t="shared" si="165"/>
        <v>0</v>
      </c>
    </row>
    <row r="389" spans="1:13" s="43" customFormat="1" ht="16.5">
      <c r="A389" s="34" t="s">
        <v>49</v>
      </c>
      <c r="B389" s="35" t="s">
        <v>51</v>
      </c>
      <c r="C389" s="35" t="s">
        <v>210</v>
      </c>
      <c r="D389" s="54" t="s">
        <v>218</v>
      </c>
      <c r="E389" s="42">
        <v>850</v>
      </c>
      <c r="F389" s="37">
        <v>15</v>
      </c>
      <c r="G389" s="37"/>
      <c r="H389" s="38"/>
      <c r="I389" s="38"/>
      <c r="J389" s="38"/>
      <c r="K389" s="39"/>
      <c r="L389" s="37">
        <f>F389+H389+I389+J389+K389</f>
        <v>15</v>
      </c>
      <c r="M389" s="37">
        <f>G389+K389</f>
        <v>0</v>
      </c>
    </row>
    <row r="390" spans="1:13" s="43" customFormat="1" ht="82.5">
      <c r="A390" s="34" t="s">
        <v>219</v>
      </c>
      <c r="B390" s="35" t="s">
        <v>51</v>
      </c>
      <c r="C390" s="35" t="s">
        <v>210</v>
      </c>
      <c r="D390" s="54" t="s">
        <v>220</v>
      </c>
      <c r="E390" s="35"/>
      <c r="F390" s="37">
        <f>F391</f>
        <v>55470</v>
      </c>
      <c r="G390" s="37">
        <f>G391</f>
        <v>45524</v>
      </c>
      <c r="H390" s="37">
        <f t="shared" ref="H390:M391" si="166">H391</f>
        <v>0</v>
      </c>
      <c r="I390" s="37">
        <f t="shared" si="166"/>
        <v>0</v>
      </c>
      <c r="J390" s="37">
        <f t="shared" si="166"/>
        <v>0</v>
      </c>
      <c r="K390" s="37">
        <f t="shared" si="166"/>
        <v>0</v>
      </c>
      <c r="L390" s="37">
        <f t="shared" si="166"/>
        <v>55470</v>
      </c>
      <c r="M390" s="37">
        <f t="shared" si="166"/>
        <v>45524</v>
      </c>
    </row>
    <row r="391" spans="1:13" s="43" customFormat="1" ht="49.5">
      <c r="A391" s="63" t="s">
        <v>99</v>
      </c>
      <c r="B391" s="35" t="s">
        <v>51</v>
      </c>
      <c r="C391" s="35" t="s">
        <v>210</v>
      </c>
      <c r="D391" s="54" t="s">
        <v>220</v>
      </c>
      <c r="E391" s="42">
        <v>600</v>
      </c>
      <c r="F391" s="37">
        <f>F392</f>
        <v>55470</v>
      </c>
      <c r="G391" s="37">
        <f>G392</f>
        <v>45524</v>
      </c>
      <c r="H391" s="37">
        <f t="shared" si="166"/>
        <v>0</v>
      </c>
      <c r="I391" s="37">
        <f t="shared" si="166"/>
        <v>0</v>
      </c>
      <c r="J391" s="37">
        <f t="shared" si="166"/>
        <v>0</v>
      </c>
      <c r="K391" s="37">
        <f t="shared" si="166"/>
        <v>0</v>
      </c>
      <c r="L391" s="37">
        <f t="shared" si="166"/>
        <v>55470</v>
      </c>
      <c r="M391" s="37">
        <f t="shared" si="166"/>
        <v>45524</v>
      </c>
    </row>
    <row r="392" spans="1:13" s="43" customFormat="1" ht="16.5">
      <c r="A392" s="63" t="s">
        <v>181</v>
      </c>
      <c r="B392" s="35" t="s">
        <v>51</v>
      </c>
      <c r="C392" s="35" t="s">
        <v>210</v>
      </c>
      <c r="D392" s="54" t="s">
        <v>220</v>
      </c>
      <c r="E392" s="42">
        <v>610</v>
      </c>
      <c r="F392" s="37">
        <f>6148+49322</f>
        <v>55470</v>
      </c>
      <c r="G392" s="37">
        <v>45524</v>
      </c>
      <c r="H392" s="38"/>
      <c r="I392" s="38"/>
      <c r="J392" s="38"/>
      <c r="K392" s="39"/>
      <c r="L392" s="37">
        <f>F392+H392+I392+J392+K392</f>
        <v>55470</v>
      </c>
      <c r="M392" s="37">
        <f>G392+K392</f>
        <v>45524</v>
      </c>
    </row>
    <row r="393" spans="1:13" s="43" customFormat="1" ht="66">
      <c r="A393" s="44" t="s">
        <v>221</v>
      </c>
      <c r="B393" s="35" t="s">
        <v>51</v>
      </c>
      <c r="C393" s="35" t="s">
        <v>210</v>
      </c>
      <c r="D393" s="54" t="s">
        <v>222</v>
      </c>
      <c r="E393" s="35"/>
      <c r="F393" s="37">
        <f>F394</f>
        <v>1154</v>
      </c>
      <c r="G393" s="37">
        <f>G394</f>
        <v>1027</v>
      </c>
      <c r="H393" s="37">
        <f t="shared" ref="H393:M394" si="167">H394</f>
        <v>0</v>
      </c>
      <c r="I393" s="37">
        <f t="shared" si="167"/>
        <v>0</v>
      </c>
      <c r="J393" s="37">
        <f t="shared" si="167"/>
        <v>0</v>
      </c>
      <c r="K393" s="37">
        <f t="shared" si="167"/>
        <v>0</v>
      </c>
      <c r="L393" s="37">
        <f t="shared" si="167"/>
        <v>1154</v>
      </c>
      <c r="M393" s="37">
        <f t="shared" si="167"/>
        <v>1027</v>
      </c>
    </row>
    <row r="394" spans="1:13" s="43" customFormat="1" ht="49.5">
      <c r="A394" s="63" t="s">
        <v>99</v>
      </c>
      <c r="B394" s="35" t="s">
        <v>51</v>
      </c>
      <c r="C394" s="35" t="s">
        <v>210</v>
      </c>
      <c r="D394" s="36" t="s">
        <v>222</v>
      </c>
      <c r="E394" s="42">
        <v>600</v>
      </c>
      <c r="F394" s="37">
        <f>F395</f>
        <v>1154</v>
      </c>
      <c r="G394" s="37">
        <f>G395</f>
        <v>1027</v>
      </c>
      <c r="H394" s="37">
        <f t="shared" si="167"/>
        <v>0</v>
      </c>
      <c r="I394" s="37">
        <f t="shared" si="167"/>
        <v>0</v>
      </c>
      <c r="J394" s="37">
        <f t="shared" si="167"/>
        <v>0</v>
      </c>
      <c r="K394" s="37">
        <f t="shared" si="167"/>
        <v>0</v>
      </c>
      <c r="L394" s="37">
        <f t="shared" si="167"/>
        <v>1154</v>
      </c>
      <c r="M394" s="37">
        <f t="shared" si="167"/>
        <v>1027</v>
      </c>
    </row>
    <row r="395" spans="1:13" s="43" customFormat="1" ht="16.5">
      <c r="A395" s="63" t="s">
        <v>181</v>
      </c>
      <c r="B395" s="35" t="s">
        <v>51</v>
      </c>
      <c r="C395" s="35" t="s">
        <v>210</v>
      </c>
      <c r="D395" s="36" t="s">
        <v>222</v>
      </c>
      <c r="E395" s="42">
        <v>610</v>
      </c>
      <c r="F395" s="37">
        <f>127+1027</f>
        <v>1154</v>
      </c>
      <c r="G395" s="37">
        <v>1027</v>
      </c>
      <c r="H395" s="38"/>
      <c r="I395" s="38"/>
      <c r="J395" s="38"/>
      <c r="K395" s="39"/>
      <c r="L395" s="37">
        <f>F395+H395+I395+J395+K395</f>
        <v>1154</v>
      </c>
      <c r="M395" s="37">
        <f>G395+K395</f>
        <v>1027</v>
      </c>
    </row>
    <row r="396" spans="1:13" s="43" customFormat="1" ht="66">
      <c r="A396" s="44" t="s">
        <v>223</v>
      </c>
      <c r="B396" s="35" t="s">
        <v>51</v>
      </c>
      <c r="C396" s="35" t="s">
        <v>210</v>
      </c>
      <c r="D396" s="54" t="s">
        <v>224</v>
      </c>
      <c r="E396" s="35"/>
      <c r="F396" s="37">
        <f>F397</f>
        <v>1928</v>
      </c>
      <c r="G396" s="37">
        <f>G397</f>
        <v>1716</v>
      </c>
      <c r="H396" s="37">
        <f t="shared" ref="H396:M397" si="168">H397</f>
        <v>0</v>
      </c>
      <c r="I396" s="37">
        <f t="shared" si="168"/>
        <v>0</v>
      </c>
      <c r="J396" s="37">
        <f t="shared" si="168"/>
        <v>0</v>
      </c>
      <c r="K396" s="37">
        <f t="shared" si="168"/>
        <v>0</v>
      </c>
      <c r="L396" s="37">
        <f t="shared" si="168"/>
        <v>1928</v>
      </c>
      <c r="M396" s="37">
        <f t="shared" si="168"/>
        <v>1716</v>
      </c>
    </row>
    <row r="397" spans="1:13" s="43" customFormat="1" ht="49.5">
      <c r="A397" s="63" t="s">
        <v>99</v>
      </c>
      <c r="B397" s="35" t="s">
        <v>51</v>
      </c>
      <c r="C397" s="35" t="s">
        <v>210</v>
      </c>
      <c r="D397" s="54" t="s">
        <v>224</v>
      </c>
      <c r="E397" s="42">
        <v>600</v>
      </c>
      <c r="F397" s="37">
        <f>F398</f>
        <v>1928</v>
      </c>
      <c r="G397" s="37">
        <f>G398</f>
        <v>1716</v>
      </c>
      <c r="H397" s="37">
        <f t="shared" si="168"/>
        <v>0</v>
      </c>
      <c r="I397" s="37">
        <f t="shared" si="168"/>
        <v>0</v>
      </c>
      <c r="J397" s="37">
        <f t="shared" si="168"/>
        <v>0</v>
      </c>
      <c r="K397" s="37">
        <f t="shared" si="168"/>
        <v>0</v>
      </c>
      <c r="L397" s="37">
        <f t="shared" si="168"/>
        <v>1928</v>
      </c>
      <c r="M397" s="37">
        <f t="shared" si="168"/>
        <v>1716</v>
      </c>
    </row>
    <row r="398" spans="1:13" s="43" customFormat="1" ht="16.5">
      <c r="A398" s="63" t="s">
        <v>181</v>
      </c>
      <c r="B398" s="35" t="s">
        <v>51</v>
      </c>
      <c r="C398" s="35" t="s">
        <v>210</v>
      </c>
      <c r="D398" s="54" t="s">
        <v>224</v>
      </c>
      <c r="E398" s="42">
        <v>610</v>
      </c>
      <c r="F398" s="37">
        <f>212+1716</f>
        <v>1928</v>
      </c>
      <c r="G398" s="37">
        <v>1716</v>
      </c>
      <c r="H398" s="38"/>
      <c r="I398" s="38"/>
      <c r="J398" s="38"/>
      <c r="K398" s="39"/>
      <c r="L398" s="37">
        <f>F398+H398+I398+J398+K398</f>
        <v>1928</v>
      </c>
      <c r="M398" s="37">
        <f>G398+K398</f>
        <v>1716</v>
      </c>
    </row>
    <row r="399" spans="1:13" s="43" customFormat="1" ht="66">
      <c r="A399" s="44" t="s">
        <v>225</v>
      </c>
      <c r="B399" s="35" t="s">
        <v>51</v>
      </c>
      <c r="C399" s="35" t="s">
        <v>210</v>
      </c>
      <c r="D399" s="54" t="s">
        <v>226</v>
      </c>
      <c r="E399" s="35"/>
      <c r="F399" s="37">
        <f>F400</f>
        <v>322</v>
      </c>
      <c r="G399" s="37">
        <f>G400</f>
        <v>286</v>
      </c>
      <c r="H399" s="37">
        <f t="shared" ref="H399:M400" si="169">H400</f>
        <v>0</v>
      </c>
      <c r="I399" s="37">
        <f t="shared" si="169"/>
        <v>0</v>
      </c>
      <c r="J399" s="37">
        <f t="shared" si="169"/>
        <v>0</v>
      </c>
      <c r="K399" s="37">
        <f t="shared" si="169"/>
        <v>0</v>
      </c>
      <c r="L399" s="37">
        <f t="shared" si="169"/>
        <v>322</v>
      </c>
      <c r="M399" s="37">
        <f t="shared" si="169"/>
        <v>286</v>
      </c>
    </row>
    <row r="400" spans="1:13" s="43" customFormat="1" ht="49.5">
      <c r="A400" s="63" t="s">
        <v>99</v>
      </c>
      <c r="B400" s="35" t="s">
        <v>51</v>
      </c>
      <c r="C400" s="35" t="s">
        <v>210</v>
      </c>
      <c r="D400" s="54" t="s">
        <v>226</v>
      </c>
      <c r="E400" s="42">
        <v>600</v>
      </c>
      <c r="F400" s="37">
        <f>F401</f>
        <v>322</v>
      </c>
      <c r="G400" s="37">
        <f>G401</f>
        <v>286</v>
      </c>
      <c r="H400" s="37">
        <f t="shared" si="169"/>
        <v>0</v>
      </c>
      <c r="I400" s="37">
        <f t="shared" si="169"/>
        <v>0</v>
      </c>
      <c r="J400" s="37">
        <f t="shared" si="169"/>
        <v>0</v>
      </c>
      <c r="K400" s="37">
        <f t="shared" si="169"/>
        <v>0</v>
      </c>
      <c r="L400" s="37">
        <f t="shared" si="169"/>
        <v>322</v>
      </c>
      <c r="M400" s="37">
        <f t="shared" si="169"/>
        <v>286</v>
      </c>
    </row>
    <row r="401" spans="1:13" s="43" customFormat="1" ht="16.5">
      <c r="A401" s="63" t="s">
        <v>181</v>
      </c>
      <c r="B401" s="35" t="s">
        <v>51</v>
      </c>
      <c r="C401" s="35" t="s">
        <v>210</v>
      </c>
      <c r="D401" s="54" t="s">
        <v>226</v>
      </c>
      <c r="E401" s="42">
        <v>610</v>
      </c>
      <c r="F401" s="37">
        <f>36+286</f>
        <v>322</v>
      </c>
      <c r="G401" s="37">
        <v>286</v>
      </c>
      <c r="H401" s="38"/>
      <c r="I401" s="38"/>
      <c r="J401" s="38"/>
      <c r="K401" s="39"/>
      <c r="L401" s="37">
        <f>F401+H401+I401+J401+K401</f>
        <v>322</v>
      </c>
      <c r="M401" s="37">
        <f>G401+K401</f>
        <v>286</v>
      </c>
    </row>
    <row r="402" spans="1:13" s="43" customFormat="1" ht="99">
      <c r="A402" s="44" t="s">
        <v>227</v>
      </c>
      <c r="B402" s="35" t="s">
        <v>51</v>
      </c>
      <c r="C402" s="35" t="s">
        <v>210</v>
      </c>
      <c r="D402" s="54" t="s">
        <v>228</v>
      </c>
      <c r="E402" s="35"/>
      <c r="F402" s="37">
        <f>F403</f>
        <v>3663</v>
      </c>
      <c r="G402" s="37">
        <f>G403</f>
        <v>3260</v>
      </c>
      <c r="H402" s="37">
        <f t="shared" ref="H402:M403" si="170">H403</f>
        <v>0</v>
      </c>
      <c r="I402" s="37">
        <f t="shared" si="170"/>
        <v>0</v>
      </c>
      <c r="J402" s="37">
        <f t="shared" si="170"/>
        <v>0</v>
      </c>
      <c r="K402" s="37">
        <f t="shared" si="170"/>
        <v>0</v>
      </c>
      <c r="L402" s="37">
        <f t="shared" si="170"/>
        <v>3663</v>
      </c>
      <c r="M402" s="37">
        <f t="shared" si="170"/>
        <v>3260</v>
      </c>
    </row>
    <row r="403" spans="1:13" s="43" customFormat="1" ht="49.5">
      <c r="A403" s="63" t="s">
        <v>99</v>
      </c>
      <c r="B403" s="35" t="s">
        <v>51</v>
      </c>
      <c r="C403" s="35" t="s">
        <v>210</v>
      </c>
      <c r="D403" s="54" t="s">
        <v>228</v>
      </c>
      <c r="E403" s="42">
        <v>600</v>
      </c>
      <c r="F403" s="37">
        <f>F404</f>
        <v>3663</v>
      </c>
      <c r="G403" s="37">
        <f>G404</f>
        <v>3260</v>
      </c>
      <c r="H403" s="37">
        <f t="shared" si="170"/>
        <v>0</v>
      </c>
      <c r="I403" s="37">
        <f t="shared" si="170"/>
        <v>0</v>
      </c>
      <c r="J403" s="37">
        <f t="shared" si="170"/>
        <v>0</v>
      </c>
      <c r="K403" s="37">
        <f t="shared" si="170"/>
        <v>0</v>
      </c>
      <c r="L403" s="37">
        <f t="shared" si="170"/>
        <v>3663</v>
      </c>
      <c r="M403" s="37">
        <f t="shared" si="170"/>
        <v>3260</v>
      </c>
    </row>
    <row r="404" spans="1:13" s="43" customFormat="1" ht="16.5">
      <c r="A404" s="63" t="s">
        <v>181</v>
      </c>
      <c r="B404" s="35" t="s">
        <v>51</v>
      </c>
      <c r="C404" s="35" t="s">
        <v>210</v>
      </c>
      <c r="D404" s="54" t="s">
        <v>228</v>
      </c>
      <c r="E404" s="42">
        <v>610</v>
      </c>
      <c r="F404" s="37">
        <v>3663</v>
      </c>
      <c r="G404" s="37">
        <v>3260</v>
      </c>
      <c r="H404" s="38"/>
      <c r="I404" s="38"/>
      <c r="J404" s="38"/>
      <c r="K404" s="39"/>
      <c r="L404" s="37">
        <f>F404+H404+I404+J404+K404</f>
        <v>3663</v>
      </c>
      <c r="M404" s="37">
        <f>G404+K404</f>
        <v>3260</v>
      </c>
    </row>
    <row r="405" spans="1:13" s="43" customFormat="1" ht="66">
      <c r="A405" s="63" t="s">
        <v>229</v>
      </c>
      <c r="B405" s="35" t="s">
        <v>51</v>
      </c>
      <c r="C405" s="35" t="s">
        <v>210</v>
      </c>
      <c r="D405" s="36" t="s">
        <v>230</v>
      </c>
      <c r="E405" s="35"/>
      <c r="F405" s="37">
        <f>F406</f>
        <v>2593</v>
      </c>
      <c r="G405" s="37">
        <f>G406</f>
        <v>2308</v>
      </c>
      <c r="H405" s="37">
        <f t="shared" ref="H405:M406" si="171">H406</f>
        <v>0</v>
      </c>
      <c r="I405" s="37">
        <f t="shared" si="171"/>
        <v>0</v>
      </c>
      <c r="J405" s="37">
        <f t="shared" si="171"/>
        <v>0</v>
      </c>
      <c r="K405" s="37">
        <f t="shared" si="171"/>
        <v>0</v>
      </c>
      <c r="L405" s="37">
        <f t="shared" si="171"/>
        <v>2593</v>
      </c>
      <c r="M405" s="37">
        <f t="shared" si="171"/>
        <v>2308</v>
      </c>
    </row>
    <row r="406" spans="1:13" s="43" customFormat="1" ht="49.5">
      <c r="A406" s="63" t="s">
        <v>99</v>
      </c>
      <c r="B406" s="35" t="s">
        <v>51</v>
      </c>
      <c r="C406" s="35" t="s">
        <v>210</v>
      </c>
      <c r="D406" s="36" t="s">
        <v>230</v>
      </c>
      <c r="E406" s="35">
        <v>600</v>
      </c>
      <c r="F406" s="37">
        <f>F407</f>
        <v>2593</v>
      </c>
      <c r="G406" s="37">
        <f>G407</f>
        <v>2308</v>
      </c>
      <c r="H406" s="37">
        <f t="shared" si="171"/>
        <v>0</v>
      </c>
      <c r="I406" s="37">
        <f t="shared" si="171"/>
        <v>0</v>
      </c>
      <c r="J406" s="37">
        <f t="shared" si="171"/>
        <v>0</v>
      </c>
      <c r="K406" s="37">
        <f t="shared" si="171"/>
        <v>0</v>
      </c>
      <c r="L406" s="37">
        <f t="shared" si="171"/>
        <v>2593</v>
      </c>
      <c r="M406" s="37">
        <f t="shared" si="171"/>
        <v>2308</v>
      </c>
    </row>
    <row r="407" spans="1:13" s="43" customFormat="1" ht="16.5">
      <c r="A407" s="63" t="s">
        <v>181</v>
      </c>
      <c r="B407" s="35" t="s">
        <v>51</v>
      </c>
      <c r="C407" s="35" t="s">
        <v>210</v>
      </c>
      <c r="D407" s="36" t="s">
        <v>230</v>
      </c>
      <c r="E407" s="42">
        <v>610</v>
      </c>
      <c r="F407" s="37">
        <f>285+2308</f>
        <v>2593</v>
      </c>
      <c r="G407" s="37">
        <v>2308</v>
      </c>
      <c r="H407" s="38"/>
      <c r="I407" s="38"/>
      <c r="J407" s="38"/>
      <c r="K407" s="39"/>
      <c r="L407" s="37">
        <f>F407+H407+I407+J407+K407</f>
        <v>2593</v>
      </c>
      <c r="M407" s="37">
        <f>G407+K407</f>
        <v>2308</v>
      </c>
    </row>
    <row r="408" spans="1:13" s="69" customFormat="1" ht="66">
      <c r="A408" s="63" t="s">
        <v>231</v>
      </c>
      <c r="B408" s="35" t="s">
        <v>51</v>
      </c>
      <c r="C408" s="35" t="s">
        <v>210</v>
      </c>
      <c r="D408" s="36" t="s">
        <v>232</v>
      </c>
      <c r="E408" s="35"/>
      <c r="F408" s="37">
        <f>F409+F411</f>
        <v>1117</v>
      </c>
      <c r="G408" s="37">
        <f>G409+G411</f>
        <v>994</v>
      </c>
      <c r="H408" s="37">
        <f t="shared" ref="H408:M408" si="172">H409+H411</f>
        <v>0</v>
      </c>
      <c r="I408" s="37">
        <f t="shared" si="172"/>
        <v>0</v>
      </c>
      <c r="J408" s="37">
        <f t="shared" si="172"/>
        <v>0</v>
      </c>
      <c r="K408" s="37">
        <f t="shared" si="172"/>
        <v>0</v>
      </c>
      <c r="L408" s="37">
        <f t="shared" si="172"/>
        <v>1117</v>
      </c>
      <c r="M408" s="37">
        <f t="shared" si="172"/>
        <v>994</v>
      </c>
    </row>
    <row r="409" spans="1:13" s="69" customFormat="1" ht="33">
      <c r="A409" s="63" t="s">
        <v>42</v>
      </c>
      <c r="B409" s="35" t="s">
        <v>51</v>
      </c>
      <c r="C409" s="35" t="s">
        <v>210</v>
      </c>
      <c r="D409" s="36" t="s">
        <v>232</v>
      </c>
      <c r="E409" s="42">
        <v>200</v>
      </c>
      <c r="F409" s="37">
        <f>F410</f>
        <v>1052</v>
      </c>
      <c r="G409" s="37">
        <f>G410</f>
        <v>936</v>
      </c>
      <c r="H409" s="37">
        <f t="shared" ref="H409:M409" si="173">H410</f>
        <v>0</v>
      </c>
      <c r="I409" s="37">
        <f t="shared" si="173"/>
        <v>0</v>
      </c>
      <c r="J409" s="37">
        <f t="shared" si="173"/>
        <v>0</v>
      </c>
      <c r="K409" s="37">
        <f t="shared" si="173"/>
        <v>0</v>
      </c>
      <c r="L409" s="37">
        <f t="shared" si="173"/>
        <v>1052</v>
      </c>
      <c r="M409" s="37">
        <f t="shared" si="173"/>
        <v>936</v>
      </c>
    </row>
    <row r="410" spans="1:13" s="69" customFormat="1" ht="49.5">
      <c r="A410" s="63" t="s">
        <v>43</v>
      </c>
      <c r="B410" s="35" t="s">
        <v>51</v>
      </c>
      <c r="C410" s="35" t="s">
        <v>210</v>
      </c>
      <c r="D410" s="36" t="s">
        <v>232</v>
      </c>
      <c r="E410" s="42">
        <v>240</v>
      </c>
      <c r="F410" s="37">
        <f>116+936</f>
        <v>1052</v>
      </c>
      <c r="G410" s="37">
        <v>936</v>
      </c>
      <c r="H410" s="38"/>
      <c r="I410" s="38"/>
      <c r="J410" s="38"/>
      <c r="K410" s="39"/>
      <c r="L410" s="37">
        <f>F410+H410+I410+J410+K410</f>
        <v>1052</v>
      </c>
      <c r="M410" s="37">
        <f>G410+K410</f>
        <v>936</v>
      </c>
    </row>
    <row r="411" spans="1:13" s="69" customFormat="1" ht="49.5">
      <c r="A411" s="63" t="s">
        <v>99</v>
      </c>
      <c r="B411" s="35" t="s">
        <v>51</v>
      </c>
      <c r="C411" s="35" t="s">
        <v>210</v>
      </c>
      <c r="D411" s="36" t="s">
        <v>232</v>
      </c>
      <c r="E411" s="42">
        <v>600</v>
      </c>
      <c r="F411" s="37">
        <f>F412</f>
        <v>65</v>
      </c>
      <c r="G411" s="37">
        <f>G412</f>
        <v>58</v>
      </c>
      <c r="H411" s="37">
        <f t="shared" ref="H411:M411" si="174">H412</f>
        <v>0</v>
      </c>
      <c r="I411" s="37">
        <f t="shared" si="174"/>
        <v>0</v>
      </c>
      <c r="J411" s="37">
        <f t="shared" si="174"/>
        <v>0</v>
      </c>
      <c r="K411" s="37">
        <f t="shared" si="174"/>
        <v>0</v>
      </c>
      <c r="L411" s="37">
        <f t="shared" si="174"/>
        <v>65</v>
      </c>
      <c r="M411" s="37">
        <f t="shared" si="174"/>
        <v>58</v>
      </c>
    </row>
    <row r="412" spans="1:13" s="69" customFormat="1" ht="16.5">
      <c r="A412" s="63" t="s">
        <v>181</v>
      </c>
      <c r="B412" s="35" t="s">
        <v>51</v>
      </c>
      <c r="C412" s="35" t="s">
        <v>210</v>
      </c>
      <c r="D412" s="36" t="s">
        <v>232</v>
      </c>
      <c r="E412" s="42">
        <v>610</v>
      </c>
      <c r="F412" s="37">
        <f>7+58</f>
        <v>65</v>
      </c>
      <c r="G412" s="37">
        <v>58</v>
      </c>
      <c r="H412" s="38"/>
      <c r="I412" s="38"/>
      <c r="J412" s="38"/>
      <c r="K412" s="39"/>
      <c r="L412" s="37">
        <f>F412+H412+I412+J412+K412</f>
        <v>65</v>
      </c>
      <c r="M412" s="37">
        <f>G412+K412</f>
        <v>58</v>
      </c>
    </row>
    <row r="413" spans="1:13" s="43" customFormat="1" ht="82.5">
      <c r="A413" s="63" t="s">
        <v>233</v>
      </c>
      <c r="B413" s="35" t="s">
        <v>51</v>
      </c>
      <c r="C413" s="35" t="s">
        <v>210</v>
      </c>
      <c r="D413" s="36" t="s">
        <v>234</v>
      </c>
      <c r="E413" s="35"/>
      <c r="F413" s="37">
        <f>F414</f>
        <v>19001</v>
      </c>
      <c r="G413" s="37">
        <f>G414</f>
        <v>16911</v>
      </c>
      <c r="H413" s="37">
        <f t="shared" ref="H413:M414" si="175">H414</f>
        <v>0</v>
      </c>
      <c r="I413" s="37">
        <f t="shared" si="175"/>
        <v>0</v>
      </c>
      <c r="J413" s="37">
        <f t="shared" si="175"/>
        <v>0</v>
      </c>
      <c r="K413" s="37">
        <f t="shared" si="175"/>
        <v>0</v>
      </c>
      <c r="L413" s="37">
        <f t="shared" si="175"/>
        <v>19001</v>
      </c>
      <c r="M413" s="37">
        <f t="shared" si="175"/>
        <v>16911</v>
      </c>
    </row>
    <row r="414" spans="1:13" s="43" customFormat="1" ht="49.5">
      <c r="A414" s="63" t="s">
        <v>99</v>
      </c>
      <c r="B414" s="35" t="s">
        <v>51</v>
      </c>
      <c r="C414" s="35" t="s">
        <v>210</v>
      </c>
      <c r="D414" s="36" t="s">
        <v>234</v>
      </c>
      <c r="E414" s="42">
        <v>600</v>
      </c>
      <c r="F414" s="37">
        <f>F415</f>
        <v>19001</v>
      </c>
      <c r="G414" s="37">
        <f>G415</f>
        <v>16911</v>
      </c>
      <c r="H414" s="37">
        <f t="shared" si="175"/>
        <v>0</v>
      </c>
      <c r="I414" s="37">
        <f t="shared" si="175"/>
        <v>0</v>
      </c>
      <c r="J414" s="37">
        <f t="shared" si="175"/>
        <v>0</v>
      </c>
      <c r="K414" s="37">
        <f t="shared" si="175"/>
        <v>0</v>
      </c>
      <c r="L414" s="37">
        <f t="shared" si="175"/>
        <v>19001</v>
      </c>
      <c r="M414" s="37">
        <f t="shared" si="175"/>
        <v>16911</v>
      </c>
    </row>
    <row r="415" spans="1:13" s="43" customFormat="1" ht="16.5">
      <c r="A415" s="63" t="s">
        <v>181</v>
      </c>
      <c r="B415" s="35" t="s">
        <v>51</v>
      </c>
      <c r="C415" s="35" t="s">
        <v>210</v>
      </c>
      <c r="D415" s="36" t="s">
        <v>234</v>
      </c>
      <c r="E415" s="42">
        <v>610</v>
      </c>
      <c r="F415" s="37">
        <f>1971+17030</f>
        <v>19001</v>
      </c>
      <c r="G415" s="37">
        <v>16911</v>
      </c>
      <c r="H415" s="38"/>
      <c r="I415" s="38"/>
      <c r="J415" s="38"/>
      <c r="K415" s="39"/>
      <c r="L415" s="37">
        <f>F415+H415+I415+J415+K415</f>
        <v>19001</v>
      </c>
      <c r="M415" s="37">
        <f>G415+K415</f>
        <v>16911</v>
      </c>
    </row>
    <row r="416" spans="1:13" s="43" customFormat="1" ht="16.5">
      <c r="A416" s="34"/>
      <c r="B416" s="35"/>
      <c r="C416" s="35"/>
      <c r="D416" s="54"/>
      <c r="E416" s="35"/>
      <c r="F416" s="61"/>
      <c r="G416" s="61"/>
      <c r="H416" s="61"/>
      <c r="I416" s="61"/>
      <c r="J416" s="61"/>
      <c r="K416" s="61"/>
      <c r="L416" s="61"/>
      <c r="M416" s="61"/>
    </row>
    <row r="417" spans="1:13" s="43" customFormat="1" ht="18.75">
      <c r="A417" s="27" t="s">
        <v>235</v>
      </c>
      <c r="B417" s="28" t="s">
        <v>51</v>
      </c>
      <c r="C417" s="28" t="s">
        <v>236</v>
      </c>
      <c r="D417" s="46"/>
      <c r="E417" s="28"/>
      <c r="F417" s="30">
        <f>F418</f>
        <v>345966</v>
      </c>
      <c r="G417" s="30">
        <f>G418</f>
        <v>118806</v>
      </c>
      <c r="H417" s="30">
        <f t="shared" ref="H417:M418" si="176">H418</f>
        <v>0</v>
      </c>
      <c r="I417" s="30">
        <f t="shared" si="176"/>
        <v>0</v>
      </c>
      <c r="J417" s="30">
        <f t="shared" si="176"/>
        <v>0</v>
      </c>
      <c r="K417" s="30">
        <f t="shared" si="176"/>
        <v>0</v>
      </c>
      <c r="L417" s="30">
        <f t="shared" si="176"/>
        <v>345966</v>
      </c>
      <c r="M417" s="30">
        <f t="shared" si="176"/>
        <v>118806</v>
      </c>
    </row>
    <row r="418" spans="1:13" s="43" customFormat="1" ht="50.25">
      <c r="A418" s="34" t="s">
        <v>237</v>
      </c>
      <c r="B418" s="35" t="s">
        <v>51</v>
      </c>
      <c r="C418" s="35" t="s">
        <v>236</v>
      </c>
      <c r="D418" s="54" t="s">
        <v>238</v>
      </c>
      <c r="E418" s="28"/>
      <c r="F418" s="37">
        <f>F419</f>
        <v>345966</v>
      </c>
      <c r="G418" s="37">
        <f>G419</f>
        <v>118806</v>
      </c>
      <c r="H418" s="37">
        <f t="shared" si="176"/>
        <v>0</v>
      </c>
      <c r="I418" s="37">
        <f t="shared" si="176"/>
        <v>0</v>
      </c>
      <c r="J418" s="37">
        <f t="shared" si="176"/>
        <v>0</v>
      </c>
      <c r="K418" s="37">
        <f t="shared" si="176"/>
        <v>0</v>
      </c>
      <c r="L418" s="37">
        <f t="shared" si="176"/>
        <v>345966</v>
      </c>
      <c r="M418" s="37">
        <f t="shared" si="176"/>
        <v>118806</v>
      </c>
    </row>
    <row r="419" spans="1:13" s="43" customFormat="1" ht="50.25">
      <c r="A419" s="34" t="s">
        <v>239</v>
      </c>
      <c r="B419" s="35" t="s">
        <v>51</v>
      </c>
      <c r="C419" s="35" t="s">
        <v>236</v>
      </c>
      <c r="D419" s="54" t="s">
        <v>240</v>
      </c>
      <c r="E419" s="28"/>
      <c r="F419" s="37">
        <f>F420+F424+F444+F440</f>
        <v>345966</v>
      </c>
      <c r="G419" s="37">
        <f>G420+G424+G444+G440</f>
        <v>118806</v>
      </c>
      <c r="H419" s="37">
        <f t="shared" ref="H419:M419" si="177">H420+H424+H444+H440</f>
        <v>0</v>
      </c>
      <c r="I419" s="37">
        <f t="shared" si="177"/>
        <v>0</v>
      </c>
      <c r="J419" s="37">
        <f t="shared" si="177"/>
        <v>0</v>
      </c>
      <c r="K419" s="37">
        <f t="shared" si="177"/>
        <v>0</v>
      </c>
      <c r="L419" s="37">
        <f t="shared" si="177"/>
        <v>345966</v>
      </c>
      <c r="M419" s="37">
        <f t="shared" si="177"/>
        <v>118806</v>
      </c>
    </row>
    <row r="420" spans="1:13" s="43" customFormat="1" ht="18.75">
      <c r="A420" s="34" t="s">
        <v>85</v>
      </c>
      <c r="B420" s="35" t="s">
        <v>51</v>
      </c>
      <c r="C420" s="35" t="s">
        <v>236</v>
      </c>
      <c r="D420" s="54" t="s">
        <v>241</v>
      </c>
      <c r="E420" s="28"/>
      <c r="F420" s="37">
        <f t="shared" ref="F420:M422" si="178">F421</f>
        <v>214752</v>
      </c>
      <c r="G420" s="37">
        <f t="shared" si="178"/>
        <v>0</v>
      </c>
      <c r="H420" s="37">
        <f t="shared" si="178"/>
        <v>0</v>
      </c>
      <c r="I420" s="37">
        <f t="shared" si="178"/>
        <v>0</v>
      </c>
      <c r="J420" s="37">
        <f t="shared" si="178"/>
        <v>0</v>
      </c>
      <c r="K420" s="37">
        <f t="shared" si="178"/>
        <v>0</v>
      </c>
      <c r="L420" s="37">
        <f t="shared" si="178"/>
        <v>214752</v>
      </c>
      <c r="M420" s="37">
        <f t="shared" si="178"/>
        <v>0</v>
      </c>
    </row>
    <row r="421" spans="1:13" s="43" customFormat="1" ht="18.75">
      <c r="A421" s="50" t="s">
        <v>242</v>
      </c>
      <c r="B421" s="35" t="s">
        <v>51</v>
      </c>
      <c r="C421" s="35" t="s">
        <v>236</v>
      </c>
      <c r="D421" s="54" t="s">
        <v>243</v>
      </c>
      <c r="E421" s="28"/>
      <c r="F421" s="37">
        <f t="shared" si="178"/>
        <v>214752</v>
      </c>
      <c r="G421" s="37">
        <f t="shared" si="178"/>
        <v>0</v>
      </c>
      <c r="H421" s="37">
        <f t="shared" si="178"/>
        <v>0</v>
      </c>
      <c r="I421" s="37">
        <f t="shared" si="178"/>
        <v>0</v>
      </c>
      <c r="J421" s="37">
        <f t="shared" si="178"/>
        <v>0</v>
      </c>
      <c r="K421" s="37">
        <f t="shared" si="178"/>
        <v>0</v>
      </c>
      <c r="L421" s="37">
        <f t="shared" si="178"/>
        <v>214752</v>
      </c>
      <c r="M421" s="37">
        <f t="shared" si="178"/>
        <v>0</v>
      </c>
    </row>
    <row r="422" spans="1:13" s="43" customFormat="1" ht="33">
      <c r="A422" s="34" t="s">
        <v>42</v>
      </c>
      <c r="B422" s="35" t="s">
        <v>51</v>
      </c>
      <c r="C422" s="35" t="s">
        <v>236</v>
      </c>
      <c r="D422" s="54" t="s">
        <v>243</v>
      </c>
      <c r="E422" s="42">
        <v>200</v>
      </c>
      <c r="F422" s="37">
        <f t="shared" si="178"/>
        <v>214752</v>
      </c>
      <c r="G422" s="37">
        <f t="shared" si="178"/>
        <v>0</v>
      </c>
      <c r="H422" s="37">
        <f t="shared" si="178"/>
        <v>0</v>
      </c>
      <c r="I422" s="37">
        <f t="shared" si="178"/>
        <v>0</v>
      </c>
      <c r="J422" s="37">
        <f t="shared" si="178"/>
        <v>0</v>
      </c>
      <c r="K422" s="37">
        <f t="shared" si="178"/>
        <v>0</v>
      </c>
      <c r="L422" s="37">
        <f t="shared" si="178"/>
        <v>214752</v>
      </c>
      <c r="M422" s="37">
        <f t="shared" si="178"/>
        <v>0</v>
      </c>
    </row>
    <row r="423" spans="1:13" s="43" customFormat="1" ht="49.5">
      <c r="A423" s="34" t="s">
        <v>43</v>
      </c>
      <c r="B423" s="35" t="s">
        <v>51</v>
      </c>
      <c r="C423" s="35" t="s">
        <v>236</v>
      </c>
      <c r="D423" s="54" t="s">
        <v>243</v>
      </c>
      <c r="E423" s="42">
        <v>240</v>
      </c>
      <c r="F423" s="37">
        <v>214752</v>
      </c>
      <c r="G423" s="37"/>
      <c r="H423" s="38"/>
      <c r="I423" s="38"/>
      <c r="J423" s="38"/>
      <c r="K423" s="39"/>
      <c r="L423" s="37">
        <f>F423+H423+I423+J423+K423</f>
        <v>214752</v>
      </c>
      <c r="M423" s="37">
        <f>G423+K423</f>
        <v>0</v>
      </c>
    </row>
    <row r="424" spans="1:13" s="53" customFormat="1" ht="66.75">
      <c r="A424" s="34" t="s">
        <v>244</v>
      </c>
      <c r="B424" s="35" t="s">
        <v>51</v>
      </c>
      <c r="C424" s="35" t="s">
        <v>236</v>
      </c>
      <c r="D424" s="54" t="s">
        <v>245</v>
      </c>
      <c r="E424" s="28"/>
      <c r="F424" s="37">
        <f>F428+F431+F434+F437+F425</f>
        <v>11647</v>
      </c>
      <c r="G424" s="37">
        <f>G428+G431+G434+G437+G425</f>
        <v>0</v>
      </c>
      <c r="H424" s="37">
        <f t="shared" ref="H424:M424" si="179">H428+H431+H434+H437+H425</f>
        <v>0</v>
      </c>
      <c r="I424" s="37">
        <f t="shared" si="179"/>
        <v>0</v>
      </c>
      <c r="J424" s="37">
        <f t="shared" si="179"/>
        <v>0</v>
      </c>
      <c r="K424" s="37">
        <f t="shared" si="179"/>
        <v>0</v>
      </c>
      <c r="L424" s="37">
        <f t="shared" si="179"/>
        <v>11647</v>
      </c>
      <c r="M424" s="37">
        <f t="shared" si="179"/>
        <v>0</v>
      </c>
    </row>
    <row r="425" spans="1:13" s="59" customFormat="1" ht="66.75" hidden="1">
      <c r="A425" s="34" t="s">
        <v>246</v>
      </c>
      <c r="B425" s="35" t="s">
        <v>51</v>
      </c>
      <c r="C425" s="35" t="s">
        <v>236</v>
      </c>
      <c r="D425" s="54" t="s">
        <v>247</v>
      </c>
      <c r="E425" s="28"/>
      <c r="F425" s="37">
        <f>F426</f>
        <v>0</v>
      </c>
      <c r="G425" s="37">
        <f>G426</f>
        <v>0</v>
      </c>
      <c r="H425" s="58">
        <f t="shared" ref="H425:M426" si="180">H426</f>
        <v>0</v>
      </c>
      <c r="I425" s="58">
        <f t="shared" si="180"/>
        <v>0</v>
      </c>
      <c r="J425" s="58">
        <f t="shared" si="180"/>
        <v>0</v>
      </c>
      <c r="K425" s="58">
        <f t="shared" si="180"/>
        <v>0</v>
      </c>
      <c r="L425" s="58">
        <f t="shared" si="180"/>
        <v>0</v>
      </c>
      <c r="M425" s="58">
        <f t="shared" si="180"/>
        <v>0</v>
      </c>
    </row>
    <row r="426" spans="1:13" s="59" customFormat="1" ht="16.5" hidden="1">
      <c r="A426" s="44" t="s">
        <v>47</v>
      </c>
      <c r="B426" s="35" t="s">
        <v>51</v>
      </c>
      <c r="C426" s="35" t="s">
        <v>236</v>
      </c>
      <c r="D426" s="54" t="s">
        <v>247</v>
      </c>
      <c r="E426" s="42">
        <v>800</v>
      </c>
      <c r="F426" s="37">
        <f>F427</f>
        <v>0</v>
      </c>
      <c r="G426" s="37">
        <f>G427</f>
        <v>0</v>
      </c>
      <c r="H426" s="58">
        <f t="shared" si="180"/>
        <v>0</v>
      </c>
      <c r="I426" s="58">
        <f t="shared" si="180"/>
        <v>0</v>
      </c>
      <c r="J426" s="58">
        <f t="shared" si="180"/>
        <v>0</v>
      </c>
      <c r="K426" s="58">
        <f t="shared" si="180"/>
        <v>0</v>
      </c>
      <c r="L426" s="58">
        <f t="shared" si="180"/>
        <v>0</v>
      </c>
      <c r="M426" s="58">
        <f t="shared" si="180"/>
        <v>0</v>
      </c>
    </row>
    <row r="427" spans="1:13" s="59" customFormat="1" ht="66" hidden="1">
      <c r="A427" s="34" t="s">
        <v>248</v>
      </c>
      <c r="B427" s="35" t="s">
        <v>51</v>
      </c>
      <c r="C427" s="35" t="s">
        <v>236</v>
      </c>
      <c r="D427" s="54" t="s">
        <v>247</v>
      </c>
      <c r="E427" s="42">
        <v>810</v>
      </c>
      <c r="F427" s="37"/>
      <c r="G427" s="37"/>
      <c r="H427" s="38"/>
      <c r="I427" s="38"/>
      <c r="J427" s="38"/>
      <c r="K427" s="39"/>
      <c r="L427" s="37">
        <f>F427+H427+I427+J427+K427</f>
        <v>0</v>
      </c>
      <c r="M427" s="37">
        <f>G427+K427</f>
        <v>0</v>
      </c>
    </row>
    <row r="428" spans="1:13" s="59" customFormat="1" ht="50.25" hidden="1">
      <c r="A428" s="34" t="s">
        <v>249</v>
      </c>
      <c r="B428" s="35" t="s">
        <v>51</v>
      </c>
      <c r="C428" s="35" t="s">
        <v>236</v>
      </c>
      <c r="D428" s="54" t="s">
        <v>250</v>
      </c>
      <c r="E428" s="28"/>
      <c r="F428" s="37">
        <f>F429</f>
        <v>0</v>
      </c>
      <c r="G428" s="37">
        <f>G429</f>
        <v>0</v>
      </c>
      <c r="H428" s="58">
        <f t="shared" ref="H428:M429" si="181">H429</f>
        <v>0</v>
      </c>
      <c r="I428" s="58">
        <f t="shared" si="181"/>
        <v>0</v>
      </c>
      <c r="J428" s="58">
        <f t="shared" si="181"/>
        <v>0</v>
      </c>
      <c r="K428" s="58">
        <f t="shared" si="181"/>
        <v>0</v>
      </c>
      <c r="L428" s="58">
        <f t="shared" si="181"/>
        <v>0</v>
      </c>
      <c r="M428" s="58">
        <f t="shared" si="181"/>
        <v>0</v>
      </c>
    </row>
    <row r="429" spans="1:13" s="59" customFormat="1" ht="16.5" hidden="1">
      <c r="A429" s="44" t="s">
        <v>47</v>
      </c>
      <c r="B429" s="35" t="s">
        <v>51</v>
      </c>
      <c r="C429" s="35" t="s">
        <v>236</v>
      </c>
      <c r="D429" s="54" t="s">
        <v>250</v>
      </c>
      <c r="E429" s="42">
        <v>800</v>
      </c>
      <c r="F429" s="37">
        <f>F430</f>
        <v>0</v>
      </c>
      <c r="G429" s="37">
        <f>G430</f>
        <v>0</v>
      </c>
      <c r="H429" s="58">
        <f t="shared" si="181"/>
        <v>0</v>
      </c>
      <c r="I429" s="58">
        <f t="shared" si="181"/>
        <v>0</v>
      </c>
      <c r="J429" s="58">
        <f t="shared" si="181"/>
        <v>0</v>
      </c>
      <c r="K429" s="58">
        <f t="shared" si="181"/>
        <v>0</v>
      </c>
      <c r="L429" s="58">
        <f t="shared" si="181"/>
        <v>0</v>
      </c>
      <c r="M429" s="58">
        <f t="shared" si="181"/>
        <v>0</v>
      </c>
    </row>
    <row r="430" spans="1:13" s="59" customFormat="1" ht="66" hidden="1">
      <c r="A430" s="34" t="s">
        <v>248</v>
      </c>
      <c r="B430" s="35" t="s">
        <v>51</v>
      </c>
      <c r="C430" s="35" t="s">
        <v>236</v>
      </c>
      <c r="D430" s="54" t="s">
        <v>250</v>
      </c>
      <c r="E430" s="42">
        <v>810</v>
      </c>
      <c r="F430" s="37"/>
      <c r="G430" s="37"/>
      <c r="H430" s="38"/>
      <c r="I430" s="38"/>
      <c r="J430" s="38"/>
      <c r="K430" s="39"/>
      <c r="L430" s="37">
        <f>F430+H430+I430+J430+K430</f>
        <v>0</v>
      </c>
      <c r="M430" s="37">
        <f>G430+K430</f>
        <v>0</v>
      </c>
    </row>
    <row r="431" spans="1:13" s="104" customFormat="1" ht="82.5">
      <c r="A431" s="44" t="s">
        <v>251</v>
      </c>
      <c r="B431" s="35" t="s">
        <v>51</v>
      </c>
      <c r="C431" s="35" t="s">
        <v>236</v>
      </c>
      <c r="D431" s="54" t="s">
        <v>252</v>
      </c>
      <c r="E431" s="35"/>
      <c r="F431" s="37">
        <f>F432</f>
        <v>11647</v>
      </c>
      <c r="G431" s="37">
        <f>G432</f>
        <v>0</v>
      </c>
      <c r="H431" s="37">
        <f t="shared" ref="H431:M432" si="182">H432</f>
        <v>0</v>
      </c>
      <c r="I431" s="37">
        <f t="shared" si="182"/>
        <v>0</v>
      </c>
      <c r="J431" s="37">
        <f t="shared" si="182"/>
        <v>0</v>
      </c>
      <c r="K431" s="37">
        <f t="shared" si="182"/>
        <v>0</v>
      </c>
      <c r="L431" s="37">
        <f t="shared" si="182"/>
        <v>11647</v>
      </c>
      <c r="M431" s="37">
        <f t="shared" si="182"/>
        <v>0</v>
      </c>
    </row>
    <row r="432" spans="1:13" s="104" customFormat="1" ht="16.5">
      <c r="A432" s="44" t="s">
        <v>47</v>
      </c>
      <c r="B432" s="35" t="s">
        <v>51</v>
      </c>
      <c r="C432" s="35" t="s">
        <v>236</v>
      </c>
      <c r="D432" s="54" t="s">
        <v>252</v>
      </c>
      <c r="E432" s="42">
        <v>800</v>
      </c>
      <c r="F432" s="37">
        <f>F433</f>
        <v>11647</v>
      </c>
      <c r="G432" s="37">
        <f>G433</f>
        <v>0</v>
      </c>
      <c r="H432" s="37">
        <f t="shared" si="182"/>
        <v>0</v>
      </c>
      <c r="I432" s="37">
        <f t="shared" si="182"/>
        <v>0</v>
      </c>
      <c r="J432" s="37">
        <f t="shared" si="182"/>
        <v>0</v>
      </c>
      <c r="K432" s="37">
        <f t="shared" si="182"/>
        <v>0</v>
      </c>
      <c r="L432" s="37">
        <f t="shared" si="182"/>
        <v>11647</v>
      </c>
      <c r="M432" s="37">
        <f t="shared" si="182"/>
        <v>0</v>
      </c>
    </row>
    <row r="433" spans="1:13" s="104" customFormat="1" ht="66">
      <c r="A433" s="34" t="s">
        <v>248</v>
      </c>
      <c r="B433" s="35" t="s">
        <v>51</v>
      </c>
      <c r="C433" s="35" t="s">
        <v>236</v>
      </c>
      <c r="D433" s="54" t="s">
        <v>252</v>
      </c>
      <c r="E433" s="42">
        <v>810</v>
      </c>
      <c r="F433" s="37">
        <v>11647</v>
      </c>
      <c r="G433" s="37"/>
      <c r="H433" s="38"/>
      <c r="I433" s="38"/>
      <c r="J433" s="38"/>
      <c r="K433" s="39"/>
      <c r="L433" s="37">
        <f>F433+H433+I433+J433+K433</f>
        <v>11647</v>
      </c>
      <c r="M433" s="37">
        <f>G433+K433</f>
        <v>0</v>
      </c>
    </row>
    <row r="434" spans="1:13" s="59" customFormat="1" ht="115.5" hidden="1">
      <c r="A434" s="34" t="s">
        <v>253</v>
      </c>
      <c r="B434" s="35" t="s">
        <v>51</v>
      </c>
      <c r="C434" s="35" t="s">
        <v>236</v>
      </c>
      <c r="D434" s="54" t="s">
        <v>254</v>
      </c>
      <c r="E434" s="35"/>
      <c r="F434" s="37">
        <f>F435</f>
        <v>0</v>
      </c>
      <c r="G434" s="37">
        <f>G435</f>
        <v>0</v>
      </c>
      <c r="H434" s="58">
        <f t="shared" ref="H434:M435" si="183">H435</f>
        <v>0</v>
      </c>
      <c r="I434" s="58">
        <f t="shared" si="183"/>
        <v>0</v>
      </c>
      <c r="J434" s="58">
        <f t="shared" si="183"/>
        <v>0</v>
      </c>
      <c r="K434" s="58">
        <f t="shared" si="183"/>
        <v>0</v>
      </c>
      <c r="L434" s="58">
        <f t="shared" si="183"/>
        <v>0</v>
      </c>
      <c r="M434" s="58">
        <f t="shared" si="183"/>
        <v>0</v>
      </c>
    </row>
    <row r="435" spans="1:13" s="59" customFormat="1" ht="16.5" hidden="1">
      <c r="A435" s="44" t="s">
        <v>47</v>
      </c>
      <c r="B435" s="35" t="s">
        <v>51</v>
      </c>
      <c r="C435" s="35" t="s">
        <v>236</v>
      </c>
      <c r="D435" s="54" t="s">
        <v>254</v>
      </c>
      <c r="E435" s="42">
        <v>800</v>
      </c>
      <c r="F435" s="37">
        <f>F436</f>
        <v>0</v>
      </c>
      <c r="G435" s="37">
        <f>G436</f>
        <v>0</v>
      </c>
      <c r="H435" s="58">
        <f t="shared" si="183"/>
        <v>0</v>
      </c>
      <c r="I435" s="58">
        <f t="shared" si="183"/>
        <v>0</v>
      </c>
      <c r="J435" s="58">
        <f t="shared" si="183"/>
        <v>0</v>
      </c>
      <c r="K435" s="58">
        <f t="shared" si="183"/>
        <v>0</v>
      </c>
      <c r="L435" s="58">
        <f t="shared" si="183"/>
        <v>0</v>
      </c>
      <c r="M435" s="58">
        <f t="shared" si="183"/>
        <v>0</v>
      </c>
    </row>
    <row r="436" spans="1:13" s="59" customFormat="1" ht="66" hidden="1">
      <c r="A436" s="34" t="s">
        <v>248</v>
      </c>
      <c r="B436" s="35" t="s">
        <v>51</v>
      </c>
      <c r="C436" s="35" t="s">
        <v>236</v>
      </c>
      <c r="D436" s="54" t="s">
        <v>254</v>
      </c>
      <c r="E436" s="42">
        <v>810</v>
      </c>
      <c r="F436" s="37"/>
      <c r="G436" s="37"/>
      <c r="H436" s="38"/>
      <c r="I436" s="38"/>
      <c r="J436" s="38"/>
      <c r="K436" s="39"/>
      <c r="L436" s="37">
        <f>F436+H436+I436+J436+K436</f>
        <v>0</v>
      </c>
      <c r="M436" s="37">
        <f>G436+K436</f>
        <v>0</v>
      </c>
    </row>
    <row r="437" spans="1:13" s="59" customFormat="1" ht="115.5" hidden="1">
      <c r="A437" s="34" t="s">
        <v>255</v>
      </c>
      <c r="B437" s="35" t="s">
        <v>51</v>
      </c>
      <c r="C437" s="35" t="s">
        <v>236</v>
      </c>
      <c r="D437" s="54" t="s">
        <v>256</v>
      </c>
      <c r="E437" s="35"/>
      <c r="F437" s="37">
        <f>F438</f>
        <v>0</v>
      </c>
      <c r="G437" s="37">
        <f>G438</f>
        <v>0</v>
      </c>
      <c r="H437" s="58">
        <f t="shared" ref="H437:M438" si="184">H438</f>
        <v>0</v>
      </c>
      <c r="I437" s="58">
        <f t="shared" si="184"/>
        <v>0</v>
      </c>
      <c r="J437" s="58">
        <f t="shared" si="184"/>
        <v>0</v>
      </c>
      <c r="K437" s="58">
        <f t="shared" si="184"/>
        <v>0</v>
      </c>
      <c r="L437" s="58">
        <f t="shared" si="184"/>
        <v>0</v>
      </c>
      <c r="M437" s="58">
        <f t="shared" si="184"/>
        <v>0</v>
      </c>
    </row>
    <row r="438" spans="1:13" s="59" customFormat="1" ht="16.5" hidden="1">
      <c r="A438" s="44" t="s">
        <v>47</v>
      </c>
      <c r="B438" s="35" t="s">
        <v>51</v>
      </c>
      <c r="C438" s="35" t="s">
        <v>236</v>
      </c>
      <c r="D438" s="54" t="s">
        <v>256</v>
      </c>
      <c r="E438" s="42">
        <v>800</v>
      </c>
      <c r="F438" s="37">
        <f>F439</f>
        <v>0</v>
      </c>
      <c r="G438" s="37">
        <f>G439</f>
        <v>0</v>
      </c>
      <c r="H438" s="58">
        <f t="shared" si="184"/>
        <v>0</v>
      </c>
      <c r="I438" s="58">
        <f t="shared" si="184"/>
        <v>0</v>
      </c>
      <c r="J438" s="58">
        <f t="shared" si="184"/>
        <v>0</v>
      </c>
      <c r="K438" s="58">
        <f t="shared" si="184"/>
        <v>0</v>
      </c>
      <c r="L438" s="58">
        <f t="shared" si="184"/>
        <v>0</v>
      </c>
      <c r="M438" s="58">
        <f t="shared" si="184"/>
        <v>0</v>
      </c>
    </row>
    <row r="439" spans="1:13" s="59" customFormat="1" ht="66" hidden="1">
      <c r="A439" s="34" t="s">
        <v>248</v>
      </c>
      <c r="B439" s="35" t="s">
        <v>51</v>
      </c>
      <c r="C439" s="35" t="s">
        <v>236</v>
      </c>
      <c r="D439" s="54" t="s">
        <v>256</v>
      </c>
      <c r="E439" s="42">
        <v>810</v>
      </c>
      <c r="F439" s="37"/>
      <c r="G439" s="37"/>
      <c r="H439" s="38"/>
      <c r="I439" s="38"/>
      <c r="J439" s="38"/>
      <c r="K439" s="39"/>
      <c r="L439" s="37">
        <f>F439+H439+I439+J439+K439</f>
        <v>0</v>
      </c>
      <c r="M439" s="37">
        <f>G439+K439</f>
        <v>0</v>
      </c>
    </row>
    <row r="440" spans="1:13" s="53" customFormat="1" ht="16.5">
      <c r="A440" s="34" t="s">
        <v>53</v>
      </c>
      <c r="B440" s="35" t="s">
        <v>51</v>
      </c>
      <c r="C440" s="35" t="s">
        <v>236</v>
      </c>
      <c r="D440" s="54" t="s">
        <v>257</v>
      </c>
      <c r="E440" s="35"/>
      <c r="F440" s="37">
        <f t="shared" ref="F440:M442" si="185">F441</f>
        <v>43500</v>
      </c>
      <c r="G440" s="37">
        <f t="shared" si="185"/>
        <v>43500</v>
      </c>
      <c r="H440" s="37">
        <f t="shared" si="185"/>
        <v>0</v>
      </c>
      <c r="I440" s="37">
        <f t="shared" si="185"/>
        <v>0</v>
      </c>
      <c r="J440" s="37">
        <f t="shared" si="185"/>
        <v>0</v>
      </c>
      <c r="K440" s="37">
        <f t="shared" si="185"/>
        <v>0</v>
      </c>
      <c r="L440" s="37">
        <f t="shared" si="185"/>
        <v>43500</v>
      </c>
      <c r="M440" s="37">
        <f t="shared" si="185"/>
        <v>43500</v>
      </c>
    </row>
    <row r="441" spans="1:13" s="53" customFormat="1" ht="66">
      <c r="A441" s="34" t="s">
        <v>59</v>
      </c>
      <c r="B441" s="35" t="s">
        <v>51</v>
      </c>
      <c r="C441" s="35" t="s">
        <v>236</v>
      </c>
      <c r="D441" s="54" t="s">
        <v>258</v>
      </c>
      <c r="E441" s="35"/>
      <c r="F441" s="37">
        <f t="shared" si="185"/>
        <v>43500</v>
      </c>
      <c r="G441" s="37">
        <f t="shared" si="185"/>
        <v>43500</v>
      </c>
      <c r="H441" s="37">
        <f t="shared" si="185"/>
        <v>0</v>
      </c>
      <c r="I441" s="37">
        <f t="shared" si="185"/>
        <v>0</v>
      </c>
      <c r="J441" s="37">
        <f t="shared" si="185"/>
        <v>0</v>
      </c>
      <c r="K441" s="37">
        <f t="shared" si="185"/>
        <v>0</v>
      </c>
      <c r="L441" s="37">
        <f t="shared" si="185"/>
        <v>43500</v>
      </c>
      <c r="M441" s="37">
        <f t="shared" si="185"/>
        <v>43500</v>
      </c>
    </row>
    <row r="442" spans="1:13" s="53" customFormat="1" ht="33">
      <c r="A442" s="44" t="s">
        <v>42</v>
      </c>
      <c r="B442" s="35" t="s">
        <v>51</v>
      </c>
      <c r="C442" s="35" t="s">
        <v>236</v>
      </c>
      <c r="D442" s="54" t="s">
        <v>258</v>
      </c>
      <c r="E442" s="42">
        <v>200</v>
      </c>
      <c r="F442" s="37">
        <f t="shared" si="185"/>
        <v>43500</v>
      </c>
      <c r="G442" s="37">
        <f t="shared" si="185"/>
        <v>43500</v>
      </c>
      <c r="H442" s="37">
        <f t="shared" si="185"/>
        <v>0</v>
      </c>
      <c r="I442" s="37">
        <f t="shared" si="185"/>
        <v>0</v>
      </c>
      <c r="J442" s="37">
        <f t="shared" si="185"/>
        <v>0</v>
      </c>
      <c r="K442" s="37">
        <f t="shared" si="185"/>
        <v>0</v>
      </c>
      <c r="L442" s="37">
        <f t="shared" si="185"/>
        <v>43500</v>
      </c>
      <c r="M442" s="37">
        <f t="shared" si="185"/>
        <v>43500</v>
      </c>
    </row>
    <row r="443" spans="1:13" s="53" customFormat="1" ht="49.5">
      <c r="A443" s="34" t="s">
        <v>43</v>
      </c>
      <c r="B443" s="35" t="s">
        <v>51</v>
      </c>
      <c r="C443" s="35" t="s">
        <v>236</v>
      </c>
      <c r="D443" s="54" t="s">
        <v>258</v>
      </c>
      <c r="E443" s="42">
        <v>240</v>
      </c>
      <c r="F443" s="37">
        <v>43500</v>
      </c>
      <c r="G443" s="37">
        <v>43500</v>
      </c>
      <c r="H443" s="38"/>
      <c r="I443" s="38"/>
      <c r="J443" s="38"/>
      <c r="K443" s="39"/>
      <c r="L443" s="37">
        <f>F443+H443+I443+J443+K443</f>
        <v>43500</v>
      </c>
      <c r="M443" s="37">
        <f>G443+K443</f>
        <v>43500</v>
      </c>
    </row>
    <row r="444" spans="1:13" s="43" customFormat="1" ht="66">
      <c r="A444" s="34" t="s">
        <v>259</v>
      </c>
      <c r="B444" s="35" t="s">
        <v>51</v>
      </c>
      <c r="C444" s="35" t="s">
        <v>236</v>
      </c>
      <c r="D444" s="54" t="s">
        <v>260</v>
      </c>
      <c r="E444" s="35"/>
      <c r="F444" s="37">
        <f>F445</f>
        <v>76067</v>
      </c>
      <c r="G444" s="37">
        <f>G445</f>
        <v>75306</v>
      </c>
      <c r="H444" s="37">
        <f t="shared" ref="H444:M445" si="186">H445</f>
        <v>0</v>
      </c>
      <c r="I444" s="37">
        <f t="shared" si="186"/>
        <v>0</v>
      </c>
      <c r="J444" s="37">
        <f t="shared" si="186"/>
        <v>0</v>
      </c>
      <c r="K444" s="37">
        <f t="shared" si="186"/>
        <v>0</v>
      </c>
      <c r="L444" s="37">
        <f t="shared" si="186"/>
        <v>76067</v>
      </c>
      <c r="M444" s="37">
        <f t="shared" si="186"/>
        <v>75306</v>
      </c>
    </row>
    <row r="445" spans="1:13" s="43" customFormat="1" ht="16.5">
      <c r="A445" s="34" t="s">
        <v>47</v>
      </c>
      <c r="B445" s="105" t="s">
        <v>51</v>
      </c>
      <c r="C445" s="35" t="s">
        <v>236</v>
      </c>
      <c r="D445" s="36" t="s">
        <v>260</v>
      </c>
      <c r="E445" s="60">
        <v>800</v>
      </c>
      <c r="F445" s="37">
        <f>F446</f>
        <v>76067</v>
      </c>
      <c r="G445" s="37">
        <f>G446</f>
        <v>75306</v>
      </c>
      <c r="H445" s="37">
        <f t="shared" si="186"/>
        <v>0</v>
      </c>
      <c r="I445" s="37">
        <f t="shared" si="186"/>
        <v>0</v>
      </c>
      <c r="J445" s="37">
        <f t="shared" si="186"/>
        <v>0</v>
      </c>
      <c r="K445" s="37">
        <f t="shared" si="186"/>
        <v>0</v>
      </c>
      <c r="L445" s="37">
        <f t="shared" si="186"/>
        <v>76067</v>
      </c>
      <c r="M445" s="37">
        <f t="shared" si="186"/>
        <v>75306</v>
      </c>
    </row>
    <row r="446" spans="1:13" s="43" customFormat="1" ht="66">
      <c r="A446" s="34" t="s">
        <v>248</v>
      </c>
      <c r="B446" s="105" t="s">
        <v>51</v>
      </c>
      <c r="C446" s="35" t="s">
        <v>236</v>
      </c>
      <c r="D446" s="36" t="s">
        <v>260</v>
      </c>
      <c r="E446" s="60">
        <v>810</v>
      </c>
      <c r="F446" s="37">
        <v>76067</v>
      </c>
      <c r="G446" s="37">
        <v>75306</v>
      </c>
      <c r="H446" s="38"/>
      <c r="I446" s="38"/>
      <c r="J446" s="38"/>
      <c r="K446" s="39"/>
      <c r="L446" s="37">
        <f>F446+H446+I446+J446+K446</f>
        <v>76067</v>
      </c>
      <c r="M446" s="37">
        <f>G446+K446</f>
        <v>75306</v>
      </c>
    </row>
    <row r="447" spans="1:13" s="43" customFormat="1" ht="16.5">
      <c r="A447" s="34"/>
      <c r="B447" s="35"/>
      <c r="C447" s="35"/>
      <c r="D447" s="54"/>
      <c r="E447" s="35"/>
      <c r="F447" s="61"/>
      <c r="G447" s="61"/>
      <c r="H447" s="61"/>
      <c r="I447" s="61"/>
      <c r="J447" s="61"/>
      <c r="K447" s="61"/>
      <c r="L447" s="61"/>
      <c r="M447" s="61"/>
    </row>
    <row r="448" spans="1:13" s="43" customFormat="1" ht="18.75">
      <c r="A448" s="27" t="s">
        <v>261</v>
      </c>
      <c r="B448" s="28" t="s">
        <v>51</v>
      </c>
      <c r="C448" s="28" t="s">
        <v>262</v>
      </c>
      <c r="D448" s="46"/>
      <c r="E448" s="28"/>
      <c r="F448" s="30">
        <f>F449+F496</f>
        <v>1348500</v>
      </c>
      <c r="G448" s="30">
        <f>G449+G496</f>
        <v>700000</v>
      </c>
      <c r="H448" s="30">
        <f t="shared" ref="H448:M448" si="187">H449+H496</f>
        <v>0</v>
      </c>
      <c r="I448" s="30">
        <f t="shared" si="187"/>
        <v>0</v>
      </c>
      <c r="J448" s="30">
        <f t="shared" si="187"/>
        <v>0</v>
      </c>
      <c r="K448" s="30">
        <f t="shared" si="187"/>
        <v>0</v>
      </c>
      <c r="L448" s="30">
        <f t="shared" si="187"/>
        <v>1348500</v>
      </c>
      <c r="M448" s="30">
        <f t="shared" si="187"/>
        <v>700000</v>
      </c>
    </row>
    <row r="449" spans="1:13" s="43" customFormat="1" ht="50.25">
      <c r="A449" s="34" t="s">
        <v>237</v>
      </c>
      <c r="B449" s="35" t="s">
        <v>51</v>
      </c>
      <c r="C449" s="35" t="s">
        <v>262</v>
      </c>
      <c r="D449" s="54" t="s">
        <v>238</v>
      </c>
      <c r="E449" s="28"/>
      <c r="F449" s="37">
        <f>F450+F455+F482</f>
        <v>1347300</v>
      </c>
      <c r="G449" s="37">
        <f>G450+G455+G482</f>
        <v>700000</v>
      </c>
      <c r="H449" s="37">
        <f t="shared" ref="H449:M449" si="188">H450+H455+H482</f>
        <v>0</v>
      </c>
      <c r="I449" s="37">
        <f t="shared" si="188"/>
        <v>0</v>
      </c>
      <c r="J449" s="37">
        <f t="shared" si="188"/>
        <v>0</v>
      </c>
      <c r="K449" s="37">
        <f t="shared" si="188"/>
        <v>0</v>
      </c>
      <c r="L449" s="37">
        <f t="shared" si="188"/>
        <v>1347300</v>
      </c>
      <c r="M449" s="37">
        <f t="shared" si="188"/>
        <v>700000</v>
      </c>
    </row>
    <row r="450" spans="1:13" s="43" customFormat="1" ht="33.75">
      <c r="A450" s="34" t="s">
        <v>263</v>
      </c>
      <c r="B450" s="35" t="s">
        <v>51</v>
      </c>
      <c r="C450" s="35" t="s">
        <v>262</v>
      </c>
      <c r="D450" s="54" t="s">
        <v>264</v>
      </c>
      <c r="E450" s="28"/>
      <c r="F450" s="37">
        <f>F451</f>
        <v>464452</v>
      </c>
      <c r="G450" s="37">
        <f>G451</f>
        <v>0</v>
      </c>
      <c r="H450" s="37">
        <f t="shared" ref="H450:M453" si="189">H451</f>
        <v>0</v>
      </c>
      <c r="I450" s="37">
        <f t="shared" si="189"/>
        <v>0</v>
      </c>
      <c r="J450" s="37">
        <f t="shared" si="189"/>
        <v>0</v>
      </c>
      <c r="K450" s="37">
        <f t="shared" si="189"/>
        <v>0</v>
      </c>
      <c r="L450" s="37">
        <f t="shared" si="189"/>
        <v>464452</v>
      </c>
      <c r="M450" s="37">
        <f t="shared" si="189"/>
        <v>0</v>
      </c>
    </row>
    <row r="451" spans="1:13" s="43" customFormat="1" ht="18.75">
      <c r="A451" s="34" t="s">
        <v>85</v>
      </c>
      <c r="B451" s="35" t="s">
        <v>51</v>
      </c>
      <c r="C451" s="35" t="s">
        <v>262</v>
      </c>
      <c r="D451" s="54" t="s">
        <v>265</v>
      </c>
      <c r="E451" s="28"/>
      <c r="F451" s="37">
        <f t="shared" ref="F451:G453" si="190">F452</f>
        <v>464452</v>
      </c>
      <c r="G451" s="37">
        <f t="shared" si="190"/>
        <v>0</v>
      </c>
      <c r="H451" s="37">
        <f t="shared" si="189"/>
        <v>0</v>
      </c>
      <c r="I451" s="37">
        <f t="shared" si="189"/>
        <v>0</v>
      </c>
      <c r="J451" s="37">
        <f t="shared" si="189"/>
        <v>0</v>
      </c>
      <c r="K451" s="37">
        <f t="shared" si="189"/>
        <v>0</v>
      </c>
      <c r="L451" s="37">
        <f t="shared" si="189"/>
        <v>464452</v>
      </c>
      <c r="M451" s="37">
        <f t="shared" si="189"/>
        <v>0</v>
      </c>
    </row>
    <row r="452" spans="1:13" s="43" customFormat="1" ht="18.75">
      <c r="A452" s="34" t="s">
        <v>266</v>
      </c>
      <c r="B452" s="35" t="s">
        <v>51</v>
      </c>
      <c r="C452" s="35" t="s">
        <v>262</v>
      </c>
      <c r="D452" s="54" t="s">
        <v>267</v>
      </c>
      <c r="E452" s="28"/>
      <c r="F452" s="37">
        <f t="shared" si="190"/>
        <v>464452</v>
      </c>
      <c r="G452" s="37">
        <f t="shared" si="190"/>
        <v>0</v>
      </c>
      <c r="H452" s="37">
        <f t="shared" si="189"/>
        <v>0</v>
      </c>
      <c r="I452" s="37">
        <f t="shared" si="189"/>
        <v>0</v>
      </c>
      <c r="J452" s="37">
        <f t="shared" si="189"/>
        <v>0</v>
      </c>
      <c r="K452" s="37">
        <f t="shared" si="189"/>
        <v>0</v>
      </c>
      <c r="L452" s="37">
        <f t="shared" si="189"/>
        <v>464452</v>
      </c>
      <c r="M452" s="37">
        <f t="shared" si="189"/>
        <v>0</v>
      </c>
    </row>
    <row r="453" spans="1:13" s="43" customFormat="1" ht="33">
      <c r="A453" s="34" t="s">
        <v>42</v>
      </c>
      <c r="B453" s="35" t="s">
        <v>51</v>
      </c>
      <c r="C453" s="35" t="s">
        <v>262</v>
      </c>
      <c r="D453" s="54" t="s">
        <v>267</v>
      </c>
      <c r="E453" s="42">
        <v>200</v>
      </c>
      <c r="F453" s="37">
        <f t="shared" si="190"/>
        <v>464452</v>
      </c>
      <c r="G453" s="37">
        <f t="shared" si="190"/>
        <v>0</v>
      </c>
      <c r="H453" s="37">
        <f t="shared" si="189"/>
        <v>0</v>
      </c>
      <c r="I453" s="37">
        <f t="shared" si="189"/>
        <v>0</v>
      </c>
      <c r="J453" s="37">
        <f t="shared" si="189"/>
        <v>0</v>
      </c>
      <c r="K453" s="37">
        <f t="shared" si="189"/>
        <v>0</v>
      </c>
      <c r="L453" s="37">
        <f t="shared" si="189"/>
        <v>464452</v>
      </c>
      <c r="M453" s="37">
        <f t="shared" si="189"/>
        <v>0</v>
      </c>
    </row>
    <row r="454" spans="1:13" s="43" customFormat="1" ht="49.5">
      <c r="A454" s="44" t="s">
        <v>43</v>
      </c>
      <c r="B454" s="35" t="s">
        <v>51</v>
      </c>
      <c r="C454" s="35" t="s">
        <v>262</v>
      </c>
      <c r="D454" s="54" t="s">
        <v>267</v>
      </c>
      <c r="E454" s="42">
        <v>240</v>
      </c>
      <c r="F454" s="37">
        <v>464452</v>
      </c>
      <c r="G454" s="37"/>
      <c r="H454" s="38"/>
      <c r="I454" s="38"/>
      <c r="J454" s="38"/>
      <c r="K454" s="39"/>
      <c r="L454" s="37">
        <f>F454+H454+I454+J454+K454</f>
        <v>464452</v>
      </c>
      <c r="M454" s="37">
        <f>G454+K454</f>
        <v>0</v>
      </c>
    </row>
    <row r="455" spans="1:13" s="43" customFormat="1" ht="66.75">
      <c r="A455" s="34" t="s">
        <v>268</v>
      </c>
      <c r="B455" s="35" t="s">
        <v>51</v>
      </c>
      <c r="C455" s="35" t="s">
        <v>262</v>
      </c>
      <c r="D455" s="54" t="s">
        <v>269</v>
      </c>
      <c r="E455" s="28"/>
      <c r="F455" s="37">
        <f>F456+F463+F468+F477+F471+F474</f>
        <v>795559</v>
      </c>
      <c r="G455" s="37">
        <f>G456+G463+G468+G477+G471+G474</f>
        <v>700000</v>
      </c>
      <c r="H455" s="37">
        <f t="shared" ref="H455:M455" si="191">H456+H463+H468+H477+H471+H474</f>
        <v>0</v>
      </c>
      <c r="I455" s="37">
        <f t="shared" si="191"/>
        <v>0</v>
      </c>
      <c r="J455" s="37">
        <f t="shared" si="191"/>
        <v>0</v>
      </c>
      <c r="K455" s="37">
        <f t="shared" si="191"/>
        <v>0</v>
      </c>
      <c r="L455" s="37">
        <f t="shared" si="191"/>
        <v>795559</v>
      </c>
      <c r="M455" s="37">
        <f t="shared" si="191"/>
        <v>700000</v>
      </c>
    </row>
    <row r="456" spans="1:13" s="43" customFormat="1" ht="18.75">
      <c r="A456" s="106" t="s">
        <v>85</v>
      </c>
      <c r="B456" s="35" t="s">
        <v>51</v>
      </c>
      <c r="C456" s="35" t="s">
        <v>262</v>
      </c>
      <c r="D456" s="54" t="s">
        <v>270</v>
      </c>
      <c r="E456" s="28"/>
      <c r="F456" s="37">
        <f>F457+F460</f>
        <v>37223</v>
      </c>
      <c r="G456" s="37">
        <f>G457+G460</f>
        <v>0</v>
      </c>
      <c r="H456" s="37">
        <f t="shared" ref="H456:M456" si="192">H457+H460</f>
        <v>0</v>
      </c>
      <c r="I456" s="37">
        <f t="shared" si="192"/>
        <v>0</v>
      </c>
      <c r="J456" s="37">
        <f t="shared" si="192"/>
        <v>0</v>
      </c>
      <c r="K456" s="37">
        <f t="shared" si="192"/>
        <v>0</v>
      </c>
      <c r="L456" s="37">
        <f t="shared" si="192"/>
        <v>37223</v>
      </c>
      <c r="M456" s="37">
        <f t="shared" si="192"/>
        <v>0</v>
      </c>
    </row>
    <row r="457" spans="1:13" s="43" customFormat="1" ht="18.75">
      <c r="A457" s="50" t="s">
        <v>271</v>
      </c>
      <c r="B457" s="35" t="s">
        <v>51</v>
      </c>
      <c r="C457" s="35" t="s">
        <v>262</v>
      </c>
      <c r="D457" s="54" t="s">
        <v>272</v>
      </c>
      <c r="E457" s="28"/>
      <c r="F457" s="37">
        <f>F458</f>
        <v>28920</v>
      </c>
      <c r="G457" s="37">
        <f>G458</f>
        <v>0</v>
      </c>
      <c r="H457" s="37">
        <f t="shared" ref="H457:M458" si="193">H458</f>
        <v>0</v>
      </c>
      <c r="I457" s="37">
        <f t="shared" si="193"/>
        <v>0</v>
      </c>
      <c r="J457" s="37">
        <f t="shared" si="193"/>
        <v>0</v>
      </c>
      <c r="K457" s="37">
        <f t="shared" si="193"/>
        <v>0</v>
      </c>
      <c r="L457" s="37">
        <f t="shared" si="193"/>
        <v>28920</v>
      </c>
      <c r="M457" s="37">
        <f t="shared" si="193"/>
        <v>0</v>
      </c>
    </row>
    <row r="458" spans="1:13" s="43" customFormat="1" ht="33">
      <c r="A458" s="34" t="s">
        <v>273</v>
      </c>
      <c r="B458" s="35" t="s">
        <v>51</v>
      </c>
      <c r="C458" s="35" t="s">
        <v>262</v>
      </c>
      <c r="D458" s="54" t="s">
        <v>272</v>
      </c>
      <c r="E458" s="42">
        <v>400</v>
      </c>
      <c r="F458" s="37">
        <f>F459</f>
        <v>28920</v>
      </c>
      <c r="G458" s="37">
        <f>G459</f>
        <v>0</v>
      </c>
      <c r="H458" s="37">
        <f t="shared" si="193"/>
        <v>0</v>
      </c>
      <c r="I458" s="37">
        <f t="shared" si="193"/>
        <v>0</v>
      </c>
      <c r="J458" s="37">
        <f t="shared" si="193"/>
        <v>0</v>
      </c>
      <c r="K458" s="37">
        <f t="shared" si="193"/>
        <v>0</v>
      </c>
      <c r="L458" s="37">
        <f t="shared" si="193"/>
        <v>28920</v>
      </c>
      <c r="M458" s="37">
        <f t="shared" si="193"/>
        <v>0</v>
      </c>
    </row>
    <row r="459" spans="1:13" s="43" customFormat="1" ht="16.5">
      <c r="A459" s="34" t="s">
        <v>271</v>
      </c>
      <c r="B459" s="35" t="s">
        <v>51</v>
      </c>
      <c r="C459" s="35" t="s">
        <v>262</v>
      </c>
      <c r="D459" s="54" t="s">
        <v>272</v>
      </c>
      <c r="E459" s="42">
        <v>410</v>
      </c>
      <c r="F459" s="37">
        <f>8126+19173+1621</f>
        <v>28920</v>
      </c>
      <c r="G459" s="37"/>
      <c r="H459" s="38"/>
      <c r="I459" s="38"/>
      <c r="J459" s="38"/>
      <c r="K459" s="39"/>
      <c r="L459" s="37">
        <f>F459+H459+I459+J459+K459</f>
        <v>28920</v>
      </c>
      <c r="M459" s="37">
        <f>G459+K459</f>
        <v>0</v>
      </c>
    </row>
    <row r="460" spans="1:13" s="43" customFormat="1" ht="18.75">
      <c r="A460" s="34" t="s">
        <v>266</v>
      </c>
      <c r="B460" s="35" t="s">
        <v>51</v>
      </c>
      <c r="C460" s="35" t="s">
        <v>262</v>
      </c>
      <c r="D460" s="54" t="s">
        <v>274</v>
      </c>
      <c r="E460" s="28"/>
      <c r="F460" s="37">
        <f>F461</f>
        <v>8303</v>
      </c>
      <c r="G460" s="37">
        <f>G461</f>
        <v>0</v>
      </c>
      <c r="H460" s="37">
        <f t="shared" ref="H460:M461" si="194">H461</f>
        <v>0</v>
      </c>
      <c r="I460" s="37">
        <f t="shared" si="194"/>
        <v>0</v>
      </c>
      <c r="J460" s="37">
        <f t="shared" si="194"/>
        <v>0</v>
      </c>
      <c r="K460" s="37">
        <f t="shared" si="194"/>
        <v>0</v>
      </c>
      <c r="L460" s="37">
        <f t="shared" si="194"/>
        <v>8303</v>
      </c>
      <c r="M460" s="37">
        <f t="shared" si="194"/>
        <v>0</v>
      </c>
    </row>
    <row r="461" spans="1:13" s="43" customFormat="1" ht="33">
      <c r="A461" s="34" t="s">
        <v>42</v>
      </c>
      <c r="B461" s="35" t="s">
        <v>51</v>
      </c>
      <c r="C461" s="35" t="s">
        <v>262</v>
      </c>
      <c r="D461" s="54" t="s">
        <v>274</v>
      </c>
      <c r="E461" s="42">
        <v>200</v>
      </c>
      <c r="F461" s="37">
        <f>F462</f>
        <v>8303</v>
      </c>
      <c r="G461" s="37">
        <f>G462</f>
        <v>0</v>
      </c>
      <c r="H461" s="37">
        <f t="shared" si="194"/>
        <v>0</v>
      </c>
      <c r="I461" s="37">
        <f t="shared" si="194"/>
        <v>0</v>
      </c>
      <c r="J461" s="37">
        <f t="shared" si="194"/>
        <v>0</v>
      </c>
      <c r="K461" s="37">
        <f t="shared" si="194"/>
        <v>0</v>
      </c>
      <c r="L461" s="37">
        <f t="shared" si="194"/>
        <v>8303</v>
      </c>
      <c r="M461" s="37">
        <f t="shared" si="194"/>
        <v>0</v>
      </c>
    </row>
    <row r="462" spans="1:13" s="43" customFormat="1" ht="49.5">
      <c r="A462" s="44" t="s">
        <v>43</v>
      </c>
      <c r="B462" s="35" t="s">
        <v>51</v>
      </c>
      <c r="C462" s="35" t="s">
        <v>262</v>
      </c>
      <c r="D462" s="54" t="s">
        <v>274</v>
      </c>
      <c r="E462" s="42">
        <v>240</v>
      </c>
      <c r="F462" s="37">
        <v>8303</v>
      </c>
      <c r="G462" s="37"/>
      <c r="H462" s="38"/>
      <c r="I462" s="38"/>
      <c r="J462" s="38"/>
      <c r="K462" s="39"/>
      <c r="L462" s="37">
        <f>F462+H462+I462+J462+K462</f>
        <v>8303</v>
      </c>
      <c r="M462" s="37">
        <f>G462+K462</f>
        <v>0</v>
      </c>
    </row>
    <row r="463" spans="1:13" s="43" customFormat="1" ht="118.5">
      <c r="A463" s="34" t="s">
        <v>275</v>
      </c>
      <c r="B463" s="35" t="s">
        <v>51</v>
      </c>
      <c r="C463" s="35" t="s">
        <v>262</v>
      </c>
      <c r="D463" s="54" t="s">
        <v>276</v>
      </c>
      <c r="E463" s="35"/>
      <c r="F463" s="37">
        <f>F464+F466</f>
        <v>15236</v>
      </c>
      <c r="G463" s="37">
        <f>G464+G466</f>
        <v>0</v>
      </c>
      <c r="H463" s="37">
        <f t="shared" ref="H463:M463" si="195">H464+H466</f>
        <v>0</v>
      </c>
      <c r="I463" s="37">
        <f t="shared" si="195"/>
        <v>0</v>
      </c>
      <c r="J463" s="37">
        <f t="shared" si="195"/>
        <v>0</v>
      </c>
      <c r="K463" s="37">
        <f t="shared" si="195"/>
        <v>0</v>
      </c>
      <c r="L463" s="37">
        <f t="shared" si="195"/>
        <v>15236</v>
      </c>
      <c r="M463" s="37">
        <f t="shared" si="195"/>
        <v>0</v>
      </c>
    </row>
    <row r="464" spans="1:13" s="43" customFormat="1" ht="33">
      <c r="A464" s="34" t="s">
        <v>42</v>
      </c>
      <c r="B464" s="35" t="s">
        <v>51</v>
      </c>
      <c r="C464" s="35" t="s">
        <v>262</v>
      </c>
      <c r="D464" s="54" t="s">
        <v>276</v>
      </c>
      <c r="E464" s="42">
        <v>200</v>
      </c>
      <c r="F464" s="37">
        <f>F465</f>
        <v>15236</v>
      </c>
      <c r="G464" s="37">
        <f>G465</f>
        <v>0</v>
      </c>
      <c r="H464" s="37">
        <f t="shared" ref="H464:M464" si="196">H465</f>
        <v>0</v>
      </c>
      <c r="I464" s="37">
        <f t="shared" si="196"/>
        <v>0</v>
      </c>
      <c r="J464" s="37">
        <f t="shared" si="196"/>
        <v>0</v>
      </c>
      <c r="K464" s="37">
        <f t="shared" si="196"/>
        <v>0</v>
      </c>
      <c r="L464" s="37">
        <f t="shared" si="196"/>
        <v>15236</v>
      </c>
      <c r="M464" s="37">
        <f t="shared" si="196"/>
        <v>0</v>
      </c>
    </row>
    <row r="465" spans="1:13" s="43" customFormat="1" ht="49.5">
      <c r="A465" s="44" t="s">
        <v>43</v>
      </c>
      <c r="B465" s="35" t="s">
        <v>51</v>
      </c>
      <c r="C465" s="35" t="s">
        <v>262</v>
      </c>
      <c r="D465" s="54" t="s">
        <v>276</v>
      </c>
      <c r="E465" s="42">
        <v>240</v>
      </c>
      <c r="F465" s="37">
        <v>15236</v>
      </c>
      <c r="G465" s="37"/>
      <c r="H465" s="38"/>
      <c r="I465" s="38"/>
      <c r="J465" s="38"/>
      <c r="K465" s="39"/>
      <c r="L465" s="37">
        <f>F465+H465+I465+J465+K465</f>
        <v>15236</v>
      </c>
      <c r="M465" s="37">
        <f>G465+K465</f>
        <v>0</v>
      </c>
    </row>
    <row r="466" spans="1:13" s="53" customFormat="1" ht="33" hidden="1">
      <c r="A466" s="34" t="s">
        <v>273</v>
      </c>
      <c r="B466" s="35" t="s">
        <v>51</v>
      </c>
      <c r="C466" s="35" t="s">
        <v>262</v>
      </c>
      <c r="D466" s="54" t="s">
        <v>276</v>
      </c>
      <c r="E466" s="42">
        <v>400</v>
      </c>
      <c r="F466" s="37">
        <f>F467</f>
        <v>0</v>
      </c>
      <c r="G466" s="37">
        <f>G467</f>
        <v>0</v>
      </c>
      <c r="H466" s="58">
        <f t="shared" ref="H466:M466" si="197">H467</f>
        <v>0</v>
      </c>
      <c r="I466" s="58">
        <f t="shared" si="197"/>
        <v>0</v>
      </c>
      <c r="J466" s="58">
        <f t="shared" si="197"/>
        <v>0</v>
      </c>
      <c r="K466" s="58">
        <f t="shared" si="197"/>
        <v>0</v>
      </c>
      <c r="L466" s="58">
        <f t="shared" si="197"/>
        <v>0</v>
      </c>
      <c r="M466" s="58">
        <f t="shared" si="197"/>
        <v>0</v>
      </c>
    </row>
    <row r="467" spans="1:13" s="53" customFormat="1" ht="16.5" hidden="1">
      <c r="A467" s="34" t="s">
        <v>271</v>
      </c>
      <c r="B467" s="35" t="s">
        <v>51</v>
      </c>
      <c r="C467" s="35" t="s">
        <v>262</v>
      </c>
      <c r="D467" s="54" t="s">
        <v>276</v>
      </c>
      <c r="E467" s="42">
        <v>410</v>
      </c>
      <c r="F467" s="37"/>
      <c r="G467" s="37"/>
      <c r="H467" s="38"/>
      <c r="I467" s="38"/>
      <c r="J467" s="38"/>
      <c r="K467" s="39"/>
      <c r="L467" s="37">
        <f>F467+H467+I467+J467+K467</f>
        <v>0</v>
      </c>
      <c r="M467" s="37">
        <f>G467+K467</f>
        <v>0</v>
      </c>
    </row>
    <row r="468" spans="1:13" s="53" customFormat="1" ht="33" hidden="1">
      <c r="A468" s="34" t="s">
        <v>277</v>
      </c>
      <c r="B468" s="35" t="s">
        <v>51</v>
      </c>
      <c r="C468" s="35" t="s">
        <v>262</v>
      </c>
      <c r="D468" s="54" t="s">
        <v>278</v>
      </c>
      <c r="E468" s="35"/>
      <c r="F468" s="37">
        <f>F469</f>
        <v>0</v>
      </c>
      <c r="G468" s="37">
        <f>G469</f>
        <v>0</v>
      </c>
      <c r="H468" s="58">
        <f t="shared" ref="H468:M469" si="198">H469</f>
        <v>0</v>
      </c>
      <c r="I468" s="58">
        <f t="shared" si="198"/>
        <v>0</v>
      </c>
      <c r="J468" s="58">
        <f t="shared" si="198"/>
        <v>0</v>
      </c>
      <c r="K468" s="58">
        <f t="shared" si="198"/>
        <v>0</v>
      </c>
      <c r="L468" s="58">
        <f t="shared" si="198"/>
        <v>0</v>
      </c>
      <c r="M468" s="58">
        <f t="shared" si="198"/>
        <v>0</v>
      </c>
    </row>
    <row r="469" spans="1:13" s="53" customFormat="1" ht="33" hidden="1">
      <c r="A469" s="34" t="s">
        <v>273</v>
      </c>
      <c r="B469" s="35" t="s">
        <v>51</v>
      </c>
      <c r="C469" s="35" t="s">
        <v>262</v>
      </c>
      <c r="D469" s="54" t="s">
        <v>278</v>
      </c>
      <c r="E469" s="42">
        <v>400</v>
      </c>
      <c r="F469" s="37">
        <f>F470</f>
        <v>0</v>
      </c>
      <c r="G469" s="37">
        <f>G470</f>
        <v>0</v>
      </c>
      <c r="H469" s="58">
        <f t="shared" si="198"/>
        <v>0</v>
      </c>
      <c r="I469" s="58">
        <f t="shared" si="198"/>
        <v>0</v>
      </c>
      <c r="J469" s="58">
        <f t="shared" si="198"/>
        <v>0</v>
      </c>
      <c r="K469" s="58">
        <f t="shared" si="198"/>
        <v>0</v>
      </c>
      <c r="L469" s="58">
        <f t="shared" si="198"/>
        <v>0</v>
      </c>
      <c r="M469" s="58">
        <f t="shared" si="198"/>
        <v>0</v>
      </c>
    </row>
    <row r="470" spans="1:13" s="53" customFormat="1" ht="16.5" hidden="1">
      <c r="A470" s="34" t="s">
        <v>271</v>
      </c>
      <c r="B470" s="35" t="s">
        <v>51</v>
      </c>
      <c r="C470" s="35" t="s">
        <v>262</v>
      </c>
      <c r="D470" s="54" t="s">
        <v>278</v>
      </c>
      <c r="E470" s="42">
        <v>410</v>
      </c>
      <c r="F470" s="37"/>
      <c r="G470" s="37"/>
      <c r="H470" s="38"/>
      <c r="I470" s="38"/>
      <c r="J470" s="38"/>
      <c r="K470" s="39"/>
      <c r="L470" s="37">
        <f>F470+H470+I470+J470+K470</f>
        <v>0</v>
      </c>
      <c r="M470" s="37">
        <f>G470+K470</f>
        <v>0</v>
      </c>
    </row>
    <row r="471" spans="1:13" s="53" customFormat="1" ht="33" hidden="1">
      <c r="A471" s="63" t="s">
        <v>279</v>
      </c>
      <c r="B471" s="35" t="s">
        <v>51</v>
      </c>
      <c r="C471" s="35" t="s">
        <v>262</v>
      </c>
      <c r="D471" s="54" t="s">
        <v>280</v>
      </c>
      <c r="E471" s="35"/>
      <c r="F471" s="37">
        <f>F472</f>
        <v>0</v>
      </c>
      <c r="G471" s="37">
        <f>G472</f>
        <v>0</v>
      </c>
      <c r="H471" s="58">
        <f t="shared" ref="H471:M472" si="199">H472</f>
        <v>0</v>
      </c>
      <c r="I471" s="58">
        <f t="shared" si="199"/>
        <v>0</v>
      </c>
      <c r="J471" s="58">
        <f t="shared" si="199"/>
        <v>0</v>
      </c>
      <c r="K471" s="58">
        <f t="shared" si="199"/>
        <v>0</v>
      </c>
      <c r="L471" s="58">
        <f t="shared" si="199"/>
        <v>0</v>
      </c>
      <c r="M471" s="58">
        <f t="shared" si="199"/>
        <v>0</v>
      </c>
    </row>
    <row r="472" spans="1:13" s="53" customFormat="1" ht="33" hidden="1">
      <c r="A472" s="63" t="s">
        <v>273</v>
      </c>
      <c r="B472" s="35" t="s">
        <v>51</v>
      </c>
      <c r="C472" s="35" t="s">
        <v>262</v>
      </c>
      <c r="D472" s="54" t="s">
        <v>280</v>
      </c>
      <c r="E472" s="42">
        <v>400</v>
      </c>
      <c r="F472" s="37">
        <f>F473</f>
        <v>0</v>
      </c>
      <c r="G472" s="37">
        <f>G473</f>
        <v>0</v>
      </c>
      <c r="H472" s="58">
        <f t="shared" si="199"/>
        <v>0</v>
      </c>
      <c r="I472" s="58">
        <f t="shared" si="199"/>
        <v>0</v>
      </c>
      <c r="J472" s="58">
        <f t="shared" si="199"/>
        <v>0</v>
      </c>
      <c r="K472" s="58">
        <f t="shared" si="199"/>
        <v>0</v>
      </c>
      <c r="L472" s="58">
        <f t="shared" si="199"/>
        <v>0</v>
      </c>
      <c r="M472" s="58">
        <f t="shared" si="199"/>
        <v>0</v>
      </c>
    </row>
    <row r="473" spans="1:13" s="53" customFormat="1" ht="16.5" hidden="1">
      <c r="A473" s="63" t="s">
        <v>271</v>
      </c>
      <c r="B473" s="35" t="s">
        <v>51</v>
      </c>
      <c r="C473" s="35" t="s">
        <v>262</v>
      </c>
      <c r="D473" s="54" t="s">
        <v>280</v>
      </c>
      <c r="E473" s="42">
        <v>410</v>
      </c>
      <c r="F473" s="37"/>
      <c r="G473" s="37"/>
      <c r="H473" s="38"/>
      <c r="I473" s="38"/>
      <c r="J473" s="38"/>
      <c r="K473" s="39"/>
      <c r="L473" s="37">
        <f>F473+H473+I473+J473+K473</f>
        <v>0</v>
      </c>
      <c r="M473" s="37">
        <f>G473+K473</f>
        <v>0</v>
      </c>
    </row>
    <row r="474" spans="1:13" s="53" customFormat="1" ht="33" hidden="1">
      <c r="A474" s="63" t="s">
        <v>279</v>
      </c>
      <c r="B474" s="35" t="s">
        <v>51</v>
      </c>
      <c r="C474" s="35" t="s">
        <v>262</v>
      </c>
      <c r="D474" s="54" t="s">
        <v>281</v>
      </c>
      <c r="E474" s="35"/>
      <c r="F474" s="37">
        <f>F475</f>
        <v>0</v>
      </c>
      <c r="G474" s="37">
        <f>G475</f>
        <v>0</v>
      </c>
      <c r="H474" s="58">
        <f t="shared" ref="H474:M475" si="200">H475</f>
        <v>0</v>
      </c>
      <c r="I474" s="58">
        <f t="shared" si="200"/>
        <v>0</v>
      </c>
      <c r="J474" s="58">
        <f t="shared" si="200"/>
        <v>0</v>
      </c>
      <c r="K474" s="58">
        <f t="shared" si="200"/>
        <v>0</v>
      </c>
      <c r="L474" s="58">
        <f t="shared" si="200"/>
        <v>0</v>
      </c>
      <c r="M474" s="58">
        <f t="shared" si="200"/>
        <v>0</v>
      </c>
    </row>
    <row r="475" spans="1:13" s="53" customFormat="1" ht="33" hidden="1">
      <c r="A475" s="63" t="s">
        <v>273</v>
      </c>
      <c r="B475" s="35" t="s">
        <v>51</v>
      </c>
      <c r="C475" s="35" t="s">
        <v>262</v>
      </c>
      <c r="D475" s="54" t="s">
        <v>281</v>
      </c>
      <c r="E475" s="42">
        <v>400</v>
      </c>
      <c r="F475" s="37">
        <f>F476</f>
        <v>0</v>
      </c>
      <c r="G475" s="37">
        <f>G476</f>
        <v>0</v>
      </c>
      <c r="H475" s="58">
        <f t="shared" si="200"/>
        <v>0</v>
      </c>
      <c r="I475" s="58">
        <f t="shared" si="200"/>
        <v>0</v>
      </c>
      <c r="J475" s="58">
        <f t="shared" si="200"/>
        <v>0</v>
      </c>
      <c r="K475" s="58">
        <f t="shared" si="200"/>
        <v>0</v>
      </c>
      <c r="L475" s="58">
        <f t="shared" si="200"/>
        <v>0</v>
      </c>
      <c r="M475" s="58">
        <f t="shared" si="200"/>
        <v>0</v>
      </c>
    </row>
    <row r="476" spans="1:13" s="53" customFormat="1" ht="16.5" hidden="1">
      <c r="A476" s="63" t="s">
        <v>271</v>
      </c>
      <c r="B476" s="35" t="s">
        <v>51</v>
      </c>
      <c r="C476" s="35" t="s">
        <v>262</v>
      </c>
      <c r="D476" s="54" t="s">
        <v>281</v>
      </c>
      <c r="E476" s="42">
        <v>410</v>
      </c>
      <c r="F476" s="37"/>
      <c r="G476" s="37"/>
      <c r="H476" s="38"/>
      <c r="I476" s="38"/>
      <c r="J476" s="38"/>
      <c r="K476" s="39"/>
      <c r="L476" s="37">
        <f>F476+H476+I476+J476+K476</f>
        <v>0</v>
      </c>
      <c r="M476" s="37">
        <f>G476+K476</f>
        <v>0</v>
      </c>
    </row>
    <row r="477" spans="1:13" s="43" customFormat="1" ht="67.5">
      <c r="A477" s="63" t="s">
        <v>282</v>
      </c>
      <c r="B477" s="35" t="s">
        <v>51</v>
      </c>
      <c r="C477" s="35" t="s">
        <v>262</v>
      </c>
      <c r="D477" s="36" t="s">
        <v>283</v>
      </c>
      <c r="E477" s="35"/>
      <c r="F477" s="37">
        <f>F478+F480</f>
        <v>743100</v>
      </c>
      <c r="G477" s="37">
        <f>G478+G480</f>
        <v>700000</v>
      </c>
      <c r="H477" s="37">
        <f t="shared" ref="H477:M477" si="201">H478+H480</f>
        <v>0</v>
      </c>
      <c r="I477" s="37">
        <f t="shared" si="201"/>
        <v>0</v>
      </c>
      <c r="J477" s="37">
        <f t="shared" si="201"/>
        <v>0</v>
      </c>
      <c r="K477" s="37">
        <f t="shared" si="201"/>
        <v>0</v>
      </c>
      <c r="L477" s="37">
        <f t="shared" si="201"/>
        <v>743100</v>
      </c>
      <c r="M477" s="37">
        <f t="shared" si="201"/>
        <v>700000</v>
      </c>
    </row>
    <row r="478" spans="1:13" s="43" customFormat="1" ht="33">
      <c r="A478" s="34" t="s">
        <v>42</v>
      </c>
      <c r="B478" s="35" t="s">
        <v>51</v>
      </c>
      <c r="C478" s="35" t="s">
        <v>262</v>
      </c>
      <c r="D478" s="36" t="s">
        <v>283</v>
      </c>
      <c r="E478" s="42">
        <v>200</v>
      </c>
      <c r="F478" s="37">
        <f>F479</f>
        <v>743100</v>
      </c>
      <c r="G478" s="37">
        <f>G479</f>
        <v>700000</v>
      </c>
      <c r="H478" s="37">
        <f t="shared" ref="H478:M478" si="202">H479</f>
        <v>0</v>
      </c>
      <c r="I478" s="37">
        <f t="shared" si="202"/>
        <v>0</v>
      </c>
      <c r="J478" s="37">
        <f t="shared" si="202"/>
        <v>0</v>
      </c>
      <c r="K478" s="37">
        <f t="shared" si="202"/>
        <v>0</v>
      </c>
      <c r="L478" s="37">
        <f t="shared" si="202"/>
        <v>743100</v>
      </c>
      <c r="M478" s="37">
        <f t="shared" si="202"/>
        <v>700000</v>
      </c>
    </row>
    <row r="479" spans="1:13" s="43" customFormat="1" ht="49.5">
      <c r="A479" s="34" t="s">
        <v>43</v>
      </c>
      <c r="B479" s="35" t="s">
        <v>51</v>
      </c>
      <c r="C479" s="35" t="s">
        <v>262</v>
      </c>
      <c r="D479" s="36" t="s">
        <v>283</v>
      </c>
      <c r="E479" s="42">
        <v>240</v>
      </c>
      <c r="F479" s="37">
        <v>743100</v>
      </c>
      <c r="G479" s="37">
        <v>700000</v>
      </c>
      <c r="H479" s="38"/>
      <c r="I479" s="38"/>
      <c r="J479" s="38"/>
      <c r="K479" s="39"/>
      <c r="L479" s="37">
        <f>F479+H479+I479+J479+K479</f>
        <v>743100</v>
      </c>
      <c r="M479" s="37">
        <f>G479+K479</f>
        <v>700000</v>
      </c>
    </row>
    <row r="480" spans="1:13" s="53" customFormat="1" ht="33" hidden="1">
      <c r="A480" s="63" t="s">
        <v>273</v>
      </c>
      <c r="B480" s="35" t="s">
        <v>51</v>
      </c>
      <c r="C480" s="35" t="s">
        <v>262</v>
      </c>
      <c r="D480" s="36" t="s">
        <v>283</v>
      </c>
      <c r="E480" s="42">
        <v>400</v>
      </c>
      <c r="F480" s="61"/>
      <c r="G480" s="61"/>
      <c r="H480" s="62"/>
      <c r="I480" s="62"/>
      <c r="J480" s="62"/>
      <c r="K480" s="62"/>
      <c r="L480" s="62"/>
      <c r="M480" s="62"/>
    </row>
    <row r="481" spans="1:13" s="53" customFormat="1" ht="16.5" hidden="1">
      <c r="A481" s="63" t="s">
        <v>271</v>
      </c>
      <c r="B481" s="35" t="s">
        <v>51</v>
      </c>
      <c r="C481" s="35" t="s">
        <v>262</v>
      </c>
      <c r="D481" s="36" t="s">
        <v>283</v>
      </c>
      <c r="E481" s="42">
        <v>410</v>
      </c>
      <c r="F481" s="61"/>
      <c r="G481" s="61"/>
      <c r="H481" s="38"/>
      <c r="I481" s="38"/>
      <c r="J481" s="38"/>
      <c r="K481" s="39"/>
      <c r="L481" s="37">
        <f>F481+H481+I481+J481+K481</f>
        <v>0</v>
      </c>
      <c r="M481" s="37">
        <f>G481+K481</f>
        <v>0</v>
      </c>
    </row>
    <row r="482" spans="1:13" s="43" customFormat="1" ht="33">
      <c r="A482" s="34" t="s">
        <v>284</v>
      </c>
      <c r="B482" s="35" t="s">
        <v>51</v>
      </c>
      <c r="C482" s="35" t="s">
        <v>262</v>
      </c>
      <c r="D482" s="54" t="s">
        <v>285</v>
      </c>
      <c r="E482" s="35"/>
      <c r="F482" s="37">
        <f>F483+F487</f>
        <v>87289</v>
      </c>
      <c r="G482" s="37">
        <f>G483+G487</f>
        <v>0</v>
      </c>
      <c r="H482" s="37">
        <f t="shared" ref="H482:M482" si="203">H483+H487</f>
        <v>0</v>
      </c>
      <c r="I482" s="37">
        <f t="shared" si="203"/>
        <v>0</v>
      </c>
      <c r="J482" s="37">
        <f t="shared" si="203"/>
        <v>0</v>
      </c>
      <c r="K482" s="37">
        <f t="shared" si="203"/>
        <v>0</v>
      </c>
      <c r="L482" s="37">
        <f t="shared" si="203"/>
        <v>87289</v>
      </c>
      <c r="M482" s="37">
        <f t="shared" si="203"/>
        <v>0</v>
      </c>
    </row>
    <row r="483" spans="1:13" s="43" customFormat="1" ht="16.5">
      <c r="A483" s="106" t="s">
        <v>85</v>
      </c>
      <c r="B483" s="35" t="s">
        <v>51</v>
      </c>
      <c r="C483" s="35" t="s">
        <v>262</v>
      </c>
      <c r="D483" s="54" t="s">
        <v>286</v>
      </c>
      <c r="E483" s="35"/>
      <c r="F483" s="37">
        <f t="shared" ref="F483:M485" si="204">F484</f>
        <v>24507</v>
      </c>
      <c r="G483" s="37">
        <f t="shared" si="204"/>
        <v>0</v>
      </c>
      <c r="H483" s="37">
        <f t="shared" si="204"/>
        <v>0</v>
      </c>
      <c r="I483" s="37">
        <f t="shared" si="204"/>
        <v>0</v>
      </c>
      <c r="J483" s="37">
        <f t="shared" si="204"/>
        <v>0</v>
      </c>
      <c r="K483" s="37">
        <f t="shared" si="204"/>
        <v>0</v>
      </c>
      <c r="L483" s="37">
        <f t="shared" si="204"/>
        <v>24507</v>
      </c>
      <c r="M483" s="37">
        <f t="shared" si="204"/>
        <v>0</v>
      </c>
    </row>
    <row r="484" spans="1:13" s="43" customFormat="1" ht="16.5">
      <c r="A484" s="34" t="s">
        <v>266</v>
      </c>
      <c r="B484" s="35" t="s">
        <v>51</v>
      </c>
      <c r="C484" s="35" t="s">
        <v>262</v>
      </c>
      <c r="D484" s="54" t="s">
        <v>287</v>
      </c>
      <c r="E484" s="35"/>
      <c r="F484" s="37">
        <f t="shared" si="204"/>
        <v>24507</v>
      </c>
      <c r="G484" s="37">
        <f t="shared" si="204"/>
        <v>0</v>
      </c>
      <c r="H484" s="37">
        <f t="shared" si="204"/>
        <v>0</v>
      </c>
      <c r="I484" s="37">
        <f t="shared" si="204"/>
        <v>0</v>
      </c>
      <c r="J484" s="37">
        <f t="shared" si="204"/>
        <v>0</v>
      </c>
      <c r="K484" s="37">
        <f t="shared" si="204"/>
        <v>0</v>
      </c>
      <c r="L484" s="37">
        <f t="shared" si="204"/>
        <v>24507</v>
      </c>
      <c r="M484" s="37">
        <f t="shared" si="204"/>
        <v>0</v>
      </c>
    </row>
    <row r="485" spans="1:13" s="43" customFormat="1" ht="33">
      <c r="A485" s="34" t="s">
        <v>42</v>
      </c>
      <c r="B485" s="35" t="s">
        <v>51</v>
      </c>
      <c r="C485" s="35" t="s">
        <v>262</v>
      </c>
      <c r="D485" s="54" t="s">
        <v>288</v>
      </c>
      <c r="E485" s="42">
        <v>200</v>
      </c>
      <c r="F485" s="37">
        <f t="shared" si="204"/>
        <v>24507</v>
      </c>
      <c r="G485" s="37">
        <f t="shared" si="204"/>
        <v>0</v>
      </c>
      <c r="H485" s="37">
        <f t="shared" si="204"/>
        <v>0</v>
      </c>
      <c r="I485" s="37">
        <f t="shared" si="204"/>
        <v>0</v>
      </c>
      <c r="J485" s="37">
        <f t="shared" si="204"/>
        <v>0</v>
      </c>
      <c r="K485" s="37">
        <f t="shared" si="204"/>
        <v>0</v>
      </c>
      <c r="L485" s="37">
        <f t="shared" si="204"/>
        <v>24507</v>
      </c>
      <c r="M485" s="37">
        <f t="shared" si="204"/>
        <v>0</v>
      </c>
    </row>
    <row r="486" spans="1:13" s="43" customFormat="1" ht="49.5">
      <c r="A486" s="44" t="s">
        <v>43</v>
      </c>
      <c r="B486" s="35" t="s">
        <v>51</v>
      </c>
      <c r="C486" s="35" t="s">
        <v>262</v>
      </c>
      <c r="D486" s="54" t="s">
        <v>288</v>
      </c>
      <c r="E486" s="42">
        <v>240</v>
      </c>
      <c r="F486" s="37">
        <f>22530+1977</f>
        <v>24507</v>
      </c>
      <c r="G486" s="37"/>
      <c r="H486" s="38"/>
      <c r="I486" s="38"/>
      <c r="J486" s="38"/>
      <c r="K486" s="39"/>
      <c r="L486" s="37">
        <f>F486+H486+I486+J486+K486</f>
        <v>24507</v>
      </c>
      <c r="M486" s="37">
        <f>G486+K486</f>
        <v>0</v>
      </c>
    </row>
    <row r="487" spans="1:13" s="43" customFormat="1" ht="33">
      <c r="A487" s="34" t="s">
        <v>125</v>
      </c>
      <c r="B487" s="35" t="s">
        <v>51</v>
      </c>
      <c r="C487" s="35" t="s">
        <v>262</v>
      </c>
      <c r="D487" s="54" t="s">
        <v>289</v>
      </c>
      <c r="E487" s="35"/>
      <c r="F487" s="37">
        <f>F488</f>
        <v>62782</v>
      </c>
      <c r="G487" s="37">
        <f>G488</f>
        <v>0</v>
      </c>
      <c r="H487" s="37">
        <f t="shared" ref="H487:M487" si="205">H488</f>
        <v>0</v>
      </c>
      <c r="I487" s="37">
        <f t="shared" si="205"/>
        <v>0</v>
      </c>
      <c r="J487" s="37">
        <f t="shared" si="205"/>
        <v>0</v>
      </c>
      <c r="K487" s="37">
        <f t="shared" si="205"/>
        <v>0</v>
      </c>
      <c r="L487" s="37">
        <f t="shared" si="205"/>
        <v>62782</v>
      </c>
      <c r="M487" s="37">
        <f t="shared" si="205"/>
        <v>0</v>
      </c>
    </row>
    <row r="488" spans="1:13" s="43" customFormat="1" ht="33">
      <c r="A488" s="34" t="s">
        <v>290</v>
      </c>
      <c r="B488" s="35" t="s">
        <v>51</v>
      </c>
      <c r="C488" s="35" t="s">
        <v>262</v>
      </c>
      <c r="D488" s="54" t="s">
        <v>291</v>
      </c>
      <c r="E488" s="35"/>
      <c r="F488" s="37">
        <f>F489+F491+F493</f>
        <v>62782</v>
      </c>
      <c r="G488" s="37">
        <f>G489+G491+G493</f>
        <v>0</v>
      </c>
      <c r="H488" s="37">
        <f t="shared" ref="H488:M488" si="206">H489+H491+H493</f>
        <v>0</v>
      </c>
      <c r="I488" s="37">
        <f t="shared" si="206"/>
        <v>0</v>
      </c>
      <c r="J488" s="37">
        <f t="shared" si="206"/>
        <v>0</v>
      </c>
      <c r="K488" s="37">
        <f t="shared" si="206"/>
        <v>0</v>
      </c>
      <c r="L488" s="37">
        <f t="shared" si="206"/>
        <v>62782</v>
      </c>
      <c r="M488" s="37">
        <f t="shared" si="206"/>
        <v>0</v>
      </c>
    </row>
    <row r="489" spans="1:13" s="43" customFormat="1" ht="82.5">
      <c r="A489" s="34" t="s">
        <v>29</v>
      </c>
      <c r="B489" s="35" t="s">
        <v>51</v>
      </c>
      <c r="C489" s="35" t="s">
        <v>262</v>
      </c>
      <c r="D489" s="54" t="s">
        <v>291</v>
      </c>
      <c r="E489" s="42">
        <v>100</v>
      </c>
      <c r="F489" s="37">
        <f>F490</f>
        <v>18038</v>
      </c>
      <c r="G489" s="37">
        <f>G490</f>
        <v>0</v>
      </c>
      <c r="H489" s="37">
        <f t="shared" ref="H489:M489" si="207">H490</f>
        <v>0</v>
      </c>
      <c r="I489" s="37">
        <f t="shared" si="207"/>
        <v>0</v>
      </c>
      <c r="J489" s="37">
        <f t="shared" si="207"/>
        <v>0</v>
      </c>
      <c r="K489" s="37">
        <f t="shared" si="207"/>
        <v>0</v>
      </c>
      <c r="L489" s="37">
        <f t="shared" si="207"/>
        <v>18038</v>
      </c>
      <c r="M489" s="37">
        <f t="shared" si="207"/>
        <v>0</v>
      </c>
    </row>
    <row r="490" spans="1:13" s="43" customFormat="1" ht="33">
      <c r="A490" s="44" t="s">
        <v>129</v>
      </c>
      <c r="B490" s="35" t="s">
        <v>51</v>
      </c>
      <c r="C490" s="35" t="s">
        <v>262</v>
      </c>
      <c r="D490" s="54" t="s">
        <v>291</v>
      </c>
      <c r="E490" s="42">
        <v>110</v>
      </c>
      <c r="F490" s="37">
        <f>16811+1227</f>
        <v>18038</v>
      </c>
      <c r="G490" s="37"/>
      <c r="H490" s="38"/>
      <c r="I490" s="38"/>
      <c r="J490" s="38"/>
      <c r="K490" s="39"/>
      <c r="L490" s="37">
        <f>F490+H490+I490+J490+K490</f>
        <v>18038</v>
      </c>
      <c r="M490" s="37">
        <f>G490+K490</f>
        <v>0</v>
      </c>
    </row>
    <row r="491" spans="1:13" s="43" customFormat="1" ht="33">
      <c r="A491" s="34" t="s">
        <v>42</v>
      </c>
      <c r="B491" s="35" t="s">
        <v>51</v>
      </c>
      <c r="C491" s="35" t="s">
        <v>262</v>
      </c>
      <c r="D491" s="54" t="s">
        <v>291</v>
      </c>
      <c r="E491" s="42">
        <v>200</v>
      </c>
      <c r="F491" s="37">
        <f>F492</f>
        <v>44701</v>
      </c>
      <c r="G491" s="37">
        <f>G492</f>
        <v>0</v>
      </c>
      <c r="H491" s="37">
        <f t="shared" ref="H491:M491" si="208">H492</f>
        <v>0</v>
      </c>
      <c r="I491" s="37">
        <f t="shared" si="208"/>
        <v>0</v>
      </c>
      <c r="J491" s="37">
        <f t="shared" si="208"/>
        <v>0</v>
      </c>
      <c r="K491" s="37">
        <f t="shared" si="208"/>
        <v>0</v>
      </c>
      <c r="L491" s="37">
        <f t="shared" si="208"/>
        <v>44701</v>
      </c>
      <c r="M491" s="37">
        <f t="shared" si="208"/>
        <v>0</v>
      </c>
    </row>
    <row r="492" spans="1:13" s="43" customFormat="1" ht="49.5">
      <c r="A492" s="44" t="s">
        <v>43</v>
      </c>
      <c r="B492" s="35" t="s">
        <v>51</v>
      </c>
      <c r="C492" s="35" t="s">
        <v>262</v>
      </c>
      <c r="D492" s="54" t="s">
        <v>291</v>
      </c>
      <c r="E492" s="42">
        <v>240</v>
      </c>
      <c r="F492" s="37">
        <f>35827+8874</f>
        <v>44701</v>
      </c>
      <c r="G492" s="37"/>
      <c r="H492" s="38"/>
      <c r="I492" s="38"/>
      <c r="J492" s="38"/>
      <c r="K492" s="39"/>
      <c r="L492" s="37">
        <f>F492+H492+I492+J492+K492</f>
        <v>44701</v>
      </c>
      <c r="M492" s="37">
        <f>G492+K492</f>
        <v>0</v>
      </c>
    </row>
    <row r="493" spans="1:13" s="43" customFormat="1" ht="16.5">
      <c r="A493" s="44" t="s">
        <v>47</v>
      </c>
      <c r="B493" s="35" t="s">
        <v>51</v>
      </c>
      <c r="C493" s="35" t="s">
        <v>262</v>
      </c>
      <c r="D493" s="54" t="s">
        <v>291</v>
      </c>
      <c r="E493" s="42">
        <v>800</v>
      </c>
      <c r="F493" s="37">
        <f>F495+F494</f>
        <v>43</v>
      </c>
      <c r="G493" s="37">
        <f>G495+G494</f>
        <v>0</v>
      </c>
      <c r="H493" s="37">
        <f t="shared" ref="H493:M493" si="209">H495+H494</f>
        <v>0</v>
      </c>
      <c r="I493" s="37">
        <f t="shared" si="209"/>
        <v>0</v>
      </c>
      <c r="J493" s="37">
        <f t="shared" si="209"/>
        <v>0</v>
      </c>
      <c r="K493" s="37">
        <f t="shared" si="209"/>
        <v>0</v>
      </c>
      <c r="L493" s="37">
        <f t="shared" si="209"/>
        <v>43</v>
      </c>
      <c r="M493" s="37">
        <f t="shared" si="209"/>
        <v>0</v>
      </c>
    </row>
    <row r="494" spans="1:13" s="53" customFormat="1" ht="16.5" hidden="1">
      <c r="A494" s="44" t="s">
        <v>48</v>
      </c>
      <c r="B494" s="35" t="s">
        <v>51</v>
      </c>
      <c r="C494" s="35" t="s">
        <v>262</v>
      </c>
      <c r="D494" s="54" t="s">
        <v>291</v>
      </c>
      <c r="E494" s="42">
        <v>830</v>
      </c>
      <c r="F494" s="61"/>
      <c r="G494" s="61"/>
      <c r="H494" s="38"/>
      <c r="I494" s="38"/>
      <c r="J494" s="38"/>
      <c r="K494" s="39"/>
      <c r="L494" s="37">
        <f>F494+H494+I494+J494+K494</f>
        <v>0</v>
      </c>
      <c r="M494" s="37">
        <f>G494+K494</f>
        <v>0</v>
      </c>
    </row>
    <row r="495" spans="1:13" s="43" customFormat="1" ht="16.5">
      <c r="A495" s="34" t="s">
        <v>49</v>
      </c>
      <c r="B495" s="35" t="s">
        <v>51</v>
      </c>
      <c r="C495" s="35" t="s">
        <v>262</v>
      </c>
      <c r="D495" s="54" t="s">
        <v>291</v>
      </c>
      <c r="E495" s="42">
        <v>850</v>
      </c>
      <c r="F495" s="37">
        <f>40+3</f>
        <v>43</v>
      </c>
      <c r="G495" s="37"/>
      <c r="H495" s="38"/>
      <c r="I495" s="38"/>
      <c r="J495" s="38"/>
      <c r="K495" s="39"/>
      <c r="L495" s="37">
        <f>F495+H495+I495+J495+K495</f>
        <v>43</v>
      </c>
      <c r="M495" s="37">
        <f>G495+K495</f>
        <v>0</v>
      </c>
    </row>
    <row r="496" spans="1:13" s="43" customFormat="1" ht="16.5">
      <c r="A496" s="34" t="s">
        <v>33</v>
      </c>
      <c r="B496" s="35" t="s">
        <v>51</v>
      </c>
      <c r="C496" s="35" t="s">
        <v>262</v>
      </c>
      <c r="D496" s="47" t="s">
        <v>34</v>
      </c>
      <c r="E496" s="35"/>
      <c r="F496" s="37">
        <f>F497+F501</f>
        <v>1200</v>
      </c>
      <c r="G496" s="37">
        <f>G497+G501</f>
        <v>0</v>
      </c>
      <c r="H496" s="37">
        <f t="shared" ref="H496:M496" si="210">H497+H501</f>
        <v>0</v>
      </c>
      <c r="I496" s="37">
        <f t="shared" si="210"/>
        <v>0</v>
      </c>
      <c r="J496" s="37">
        <f t="shared" si="210"/>
        <v>0</v>
      </c>
      <c r="K496" s="37">
        <f t="shared" si="210"/>
        <v>0</v>
      </c>
      <c r="L496" s="37">
        <f t="shared" si="210"/>
        <v>1200</v>
      </c>
      <c r="M496" s="37">
        <f t="shared" si="210"/>
        <v>0</v>
      </c>
    </row>
    <row r="497" spans="1:13" s="69" customFormat="1" ht="16.5" hidden="1">
      <c r="A497" s="107" t="s">
        <v>85</v>
      </c>
      <c r="B497" s="66" t="s">
        <v>51</v>
      </c>
      <c r="C497" s="66" t="s">
        <v>262</v>
      </c>
      <c r="D497" s="66" t="s">
        <v>154</v>
      </c>
      <c r="E497" s="66"/>
      <c r="F497" s="58">
        <f t="shared" ref="F497:M499" si="211">F498</f>
        <v>0</v>
      </c>
      <c r="G497" s="58">
        <f t="shared" si="211"/>
        <v>0</v>
      </c>
      <c r="H497" s="58">
        <f t="shared" si="211"/>
        <v>0</v>
      </c>
      <c r="I497" s="58">
        <f t="shared" si="211"/>
        <v>0</v>
      </c>
      <c r="J497" s="58">
        <f t="shared" si="211"/>
        <v>0</v>
      </c>
      <c r="K497" s="58">
        <f t="shared" si="211"/>
        <v>0</v>
      </c>
      <c r="L497" s="58">
        <f t="shared" si="211"/>
        <v>0</v>
      </c>
      <c r="M497" s="58">
        <f t="shared" si="211"/>
        <v>0</v>
      </c>
    </row>
    <row r="498" spans="1:13" s="69" customFormat="1" ht="16.5" hidden="1">
      <c r="A498" s="82" t="s">
        <v>292</v>
      </c>
      <c r="B498" s="66" t="s">
        <v>51</v>
      </c>
      <c r="C498" s="66" t="s">
        <v>262</v>
      </c>
      <c r="D498" s="66" t="s">
        <v>293</v>
      </c>
      <c r="E498" s="66"/>
      <c r="F498" s="58">
        <f t="shared" si="211"/>
        <v>0</v>
      </c>
      <c r="G498" s="58">
        <f t="shared" si="211"/>
        <v>0</v>
      </c>
      <c r="H498" s="58">
        <f t="shared" si="211"/>
        <v>0</v>
      </c>
      <c r="I498" s="58">
        <f t="shared" si="211"/>
        <v>0</v>
      </c>
      <c r="J498" s="58">
        <f t="shared" si="211"/>
        <v>0</v>
      </c>
      <c r="K498" s="58">
        <f t="shared" si="211"/>
        <v>0</v>
      </c>
      <c r="L498" s="58">
        <f t="shared" si="211"/>
        <v>0</v>
      </c>
      <c r="M498" s="58">
        <f t="shared" si="211"/>
        <v>0</v>
      </c>
    </row>
    <row r="499" spans="1:13" s="69" customFormat="1" ht="16.5" hidden="1">
      <c r="A499" s="74" t="s">
        <v>47</v>
      </c>
      <c r="B499" s="66" t="s">
        <v>51</v>
      </c>
      <c r="C499" s="66" t="s">
        <v>262</v>
      </c>
      <c r="D499" s="66" t="s">
        <v>293</v>
      </c>
      <c r="E499" s="68">
        <v>800</v>
      </c>
      <c r="F499" s="58">
        <f t="shared" si="211"/>
        <v>0</v>
      </c>
      <c r="G499" s="58">
        <f t="shared" si="211"/>
        <v>0</v>
      </c>
      <c r="H499" s="58">
        <f t="shared" si="211"/>
        <v>0</v>
      </c>
      <c r="I499" s="58">
        <f t="shared" si="211"/>
        <v>0</v>
      </c>
      <c r="J499" s="58">
        <f t="shared" si="211"/>
        <v>0</v>
      </c>
      <c r="K499" s="58">
        <f t="shared" si="211"/>
        <v>0</v>
      </c>
      <c r="L499" s="58">
        <f t="shared" si="211"/>
        <v>0</v>
      </c>
      <c r="M499" s="58">
        <f t="shared" si="211"/>
        <v>0</v>
      </c>
    </row>
    <row r="500" spans="1:13" s="108" customFormat="1" ht="18.75" hidden="1">
      <c r="A500" s="82" t="s">
        <v>49</v>
      </c>
      <c r="B500" s="66" t="s">
        <v>51</v>
      </c>
      <c r="C500" s="66" t="s">
        <v>262</v>
      </c>
      <c r="D500" s="66" t="s">
        <v>293</v>
      </c>
      <c r="E500" s="68">
        <v>850</v>
      </c>
      <c r="F500" s="58"/>
      <c r="G500" s="58"/>
      <c r="H500" s="58"/>
      <c r="I500" s="58"/>
      <c r="J500" s="58"/>
      <c r="K500" s="58"/>
      <c r="L500" s="58">
        <f>F500+H500+I500+J500+K500</f>
        <v>0</v>
      </c>
      <c r="M500" s="58">
        <f>G500+K500</f>
        <v>0</v>
      </c>
    </row>
    <row r="501" spans="1:13" s="33" customFormat="1" ht="33.75">
      <c r="A501" s="34" t="s">
        <v>125</v>
      </c>
      <c r="B501" s="35" t="s">
        <v>51</v>
      </c>
      <c r="C501" s="35" t="s">
        <v>262</v>
      </c>
      <c r="D501" s="54" t="s">
        <v>164</v>
      </c>
      <c r="E501" s="35"/>
      <c r="F501" s="37">
        <f t="shared" ref="F501:M503" si="212">F502</f>
        <v>1200</v>
      </c>
      <c r="G501" s="37">
        <f t="shared" si="212"/>
        <v>0</v>
      </c>
      <c r="H501" s="37">
        <f t="shared" si="212"/>
        <v>0</v>
      </c>
      <c r="I501" s="37">
        <f t="shared" si="212"/>
        <v>0</v>
      </c>
      <c r="J501" s="37">
        <f t="shared" si="212"/>
        <v>0</v>
      </c>
      <c r="K501" s="37">
        <f t="shared" si="212"/>
        <v>0</v>
      </c>
      <c r="L501" s="37">
        <f t="shared" si="212"/>
        <v>1200</v>
      </c>
      <c r="M501" s="37">
        <f t="shared" si="212"/>
        <v>0</v>
      </c>
    </row>
    <row r="502" spans="1:13" s="33" customFormat="1" ht="33.75">
      <c r="A502" s="34" t="s">
        <v>290</v>
      </c>
      <c r="B502" s="35" t="s">
        <v>51</v>
      </c>
      <c r="C502" s="35" t="s">
        <v>262</v>
      </c>
      <c r="D502" s="54" t="s">
        <v>294</v>
      </c>
      <c r="E502" s="35"/>
      <c r="F502" s="37">
        <f t="shared" si="212"/>
        <v>1200</v>
      </c>
      <c r="G502" s="37">
        <f t="shared" si="212"/>
        <v>0</v>
      </c>
      <c r="H502" s="37">
        <f t="shared" si="212"/>
        <v>0</v>
      </c>
      <c r="I502" s="37">
        <f t="shared" si="212"/>
        <v>0</v>
      </c>
      <c r="J502" s="37">
        <f t="shared" si="212"/>
        <v>0</v>
      </c>
      <c r="K502" s="37">
        <f t="shared" si="212"/>
        <v>0</v>
      </c>
      <c r="L502" s="37">
        <f t="shared" si="212"/>
        <v>1200</v>
      </c>
      <c r="M502" s="37">
        <f t="shared" si="212"/>
        <v>0</v>
      </c>
    </row>
    <row r="503" spans="1:13" s="33" customFormat="1" ht="18.75">
      <c r="A503" s="44" t="s">
        <v>47</v>
      </c>
      <c r="B503" s="35" t="s">
        <v>51</v>
      </c>
      <c r="C503" s="35" t="s">
        <v>262</v>
      </c>
      <c r="D503" s="54" t="s">
        <v>294</v>
      </c>
      <c r="E503" s="42">
        <v>800</v>
      </c>
      <c r="F503" s="37">
        <f t="shared" si="212"/>
        <v>1200</v>
      </c>
      <c r="G503" s="37">
        <f t="shared" si="212"/>
        <v>0</v>
      </c>
      <c r="H503" s="37">
        <f t="shared" si="212"/>
        <v>0</v>
      </c>
      <c r="I503" s="37">
        <f t="shared" si="212"/>
        <v>0</v>
      </c>
      <c r="J503" s="37">
        <f t="shared" si="212"/>
        <v>0</v>
      </c>
      <c r="K503" s="37">
        <f t="shared" si="212"/>
        <v>0</v>
      </c>
      <c r="L503" s="37">
        <f t="shared" si="212"/>
        <v>1200</v>
      </c>
      <c r="M503" s="37">
        <f t="shared" si="212"/>
        <v>0</v>
      </c>
    </row>
    <row r="504" spans="1:13" s="33" customFormat="1" ht="18.75">
      <c r="A504" s="34" t="s">
        <v>49</v>
      </c>
      <c r="B504" s="35" t="s">
        <v>51</v>
      </c>
      <c r="C504" s="35" t="s">
        <v>262</v>
      </c>
      <c r="D504" s="54" t="s">
        <v>294</v>
      </c>
      <c r="E504" s="42">
        <v>850</v>
      </c>
      <c r="F504" s="37">
        <v>1200</v>
      </c>
      <c r="G504" s="37"/>
      <c r="H504" s="38"/>
      <c r="I504" s="38"/>
      <c r="J504" s="38"/>
      <c r="K504" s="39"/>
      <c r="L504" s="37">
        <f>F504+H504+I504+J504+K504</f>
        <v>1200</v>
      </c>
      <c r="M504" s="37">
        <f>G504+K504</f>
        <v>0</v>
      </c>
    </row>
    <row r="505" spans="1:13" s="33" customFormat="1" ht="18.75">
      <c r="A505" s="34"/>
      <c r="B505" s="35"/>
      <c r="C505" s="35"/>
      <c r="D505" s="54"/>
      <c r="E505" s="35"/>
      <c r="F505" s="109"/>
      <c r="G505" s="109"/>
      <c r="H505" s="109"/>
      <c r="I505" s="109"/>
      <c r="J505" s="109"/>
      <c r="K505" s="109"/>
      <c r="L505" s="109"/>
      <c r="M505" s="109"/>
    </row>
    <row r="506" spans="1:13" s="41" customFormat="1" ht="37.5">
      <c r="A506" s="27" t="s">
        <v>295</v>
      </c>
      <c r="B506" s="28" t="s">
        <v>51</v>
      </c>
      <c r="C506" s="28" t="s">
        <v>296</v>
      </c>
      <c r="D506" s="46"/>
      <c r="E506" s="28"/>
      <c r="F506" s="30">
        <f>F507+F519+F537+F543+F548</f>
        <v>51937</v>
      </c>
      <c r="G506" s="30">
        <f>G507+G519+G537+G543+G548</f>
        <v>0</v>
      </c>
      <c r="H506" s="30">
        <f t="shared" ref="H506:M506" si="213">H507+H519+H537+H543+H548</f>
        <v>0</v>
      </c>
      <c r="I506" s="30">
        <f t="shared" si="213"/>
        <v>0</v>
      </c>
      <c r="J506" s="30">
        <f t="shared" si="213"/>
        <v>0</v>
      </c>
      <c r="K506" s="30">
        <f t="shared" si="213"/>
        <v>0</v>
      </c>
      <c r="L506" s="30">
        <f t="shared" si="213"/>
        <v>51937</v>
      </c>
      <c r="M506" s="30">
        <f t="shared" si="213"/>
        <v>0</v>
      </c>
    </row>
    <row r="507" spans="1:13" s="41" customFormat="1" ht="50.25">
      <c r="A507" s="34" t="s">
        <v>297</v>
      </c>
      <c r="B507" s="35" t="s">
        <v>51</v>
      </c>
      <c r="C507" s="35" t="s">
        <v>296</v>
      </c>
      <c r="D507" s="35" t="s">
        <v>298</v>
      </c>
      <c r="E507" s="28"/>
      <c r="F507" s="37">
        <f>F508+F512</f>
        <v>22730</v>
      </c>
      <c r="G507" s="37">
        <f>G508+G512</f>
        <v>0</v>
      </c>
      <c r="H507" s="37">
        <f t="shared" ref="H507:M507" si="214">H508+H512</f>
        <v>0</v>
      </c>
      <c r="I507" s="37">
        <f t="shared" si="214"/>
        <v>0</v>
      </c>
      <c r="J507" s="37">
        <f t="shared" si="214"/>
        <v>0</v>
      </c>
      <c r="K507" s="37">
        <f t="shared" si="214"/>
        <v>0</v>
      </c>
      <c r="L507" s="37">
        <f t="shared" si="214"/>
        <v>22730</v>
      </c>
      <c r="M507" s="37">
        <f t="shared" si="214"/>
        <v>0</v>
      </c>
    </row>
    <row r="508" spans="1:13" s="41" customFormat="1" ht="33.75">
      <c r="A508" s="34" t="s">
        <v>95</v>
      </c>
      <c r="B508" s="35" t="s">
        <v>51</v>
      </c>
      <c r="C508" s="35" t="s">
        <v>296</v>
      </c>
      <c r="D508" s="35" t="s">
        <v>299</v>
      </c>
      <c r="E508" s="28"/>
      <c r="F508" s="37">
        <f t="shared" ref="F508:M510" si="215">F509</f>
        <v>12110</v>
      </c>
      <c r="G508" s="37">
        <f t="shared" si="215"/>
        <v>0</v>
      </c>
      <c r="H508" s="37">
        <f t="shared" si="215"/>
        <v>0</v>
      </c>
      <c r="I508" s="37">
        <f t="shared" si="215"/>
        <v>0</v>
      </c>
      <c r="J508" s="37">
        <f t="shared" si="215"/>
        <v>0</v>
      </c>
      <c r="K508" s="37">
        <f t="shared" si="215"/>
        <v>0</v>
      </c>
      <c r="L508" s="37">
        <f t="shared" si="215"/>
        <v>12110</v>
      </c>
      <c r="M508" s="37">
        <f t="shared" si="215"/>
        <v>0</v>
      </c>
    </row>
    <row r="509" spans="1:13" s="41" customFormat="1" ht="33.75">
      <c r="A509" s="34" t="s">
        <v>300</v>
      </c>
      <c r="B509" s="35" t="s">
        <v>51</v>
      </c>
      <c r="C509" s="35" t="s">
        <v>296</v>
      </c>
      <c r="D509" s="35" t="s">
        <v>301</v>
      </c>
      <c r="E509" s="28"/>
      <c r="F509" s="37">
        <f t="shared" si="215"/>
        <v>12110</v>
      </c>
      <c r="G509" s="37">
        <f t="shared" si="215"/>
        <v>0</v>
      </c>
      <c r="H509" s="37">
        <f t="shared" si="215"/>
        <v>0</v>
      </c>
      <c r="I509" s="37">
        <f t="shared" si="215"/>
        <v>0</v>
      </c>
      <c r="J509" s="37">
        <f t="shared" si="215"/>
        <v>0</v>
      </c>
      <c r="K509" s="37">
        <f t="shared" si="215"/>
        <v>0</v>
      </c>
      <c r="L509" s="37">
        <f t="shared" si="215"/>
        <v>12110</v>
      </c>
      <c r="M509" s="37">
        <f t="shared" si="215"/>
        <v>0</v>
      </c>
    </row>
    <row r="510" spans="1:13" s="41" customFormat="1" ht="50.25">
      <c r="A510" s="34" t="s">
        <v>99</v>
      </c>
      <c r="B510" s="35" t="s">
        <v>51</v>
      </c>
      <c r="C510" s="35" t="s">
        <v>296</v>
      </c>
      <c r="D510" s="35" t="s">
        <v>301</v>
      </c>
      <c r="E510" s="110">
        <v>600</v>
      </c>
      <c r="F510" s="37">
        <f t="shared" si="215"/>
        <v>12110</v>
      </c>
      <c r="G510" s="37">
        <f t="shared" si="215"/>
        <v>0</v>
      </c>
      <c r="H510" s="37">
        <f t="shared" si="215"/>
        <v>0</v>
      </c>
      <c r="I510" s="37">
        <f t="shared" si="215"/>
        <v>0</v>
      </c>
      <c r="J510" s="37">
        <f t="shared" si="215"/>
        <v>0</v>
      </c>
      <c r="K510" s="37">
        <f t="shared" si="215"/>
        <v>0</v>
      </c>
      <c r="L510" s="37">
        <f t="shared" si="215"/>
        <v>12110</v>
      </c>
      <c r="M510" s="37">
        <f t="shared" si="215"/>
        <v>0</v>
      </c>
    </row>
    <row r="511" spans="1:13" s="41" customFormat="1" ht="18.75">
      <c r="A511" s="34" t="s">
        <v>181</v>
      </c>
      <c r="B511" s="35" t="s">
        <v>51</v>
      </c>
      <c r="C511" s="35" t="s">
        <v>296</v>
      </c>
      <c r="D511" s="35" t="s">
        <v>301</v>
      </c>
      <c r="E511" s="110">
        <v>610</v>
      </c>
      <c r="F511" s="37">
        <v>12110</v>
      </c>
      <c r="G511" s="37"/>
      <c r="H511" s="38"/>
      <c r="I511" s="38"/>
      <c r="J511" s="38"/>
      <c r="K511" s="39"/>
      <c r="L511" s="37">
        <f>F511+H511+I511+J511+K511</f>
        <v>12110</v>
      </c>
      <c r="M511" s="37">
        <f>G511+K511</f>
        <v>0</v>
      </c>
    </row>
    <row r="512" spans="1:13" s="41" customFormat="1" ht="16.5">
      <c r="A512" s="34" t="s">
        <v>85</v>
      </c>
      <c r="B512" s="35" t="s">
        <v>51</v>
      </c>
      <c r="C512" s="35" t="s">
        <v>296</v>
      </c>
      <c r="D512" s="35" t="s">
        <v>302</v>
      </c>
      <c r="E512" s="35"/>
      <c r="F512" s="37">
        <f>F513+F516</f>
        <v>10620</v>
      </c>
      <c r="G512" s="37">
        <f>G513+G516</f>
        <v>0</v>
      </c>
      <c r="H512" s="37">
        <f t="shared" ref="H512:M512" si="216">H513+H516</f>
        <v>0</v>
      </c>
      <c r="I512" s="37">
        <f t="shared" si="216"/>
        <v>0</v>
      </c>
      <c r="J512" s="37">
        <f t="shared" si="216"/>
        <v>0</v>
      </c>
      <c r="K512" s="37">
        <f t="shared" si="216"/>
        <v>0</v>
      </c>
      <c r="L512" s="37">
        <f t="shared" si="216"/>
        <v>10620</v>
      </c>
      <c r="M512" s="37">
        <f t="shared" si="216"/>
        <v>0</v>
      </c>
    </row>
    <row r="513" spans="1:13" s="41" customFormat="1" ht="16.5">
      <c r="A513" s="34" t="s">
        <v>303</v>
      </c>
      <c r="B513" s="35" t="s">
        <v>51</v>
      </c>
      <c r="C513" s="35" t="s">
        <v>296</v>
      </c>
      <c r="D513" s="35" t="s">
        <v>304</v>
      </c>
      <c r="E513" s="35"/>
      <c r="F513" s="37">
        <f>F514</f>
        <v>10616</v>
      </c>
      <c r="G513" s="37">
        <f>G514</f>
        <v>0</v>
      </c>
      <c r="H513" s="37">
        <f t="shared" ref="H513:M514" si="217">H514</f>
        <v>0</v>
      </c>
      <c r="I513" s="37">
        <f t="shared" si="217"/>
        <v>0</v>
      </c>
      <c r="J513" s="37">
        <f t="shared" si="217"/>
        <v>0</v>
      </c>
      <c r="K513" s="37">
        <f t="shared" si="217"/>
        <v>0</v>
      </c>
      <c r="L513" s="37">
        <f t="shared" si="217"/>
        <v>10616</v>
      </c>
      <c r="M513" s="37">
        <f t="shared" si="217"/>
        <v>0</v>
      </c>
    </row>
    <row r="514" spans="1:13" s="41" customFormat="1" ht="33">
      <c r="A514" s="34" t="s">
        <v>42</v>
      </c>
      <c r="B514" s="35" t="s">
        <v>51</v>
      </c>
      <c r="C514" s="35" t="s">
        <v>296</v>
      </c>
      <c r="D514" s="35" t="s">
        <v>304</v>
      </c>
      <c r="E514" s="42">
        <v>200</v>
      </c>
      <c r="F514" s="37">
        <f>F515</f>
        <v>10616</v>
      </c>
      <c r="G514" s="37">
        <f>G515</f>
        <v>0</v>
      </c>
      <c r="H514" s="37">
        <f t="shared" si="217"/>
        <v>0</v>
      </c>
      <c r="I514" s="37">
        <f t="shared" si="217"/>
        <v>0</v>
      </c>
      <c r="J514" s="37">
        <f t="shared" si="217"/>
        <v>0</v>
      </c>
      <c r="K514" s="37">
        <f t="shared" si="217"/>
        <v>0</v>
      </c>
      <c r="L514" s="37">
        <f t="shared" si="217"/>
        <v>10616</v>
      </c>
      <c r="M514" s="37">
        <f t="shared" si="217"/>
        <v>0</v>
      </c>
    </row>
    <row r="515" spans="1:13" s="41" customFormat="1" ht="49.5">
      <c r="A515" s="34" t="s">
        <v>43</v>
      </c>
      <c r="B515" s="35" t="s">
        <v>51</v>
      </c>
      <c r="C515" s="35" t="s">
        <v>296</v>
      </c>
      <c r="D515" s="35" t="s">
        <v>304</v>
      </c>
      <c r="E515" s="42">
        <v>240</v>
      </c>
      <c r="F515" s="37">
        <v>10616</v>
      </c>
      <c r="G515" s="37"/>
      <c r="H515" s="38"/>
      <c r="I515" s="38"/>
      <c r="J515" s="38"/>
      <c r="K515" s="39"/>
      <c r="L515" s="37">
        <f>F515+H515+I515+J515+K515</f>
        <v>10616</v>
      </c>
      <c r="M515" s="37">
        <f>G515+K515</f>
        <v>0</v>
      </c>
    </row>
    <row r="516" spans="1:13" s="41" customFormat="1" ht="33">
      <c r="A516" s="34" t="s">
        <v>305</v>
      </c>
      <c r="B516" s="35" t="s">
        <v>51</v>
      </c>
      <c r="C516" s="35" t="s">
        <v>296</v>
      </c>
      <c r="D516" s="35" t="s">
        <v>306</v>
      </c>
      <c r="E516" s="35"/>
      <c r="F516" s="37">
        <f>F517</f>
        <v>4</v>
      </c>
      <c r="G516" s="37">
        <f>G517</f>
        <v>0</v>
      </c>
      <c r="H516" s="37">
        <f t="shared" ref="H516:M517" si="218">H517</f>
        <v>0</v>
      </c>
      <c r="I516" s="37">
        <f t="shared" si="218"/>
        <v>0</v>
      </c>
      <c r="J516" s="37">
        <f t="shared" si="218"/>
        <v>0</v>
      </c>
      <c r="K516" s="37">
        <f t="shared" si="218"/>
        <v>0</v>
      </c>
      <c r="L516" s="37">
        <f t="shared" si="218"/>
        <v>4</v>
      </c>
      <c r="M516" s="37">
        <f t="shared" si="218"/>
        <v>0</v>
      </c>
    </row>
    <row r="517" spans="1:13" s="41" customFormat="1" ht="49.5">
      <c r="A517" s="34" t="s">
        <v>99</v>
      </c>
      <c r="B517" s="35" t="s">
        <v>51</v>
      </c>
      <c r="C517" s="35" t="s">
        <v>296</v>
      </c>
      <c r="D517" s="35" t="s">
        <v>306</v>
      </c>
      <c r="E517" s="42">
        <v>600</v>
      </c>
      <c r="F517" s="37">
        <f>F518</f>
        <v>4</v>
      </c>
      <c r="G517" s="37">
        <f>G518</f>
        <v>0</v>
      </c>
      <c r="H517" s="37">
        <f t="shared" si="218"/>
        <v>0</v>
      </c>
      <c r="I517" s="37">
        <f t="shared" si="218"/>
        <v>0</v>
      </c>
      <c r="J517" s="37">
        <f t="shared" si="218"/>
        <v>0</v>
      </c>
      <c r="K517" s="37">
        <f t="shared" si="218"/>
        <v>0</v>
      </c>
      <c r="L517" s="37">
        <f t="shared" si="218"/>
        <v>4</v>
      </c>
      <c r="M517" s="37">
        <f t="shared" si="218"/>
        <v>0</v>
      </c>
    </row>
    <row r="518" spans="1:13" s="41" customFormat="1" ht="16.5">
      <c r="A518" s="34" t="s">
        <v>181</v>
      </c>
      <c r="B518" s="35" t="s">
        <v>51</v>
      </c>
      <c r="C518" s="35" t="s">
        <v>296</v>
      </c>
      <c r="D518" s="35" t="s">
        <v>306</v>
      </c>
      <c r="E518" s="42">
        <v>610</v>
      </c>
      <c r="F518" s="37">
        <v>4</v>
      </c>
      <c r="G518" s="37"/>
      <c r="H518" s="38"/>
      <c r="I518" s="38"/>
      <c r="J518" s="38"/>
      <c r="K518" s="39"/>
      <c r="L518" s="37">
        <f>F518+H518+I518+J518+K518</f>
        <v>4</v>
      </c>
      <c r="M518" s="37">
        <f>G518+K518</f>
        <v>0</v>
      </c>
    </row>
    <row r="519" spans="1:13" s="41" customFormat="1" ht="66.75">
      <c r="A519" s="34" t="s">
        <v>307</v>
      </c>
      <c r="B519" s="35" t="s">
        <v>51</v>
      </c>
      <c r="C519" s="35" t="s">
        <v>296</v>
      </c>
      <c r="D519" s="54" t="s">
        <v>308</v>
      </c>
      <c r="E519" s="35"/>
      <c r="F519" s="37">
        <f>F520+F524+F535+F531</f>
        <v>24396</v>
      </c>
      <c r="G519" s="37">
        <f>G520+G524+G535+G531</f>
        <v>0</v>
      </c>
      <c r="H519" s="37">
        <f t="shared" ref="H519:M519" si="219">H520+H524+H535+H531</f>
        <v>0</v>
      </c>
      <c r="I519" s="37">
        <f t="shared" si="219"/>
        <v>0</v>
      </c>
      <c r="J519" s="37">
        <f t="shared" si="219"/>
        <v>0</v>
      </c>
      <c r="K519" s="37">
        <f t="shared" si="219"/>
        <v>0</v>
      </c>
      <c r="L519" s="37">
        <f t="shared" si="219"/>
        <v>24396</v>
      </c>
      <c r="M519" s="37">
        <f t="shared" si="219"/>
        <v>0</v>
      </c>
    </row>
    <row r="520" spans="1:13" s="41" customFormat="1" ht="33">
      <c r="A520" s="50" t="s">
        <v>95</v>
      </c>
      <c r="B520" s="35" t="s">
        <v>51</v>
      </c>
      <c r="C520" s="35" t="s">
        <v>296</v>
      </c>
      <c r="D520" s="54" t="s">
        <v>309</v>
      </c>
      <c r="E520" s="35"/>
      <c r="F520" s="37">
        <f t="shared" ref="F520:M522" si="220">F521</f>
        <v>23496</v>
      </c>
      <c r="G520" s="37">
        <f t="shared" si="220"/>
        <v>0</v>
      </c>
      <c r="H520" s="37">
        <f t="shared" si="220"/>
        <v>0</v>
      </c>
      <c r="I520" s="37">
        <f t="shared" si="220"/>
        <v>0</v>
      </c>
      <c r="J520" s="37">
        <f t="shared" si="220"/>
        <v>0</v>
      </c>
      <c r="K520" s="37">
        <f t="shared" si="220"/>
        <v>0</v>
      </c>
      <c r="L520" s="37">
        <f t="shared" si="220"/>
        <v>23496</v>
      </c>
      <c r="M520" s="37">
        <f t="shared" si="220"/>
        <v>0</v>
      </c>
    </row>
    <row r="521" spans="1:13" s="41" customFormat="1" ht="33">
      <c r="A521" s="34" t="s">
        <v>310</v>
      </c>
      <c r="B521" s="35" t="s">
        <v>51</v>
      </c>
      <c r="C521" s="35" t="s">
        <v>296</v>
      </c>
      <c r="D521" s="54" t="s">
        <v>311</v>
      </c>
      <c r="E521" s="35"/>
      <c r="F521" s="37">
        <f t="shared" si="220"/>
        <v>23496</v>
      </c>
      <c r="G521" s="37">
        <f t="shared" si="220"/>
        <v>0</v>
      </c>
      <c r="H521" s="37">
        <f t="shared" si="220"/>
        <v>0</v>
      </c>
      <c r="I521" s="37">
        <f t="shared" si="220"/>
        <v>0</v>
      </c>
      <c r="J521" s="37">
        <f t="shared" si="220"/>
        <v>0</v>
      </c>
      <c r="K521" s="37">
        <f t="shared" si="220"/>
        <v>0</v>
      </c>
      <c r="L521" s="37">
        <f t="shared" si="220"/>
        <v>23496</v>
      </c>
      <c r="M521" s="37">
        <f t="shared" si="220"/>
        <v>0</v>
      </c>
    </row>
    <row r="522" spans="1:13" s="41" customFormat="1" ht="49.5">
      <c r="A522" s="34" t="s">
        <v>99</v>
      </c>
      <c r="B522" s="35" t="s">
        <v>51</v>
      </c>
      <c r="C522" s="35" t="s">
        <v>296</v>
      </c>
      <c r="D522" s="54" t="s">
        <v>311</v>
      </c>
      <c r="E522" s="42">
        <v>600</v>
      </c>
      <c r="F522" s="37">
        <f t="shared" si="220"/>
        <v>23496</v>
      </c>
      <c r="G522" s="37">
        <f t="shared" si="220"/>
        <v>0</v>
      </c>
      <c r="H522" s="37">
        <f t="shared" si="220"/>
        <v>0</v>
      </c>
      <c r="I522" s="37">
        <f t="shared" si="220"/>
        <v>0</v>
      </c>
      <c r="J522" s="37">
        <f t="shared" si="220"/>
        <v>0</v>
      </c>
      <c r="K522" s="37">
        <f t="shared" si="220"/>
        <v>0</v>
      </c>
      <c r="L522" s="37">
        <f t="shared" si="220"/>
        <v>23496</v>
      </c>
      <c r="M522" s="37">
        <f t="shared" si="220"/>
        <v>0</v>
      </c>
    </row>
    <row r="523" spans="1:13" s="41" customFormat="1" ht="16.5">
      <c r="A523" s="34" t="s">
        <v>100</v>
      </c>
      <c r="B523" s="35" t="s">
        <v>51</v>
      </c>
      <c r="C523" s="35" t="s">
        <v>296</v>
      </c>
      <c r="D523" s="54" t="s">
        <v>311</v>
      </c>
      <c r="E523" s="42">
        <v>620</v>
      </c>
      <c r="F523" s="37">
        <f>23449+47</f>
        <v>23496</v>
      </c>
      <c r="G523" s="37"/>
      <c r="H523" s="38"/>
      <c r="I523" s="38"/>
      <c r="J523" s="38"/>
      <c r="K523" s="39"/>
      <c r="L523" s="37">
        <f>F523+H523+I523+J523+K523</f>
        <v>23496</v>
      </c>
      <c r="M523" s="37">
        <f>G523+K523</f>
        <v>0</v>
      </c>
    </row>
    <row r="524" spans="1:13" s="41" customFormat="1" ht="16.5">
      <c r="A524" s="34" t="s">
        <v>85</v>
      </c>
      <c r="B524" s="35" t="s">
        <v>51</v>
      </c>
      <c r="C524" s="35" t="s">
        <v>296</v>
      </c>
      <c r="D524" s="54" t="s">
        <v>312</v>
      </c>
      <c r="E524" s="35"/>
      <c r="F524" s="37">
        <f>F525</f>
        <v>900</v>
      </c>
      <c r="G524" s="37">
        <f>G525</f>
        <v>0</v>
      </c>
      <c r="H524" s="37">
        <f t="shared" ref="H524:M524" si="221">H525</f>
        <v>0</v>
      </c>
      <c r="I524" s="37">
        <f t="shared" si="221"/>
        <v>0</v>
      </c>
      <c r="J524" s="37">
        <f t="shared" si="221"/>
        <v>0</v>
      </c>
      <c r="K524" s="37">
        <f t="shared" si="221"/>
        <v>0</v>
      </c>
      <c r="L524" s="37">
        <f t="shared" si="221"/>
        <v>900</v>
      </c>
      <c r="M524" s="37">
        <f t="shared" si="221"/>
        <v>0</v>
      </c>
    </row>
    <row r="525" spans="1:13" s="41" customFormat="1" ht="16.5">
      <c r="A525" s="34" t="s">
        <v>313</v>
      </c>
      <c r="B525" s="35" t="s">
        <v>51</v>
      </c>
      <c r="C525" s="35" t="s">
        <v>296</v>
      </c>
      <c r="D525" s="54" t="s">
        <v>314</v>
      </c>
      <c r="E525" s="35"/>
      <c r="F525" s="37">
        <f>F526+F529</f>
        <v>900</v>
      </c>
      <c r="G525" s="37">
        <f>G526+G529</f>
        <v>0</v>
      </c>
      <c r="H525" s="37">
        <f t="shared" ref="H525:M525" si="222">H526+H529</f>
        <v>0</v>
      </c>
      <c r="I525" s="37">
        <f t="shared" si="222"/>
        <v>0</v>
      </c>
      <c r="J525" s="37">
        <f t="shared" si="222"/>
        <v>0</v>
      </c>
      <c r="K525" s="37">
        <f t="shared" si="222"/>
        <v>0</v>
      </c>
      <c r="L525" s="37">
        <f t="shared" si="222"/>
        <v>900</v>
      </c>
      <c r="M525" s="37">
        <f t="shared" si="222"/>
        <v>0</v>
      </c>
    </row>
    <row r="526" spans="1:13" s="41" customFormat="1" ht="49.5">
      <c r="A526" s="34" t="s">
        <v>99</v>
      </c>
      <c r="B526" s="35" t="s">
        <v>51</v>
      </c>
      <c r="C526" s="35" t="s">
        <v>296</v>
      </c>
      <c r="D526" s="54" t="s">
        <v>314</v>
      </c>
      <c r="E526" s="42">
        <v>600</v>
      </c>
      <c r="F526" s="37">
        <f>F527+F528</f>
        <v>900</v>
      </c>
      <c r="G526" s="37">
        <f>G527+G528</f>
        <v>0</v>
      </c>
      <c r="H526" s="37">
        <f t="shared" ref="H526:M526" si="223">H527+H528</f>
        <v>0</v>
      </c>
      <c r="I526" s="37">
        <f t="shared" si="223"/>
        <v>0</v>
      </c>
      <c r="J526" s="37">
        <f t="shared" si="223"/>
        <v>0</v>
      </c>
      <c r="K526" s="37">
        <f t="shared" si="223"/>
        <v>0</v>
      </c>
      <c r="L526" s="37">
        <f t="shared" si="223"/>
        <v>900</v>
      </c>
      <c r="M526" s="37">
        <f t="shared" si="223"/>
        <v>0</v>
      </c>
    </row>
    <row r="527" spans="1:13" s="41" customFormat="1" ht="16.5">
      <c r="A527" s="34" t="s">
        <v>100</v>
      </c>
      <c r="B527" s="35" t="s">
        <v>51</v>
      </c>
      <c r="C527" s="35" t="s">
        <v>296</v>
      </c>
      <c r="D527" s="54" t="s">
        <v>314</v>
      </c>
      <c r="E527" s="42">
        <v>620</v>
      </c>
      <c r="F527" s="37">
        <v>900</v>
      </c>
      <c r="G527" s="37"/>
      <c r="H527" s="38"/>
      <c r="I527" s="38"/>
      <c r="J527" s="38"/>
      <c r="K527" s="39"/>
      <c r="L527" s="37">
        <f>F527+H527+I527+J527+K527</f>
        <v>900</v>
      </c>
      <c r="M527" s="37">
        <f>G527+K527</f>
        <v>0</v>
      </c>
    </row>
    <row r="528" spans="1:13" s="112" customFormat="1" ht="66" hidden="1">
      <c r="A528" s="34" t="s">
        <v>177</v>
      </c>
      <c r="B528" s="35" t="s">
        <v>51</v>
      </c>
      <c r="C528" s="35" t="s">
        <v>296</v>
      </c>
      <c r="D528" s="54" t="s">
        <v>314</v>
      </c>
      <c r="E528" s="42">
        <v>630</v>
      </c>
      <c r="F528" s="111"/>
      <c r="G528" s="111"/>
      <c r="H528" s="38"/>
      <c r="I528" s="38"/>
      <c r="J528" s="38"/>
      <c r="K528" s="39"/>
      <c r="L528" s="37">
        <f>F528+H528+I528+J528+K528</f>
        <v>0</v>
      </c>
      <c r="M528" s="37">
        <f>G528+K528</f>
        <v>0</v>
      </c>
    </row>
    <row r="529" spans="1:13" s="112" customFormat="1" ht="16.5" hidden="1">
      <c r="A529" s="34" t="s">
        <v>47</v>
      </c>
      <c r="B529" s="35" t="s">
        <v>51</v>
      </c>
      <c r="C529" s="35" t="s">
        <v>296</v>
      </c>
      <c r="D529" s="54" t="s">
        <v>314</v>
      </c>
      <c r="E529" s="42">
        <v>800</v>
      </c>
      <c r="F529" s="111"/>
      <c r="G529" s="111"/>
      <c r="H529" s="113"/>
      <c r="I529" s="113"/>
      <c r="J529" s="113"/>
      <c r="K529" s="113"/>
      <c r="L529" s="113"/>
      <c r="M529" s="113"/>
    </row>
    <row r="530" spans="1:13" s="112" customFormat="1" ht="66" hidden="1">
      <c r="A530" s="34" t="s">
        <v>248</v>
      </c>
      <c r="B530" s="35" t="s">
        <v>51</v>
      </c>
      <c r="C530" s="35" t="s">
        <v>296</v>
      </c>
      <c r="D530" s="54" t="s">
        <v>314</v>
      </c>
      <c r="E530" s="42">
        <v>810</v>
      </c>
      <c r="F530" s="111"/>
      <c r="G530" s="111"/>
      <c r="H530" s="38"/>
      <c r="I530" s="38"/>
      <c r="J530" s="38"/>
      <c r="K530" s="39"/>
      <c r="L530" s="37">
        <f>F530+H530+I530+J530+K530</f>
        <v>0</v>
      </c>
      <c r="M530" s="37">
        <f>G530+K530</f>
        <v>0</v>
      </c>
    </row>
    <row r="531" spans="1:13" s="112" customFormat="1" ht="33" hidden="1">
      <c r="A531" s="34" t="s">
        <v>315</v>
      </c>
      <c r="B531" s="35" t="s">
        <v>51</v>
      </c>
      <c r="C531" s="35" t="s">
        <v>296</v>
      </c>
      <c r="D531" s="54" t="s">
        <v>316</v>
      </c>
      <c r="E531" s="35"/>
      <c r="F531" s="111"/>
      <c r="G531" s="111"/>
      <c r="H531" s="113"/>
      <c r="I531" s="113"/>
      <c r="J531" s="113"/>
      <c r="K531" s="113"/>
      <c r="L531" s="113"/>
      <c r="M531" s="113"/>
    </row>
    <row r="532" spans="1:13" s="112" customFormat="1" ht="49.5" hidden="1">
      <c r="A532" s="34" t="s">
        <v>99</v>
      </c>
      <c r="B532" s="35" t="s">
        <v>51</v>
      </c>
      <c r="C532" s="35" t="s">
        <v>296</v>
      </c>
      <c r="D532" s="54" t="s">
        <v>316</v>
      </c>
      <c r="E532" s="42">
        <v>600</v>
      </c>
      <c r="F532" s="111"/>
      <c r="G532" s="111"/>
      <c r="H532" s="113"/>
      <c r="I532" s="113"/>
      <c r="J532" s="113"/>
      <c r="K532" s="113"/>
      <c r="L532" s="113"/>
      <c r="M532" s="113"/>
    </row>
    <row r="533" spans="1:13" s="112" customFormat="1" ht="16.5" hidden="1">
      <c r="A533" s="34" t="s">
        <v>100</v>
      </c>
      <c r="B533" s="35" t="s">
        <v>51</v>
      </c>
      <c r="C533" s="35" t="s">
        <v>296</v>
      </c>
      <c r="D533" s="54" t="s">
        <v>316</v>
      </c>
      <c r="E533" s="42">
        <v>620</v>
      </c>
      <c r="F533" s="111"/>
      <c r="G533" s="111"/>
      <c r="H533" s="38"/>
      <c r="I533" s="38"/>
      <c r="J533" s="38"/>
      <c r="K533" s="39"/>
      <c r="L533" s="37">
        <f>F533+H533+I533+J533+K533</f>
        <v>0</v>
      </c>
      <c r="M533" s="37">
        <f>G533+K533</f>
        <v>0</v>
      </c>
    </row>
    <row r="534" spans="1:13" s="112" customFormat="1" ht="66" hidden="1">
      <c r="A534" s="34" t="s">
        <v>317</v>
      </c>
      <c r="B534" s="35" t="s">
        <v>51</v>
      </c>
      <c r="C534" s="35" t="s">
        <v>296</v>
      </c>
      <c r="D534" s="54" t="s">
        <v>318</v>
      </c>
      <c r="E534" s="35"/>
      <c r="F534" s="111"/>
      <c r="G534" s="111"/>
      <c r="H534" s="113"/>
      <c r="I534" s="113"/>
      <c r="J534" s="113"/>
      <c r="K534" s="113"/>
      <c r="L534" s="113"/>
      <c r="M534" s="113"/>
    </row>
    <row r="535" spans="1:13" s="112" customFormat="1" ht="16.5" hidden="1">
      <c r="A535" s="34" t="s">
        <v>47</v>
      </c>
      <c r="B535" s="35" t="s">
        <v>51</v>
      </c>
      <c r="C535" s="35" t="s">
        <v>296</v>
      </c>
      <c r="D535" s="54" t="s">
        <v>318</v>
      </c>
      <c r="E535" s="42">
        <v>800</v>
      </c>
      <c r="F535" s="111"/>
      <c r="G535" s="111"/>
      <c r="H535" s="113"/>
      <c r="I535" s="113"/>
      <c r="J535" s="113"/>
      <c r="K535" s="113"/>
      <c r="L535" s="113"/>
      <c r="M535" s="113"/>
    </row>
    <row r="536" spans="1:13" s="112" customFormat="1" ht="66" hidden="1">
      <c r="A536" s="34" t="s">
        <v>248</v>
      </c>
      <c r="B536" s="35" t="s">
        <v>51</v>
      </c>
      <c r="C536" s="35" t="s">
        <v>296</v>
      </c>
      <c r="D536" s="54" t="s">
        <v>318</v>
      </c>
      <c r="E536" s="42">
        <v>810</v>
      </c>
      <c r="F536" s="111"/>
      <c r="G536" s="111"/>
      <c r="H536" s="38"/>
      <c r="I536" s="38"/>
      <c r="J536" s="38"/>
      <c r="K536" s="39"/>
      <c r="L536" s="37">
        <f>F536+H536+I536+J536+K536</f>
        <v>0</v>
      </c>
      <c r="M536" s="37">
        <f>G536+K536</f>
        <v>0</v>
      </c>
    </row>
    <row r="537" spans="1:13" s="112" customFormat="1" ht="49.5" hidden="1">
      <c r="A537" s="34" t="s">
        <v>319</v>
      </c>
      <c r="B537" s="35" t="s">
        <v>51</v>
      </c>
      <c r="C537" s="35" t="s">
        <v>296</v>
      </c>
      <c r="D537" s="54" t="s">
        <v>238</v>
      </c>
      <c r="E537" s="35"/>
      <c r="F537" s="111"/>
      <c r="G537" s="111"/>
      <c r="H537" s="113"/>
      <c r="I537" s="113"/>
      <c r="J537" s="113"/>
      <c r="K537" s="113"/>
      <c r="L537" s="113"/>
      <c r="M537" s="113"/>
    </row>
    <row r="538" spans="1:13" s="112" customFormat="1" ht="49.5" hidden="1">
      <c r="A538" s="34" t="s">
        <v>239</v>
      </c>
      <c r="B538" s="35" t="s">
        <v>51</v>
      </c>
      <c r="C538" s="35" t="s">
        <v>296</v>
      </c>
      <c r="D538" s="54" t="s">
        <v>240</v>
      </c>
      <c r="E538" s="35"/>
      <c r="F538" s="111"/>
      <c r="G538" s="111"/>
      <c r="H538" s="113"/>
      <c r="I538" s="113"/>
      <c r="J538" s="113"/>
      <c r="K538" s="113"/>
      <c r="L538" s="113"/>
      <c r="M538" s="113"/>
    </row>
    <row r="539" spans="1:13" s="112" customFormat="1" ht="16.5" hidden="1">
      <c r="A539" s="34" t="s">
        <v>85</v>
      </c>
      <c r="B539" s="35" t="s">
        <v>51</v>
      </c>
      <c r="C539" s="35" t="s">
        <v>296</v>
      </c>
      <c r="D539" s="54" t="s">
        <v>320</v>
      </c>
      <c r="E539" s="35"/>
      <c r="F539" s="111"/>
      <c r="G539" s="111"/>
      <c r="H539" s="113"/>
      <c r="I539" s="113"/>
      <c r="J539" s="113"/>
      <c r="K539" s="113"/>
      <c r="L539" s="113"/>
      <c r="M539" s="113"/>
    </row>
    <row r="540" spans="1:13" s="112" customFormat="1" ht="16.5" hidden="1">
      <c r="A540" s="50" t="s">
        <v>242</v>
      </c>
      <c r="B540" s="35" t="s">
        <v>51</v>
      </c>
      <c r="C540" s="35" t="s">
        <v>296</v>
      </c>
      <c r="D540" s="54" t="s">
        <v>321</v>
      </c>
      <c r="E540" s="35"/>
      <c r="F540" s="111"/>
      <c r="G540" s="111"/>
      <c r="H540" s="113"/>
      <c r="I540" s="113"/>
      <c r="J540" s="113"/>
      <c r="K540" s="113"/>
      <c r="L540" s="113"/>
      <c r="M540" s="113"/>
    </row>
    <row r="541" spans="1:13" s="112" customFormat="1" ht="33" hidden="1">
      <c r="A541" s="34" t="s">
        <v>42</v>
      </c>
      <c r="B541" s="35" t="s">
        <v>51</v>
      </c>
      <c r="C541" s="35" t="s">
        <v>296</v>
      </c>
      <c r="D541" s="54" t="s">
        <v>321</v>
      </c>
      <c r="E541" s="42">
        <v>200</v>
      </c>
      <c r="F541" s="111"/>
      <c r="G541" s="111"/>
      <c r="H541" s="113"/>
      <c r="I541" s="113"/>
      <c r="J541" s="113"/>
      <c r="K541" s="113"/>
      <c r="L541" s="113"/>
      <c r="M541" s="113"/>
    </row>
    <row r="542" spans="1:13" s="112" customFormat="1" ht="49.5" hidden="1">
      <c r="A542" s="44" t="s">
        <v>43</v>
      </c>
      <c r="B542" s="35" t="s">
        <v>51</v>
      </c>
      <c r="C542" s="35" t="s">
        <v>296</v>
      </c>
      <c r="D542" s="54" t="s">
        <v>321</v>
      </c>
      <c r="E542" s="42">
        <v>240</v>
      </c>
      <c r="F542" s="111"/>
      <c r="G542" s="111"/>
      <c r="H542" s="38"/>
      <c r="I542" s="38"/>
      <c r="J542" s="38"/>
      <c r="K542" s="39"/>
      <c r="L542" s="37">
        <f>F542+H542+I542+J542+K542</f>
        <v>0</v>
      </c>
      <c r="M542" s="37">
        <f>G542+K542</f>
        <v>0</v>
      </c>
    </row>
    <row r="543" spans="1:13" s="41" customFormat="1" ht="49.5">
      <c r="A543" s="34" t="s">
        <v>322</v>
      </c>
      <c r="B543" s="35" t="s">
        <v>51</v>
      </c>
      <c r="C543" s="35" t="s">
        <v>296</v>
      </c>
      <c r="D543" s="36" t="s">
        <v>323</v>
      </c>
      <c r="E543" s="35"/>
      <c r="F543" s="37">
        <f>F544</f>
        <v>465</v>
      </c>
      <c r="G543" s="37">
        <f>G544</f>
        <v>0</v>
      </c>
      <c r="H543" s="37">
        <f t="shared" ref="H543:M546" si="224">H544</f>
        <v>0</v>
      </c>
      <c r="I543" s="37">
        <f t="shared" si="224"/>
        <v>0</v>
      </c>
      <c r="J543" s="37">
        <f t="shared" si="224"/>
        <v>0</v>
      </c>
      <c r="K543" s="37">
        <f t="shared" si="224"/>
        <v>0</v>
      </c>
      <c r="L543" s="37">
        <f t="shared" si="224"/>
        <v>465</v>
      </c>
      <c r="M543" s="37">
        <f t="shared" si="224"/>
        <v>0</v>
      </c>
    </row>
    <row r="544" spans="1:13" s="41" customFormat="1" ht="16.5">
      <c r="A544" s="34" t="s">
        <v>85</v>
      </c>
      <c r="B544" s="35" t="s">
        <v>51</v>
      </c>
      <c r="C544" s="35" t="s">
        <v>296</v>
      </c>
      <c r="D544" s="36" t="s">
        <v>324</v>
      </c>
      <c r="E544" s="35"/>
      <c r="F544" s="37">
        <f t="shared" ref="F544:G546" si="225">F545</f>
        <v>465</v>
      </c>
      <c r="G544" s="37">
        <f t="shared" si="225"/>
        <v>0</v>
      </c>
      <c r="H544" s="37">
        <f t="shared" si="224"/>
        <v>0</v>
      </c>
      <c r="I544" s="37">
        <f t="shared" si="224"/>
        <v>0</v>
      </c>
      <c r="J544" s="37">
        <f t="shared" si="224"/>
        <v>0</v>
      </c>
      <c r="K544" s="37">
        <f t="shared" si="224"/>
        <v>0</v>
      </c>
      <c r="L544" s="37">
        <f t="shared" si="224"/>
        <v>465</v>
      </c>
      <c r="M544" s="37">
        <f t="shared" si="224"/>
        <v>0</v>
      </c>
    </row>
    <row r="545" spans="1:13" s="41" customFormat="1" ht="16.5">
      <c r="A545" s="34" t="s">
        <v>313</v>
      </c>
      <c r="B545" s="35" t="s">
        <v>51</v>
      </c>
      <c r="C545" s="35" t="s">
        <v>296</v>
      </c>
      <c r="D545" s="36" t="s">
        <v>325</v>
      </c>
      <c r="E545" s="35"/>
      <c r="F545" s="37">
        <f t="shared" si="225"/>
        <v>465</v>
      </c>
      <c r="G545" s="37">
        <f t="shared" si="225"/>
        <v>0</v>
      </c>
      <c r="H545" s="37">
        <f t="shared" si="224"/>
        <v>0</v>
      </c>
      <c r="I545" s="37">
        <f t="shared" si="224"/>
        <v>0</v>
      </c>
      <c r="J545" s="37">
        <f t="shared" si="224"/>
        <v>0</v>
      </c>
      <c r="K545" s="37">
        <f t="shared" si="224"/>
        <v>0</v>
      </c>
      <c r="L545" s="37">
        <f t="shared" si="224"/>
        <v>465</v>
      </c>
      <c r="M545" s="37">
        <f t="shared" si="224"/>
        <v>0</v>
      </c>
    </row>
    <row r="546" spans="1:13" s="41" customFormat="1" ht="33">
      <c r="A546" s="34" t="s">
        <v>42</v>
      </c>
      <c r="B546" s="35" t="s">
        <v>51</v>
      </c>
      <c r="C546" s="35" t="s">
        <v>296</v>
      </c>
      <c r="D546" s="36" t="s">
        <v>325</v>
      </c>
      <c r="E546" s="42">
        <v>200</v>
      </c>
      <c r="F546" s="37">
        <f t="shared" si="225"/>
        <v>465</v>
      </c>
      <c r="G546" s="37">
        <f t="shared" si="225"/>
        <v>0</v>
      </c>
      <c r="H546" s="37">
        <f t="shared" si="224"/>
        <v>0</v>
      </c>
      <c r="I546" s="37">
        <f t="shared" si="224"/>
        <v>0</v>
      </c>
      <c r="J546" s="37">
        <f t="shared" si="224"/>
        <v>0</v>
      </c>
      <c r="K546" s="37">
        <f t="shared" si="224"/>
        <v>0</v>
      </c>
      <c r="L546" s="37">
        <f t="shared" si="224"/>
        <v>465</v>
      </c>
      <c r="M546" s="37">
        <f t="shared" si="224"/>
        <v>0</v>
      </c>
    </row>
    <row r="547" spans="1:13" s="41" customFormat="1" ht="49.5">
      <c r="A547" s="44" t="s">
        <v>43</v>
      </c>
      <c r="B547" s="35" t="s">
        <v>51</v>
      </c>
      <c r="C547" s="35" t="s">
        <v>296</v>
      </c>
      <c r="D547" s="36" t="s">
        <v>325</v>
      </c>
      <c r="E547" s="42">
        <v>240</v>
      </c>
      <c r="F547" s="37">
        <v>465</v>
      </c>
      <c r="G547" s="37"/>
      <c r="H547" s="38"/>
      <c r="I547" s="38"/>
      <c r="J547" s="38"/>
      <c r="K547" s="39"/>
      <c r="L547" s="37">
        <f>F547+H547+I547+J547+K547</f>
        <v>465</v>
      </c>
      <c r="M547" s="37">
        <f>G547+K547</f>
        <v>0</v>
      </c>
    </row>
    <row r="548" spans="1:13" s="41" customFormat="1" ht="16.5">
      <c r="A548" s="34" t="s">
        <v>33</v>
      </c>
      <c r="B548" s="35" t="s">
        <v>51</v>
      </c>
      <c r="C548" s="35" t="s">
        <v>296</v>
      </c>
      <c r="D548" s="47" t="s">
        <v>34</v>
      </c>
      <c r="E548" s="35"/>
      <c r="F548" s="37">
        <f>F549+F564</f>
        <v>4346</v>
      </c>
      <c r="G548" s="37">
        <f>G549+G564</f>
        <v>0</v>
      </c>
      <c r="H548" s="37">
        <f t="shared" ref="H548:M548" si="226">H549+H564</f>
        <v>0</v>
      </c>
      <c r="I548" s="37">
        <f t="shared" si="226"/>
        <v>0</v>
      </c>
      <c r="J548" s="37">
        <f t="shared" si="226"/>
        <v>0</v>
      </c>
      <c r="K548" s="37">
        <f t="shared" si="226"/>
        <v>0</v>
      </c>
      <c r="L548" s="37">
        <f t="shared" si="226"/>
        <v>4346</v>
      </c>
      <c r="M548" s="37">
        <f t="shared" si="226"/>
        <v>0</v>
      </c>
    </row>
    <row r="549" spans="1:13" s="43" customFormat="1" ht="16.5">
      <c r="A549" s="106" t="s">
        <v>85</v>
      </c>
      <c r="B549" s="35" t="s">
        <v>51</v>
      </c>
      <c r="C549" s="35" t="s">
        <v>296</v>
      </c>
      <c r="D549" s="35" t="s">
        <v>154</v>
      </c>
      <c r="E549" s="35"/>
      <c r="F549" s="37">
        <f>F561+F550+F558</f>
        <v>4346</v>
      </c>
      <c r="G549" s="37">
        <f>G561+G550+G558</f>
        <v>0</v>
      </c>
      <c r="H549" s="37">
        <f t="shared" ref="H549:M549" si="227">H561+H550+H558</f>
        <v>0</v>
      </c>
      <c r="I549" s="37">
        <f t="shared" si="227"/>
        <v>0</v>
      </c>
      <c r="J549" s="37">
        <f t="shared" si="227"/>
        <v>0</v>
      </c>
      <c r="K549" s="37">
        <f t="shared" si="227"/>
        <v>0</v>
      </c>
      <c r="L549" s="37">
        <f t="shared" si="227"/>
        <v>4346</v>
      </c>
      <c r="M549" s="37">
        <f t="shared" si="227"/>
        <v>0</v>
      </c>
    </row>
    <row r="550" spans="1:13" s="53" customFormat="1" ht="16.5" hidden="1">
      <c r="A550" s="106" t="s">
        <v>313</v>
      </c>
      <c r="B550" s="35" t="s">
        <v>51</v>
      </c>
      <c r="C550" s="35" t="s">
        <v>296</v>
      </c>
      <c r="D550" s="35" t="s">
        <v>326</v>
      </c>
      <c r="E550" s="35"/>
      <c r="F550" s="37">
        <f>F551+F553+F555</f>
        <v>0</v>
      </c>
      <c r="G550" s="37">
        <f>G551+G553+G555</f>
        <v>0</v>
      </c>
      <c r="H550" s="58">
        <f t="shared" ref="H550:M550" si="228">H551+H553+H555</f>
        <v>0</v>
      </c>
      <c r="I550" s="58">
        <f t="shared" si="228"/>
        <v>0</v>
      </c>
      <c r="J550" s="58">
        <f t="shared" si="228"/>
        <v>0</v>
      </c>
      <c r="K550" s="58">
        <f t="shared" si="228"/>
        <v>0</v>
      </c>
      <c r="L550" s="58">
        <f t="shared" si="228"/>
        <v>0</v>
      </c>
      <c r="M550" s="58">
        <f t="shared" si="228"/>
        <v>0</v>
      </c>
    </row>
    <row r="551" spans="1:13" s="53" customFormat="1" ht="33" hidden="1">
      <c r="A551" s="34" t="s">
        <v>42</v>
      </c>
      <c r="B551" s="35" t="s">
        <v>51</v>
      </c>
      <c r="C551" s="35" t="s">
        <v>296</v>
      </c>
      <c r="D551" s="35" t="s">
        <v>326</v>
      </c>
      <c r="E551" s="42">
        <v>200</v>
      </c>
      <c r="F551" s="37">
        <f>F552</f>
        <v>0</v>
      </c>
      <c r="G551" s="37">
        <f>G552</f>
        <v>0</v>
      </c>
      <c r="H551" s="58">
        <f t="shared" ref="H551:M551" si="229">H552</f>
        <v>0</v>
      </c>
      <c r="I551" s="58">
        <f t="shared" si="229"/>
        <v>0</v>
      </c>
      <c r="J551" s="58">
        <f t="shared" si="229"/>
        <v>0</v>
      </c>
      <c r="K551" s="58">
        <f t="shared" si="229"/>
        <v>0</v>
      </c>
      <c r="L551" s="58">
        <f t="shared" si="229"/>
        <v>0</v>
      </c>
      <c r="M551" s="58">
        <f t="shared" si="229"/>
        <v>0</v>
      </c>
    </row>
    <row r="552" spans="1:13" s="53" customFormat="1" ht="49.5" hidden="1">
      <c r="A552" s="44" t="s">
        <v>43</v>
      </c>
      <c r="B552" s="35" t="s">
        <v>51</v>
      </c>
      <c r="C552" s="35" t="s">
        <v>296</v>
      </c>
      <c r="D552" s="35" t="s">
        <v>326</v>
      </c>
      <c r="E552" s="42">
        <v>240</v>
      </c>
      <c r="F552" s="37"/>
      <c r="G552" s="37"/>
      <c r="H552" s="38"/>
      <c r="I552" s="38"/>
      <c r="J552" s="38"/>
      <c r="K552" s="39"/>
      <c r="L552" s="37">
        <f>F552+H552+I552+J552+K552</f>
        <v>0</v>
      </c>
      <c r="M552" s="37">
        <f>G552+K552</f>
        <v>0</v>
      </c>
    </row>
    <row r="553" spans="1:13" s="53" customFormat="1" ht="49.5" hidden="1">
      <c r="A553" s="34" t="s">
        <v>99</v>
      </c>
      <c r="B553" s="35" t="s">
        <v>51</v>
      </c>
      <c r="C553" s="35" t="s">
        <v>296</v>
      </c>
      <c r="D553" s="35" t="s">
        <v>326</v>
      </c>
      <c r="E553" s="42">
        <v>600</v>
      </c>
      <c r="F553" s="37">
        <f>F554</f>
        <v>0</v>
      </c>
      <c r="G553" s="37">
        <f>G554</f>
        <v>0</v>
      </c>
      <c r="H553" s="58">
        <f t="shared" ref="H553:M553" si="230">H554</f>
        <v>0</v>
      </c>
      <c r="I553" s="58">
        <f t="shared" si="230"/>
        <v>0</v>
      </c>
      <c r="J553" s="58">
        <f t="shared" si="230"/>
        <v>0</v>
      </c>
      <c r="K553" s="58">
        <f t="shared" si="230"/>
        <v>0</v>
      </c>
      <c r="L553" s="58">
        <f t="shared" si="230"/>
        <v>0</v>
      </c>
      <c r="M553" s="58">
        <f t="shared" si="230"/>
        <v>0</v>
      </c>
    </row>
    <row r="554" spans="1:13" s="53" customFormat="1" ht="16.5" hidden="1">
      <c r="A554" s="34" t="s">
        <v>100</v>
      </c>
      <c r="B554" s="35" t="s">
        <v>51</v>
      </c>
      <c r="C554" s="35" t="s">
        <v>296</v>
      </c>
      <c r="D554" s="35" t="s">
        <v>326</v>
      </c>
      <c r="E554" s="42">
        <v>620</v>
      </c>
      <c r="F554" s="37"/>
      <c r="G554" s="37"/>
      <c r="H554" s="38"/>
      <c r="I554" s="38"/>
      <c r="J554" s="38"/>
      <c r="K554" s="39"/>
      <c r="L554" s="37">
        <f>F554+H554+I554+J554+K554</f>
        <v>0</v>
      </c>
      <c r="M554" s="37">
        <f>G554+K554</f>
        <v>0</v>
      </c>
    </row>
    <row r="555" spans="1:13" s="43" customFormat="1" ht="16.5" hidden="1">
      <c r="A555" s="34" t="s">
        <v>47</v>
      </c>
      <c r="B555" s="35" t="s">
        <v>51</v>
      </c>
      <c r="C555" s="35" t="s">
        <v>296</v>
      </c>
      <c r="D555" s="35" t="s">
        <v>326</v>
      </c>
      <c r="E555" s="42">
        <v>800</v>
      </c>
      <c r="F555" s="61"/>
      <c r="G555" s="61"/>
      <c r="H555" s="62"/>
      <c r="I555" s="62"/>
      <c r="J555" s="62"/>
      <c r="K555" s="62"/>
      <c r="L555" s="62"/>
      <c r="M555" s="62"/>
    </row>
    <row r="556" spans="1:13" s="43" customFormat="1" ht="16.5" hidden="1">
      <c r="A556" s="63" t="s">
        <v>48</v>
      </c>
      <c r="B556" s="35" t="s">
        <v>51</v>
      </c>
      <c r="C556" s="35" t="s">
        <v>296</v>
      </c>
      <c r="D556" s="35" t="s">
        <v>326</v>
      </c>
      <c r="E556" s="42">
        <v>830</v>
      </c>
      <c r="F556" s="61"/>
      <c r="G556" s="61"/>
      <c r="H556" s="38"/>
      <c r="I556" s="38"/>
      <c r="J556" s="38"/>
      <c r="K556" s="39"/>
      <c r="L556" s="37">
        <f>F556+H556+I556+J556+K556</f>
        <v>0</v>
      </c>
      <c r="M556" s="37">
        <f>G556+K556</f>
        <v>0</v>
      </c>
    </row>
    <row r="557" spans="1:13" s="43" customFormat="1" ht="16.5" hidden="1">
      <c r="A557" s="34" t="s">
        <v>327</v>
      </c>
      <c r="B557" s="35" t="s">
        <v>51</v>
      </c>
      <c r="C557" s="35" t="s">
        <v>296</v>
      </c>
      <c r="D557" s="35" t="s">
        <v>326</v>
      </c>
      <c r="E557" s="42">
        <v>850</v>
      </c>
      <c r="F557" s="61"/>
      <c r="G557" s="61"/>
      <c r="H557" s="38"/>
      <c r="I557" s="38"/>
      <c r="J557" s="38"/>
      <c r="K557" s="39"/>
      <c r="L557" s="37">
        <f>F557+H557+I557+J557+K557</f>
        <v>0</v>
      </c>
      <c r="M557" s="37">
        <f>G557+K557</f>
        <v>0</v>
      </c>
    </row>
    <row r="558" spans="1:13" s="53" customFormat="1" ht="16.5" hidden="1">
      <c r="A558" s="106" t="s">
        <v>303</v>
      </c>
      <c r="B558" s="35" t="s">
        <v>51</v>
      </c>
      <c r="C558" s="35" t="s">
        <v>296</v>
      </c>
      <c r="D558" s="35" t="s">
        <v>328</v>
      </c>
      <c r="E558" s="35"/>
      <c r="F558" s="37">
        <f>F559</f>
        <v>0</v>
      </c>
      <c r="G558" s="37">
        <f>G559</f>
        <v>0</v>
      </c>
      <c r="H558" s="58">
        <f t="shared" ref="H558:M559" si="231">H559</f>
        <v>0</v>
      </c>
      <c r="I558" s="58">
        <f t="shared" si="231"/>
        <v>0</v>
      </c>
      <c r="J558" s="58">
        <f t="shared" si="231"/>
        <v>0</v>
      </c>
      <c r="K558" s="58">
        <f t="shared" si="231"/>
        <v>0</v>
      </c>
      <c r="L558" s="58">
        <f t="shared" si="231"/>
        <v>0</v>
      </c>
      <c r="M558" s="58">
        <f t="shared" si="231"/>
        <v>0</v>
      </c>
    </row>
    <row r="559" spans="1:13" s="53" customFormat="1" ht="33" hidden="1">
      <c r="A559" s="106" t="s">
        <v>329</v>
      </c>
      <c r="B559" s="35" t="s">
        <v>51</v>
      </c>
      <c r="C559" s="35" t="s">
        <v>296</v>
      </c>
      <c r="D559" s="35" t="s">
        <v>328</v>
      </c>
      <c r="E559" s="42">
        <v>200</v>
      </c>
      <c r="F559" s="37">
        <f>F560</f>
        <v>0</v>
      </c>
      <c r="G559" s="37">
        <f>G560</f>
        <v>0</v>
      </c>
      <c r="H559" s="58">
        <f t="shared" si="231"/>
        <v>0</v>
      </c>
      <c r="I559" s="58">
        <f t="shared" si="231"/>
        <v>0</v>
      </c>
      <c r="J559" s="58">
        <f t="shared" si="231"/>
        <v>0</v>
      </c>
      <c r="K559" s="58">
        <f t="shared" si="231"/>
        <v>0</v>
      </c>
      <c r="L559" s="58">
        <f t="shared" si="231"/>
        <v>0</v>
      </c>
      <c r="M559" s="58">
        <f t="shared" si="231"/>
        <v>0</v>
      </c>
    </row>
    <row r="560" spans="1:13" s="53" customFormat="1" ht="49.5" hidden="1">
      <c r="A560" s="106" t="s">
        <v>43</v>
      </c>
      <c r="B560" s="35" t="s">
        <v>51</v>
      </c>
      <c r="C560" s="35" t="s">
        <v>296</v>
      </c>
      <c r="D560" s="35" t="s">
        <v>328</v>
      </c>
      <c r="E560" s="42">
        <v>240</v>
      </c>
      <c r="F560" s="37"/>
      <c r="G560" s="37"/>
      <c r="H560" s="38"/>
      <c r="I560" s="38"/>
      <c r="J560" s="38"/>
      <c r="K560" s="39"/>
      <c r="L560" s="37">
        <f>F560+H560+I560+J560+K560</f>
        <v>0</v>
      </c>
      <c r="M560" s="37">
        <f>G560+K560</f>
        <v>0</v>
      </c>
    </row>
    <row r="561" spans="1:13" s="43" customFormat="1" ht="16.5">
      <c r="A561" s="34" t="s">
        <v>292</v>
      </c>
      <c r="B561" s="35" t="s">
        <v>51</v>
      </c>
      <c r="C561" s="35" t="s">
        <v>296</v>
      </c>
      <c r="D561" s="35" t="s">
        <v>293</v>
      </c>
      <c r="E561" s="35"/>
      <c r="F561" s="37">
        <f>F562</f>
        <v>4346</v>
      </c>
      <c r="G561" s="37">
        <f>G562</f>
        <v>0</v>
      </c>
      <c r="H561" s="37">
        <f t="shared" ref="H561:M562" si="232">H562</f>
        <v>0</v>
      </c>
      <c r="I561" s="37">
        <f t="shared" si="232"/>
        <v>0</v>
      </c>
      <c r="J561" s="37">
        <f t="shared" si="232"/>
        <v>0</v>
      </c>
      <c r="K561" s="37">
        <f t="shared" si="232"/>
        <v>0</v>
      </c>
      <c r="L561" s="37">
        <f t="shared" si="232"/>
        <v>4346</v>
      </c>
      <c r="M561" s="37">
        <f t="shared" si="232"/>
        <v>0</v>
      </c>
    </row>
    <row r="562" spans="1:13" s="43" customFormat="1" ht="33">
      <c r="A562" s="34" t="s">
        <v>42</v>
      </c>
      <c r="B562" s="35" t="s">
        <v>51</v>
      </c>
      <c r="C562" s="35" t="s">
        <v>296</v>
      </c>
      <c r="D562" s="35" t="s">
        <v>293</v>
      </c>
      <c r="E562" s="42">
        <v>200</v>
      </c>
      <c r="F562" s="37">
        <f>F563</f>
        <v>4346</v>
      </c>
      <c r="G562" s="37">
        <f>G563</f>
        <v>0</v>
      </c>
      <c r="H562" s="37">
        <f t="shared" si="232"/>
        <v>0</v>
      </c>
      <c r="I562" s="37">
        <f t="shared" si="232"/>
        <v>0</v>
      </c>
      <c r="J562" s="37">
        <f t="shared" si="232"/>
        <v>0</v>
      </c>
      <c r="K562" s="37">
        <f t="shared" si="232"/>
        <v>0</v>
      </c>
      <c r="L562" s="37">
        <f t="shared" si="232"/>
        <v>4346</v>
      </c>
      <c r="M562" s="37">
        <f t="shared" si="232"/>
        <v>0</v>
      </c>
    </row>
    <row r="563" spans="1:13" s="43" customFormat="1" ht="49.5">
      <c r="A563" s="44" t="s">
        <v>43</v>
      </c>
      <c r="B563" s="35" t="s">
        <v>51</v>
      </c>
      <c r="C563" s="35" t="s">
        <v>296</v>
      </c>
      <c r="D563" s="35" t="s">
        <v>293</v>
      </c>
      <c r="E563" s="42">
        <v>240</v>
      </c>
      <c r="F563" s="37">
        <f>5446-1100</f>
        <v>4346</v>
      </c>
      <c r="G563" s="37"/>
      <c r="H563" s="38"/>
      <c r="I563" s="38"/>
      <c r="J563" s="38"/>
      <c r="K563" s="39"/>
      <c r="L563" s="37">
        <f>F563+H563+I563+J563+K563</f>
        <v>4346</v>
      </c>
      <c r="M563" s="37">
        <f>G563+K563</f>
        <v>0</v>
      </c>
    </row>
    <row r="564" spans="1:13" s="53" customFormat="1" ht="16.5" hidden="1">
      <c r="A564" s="34" t="s">
        <v>75</v>
      </c>
      <c r="B564" s="35" t="s">
        <v>51</v>
      </c>
      <c r="C564" s="35" t="s">
        <v>296</v>
      </c>
      <c r="D564" s="54" t="s">
        <v>77</v>
      </c>
      <c r="E564" s="35"/>
      <c r="F564" s="37">
        <f t="shared" ref="F564:M566" si="233">F565</f>
        <v>0</v>
      </c>
      <c r="G564" s="37">
        <f t="shared" si="233"/>
        <v>0</v>
      </c>
      <c r="H564" s="58">
        <f t="shared" si="233"/>
        <v>0</v>
      </c>
      <c r="I564" s="58">
        <f t="shared" si="233"/>
        <v>0</v>
      </c>
      <c r="J564" s="58">
        <f t="shared" si="233"/>
        <v>0</v>
      </c>
      <c r="K564" s="58">
        <f t="shared" si="233"/>
        <v>0</v>
      </c>
      <c r="L564" s="58">
        <f t="shared" si="233"/>
        <v>0</v>
      </c>
      <c r="M564" s="58">
        <f t="shared" si="233"/>
        <v>0</v>
      </c>
    </row>
    <row r="565" spans="1:13" s="53" customFormat="1" ht="49.5" hidden="1">
      <c r="A565" s="34" t="s">
        <v>330</v>
      </c>
      <c r="B565" s="35" t="s">
        <v>51</v>
      </c>
      <c r="C565" s="35" t="s">
        <v>296</v>
      </c>
      <c r="D565" s="54" t="s">
        <v>79</v>
      </c>
      <c r="E565" s="35"/>
      <c r="F565" s="37">
        <f t="shared" si="233"/>
        <v>0</v>
      </c>
      <c r="G565" s="37">
        <f t="shared" si="233"/>
        <v>0</v>
      </c>
      <c r="H565" s="58">
        <f t="shared" si="233"/>
        <v>0</v>
      </c>
      <c r="I565" s="58">
        <f t="shared" si="233"/>
        <v>0</v>
      </c>
      <c r="J565" s="58">
        <f t="shared" si="233"/>
        <v>0</v>
      </c>
      <c r="K565" s="58">
        <f t="shared" si="233"/>
        <v>0</v>
      </c>
      <c r="L565" s="58">
        <f t="shared" si="233"/>
        <v>0</v>
      </c>
      <c r="M565" s="58">
        <f t="shared" si="233"/>
        <v>0</v>
      </c>
    </row>
    <row r="566" spans="1:13" s="53" customFormat="1" ht="33" hidden="1">
      <c r="A566" s="34" t="s">
        <v>42</v>
      </c>
      <c r="B566" s="35" t="s">
        <v>51</v>
      </c>
      <c r="C566" s="35" t="s">
        <v>296</v>
      </c>
      <c r="D566" s="35" t="s">
        <v>79</v>
      </c>
      <c r="E566" s="42">
        <v>200</v>
      </c>
      <c r="F566" s="37">
        <f t="shared" si="233"/>
        <v>0</v>
      </c>
      <c r="G566" s="37">
        <f t="shared" si="233"/>
        <v>0</v>
      </c>
      <c r="H566" s="58">
        <f t="shared" si="233"/>
        <v>0</v>
      </c>
      <c r="I566" s="58">
        <f t="shared" si="233"/>
        <v>0</v>
      </c>
      <c r="J566" s="58">
        <f t="shared" si="233"/>
        <v>0</v>
      </c>
      <c r="K566" s="58">
        <f t="shared" si="233"/>
        <v>0</v>
      </c>
      <c r="L566" s="58">
        <f t="shared" si="233"/>
        <v>0</v>
      </c>
      <c r="M566" s="58">
        <f t="shared" si="233"/>
        <v>0</v>
      </c>
    </row>
    <row r="567" spans="1:13" s="53" customFormat="1" ht="49.5" hidden="1">
      <c r="A567" s="44" t="s">
        <v>43</v>
      </c>
      <c r="B567" s="35" t="s">
        <v>51</v>
      </c>
      <c r="C567" s="35" t="s">
        <v>296</v>
      </c>
      <c r="D567" s="35" t="s">
        <v>79</v>
      </c>
      <c r="E567" s="42">
        <v>240</v>
      </c>
      <c r="F567" s="37"/>
      <c r="G567" s="37"/>
      <c r="H567" s="38"/>
      <c r="I567" s="38"/>
      <c r="J567" s="38"/>
      <c r="K567" s="39"/>
      <c r="L567" s="37">
        <f>F567+H567+I567+J567+K567</f>
        <v>0</v>
      </c>
      <c r="M567" s="37">
        <f>G567+K567</f>
        <v>0</v>
      </c>
    </row>
    <row r="568" spans="1:13">
      <c r="A568" s="70"/>
      <c r="B568" s="71"/>
      <c r="C568" s="71"/>
      <c r="D568" s="72"/>
      <c r="E568" s="71"/>
      <c r="F568" s="73"/>
      <c r="G568" s="73"/>
      <c r="H568" s="73"/>
      <c r="I568" s="73"/>
      <c r="J568" s="73"/>
      <c r="K568" s="73"/>
      <c r="L568" s="73"/>
      <c r="M568" s="73"/>
    </row>
    <row r="569" spans="1:13" s="22" customFormat="1" ht="40.5">
      <c r="A569" s="16" t="s">
        <v>331</v>
      </c>
      <c r="B569" s="17" t="s">
        <v>332</v>
      </c>
      <c r="C569" s="17"/>
      <c r="D569" s="18"/>
      <c r="E569" s="17"/>
      <c r="F569" s="19">
        <f>F571+F596+F629+F689</f>
        <v>1129604</v>
      </c>
      <c r="G569" s="19">
        <f>G571+G596+G629+G689</f>
        <v>148261</v>
      </c>
      <c r="H569" s="19">
        <f t="shared" ref="H569:M569" si="234">H571+H596+H629+H689</f>
        <v>0</v>
      </c>
      <c r="I569" s="19">
        <f t="shared" si="234"/>
        <v>0</v>
      </c>
      <c r="J569" s="19">
        <f t="shared" si="234"/>
        <v>0</v>
      </c>
      <c r="K569" s="19">
        <f t="shared" si="234"/>
        <v>0</v>
      </c>
      <c r="L569" s="19">
        <f t="shared" si="234"/>
        <v>1129604</v>
      </c>
      <c r="M569" s="19">
        <f t="shared" si="234"/>
        <v>148261</v>
      </c>
    </row>
    <row r="570" spans="1:13">
      <c r="A570" s="70"/>
      <c r="B570" s="71"/>
      <c r="C570" s="71"/>
      <c r="D570" s="72"/>
      <c r="E570" s="71"/>
      <c r="F570" s="114"/>
      <c r="G570" s="114"/>
      <c r="H570" s="114"/>
      <c r="I570" s="114"/>
      <c r="J570" s="114"/>
      <c r="K570" s="114"/>
      <c r="L570" s="114"/>
      <c r="M570" s="114"/>
    </row>
    <row r="571" spans="1:13" s="33" customFormat="1" ht="18.75">
      <c r="A571" s="27" t="s">
        <v>333</v>
      </c>
      <c r="B571" s="28" t="s">
        <v>206</v>
      </c>
      <c r="C571" s="28" t="s">
        <v>21</v>
      </c>
      <c r="D571" s="46"/>
      <c r="E571" s="30"/>
      <c r="F571" s="30">
        <f>F572+F582+F587</f>
        <v>30188</v>
      </c>
      <c r="G571" s="30">
        <f>G572+G582+G587</f>
        <v>0</v>
      </c>
      <c r="H571" s="30">
        <f t="shared" ref="H571:M571" si="235">H572+H582+H587</f>
        <v>0</v>
      </c>
      <c r="I571" s="30">
        <f t="shared" si="235"/>
        <v>0</v>
      </c>
      <c r="J571" s="30">
        <f t="shared" si="235"/>
        <v>0</v>
      </c>
      <c r="K571" s="30">
        <f t="shared" si="235"/>
        <v>0</v>
      </c>
      <c r="L571" s="30">
        <f t="shared" si="235"/>
        <v>30188</v>
      </c>
      <c r="M571" s="30">
        <f t="shared" si="235"/>
        <v>0</v>
      </c>
    </row>
    <row r="572" spans="1:13" s="33" customFormat="1" ht="51">
      <c r="A572" s="106" t="s">
        <v>334</v>
      </c>
      <c r="B572" s="35" t="s">
        <v>206</v>
      </c>
      <c r="C572" s="35" t="s">
        <v>21</v>
      </c>
      <c r="D572" s="35" t="s">
        <v>335</v>
      </c>
      <c r="E572" s="35"/>
      <c r="F572" s="37">
        <f>F573+F579</f>
        <v>1796</v>
      </c>
      <c r="G572" s="37">
        <f>G573+G579</f>
        <v>0</v>
      </c>
      <c r="H572" s="37">
        <f t="shared" ref="H572:M572" si="236">H573+H579</f>
        <v>0</v>
      </c>
      <c r="I572" s="37">
        <f t="shared" si="236"/>
        <v>0</v>
      </c>
      <c r="J572" s="37">
        <f t="shared" si="236"/>
        <v>0</v>
      </c>
      <c r="K572" s="37">
        <f t="shared" si="236"/>
        <v>0</v>
      </c>
      <c r="L572" s="37">
        <f t="shared" si="236"/>
        <v>1796</v>
      </c>
      <c r="M572" s="37">
        <f t="shared" si="236"/>
        <v>0</v>
      </c>
    </row>
    <row r="573" spans="1:13" s="33" customFormat="1" ht="18.75">
      <c r="A573" s="44" t="s">
        <v>85</v>
      </c>
      <c r="B573" s="35" t="s">
        <v>206</v>
      </c>
      <c r="C573" s="35" t="s">
        <v>21</v>
      </c>
      <c r="D573" s="35" t="s">
        <v>336</v>
      </c>
      <c r="E573" s="35"/>
      <c r="F573" s="37">
        <f>F574</f>
        <v>1796</v>
      </c>
      <c r="G573" s="37">
        <f>G574</f>
        <v>0</v>
      </c>
      <c r="H573" s="37">
        <f t="shared" ref="H573:M573" si="237">H574</f>
        <v>0</v>
      </c>
      <c r="I573" s="37">
        <f t="shared" si="237"/>
        <v>0</v>
      </c>
      <c r="J573" s="37">
        <f t="shared" si="237"/>
        <v>0</v>
      </c>
      <c r="K573" s="37">
        <f t="shared" si="237"/>
        <v>0</v>
      </c>
      <c r="L573" s="37">
        <f t="shared" si="237"/>
        <v>1796</v>
      </c>
      <c r="M573" s="37">
        <f t="shared" si="237"/>
        <v>0</v>
      </c>
    </row>
    <row r="574" spans="1:13" s="33" customFormat="1" ht="18.75">
      <c r="A574" s="34" t="s">
        <v>337</v>
      </c>
      <c r="B574" s="35" t="s">
        <v>206</v>
      </c>
      <c r="C574" s="35" t="s">
        <v>21</v>
      </c>
      <c r="D574" s="35" t="s">
        <v>338</v>
      </c>
      <c r="E574" s="35"/>
      <c r="F574" s="37">
        <f>F577+F575</f>
        <v>1796</v>
      </c>
      <c r="G574" s="37">
        <f>G577+G575</f>
        <v>0</v>
      </c>
      <c r="H574" s="37">
        <f t="shared" ref="H574:M574" si="238">H577+H575</f>
        <v>0</v>
      </c>
      <c r="I574" s="37">
        <f t="shared" si="238"/>
        <v>0</v>
      </c>
      <c r="J574" s="37">
        <f t="shared" si="238"/>
        <v>0</v>
      </c>
      <c r="K574" s="37">
        <f t="shared" si="238"/>
        <v>0</v>
      </c>
      <c r="L574" s="37">
        <f t="shared" si="238"/>
        <v>1796</v>
      </c>
      <c r="M574" s="37">
        <f t="shared" si="238"/>
        <v>0</v>
      </c>
    </row>
    <row r="575" spans="1:13" s="115" customFormat="1" ht="50.25" hidden="1">
      <c r="A575" s="34" t="s">
        <v>99</v>
      </c>
      <c r="B575" s="35" t="s">
        <v>206</v>
      </c>
      <c r="C575" s="35" t="s">
        <v>21</v>
      </c>
      <c r="D575" s="35" t="s">
        <v>338</v>
      </c>
      <c r="E575" s="42">
        <v>600</v>
      </c>
      <c r="F575" s="37">
        <f>F576</f>
        <v>0</v>
      </c>
      <c r="G575" s="37">
        <f>G576</f>
        <v>0</v>
      </c>
      <c r="H575" s="58">
        <f t="shared" ref="H575:M575" si="239">H576</f>
        <v>0</v>
      </c>
      <c r="I575" s="58">
        <f t="shared" si="239"/>
        <v>0</v>
      </c>
      <c r="J575" s="58">
        <f t="shared" si="239"/>
        <v>0</v>
      </c>
      <c r="K575" s="58">
        <f t="shared" si="239"/>
        <v>0</v>
      </c>
      <c r="L575" s="58">
        <f t="shared" si="239"/>
        <v>0</v>
      </c>
      <c r="M575" s="58">
        <f t="shared" si="239"/>
        <v>0</v>
      </c>
    </row>
    <row r="576" spans="1:13" s="115" customFormat="1" ht="66.75" hidden="1">
      <c r="A576" s="34" t="s">
        <v>339</v>
      </c>
      <c r="B576" s="35" t="s">
        <v>206</v>
      </c>
      <c r="C576" s="35" t="s">
        <v>21</v>
      </c>
      <c r="D576" s="35" t="s">
        <v>338</v>
      </c>
      <c r="E576" s="42">
        <v>630</v>
      </c>
      <c r="F576" s="37"/>
      <c r="G576" s="37"/>
      <c r="H576" s="38"/>
      <c r="I576" s="38"/>
      <c r="J576" s="38"/>
      <c r="K576" s="39"/>
      <c r="L576" s="37">
        <f>F576+H576+I576+J576+K576</f>
        <v>0</v>
      </c>
      <c r="M576" s="37">
        <f>G576+K576</f>
        <v>0</v>
      </c>
    </row>
    <row r="577" spans="1:13" s="33" customFormat="1" ht="18.75">
      <c r="A577" s="44" t="s">
        <v>47</v>
      </c>
      <c r="B577" s="35" t="s">
        <v>206</v>
      </c>
      <c r="C577" s="35" t="s">
        <v>21</v>
      </c>
      <c r="D577" s="35" t="s">
        <v>338</v>
      </c>
      <c r="E577" s="42">
        <v>800</v>
      </c>
      <c r="F577" s="37">
        <f>F578</f>
        <v>1796</v>
      </c>
      <c r="G577" s="37">
        <f>G578</f>
        <v>0</v>
      </c>
      <c r="H577" s="37">
        <f t="shared" ref="H577:M577" si="240">H578</f>
        <v>0</v>
      </c>
      <c r="I577" s="37">
        <f t="shared" si="240"/>
        <v>0</v>
      </c>
      <c r="J577" s="37">
        <f t="shared" si="240"/>
        <v>0</v>
      </c>
      <c r="K577" s="37">
        <f t="shared" si="240"/>
        <v>0</v>
      </c>
      <c r="L577" s="37">
        <f t="shared" si="240"/>
        <v>1796</v>
      </c>
      <c r="M577" s="37">
        <f t="shared" si="240"/>
        <v>0</v>
      </c>
    </row>
    <row r="578" spans="1:13" s="33" customFormat="1" ht="66.75">
      <c r="A578" s="34" t="s">
        <v>248</v>
      </c>
      <c r="B578" s="35" t="s">
        <v>206</v>
      </c>
      <c r="C578" s="35" t="s">
        <v>21</v>
      </c>
      <c r="D578" s="35" t="s">
        <v>338</v>
      </c>
      <c r="E578" s="42">
        <v>810</v>
      </c>
      <c r="F578" s="37">
        <v>1796</v>
      </c>
      <c r="G578" s="37"/>
      <c r="H578" s="38"/>
      <c r="I578" s="38"/>
      <c r="J578" s="38"/>
      <c r="K578" s="39"/>
      <c r="L578" s="37">
        <f>F578+H578+I578+J578+K578</f>
        <v>1796</v>
      </c>
      <c r="M578" s="37">
        <f>G578+K578</f>
        <v>0</v>
      </c>
    </row>
    <row r="579" spans="1:13" s="115" customFormat="1" ht="83.25" hidden="1">
      <c r="A579" s="34" t="s">
        <v>340</v>
      </c>
      <c r="B579" s="35" t="s">
        <v>206</v>
      </c>
      <c r="C579" s="35" t="s">
        <v>21</v>
      </c>
      <c r="D579" s="35" t="s">
        <v>341</v>
      </c>
      <c r="E579" s="35"/>
      <c r="F579" s="37">
        <f>F580</f>
        <v>0</v>
      </c>
      <c r="G579" s="37">
        <f>G580</f>
        <v>0</v>
      </c>
      <c r="H579" s="58">
        <f t="shared" ref="H579:M580" si="241">H580</f>
        <v>0</v>
      </c>
      <c r="I579" s="58">
        <f t="shared" si="241"/>
        <v>0</v>
      </c>
      <c r="J579" s="58">
        <f t="shared" si="241"/>
        <v>0</v>
      </c>
      <c r="K579" s="58">
        <f t="shared" si="241"/>
        <v>0</v>
      </c>
      <c r="L579" s="58">
        <f t="shared" si="241"/>
        <v>0</v>
      </c>
      <c r="M579" s="58">
        <f t="shared" si="241"/>
        <v>0</v>
      </c>
    </row>
    <row r="580" spans="1:13" s="115" customFormat="1" ht="18.75" hidden="1">
      <c r="A580" s="44" t="s">
        <v>47</v>
      </c>
      <c r="B580" s="35" t="s">
        <v>206</v>
      </c>
      <c r="C580" s="35" t="s">
        <v>21</v>
      </c>
      <c r="D580" s="35" t="s">
        <v>341</v>
      </c>
      <c r="E580" s="42">
        <v>800</v>
      </c>
      <c r="F580" s="37">
        <f>F581</f>
        <v>0</v>
      </c>
      <c r="G580" s="37">
        <f>G581</f>
        <v>0</v>
      </c>
      <c r="H580" s="58">
        <f t="shared" si="241"/>
        <v>0</v>
      </c>
      <c r="I580" s="58">
        <f t="shared" si="241"/>
        <v>0</v>
      </c>
      <c r="J580" s="58">
        <f t="shared" si="241"/>
        <v>0</v>
      </c>
      <c r="K580" s="58">
        <f t="shared" si="241"/>
        <v>0</v>
      </c>
      <c r="L580" s="58">
        <f t="shared" si="241"/>
        <v>0</v>
      </c>
      <c r="M580" s="58">
        <f t="shared" si="241"/>
        <v>0</v>
      </c>
    </row>
    <row r="581" spans="1:13" s="115" customFormat="1" ht="66.75" hidden="1">
      <c r="A581" s="34" t="s">
        <v>248</v>
      </c>
      <c r="B581" s="35" t="s">
        <v>206</v>
      </c>
      <c r="C581" s="35" t="s">
        <v>21</v>
      </c>
      <c r="D581" s="35" t="s">
        <v>341</v>
      </c>
      <c r="E581" s="42">
        <v>810</v>
      </c>
      <c r="F581" s="37"/>
      <c r="G581" s="37"/>
      <c r="H581" s="38"/>
      <c r="I581" s="38"/>
      <c r="J581" s="38"/>
      <c r="K581" s="39"/>
      <c r="L581" s="37">
        <f>F581+H581+I581+J581+K581</f>
        <v>0</v>
      </c>
      <c r="M581" s="37">
        <f>G581+K581</f>
        <v>0</v>
      </c>
    </row>
    <row r="582" spans="1:13" s="33" customFormat="1" ht="50.25">
      <c r="A582" s="34" t="s">
        <v>342</v>
      </c>
      <c r="B582" s="35" t="s">
        <v>206</v>
      </c>
      <c r="C582" s="35" t="s">
        <v>21</v>
      </c>
      <c r="D582" s="35" t="s">
        <v>343</v>
      </c>
      <c r="E582" s="35"/>
      <c r="F582" s="37">
        <f>F583</f>
        <v>5920</v>
      </c>
      <c r="G582" s="37">
        <f>G583</f>
        <v>0</v>
      </c>
      <c r="H582" s="37">
        <f t="shared" ref="H582:M585" si="242">H583</f>
        <v>0</v>
      </c>
      <c r="I582" s="37">
        <f t="shared" si="242"/>
        <v>0</v>
      </c>
      <c r="J582" s="37">
        <f t="shared" si="242"/>
        <v>0</v>
      </c>
      <c r="K582" s="37">
        <f t="shared" si="242"/>
        <v>0</v>
      </c>
      <c r="L582" s="37">
        <f t="shared" si="242"/>
        <v>5920</v>
      </c>
      <c r="M582" s="37">
        <f t="shared" si="242"/>
        <v>0</v>
      </c>
    </row>
    <row r="583" spans="1:13" s="33" customFormat="1" ht="18.75">
      <c r="A583" s="34" t="s">
        <v>85</v>
      </c>
      <c r="B583" s="35" t="s">
        <v>206</v>
      </c>
      <c r="C583" s="35" t="s">
        <v>21</v>
      </c>
      <c r="D583" s="35" t="s">
        <v>344</v>
      </c>
      <c r="E583" s="35"/>
      <c r="F583" s="37">
        <f t="shared" ref="F583:G585" si="243">F584</f>
        <v>5920</v>
      </c>
      <c r="G583" s="37">
        <f t="shared" si="243"/>
        <v>0</v>
      </c>
      <c r="H583" s="37">
        <f t="shared" si="242"/>
        <v>0</v>
      </c>
      <c r="I583" s="37">
        <f t="shared" si="242"/>
        <v>0</v>
      </c>
      <c r="J583" s="37">
        <f t="shared" si="242"/>
        <v>0</v>
      </c>
      <c r="K583" s="37">
        <f t="shared" si="242"/>
        <v>0</v>
      </c>
      <c r="L583" s="37">
        <f t="shared" si="242"/>
        <v>5920</v>
      </c>
      <c r="M583" s="37">
        <f t="shared" si="242"/>
        <v>0</v>
      </c>
    </row>
    <row r="584" spans="1:13" s="33" customFormat="1" ht="18.75">
      <c r="A584" s="34" t="s">
        <v>337</v>
      </c>
      <c r="B584" s="35" t="s">
        <v>206</v>
      </c>
      <c r="C584" s="35" t="s">
        <v>21</v>
      </c>
      <c r="D584" s="35" t="s">
        <v>345</v>
      </c>
      <c r="E584" s="35"/>
      <c r="F584" s="37">
        <f t="shared" si="243"/>
        <v>5920</v>
      </c>
      <c r="G584" s="37">
        <f t="shared" si="243"/>
        <v>0</v>
      </c>
      <c r="H584" s="37">
        <f t="shared" si="242"/>
        <v>0</v>
      </c>
      <c r="I584" s="37">
        <f t="shared" si="242"/>
        <v>0</v>
      </c>
      <c r="J584" s="37">
        <f t="shared" si="242"/>
        <v>0</v>
      </c>
      <c r="K584" s="37">
        <f t="shared" si="242"/>
        <v>0</v>
      </c>
      <c r="L584" s="37">
        <f t="shared" si="242"/>
        <v>5920</v>
      </c>
      <c r="M584" s="37">
        <f t="shared" si="242"/>
        <v>0</v>
      </c>
    </row>
    <row r="585" spans="1:13" s="33" customFormat="1" ht="33.75">
      <c r="A585" s="34" t="s">
        <v>42</v>
      </c>
      <c r="B585" s="35" t="s">
        <v>206</v>
      </c>
      <c r="C585" s="35" t="s">
        <v>21</v>
      </c>
      <c r="D585" s="35" t="s">
        <v>345</v>
      </c>
      <c r="E585" s="42">
        <v>200</v>
      </c>
      <c r="F585" s="37">
        <f t="shared" si="243"/>
        <v>5920</v>
      </c>
      <c r="G585" s="37">
        <f t="shared" si="243"/>
        <v>0</v>
      </c>
      <c r="H585" s="37">
        <f t="shared" si="242"/>
        <v>0</v>
      </c>
      <c r="I585" s="37">
        <f t="shared" si="242"/>
        <v>0</v>
      </c>
      <c r="J585" s="37">
        <f t="shared" si="242"/>
        <v>0</v>
      </c>
      <c r="K585" s="37">
        <f t="shared" si="242"/>
        <v>0</v>
      </c>
      <c r="L585" s="37">
        <f t="shared" si="242"/>
        <v>5920</v>
      </c>
      <c r="M585" s="37">
        <f t="shared" si="242"/>
        <v>0</v>
      </c>
    </row>
    <row r="586" spans="1:13" s="33" customFormat="1" ht="50.25">
      <c r="A586" s="44" t="s">
        <v>43</v>
      </c>
      <c r="B586" s="35" t="s">
        <v>206</v>
      </c>
      <c r="C586" s="35" t="s">
        <v>21</v>
      </c>
      <c r="D586" s="35" t="s">
        <v>345</v>
      </c>
      <c r="E586" s="42">
        <v>240</v>
      </c>
      <c r="F586" s="37">
        <v>5920</v>
      </c>
      <c r="G586" s="37"/>
      <c r="H586" s="38"/>
      <c r="I586" s="38"/>
      <c r="J586" s="38"/>
      <c r="K586" s="39"/>
      <c r="L586" s="37">
        <f>F586+H586+I586+J586+K586</f>
        <v>5920</v>
      </c>
      <c r="M586" s="37">
        <f>G586+K586</f>
        <v>0</v>
      </c>
    </row>
    <row r="587" spans="1:13" s="41" customFormat="1" ht="16.5">
      <c r="A587" s="34" t="s">
        <v>33</v>
      </c>
      <c r="B587" s="35" t="s">
        <v>206</v>
      </c>
      <c r="C587" s="35" t="s">
        <v>21</v>
      </c>
      <c r="D587" s="47" t="s">
        <v>34</v>
      </c>
      <c r="E587" s="35"/>
      <c r="F587" s="37">
        <f>F588</f>
        <v>22472</v>
      </c>
      <c r="G587" s="37">
        <f>G588+G592</f>
        <v>0</v>
      </c>
      <c r="H587" s="37">
        <f t="shared" ref="H587:M587" si="244">H588</f>
        <v>0</v>
      </c>
      <c r="I587" s="37">
        <f t="shared" si="244"/>
        <v>0</v>
      </c>
      <c r="J587" s="37">
        <f t="shared" si="244"/>
        <v>0</v>
      </c>
      <c r="K587" s="37">
        <f t="shared" si="244"/>
        <v>0</v>
      </c>
      <c r="L587" s="37">
        <f t="shared" si="244"/>
        <v>22472</v>
      </c>
      <c r="M587" s="37">
        <f t="shared" si="244"/>
        <v>0</v>
      </c>
    </row>
    <row r="588" spans="1:13" s="41" customFormat="1" ht="16.5">
      <c r="A588" s="106" t="s">
        <v>85</v>
      </c>
      <c r="B588" s="35" t="s">
        <v>206</v>
      </c>
      <c r="C588" s="35" t="s">
        <v>21</v>
      </c>
      <c r="D588" s="35" t="s">
        <v>154</v>
      </c>
      <c r="E588" s="35"/>
      <c r="F588" s="37">
        <f>F589+F592</f>
        <v>22472</v>
      </c>
      <c r="G588" s="37">
        <f t="shared" ref="F588:M590" si="245">G589</f>
        <v>0</v>
      </c>
      <c r="H588" s="37">
        <f t="shared" ref="H588:M588" si="246">H589+H592</f>
        <v>0</v>
      </c>
      <c r="I588" s="37">
        <f t="shared" si="246"/>
        <v>0</v>
      </c>
      <c r="J588" s="37">
        <f t="shared" si="246"/>
        <v>0</v>
      </c>
      <c r="K588" s="37">
        <f t="shared" si="246"/>
        <v>0</v>
      </c>
      <c r="L588" s="37">
        <f t="shared" si="246"/>
        <v>22472</v>
      </c>
      <c r="M588" s="37">
        <f t="shared" si="246"/>
        <v>0</v>
      </c>
    </row>
    <row r="589" spans="1:13" s="41" customFormat="1" ht="16.5">
      <c r="A589" s="34" t="s">
        <v>337</v>
      </c>
      <c r="B589" s="79" t="s">
        <v>206</v>
      </c>
      <c r="C589" s="79" t="s">
        <v>21</v>
      </c>
      <c r="D589" s="79" t="s">
        <v>346</v>
      </c>
      <c r="E589" s="35"/>
      <c r="F589" s="37">
        <f t="shared" si="245"/>
        <v>22172</v>
      </c>
      <c r="G589" s="37">
        <f t="shared" si="245"/>
        <v>0</v>
      </c>
      <c r="H589" s="37">
        <f t="shared" si="245"/>
        <v>0</v>
      </c>
      <c r="I589" s="37">
        <f t="shared" si="245"/>
        <v>0</v>
      </c>
      <c r="J589" s="37">
        <f t="shared" si="245"/>
        <v>0</v>
      </c>
      <c r="K589" s="37">
        <f t="shared" si="245"/>
        <v>0</v>
      </c>
      <c r="L589" s="37">
        <f t="shared" si="245"/>
        <v>22172</v>
      </c>
      <c r="M589" s="37">
        <f t="shared" si="245"/>
        <v>0</v>
      </c>
    </row>
    <row r="590" spans="1:13" s="41" customFormat="1" ht="33">
      <c r="A590" s="34" t="s">
        <v>42</v>
      </c>
      <c r="B590" s="79" t="s">
        <v>206</v>
      </c>
      <c r="C590" s="79" t="s">
        <v>21</v>
      </c>
      <c r="D590" s="79" t="s">
        <v>346</v>
      </c>
      <c r="E590" s="42">
        <v>200</v>
      </c>
      <c r="F590" s="37">
        <f t="shared" si="245"/>
        <v>22172</v>
      </c>
      <c r="G590" s="37">
        <f t="shared" si="245"/>
        <v>0</v>
      </c>
      <c r="H590" s="37">
        <f t="shared" si="245"/>
        <v>0</v>
      </c>
      <c r="I590" s="37">
        <f t="shared" si="245"/>
        <v>0</v>
      </c>
      <c r="J590" s="37">
        <f t="shared" si="245"/>
        <v>0</v>
      </c>
      <c r="K590" s="37">
        <f t="shared" si="245"/>
        <v>0</v>
      </c>
      <c r="L590" s="37">
        <f t="shared" si="245"/>
        <v>22172</v>
      </c>
      <c r="M590" s="37">
        <f t="shared" si="245"/>
        <v>0</v>
      </c>
    </row>
    <row r="591" spans="1:13" s="41" customFormat="1" ht="49.5">
      <c r="A591" s="44" t="s">
        <v>43</v>
      </c>
      <c r="B591" s="79" t="s">
        <v>206</v>
      </c>
      <c r="C591" s="79" t="s">
        <v>21</v>
      </c>
      <c r="D591" s="79" t="s">
        <v>346</v>
      </c>
      <c r="E591" s="42">
        <v>240</v>
      </c>
      <c r="F591" s="37">
        <f>18020+4152</f>
        <v>22172</v>
      </c>
      <c r="G591" s="37"/>
      <c r="H591" s="38"/>
      <c r="I591" s="38"/>
      <c r="J591" s="38"/>
      <c r="K591" s="39"/>
      <c r="L591" s="37">
        <f>F591+H591+I591+J591+K591</f>
        <v>22172</v>
      </c>
      <c r="M591" s="37">
        <f>G591+K591</f>
        <v>0</v>
      </c>
    </row>
    <row r="592" spans="1:13" s="41" customFormat="1" ht="16.5">
      <c r="A592" s="34" t="s">
        <v>292</v>
      </c>
      <c r="B592" s="79" t="s">
        <v>206</v>
      </c>
      <c r="C592" s="79" t="s">
        <v>21</v>
      </c>
      <c r="D592" s="79" t="s">
        <v>293</v>
      </c>
      <c r="E592" s="35"/>
      <c r="F592" s="37">
        <f>F593</f>
        <v>300</v>
      </c>
      <c r="G592" s="37"/>
      <c r="H592" s="37">
        <f t="shared" ref="H592:M593" si="247">H593</f>
        <v>0</v>
      </c>
      <c r="I592" s="37">
        <f t="shared" si="247"/>
        <v>0</v>
      </c>
      <c r="J592" s="37">
        <f t="shared" si="247"/>
        <v>0</v>
      </c>
      <c r="K592" s="37">
        <f t="shared" si="247"/>
        <v>0</v>
      </c>
      <c r="L592" s="37">
        <f t="shared" si="247"/>
        <v>300</v>
      </c>
      <c r="M592" s="37">
        <f t="shared" si="247"/>
        <v>0</v>
      </c>
    </row>
    <row r="593" spans="1:13" s="41" customFormat="1" ht="33">
      <c r="A593" s="34" t="s">
        <v>42</v>
      </c>
      <c r="B593" s="79" t="s">
        <v>206</v>
      </c>
      <c r="C593" s="79" t="s">
        <v>21</v>
      </c>
      <c r="D593" s="79" t="s">
        <v>293</v>
      </c>
      <c r="E593" s="42">
        <v>200</v>
      </c>
      <c r="F593" s="37">
        <f>F594</f>
        <v>300</v>
      </c>
      <c r="G593" s="37"/>
      <c r="H593" s="37">
        <f t="shared" si="247"/>
        <v>0</v>
      </c>
      <c r="I593" s="37">
        <f t="shared" si="247"/>
        <v>0</v>
      </c>
      <c r="J593" s="37">
        <f t="shared" si="247"/>
        <v>0</v>
      </c>
      <c r="K593" s="37">
        <f t="shared" si="247"/>
        <v>0</v>
      </c>
      <c r="L593" s="37">
        <f t="shared" si="247"/>
        <v>300</v>
      </c>
      <c r="M593" s="37">
        <f t="shared" si="247"/>
        <v>0</v>
      </c>
    </row>
    <row r="594" spans="1:13" s="41" customFormat="1" ht="49.5">
      <c r="A594" s="44" t="s">
        <v>43</v>
      </c>
      <c r="B594" s="79" t="s">
        <v>206</v>
      </c>
      <c r="C594" s="79" t="s">
        <v>21</v>
      </c>
      <c r="D594" s="79" t="s">
        <v>293</v>
      </c>
      <c r="E594" s="42">
        <v>240</v>
      </c>
      <c r="F594" s="37">
        <v>300</v>
      </c>
      <c r="G594" s="37"/>
      <c r="H594" s="38"/>
      <c r="I594" s="38"/>
      <c r="J594" s="38"/>
      <c r="K594" s="39"/>
      <c r="L594" s="37">
        <f>F594+H594+I594+J594+K594</f>
        <v>300</v>
      </c>
      <c r="M594" s="37">
        <f>G594+K594</f>
        <v>0</v>
      </c>
    </row>
    <row r="595" spans="1:13" s="43" customFormat="1" ht="16.5">
      <c r="A595" s="34"/>
      <c r="B595" s="35"/>
      <c r="C595" s="35"/>
      <c r="D595" s="116"/>
      <c r="E595" s="35"/>
      <c r="F595" s="61"/>
      <c r="G595" s="61"/>
      <c r="H595" s="61"/>
      <c r="I595" s="61"/>
      <c r="J595" s="61"/>
      <c r="K595" s="61"/>
      <c r="L595" s="61"/>
      <c r="M595" s="61"/>
    </row>
    <row r="596" spans="1:13" s="49" customFormat="1" ht="18.75">
      <c r="A596" s="27" t="s">
        <v>347</v>
      </c>
      <c r="B596" s="28" t="s">
        <v>206</v>
      </c>
      <c r="C596" s="28" t="s">
        <v>22</v>
      </c>
      <c r="D596" s="46"/>
      <c r="E596" s="28"/>
      <c r="F596" s="30">
        <f>F597+F602+F607+F612+F620</f>
        <v>22523</v>
      </c>
      <c r="G596" s="30">
        <f>G597+G602+G607+G612+G620</f>
        <v>0</v>
      </c>
      <c r="H596" s="30">
        <f t="shared" ref="H596:M596" si="248">H597+H602+H607+H612+H620</f>
        <v>0</v>
      </c>
      <c r="I596" s="30">
        <f t="shared" si="248"/>
        <v>0</v>
      </c>
      <c r="J596" s="30">
        <f t="shared" si="248"/>
        <v>0</v>
      </c>
      <c r="K596" s="30">
        <f t="shared" si="248"/>
        <v>0</v>
      </c>
      <c r="L596" s="30">
        <f t="shared" si="248"/>
        <v>22523</v>
      </c>
      <c r="M596" s="30">
        <f t="shared" si="248"/>
        <v>0</v>
      </c>
    </row>
    <row r="597" spans="1:13" s="118" customFormat="1" ht="50.25" hidden="1">
      <c r="A597" s="91" t="s">
        <v>297</v>
      </c>
      <c r="B597" s="92" t="s">
        <v>206</v>
      </c>
      <c r="C597" s="92" t="s">
        <v>22</v>
      </c>
      <c r="D597" s="92" t="s">
        <v>298</v>
      </c>
      <c r="E597" s="117"/>
      <c r="F597" s="94">
        <f t="shared" ref="F597:M600" si="249">F598</f>
        <v>0</v>
      </c>
      <c r="G597" s="94">
        <f t="shared" si="249"/>
        <v>0</v>
      </c>
      <c r="H597" s="58">
        <f t="shared" si="249"/>
        <v>0</v>
      </c>
      <c r="I597" s="58">
        <f t="shared" si="249"/>
        <v>0</v>
      </c>
      <c r="J597" s="58">
        <f t="shared" si="249"/>
        <v>0</v>
      </c>
      <c r="K597" s="58">
        <f t="shared" si="249"/>
        <v>0</v>
      </c>
      <c r="L597" s="58">
        <f t="shared" si="249"/>
        <v>0</v>
      </c>
      <c r="M597" s="58">
        <f t="shared" si="249"/>
        <v>0</v>
      </c>
    </row>
    <row r="598" spans="1:13" s="118" customFormat="1" ht="18.75" hidden="1">
      <c r="A598" s="91" t="s">
        <v>85</v>
      </c>
      <c r="B598" s="92" t="s">
        <v>206</v>
      </c>
      <c r="C598" s="92" t="s">
        <v>22</v>
      </c>
      <c r="D598" s="92" t="s">
        <v>302</v>
      </c>
      <c r="E598" s="117"/>
      <c r="F598" s="94">
        <f t="shared" si="249"/>
        <v>0</v>
      </c>
      <c r="G598" s="94">
        <f t="shared" si="249"/>
        <v>0</v>
      </c>
      <c r="H598" s="58">
        <f t="shared" si="249"/>
        <v>0</v>
      </c>
      <c r="I598" s="58">
        <f t="shared" si="249"/>
        <v>0</v>
      </c>
      <c r="J598" s="58">
        <f t="shared" si="249"/>
        <v>0</v>
      </c>
      <c r="K598" s="58">
        <f t="shared" si="249"/>
        <v>0</v>
      </c>
      <c r="L598" s="58">
        <f t="shared" si="249"/>
        <v>0</v>
      </c>
      <c r="M598" s="58">
        <f t="shared" si="249"/>
        <v>0</v>
      </c>
    </row>
    <row r="599" spans="1:13" s="118" customFormat="1" ht="18.75" hidden="1">
      <c r="A599" s="91" t="s">
        <v>292</v>
      </c>
      <c r="B599" s="92" t="s">
        <v>206</v>
      </c>
      <c r="C599" s="92" t="s">
        <v>22</v>
      </c>
      <c r="D599" s="92" t="s">
        <v>348</v>
      </c>
      <c r="E599" s="117"/>
      <c r="F599" s="94">
        <f t="shared" si="249"/>
        <v>0</v>
      </c>
      <c r="G599" s="94">
        <f t="shared" si="249"/>
        <v>0</v>
      </c>
      <c r="H599" s="58">
        <f t="shared" si="249"/>
        <v>0</v>
      </c>
      <c r="I599" s="58">
        <f t="shared" si="249"/>
        <v>0</v>
      </c>
      <c r="J599" s="58">
        <f t="shared" si="249"/>
        <v>0</v>
      </c>
      <c r="K599" s="58">
        <f t="shared" si="249"/>
        <v>0</v>
      </c>
      <c r="L599" s="58">
        <f t="shared" si="249"/>
        <v>0</v>
      </c>
      <c r="M599" s="58">
        <f t="shared" si="249"/>
        <v>0</v>
      </c>
    </row>
    <row r="600" spans="1:13" s="118" customFormat="1" ht="33" hidden="1">
      <c r="A600" s="91" t="s">
        <v>42</v>
      </c>
      <c r="B600" s="92" t="s">
        <v>206</v>
      </c>
      <c r="C600" s="92" t="s">
        <v>22</v>
      </c>
      <c r="D600" s="92" t="s">
        <v>348</v>
      </c>
      <c r="E600" s="119">
        <v>200</v>
      </c>
      <c r="F600" s="94">
        <f t="shared" si="249"/>
        <v>0</v>
      </c>
      <c r="G600" s="94">
        <f t="shared" si="249"/>
        <v>0</v>
      </c>
      <c r="H600" s="58">
        <f t="shared" si="249"/>
        <v>0</v>
      </c>
      <c r="I600" s="58">
        <f t="shared" si="249"/>
        <v>0</v>
      </c>
      <c r="J600" s="58">
        <f t="shared" si="249"/>
        <v>0</v>
      </c>
      <c r="K600" s="58">
        <f t="shared" si="249"/>
        <v>0</v>
      </c>
      <c r="L600" s="58">
        <f t="shared" si="249"/>
        <v>0</v>
      </c>
      <c r="M600" s="58">
        <f t="shared" si="249"/>
        <v>0</v>
      </c>
    </row>
    <row r="601" spans="1:13" s="118" customFormat="1" ht="49.5" hidden="1">
      <c r="A601" s="91" t="s">
        <v>43</v>
      </c>
      <c r="B601" s="92" t="s">
        <v>206</v>
      </c>
      <c r="C601" s="92" t="s">
        <v>22</v>
      </c>
      <c r="D601" s="92" t="s">
        <v>348</v>
      </c>
      <c r="E601" s="119">
        <v>240</v>
      </c>
      <c r="F601" s="94">
        <f>329-329</f>
        <v>0</v>
      </c>
      <c r="G601" s="94"/>
      <c r="H601" s="38"/>
      <c r="I601" s="38"/>
      <c r="J601" s="38"/>
      <c r="K601" s="39"/>
      <c r="L601" s="37">
        <f>F601+H601+I601+J601+K601</f>
        <v>0</v>
      </c>
      <c r="M601" s="37">
        <f>G601+K601</f>
        <v>0</v>
      </c>
    </row>
    <row r="602" spans="1:13" s="52" customFormat="1" ht="49.5" hidden="1">
      <c r="A602" s="34" t="s">
        <v>349</v>
      </c>
      <c r="B602" s="35" t="s">
        <v>206</v>
      </c>
      <c r="C602" s="35" t="s">
        <v>22</v>
      </c>
      <c r="D602" s="54" t="s">
        <v>335</v>
      </c>
      <c r="E602" s="35"/>
      <c r="F602" s="37">
        <f>F603</f>
        <v>0</v>
      </c>
      <c r="G602" s="37">
        <f>G603</f>
        <v>0</v>
      </c>
      <c r="H602" s="58">
        <f t="shared" ref="H602:M605" si="250">H603</f>
        <v>0</v>
      </c>
      <c r="I602" s="58">
        <f t="shared" si="250"/>
        <v>0</v>
      </c>
      <c r="J602" s="58">
        <f t="shared" si="250"/>
        <v>0</v>
      </c>
      <c r="K602" s="58">
        <f t="shared" si="250"/>
        <v>0</v>
      </c>
      <c r="L602" s="58">
        <f t="shared" si="250"/>
        <v>0</v>
      </c>
      <c r="M602" s="58">
        <f t="shared" si="250"/>
        <v>0</v>
      </c>
    </row>
    <row r="603" spans="1:13" s="52" customFormat="1" ht="16.5" hidden="1">
      <c r="A603" s="50" t="s">
        <v>85</v>
      </c>
      <c r="B603" s="35" t="s">
        <v>206</v>
      </c>
      <c r="C603" s="35" t="s">
        <v>22</v>
      </c>
      <c r="D603" s="54" t="s">
        <v>336</v>
      </c>
      <c r="E603" s="35"/>
      <c r="F603" s="37">
        <f t="shared" ref="F603:G605" si="251">F604</f>
        <v>0</v>
      </c>
      <c r="G603" s="37">
        <f t="shared" si="251"/>
        <v>0</v>
      </c>
      <c r="H603" s="58">
        <f t="shared" si="250"/>
        <v>0</v>
      </c>
      <c r="I603" s="58">
        <f t="shared" si="250"/>
        <v>0</v>
      </c>
      <c r="J603" s="58">
        <f t="shared" si="250"/>
        <v>0</v>
      </c>
      <c r="K603" s="58">
        <f t="shared" si="250"/>
        <v>0</v>
      </c>
      <c r="L603" s="58">
        <f t="shared" si="250"/>
        <v>0</v>
      </c>
      <c r="M603" s="58">
        <f t="shared" si="250"/>
        <v>0</v>
      </c>
    </row>
    <row r="604" spans="1:13" s="52" customFormat="1" ht="16.5" hidden="1">
      <c r="A604" s="34" t="s">
        <v>350</v>
      </c>
      <c r="B604" s="35" t="s">
        <v>206</v>
      </c>
      <c r="C604" s="35" t="s">
        <v>22</v>
      </c>
      <c r="D604" s="54" t="s">
        <v>351</v>
      </c>
      <c r="E604" s="35"/>
      <c r="F604" s="37">
        <f t="shared" si="251"/>
        <v>0</v>
      </c>
      <c r="G604" s="37">
        <f t="shared" si="251"/>
        <v>0</v>
      </c>
      <c r="H604" s="58">
        <f t="shared" si="250"/>
        <v>0</v>
      </c>
      <c r="I604" s="58">
        <f t="shared" si="250"/>
        <v>0</v>
      </c>
      <c r="J604" s="58">
        <f t="shared" si="250"/>
        <v>0</v>
      </c>
      <c r="K604" s="58">
        <f t="shared" si="250"/>
        <v>0</v>
      </c>
      <c r="L604" s="58">
        <f t="shared" si="250"/>
        <v>0</v>
      </c>
      <c r="M604" s="58">
        <f t="shared" si="250"/>
        <v>0</v>
      </c>
    </row>
    <row r="605" spans="1:13" s="52" customFormat="1" ht="16.5" hidden="1">
      <c r="A605" s="50" t="s">
        <v>47</v>
      </c>
      <c r="B605" s="35" t="s">
        <v>206</v>
      </c>
      <c r="C605" s="35" t="s">
        <v>22</v>
      </c>
      <c r="D605" s="54" t="s">
        <v>351</v>
      </c>
      <c r="E605" s="42">
        <v>800</v>
      </c>
      <c r="F605" s="37">
        <f t="shared" si="251"/>
        <v>0</v>
      </c>
      <c r="G605" s="37">
        <f t="shared" si="251"/>
        <v>0</v>
      </c>
      <c r="H605" s="58">
        <f t="shared" si="250"/>
        <v>0</v>
      </c>
      <c r="I605" s="58">
        <f t="shared" si="250"/>
        <v>0</v>
      </c>
      <c r="J605" s="58">
        <f t="shared" si="250"/>
        <v>0</v>
      </c>
      <c r="K605" s="58">
        <f t="shared" si="250"/>
        <v>0</v>
      </c>
      <c r="L605" s="58">
        <f t="shared" si="250"/>
        <v>0</v>
      </c>
      <c r="M605" s="58">
        <f t="shared" si="250"/>
        <v>0</v>
      </c>
    </row>
    <row r="606" spans="1:13" s="52" customFormat="1" ht="66" hidden="1">
      <c r="A606" s="34" t="s">
        <v>248</v>
      </c>
      <c r="B606" s="35" t="s">
        <v>206</v>
      </c>
      <c r="C606" s="35" t="s">
        <v>22</v>
      </c>
      <c r="D606" s="54" t="s">
        <v>351</v>
      </c>
      <c r="E606" s="42">
        <v>810</v>
      </c>
      <c r="F606" s="37"/>
      <c r="G606" s="37"/>
      <c r="H606" s="38"/>
      <c r="I606" s="38"/>
      <c r="J606" s="38"/>
      <c r="K606" s="39"/>
      <c r="L606" s="37">
        <f>F606+H606+I606+J606+K606</f>
        <v>0</v>
      </c>
      <c r="M606" s="37">
        <f>G606+K606</f>
        <v>0</v>
      </c>
    </row>
    <row r="607" spans="1:13" s="49" customFormat="1" ht="49.5">
      <c r="A607" s="34" t="s">
        <v>342</v>
      </c>
      <c r="B607" s="35" t="s">
        <v>206</v>
      </c>
      <c r="C607" s="35" t="s">
        <v>22</v>
      </c>
      <c r="D607" s="35" t="s">
        <v>343</v>
      </c>
      <c r="E607" s="35"/>
      <c r="F607" s="37">
        <f>F608</f>
        <v>608</v>
      </c>
      <c r="G607" s="37">
        <f>G608</f>
        <v>0</v>
      </c>
      <c r="H607" s="37">
        <f t="shared" ref="H607:M610" si="252">H608</f>
        <v>0</v>
      </c>
      <c r="I607" s="37">
        <f t="shared" si="252"/>
        <v>0</v>
      </c>
      <c r="J607" s="37">
        <f t="shared" si="252"/>
        <v>0</v>
      </c>
      <c r="K607" s="37">
        <f t="shared" si="252"/>
        <v>0</v>
      </c>
      <c r="L607" s="37">
        <f t="shared" si="252"/>
        <v>608</v>
      </c>
      <c r="M607" s="37">
        <f t="shared" si="252"/>
        <v>0</v>
      </c>
    </row>
    <row r="608" spans="1:13" s="49" customFormat="1" ht="16.5">
      <c r="A608" s="50" t="s">
        <v>85</v>
      </c>
      <c r="B608" s="35" t="s">
        <v>206</v>
      </c>
      <c r="C608" s="35" t="s">
        <v>22</v>
      </c>
      <c r="D608" s="35" t="s">
        <v>344</v>
      </c>
      <c r="E608" s="35"/>
      <c r="F608" s="37">
        <f t="shared" ref="F608:G610" si="253">F609</f>
        <v>608</v>
      </c>
      <c r="G608" s="37">
        <f t="shared" si="253"/>
        <v>0</v>
      </c>
      <c r="H608" s="37">
        <f t="shared" si="252"/>
        <v>0</v>
      </c>
      <c r="I608" s="37">
        <f t="shared" si="252"/>
        <v>0</v>
      </c>
      <c r="J608" s="37">
        <f t="shared" si="252"/>
        <v>0</v>
      </c>
      <c r="K608" s="37">
        <f t="shared" si="252"/>
        <v>0</v>
      </c>
      <c r="L608" s="37">
        <f t="shared" si="252"/>
        <v>608</v>
      </c>
      <c r="M608" s="37">
        <f t="shared" si="252"/>
        <v>0</v>
      </c>
    </row>
    <row r="609" spans="1:13" s="49" customFormat="1" ht="16.5">
      <c r="A609" s="50" t="s">
        <v>350</v>
      </c>
      <c r="B609" s="35" t="s">
        <v>206</v>
      </c>
      <c r="C609" s="35" t="s">
        <v>22</v>
      </c>
      <c r="D609" s="54" t="s">
        <v>352</v>
      </c>
      <c r="E609" s="35"/>
      <c r="F609" s="37">
        <f t="shared" si="253"/>
        <v>608</v>
      </c>
      <c r="G609" s="37">
        <f t="shared" si="253"/>
        <v>0</v>
      </c>
      <c r="H609" s="37">
        <f t="shared" si="252"/>
        <v>0</v>
      </c>
      <c r="I609" s="37">
        <f t="shared" si="252"/>
        <v>0</v>
      </c>
      <c r="J609" s="37">
        <f t="shared" si="252"/>
        <v>0</v>
      </c>
      <c r="K609" s="37">
        <f t="shared" si="252"/>
        <v>0</v>
      </c>
      <c r="L609" s="37">
        <f t="shared" si="252"/>
        <v>608</v>
      </c>
      <c r="M609" s="37">
        <f t="shared" si="252"/>
        <v>0</v>
      </c>
    </row>
    <row r="610" spans="1:13" s="49" customFormat="1" ht="33">
      <c r="A610" s="34" t="s">
        <v>42</v>
      </c>
      <c r="B610" s="35" t="s">
        <v>206</v>
      </c>
      <c r="C610" s="35" t="s">
        <v>22</v>
      </c>
      <c r="D610" s="54" t="s">
        <v>352</v>
      </c>
      <c r="E610" s="42">
        <v>200</v>
      </c>
      <c r="F610" s="37">
        <f t="shared" si="253"/>
        <v>608</v>
      </c>
      <c r="G610" s="37">
        <f t="shared" si="253"/>
        <v>0</v>
      </c>
      <c r="H610" s="37">
        <f t="shared" si="252"/>
        <v>0</v>
      </c>
      <c r="I610" s="37">
        <f t="shared" si="252"/>
        <v>0</v>
      </c>
      <c r="J610" s="37">
        <f t="shared" si="252"/>
        <v>0</v>
      </c>
      <c r="K610" s="37">
        <f t="shared" si="252"/>
        <v>0</v>
      </c>
      <c r="L610" s="37">
        <f t="shared" si="252"/>
        <v>608</v>
      </c>
      <c r="M610" s="37">
        <f t="shared" si="252"/>
        <v>0</v>
      </c>
    </row>
    <row r="611" spans="1:13" s="49" customFormat="1" ht="49.5">
      <c r="A611" s="44" t="s">
        <v>43</v>
      </c>
      <c r="B611" s="35" t="s">
        <v>206</v>
      </c>
      <c r="C611" s="35" t="s">
        <v>22</v>
      </c>
      <c r="D611" s="54" t="s">
        <v>352</v>
      </c>
      <c r="E611" s="42">
        <v>240</v>
      </c>
      <c r="F611" s="37">
        <v>608</v>
      </c>
      <c r="G611" s="37"/>
      <c r="H611" s="38"/>
      <c r="I611" s="38"/>
      <c r="J611" s="38"/>
      <c r="K611" s="39"/>
      <c r="L611" s="37">
        <f>F611+H611+I611+J611+K611</f>
        <v>608</v>
      </c>
      <c r="M611" s="37">
        <f>G611+K611</f>
        <v>0</v>
      </c>
    </row>
    <row r="612" spans="1:13" s="49" customFormat="1" ht="49.5">
      <c r="A612" s="44" t="s">
        <v>353</v>
      </c>
      <c r="B612" s="35" t="s">
        <v>206</v>
      </c>
      <c r="C612" s="35" t="s">
        <v>22</v>
      </c>
      <c r="D612" s="54" t="s">
        <v>354</v>
      </c>
      <c r="E612" s="35"/>
      <c r="F612" s="37">
        <f>F613+F617</f>
        <v>16641</v>
      </c>
      <c r="G612" s="37">
        <f>G613+G617</f>
        <v>0</v>
      </c>
      <c r="H612" s="37">
        <f t="shared" ref="H612:M612" si="254">H613+H617</f>
        <v>0</v>
      </c>
      <c r="I612" s="37">
        <f t="shared" si="254"/>
        <v>0</v>
      </c>
      <c r="J612" s="37">
        <f t="shared" si="254"/>
        <v>0</v>
      </c>
      <c r="K612" s="37">
        <f t="shared" si="254"/>
        <v>0</v>
      </c>
      <c r="L612" s="37">
        <f t="shared" si="254"/>
        <v>16641</v>
      </c>
      <c r="M612" s="37">
        <f t="shared" si="254"/>
        <v>0</v>
      </c>
    </row>
    <row r="613" spans="1:13" s="49" customFormat="1" ht="16.5">
      <c r="A613" s="50" t="s">
        <v>85</v>
      </c>
      <c r="B613" s="35" t="s">
        <v>206</v>
      </c>
      <c r="C613" s="35" t="s">
        <v>22</v>
      </c>
      <c r="D613" s="54" t="s">
        <v>355</v>
      </c>
      <c r="E613" s="35"/>
      <c r="F613" s="37">
        <f t="shared" ref="F613:M615" si="255">F614</f>
        <v>16641</v>
      </c>
      <c r="G613" s="37">
        <f t="shared" si="255"/>
        <v>0</v>
      </c>
      <c r="H613" s="37">
        <f t="shared" si="255"/>
        <v>0</v>
      </c>
      <c r="I613" s="37">
        <f t="shared" si="255"/>
        <v>0</v>
      </c>
      <c r="J613" s="37">
        <f t="shared" si="255"/>
        <v>0</v>
      </c>
      <c r="K613" s="37">
        <f t="shared" si="255"/>
        <v>0</v>
      </c>
      <c r="L613" s="37">
        <f t="shared" si="255"/>
        <v>16641</v>
      </c>
      <c r="M613" s="37">
        <f t="shared" si="255"/>
        <v>0</v>
      </c>
    </row>
    <row r="614" spans="1:13" s="49" customFormat="1" ht="16.5">
      <c r="A614" s="34" t="s">
        <v>350</v>
      </c>
      <c r="B614" s="35" t="s">
        <v>206</v>
      </c>
      <c r="C614" s="35" t="s">
        <v>22</v>
      </c>
      <c r="D614" s="54" t="s">
        <v>356</v>
      </c>
      <c r="E614" s="35"/>
      <c r="F614" s="37">
        <f t="shared" si="255"/>
        <v>16641</v>
      </c>
      <c r="G614" s="37">
        <f t="shared" si="255"/>
        <v>0</v>
      </c>
      <c r="H614" s="37">
        <f t="shared" si="255"/>
        <v>0</v>
      </c>
      <c r="I614" s="37">
        <f t="shared" si="255"/>
        <v>0</v>
      </c>
      <c r="J614" s="37">
        <f t="shared" si="255"/>
        <v>0</v>
      </c>
      <c r="K614" s="37">
        <f t="shared" si="255"/>
        <v>0</v>
      </c>
      <c r="L614" s="37">
        <f t="shared" si="255"/>
        <v>16641</v>
      </c>
      <c r="M614" s="37">
        <f t="shared" si="255"/>
        <v>0</v>
      </c>
    </row>
    <row r="615" spans="1:13" s="49" customFormat="1" ht="33">
      <c r="A615" s="34" t="s">
        <v>42</v>
      </c>
      <c r="B615" s="35" t="s">
        <v>206</v>
      </c>
      <c r="C615" s="35" t="s">
        <v>22</v>
      </c>
      <c r="D615" s="54" t="s">
        <v>356</v>
      </c>
      <c r="E615" s="42">
        <v>200</v>
      </c>
      <c r="F615" s="37">
        <f t="shared" si="255"/>
        <v>16641</v>
      </c>
      <c r="G615" s="37">
        <f t="shared" si="255"/>
        <v>0</v>
      </c>
      <c r="H615" s="37">
        <f t="shared" si="255"/>
        <v>0</v>
      </c>
      <c r="I615" s="37">
        <f t="shared" si="255"/>
        <v>0</v>
      </c>
      <c r="J615" s="37">
        <f t="shared" si="255"/>
        <v>0</v>
      </c>
      <c r="K615" s="37">
        <f t="shared" si="255"/>
        <v>0</v>
      </c>
      <c r="L615" s="37">
        <f t="shared" si="255"/>
        <v>16641</v>
      </c>
      <c r="M615" s="37">
        <f t="shared" si="255"/>
        <v>0</v>
      </c>
    </row>
    <row r="616" spans="1:13" s="49" customFormat="1" ht="49.5">
      <c r="A616" s="44" t="s">
        <v>43</v>
      </c>
      <c r="B616" s="35" t="s">
        <v>206</v>
      </c>
      <c r="C616" s="35" t="s">
        <v>22</v>
      </c>
      <c r="D616" s="54" t="s">
        <v>356</v>
      </c>
      <c r="E616" s="42">
        <v>240</v>
      </c>
      <c r="F616" s="37">
        <v>16641</v>
      </c>
      <c r="G616" s="37"/>
      <c r="H616" s="38"/>
      <c r="I616" s="38"/>
      <c r="J616" s="38"/>
      <c r="K616" s="39"/>
      <c r="L616" s="37">
        <f>F616+H616+I616+J616+K616</f>
        <v>16641</v>
      </c>
      <c r="M616" s="37">
        <f>G616+K616</f>
        <v>0</v>
      </c>
    </row>
    <row r="617" spans="1:13" s="52" customFormat="1" ht="82.5" hidden="1">
      <c r="A617" s="34" t="s">
        <v>357</v>
      </c>
      <c r="B617" s="35" t="s">
        <v>206</v>
      </c>
      <c r="C617" s="35" t="s">
        <v>22</v>
      </c>
      <c r="D617" s="54" t="s">
        <v>358</v>
      </c>
      <c r="E617" s="35"/>
      <c r="F617" s="37">
        <f>F618</f>
        <v>0</v>
      </c>
      <c r="G617" s="37">
        <f>G618</f>
        <v>0</v>
      </c>
      <c r="H617" s="58">
        <f t="shared" ref="H617:M618" si="256">H618</f>
        <v>0</v>
      </c>
      <c r="I617" s="58">
        <f t="shared" si="256"/>
        <v>0</v>
      </c>
      <c r="J617" s="58">
        <f t="shared" si="256"/>
        <v>0</v>
      </c>
      <c r="K617" s="58">
        <f t="shared" si="256"/>
        <v>0</v>
      </c>
      <c r="L617" s="58">
        <f t="shared" si="256"/>
        <v>0</v>
      </c>
      <c r="M617" s="58">
        <f t="shared" si="256"/>
        <v>0</v>
      </c>
    </row>
    <row r="618" spans="1:13" s="52" customFormat="1" ht="33" hidden="1">
      <c r="A618" s="34" t="s">
        <v>42</v>
      </c>
      <c r="B618" s="35" t="s">
        <v>206</v>
      </c>
      <c r="C618" s="35" t="s">
        <v>22</v>
      </c>
      <c r="D618" s="54" t="s">
        <v>358</v>
      </c>
      <c r="E618" s="42">
        <v>200</v>
      </c>
      <c r="F618" s="37">
        <f>F619</f>
        <v>0</v>
      </c>
      <c r="G618" s="37">
        <f>G619</f>
        <v>0</v>
      </c>
      <c r="H618" s="58">
        <f t="shared" si="256"/>
        <v>0</v>
      </c>
      <c r="I618" s="58">
        <f t="shared" si="256"/>
        <v>0</v>
      </c>
      <c r="J618" s="58">
        <f t="shared" si="256"/>
        <v>0</v>
      </c>
      <c r="K618" s="58">
        <f t="shared" si="256"/>
        <v>0</v>
      </c>
      <c r="L618" s="58">
        <f t="shared" si="256"/>
        <v>0</v>
      </c>
      <c r="M618" s="58">
        <f t="shared" si="256"/>
        <v>0</v>
      </c>
    </row>
    <row r="619" spans="1:13" s="52" customFormat="1" ht="49.5" hidden="1">
      <c r="A619" s="44" t="s">
        <v>359</v>
      </c>
      <c r="B619" s="35" t="s">
        <v>206</v>
      </c>
      <c r="C619" s="35" t="s">
        <v>22</v>
      </c>
      <c r="D619" s="54" t="s">
        <v>358</v>
      </c>
      <c r="E619" s="42">
        <v>240</v>
      </c>
      <c r="F619" s="37"/>
      <c r="G619" s="37"/>
      <c r="H619" s="38"/>
      <c r="I619" s="38"/>
      <c r="J619" s="38"/>
      <c r="K619" s="39"/>
      <c r="L619" s="37">
        <f>F619+H619+I619+J619+K619</f>
        <v>0</v>
      </c>
      <c r="M619" s="37">
        <f>G619+K619</f>
        <v>0</v>
      </c>
    </row>
    <row r="620" spans="1:13" s="49" customFormat="1" ht="16.5">
      <c r="A620" s="50" t="s">
        <v>33</v>
      </c>
      <c r="B620" s="35" t="s">
        <v>206</v>
      </c>
      <c r="C620" s="35" t="s">
        <v>22</v>
      </c>
      <c r="D620" s="47" t="s">
        <v>34</v>
      </c>
      <c r="E620" s="35"/>
      <c r="F620" s="37">
        <f>F621</f>
        <v>5274</v>
      </c>
      <c r="G620" s="37">
        <f>G621</f>
        <v>0</v>
      </c>
      <c r="H620" s="37">
        <f t="shared" ref="H620:M620" si="257">H621</f>
        <v>0</v>
      </c>
      <c r="I620" s="37">
        <f t="shared" si="257"/>
        <v>0</v>
      </c>
      <c r="J620" s="37">
        <f t="shared" si="257"/>
        <v>0</v>
      </c>
      <c r="K620" s="37">
        <f t="shared" si="257"/>
        <v>0</v>
      </c>
      <c r="L620" s="37">
        <f t="shared" si="257"/>
        <v>5274</v>
      </c>
      <c r="M620" s="37">
        <f t="shared" si="257"/>
        <v>0</v>
      </c>
    </row>
    <row r="621" spans="1:13" s="49" customFormat="1" ht="16.5">
      <c r="A621" s="50" t="s">
        <v>85</v>
      </c>
      <c r="B621" s="35" t="s">
        <v>206</v>
      </c>
      <c r="C621" s="35" t="s">
        <v>22</v>
      </c>
      <c r="D621" s="54" t="s">
        <v>154</v>
      </c>
      <c r="E621" s="35"/>
      <c r="F621" s="37">
        <f>F622+F625</f>
        <v>5274</v>
      </c>
      <c r="G621" s="37">
        <f>G622+G625</f>
        <v>0</v>
      </c>
      <c r="H621" s="37">
        <f t="shared" ref="H621:M621" si="258">H622+H625</f>
        <v>0</v>
      </c>
      <c r="I621" s="37">
        <f t="shared" si="258"/>
        <v>0</v>
      </c>
      <c r="J621" s="37">
        <f t="shared" si="258"/>
        <v>0</v>
      </c>
      <c r="K621" s="37">
        <f t="shared" si="258"/>
        <v>0</v>
      </c>
      <c r="L621" s="37">
        <f t="shared" si="258"/>
        <v>5274</v>
      </c>
      <c r="M621" s="37">
        <f t="shared" si="258"/>
        <v>0</v>
      </c>
    </row>
    <row r="622" spans="1:13" s="52" customFormat="1" ht="16.5" hidden="1">
      <c r="A622" s="44" t="s">
        <v>271</v>
      </c>
      <c r="B622" s="35" t="s">
        <v>206</v>
      </c>
      <c r="C622" s="35" t="s">
        <v>22</v>
      </c>
      <c r="D622" s="54" t="s">
        <v>360</v>
      </c>
      <c r="E622" s="35"/>
      <c r="F622" s="37">
        <f>F623</f>
        <v>0</v>
      </c>
      <c r="G622" s="37">
        <f>G623</f>
        <v>0</v>
      </c>
      <c r="H622" s="58">
        <f t="shared" ref="H622:M623" si="259">H623</f>
        <v>0</v>
      </c>
      <c r="I622" s="58">
        <f t="shared" si="259"/>
        <v>0</v>
      </c>
      <c r="J622" s="58">
        <f t="shared" si="259"/>
        <v>0</v>
      </c>
      <c r="K622" s="58">
        <f t="shared" si="259"/>
        <v>0</v>
      </c>
      <c r="L622" s="58">
        <f t="shared" si="259"/>
        <v>0</v>
      </c>
      <c r="M622" s="58">
        <f t="shared" si="259"/>
        <v>0</v>
      </c>
    </row>
    <row r="623" spans="1:13" s="52" customFormat="1" ht="33" hidden="1">
      <c r="A623" s="44" t="s">
        <v>273</v>
      </c>
      <c r="B623" s="35" t="s">
        <v>206</v>
      </c>
      <c r="C623" s="35" t="s">
        <v>22</v>
      </c>
      <c r="D623" s="54" t="s">
        <v>360</v>
      </c>
      <c r="E623" s="42">
        <v>400</v>
      </c>
      <c r="F623" s="37">
        <f>F624</f>
        <v>0</v>
      </c>
      <c r="G623" s="37">
        <f>G624</f>
        <v>0</v>
      </c>
      <c r="H623" s="58">
        <f t="shared" si="259"/>
        <v>0</v>
      </c>
      <c r="I623" s="58">
        <f t="shared" si="259"/>
        <v>0</v>
      </c>
      <c r="J623" s="58">
        <f t="shared" si="259"/>
        <v>0</v>
      </c>
      <c r="K623" s="58">
        <f t="shared" si="259"/>
        <v>0</v>
      </c>
      <c r="L623" s="58">
        <f t="shared" si="259"/>
        <v>0</v>
      </c>
      <c r="M623" s="58">
        <f t="shared" si="259"/>
        <v>0</v>
      </c>
    </row>
    <row r="624" spans="1:13" s="52" customFormat="1" ht="16.5" hidden="1">
      <c r="A624" s="44" t="s">
        <v>271</v>
      </c>
      <c r="B624" s="35" t="s">
        <v>206</v>
      </c>
      <c r="C624" s="35" t="s">
        <v>22</v>
      </c>
      <c r="D624" s="54" t="s">
        <v>360</v>
      </c>
      <c r="E624" s="42">
        <v>410</v>
      </c>
      <c r="F624" s="37"/>
      <c r="G624" s="37"/>
      <c r="H624" s="38"/>
      <c r="I624" s="38"/>
      <c r="J624" s="38"/>
      <c r="K624" s="39"/>
      <c r="L624" s="37">
        <f>F624+H624+I624+J624+K624</f>
        <v>0</v>
      </c>
      <c r="M624" s="37">
        <f>G624+K624</f>
        <v>0</v>
      </c>
    </row>
    <row r="625" spans="1:13" s="49" customFormat="1" ht="16.5">
      <c r="A625" s="50" t="s">
        <v>350</v>
      </c>
      <c r="B625" s="35" t="s">
        <v>206</v>
      </c>
      <c r="C625" s="35" t="s">
        <v>22</v>
      </c>
      <c r="D625" s="54" t="s">
        <v>361</v>
      </c>
      <c r="E625" s="35"/>
      <c r="F625" s="37">
        <f>F626</f>
        <v>5274</v>
      </c>
      <c r="G625" s="37">
        <f>G626</f>
        <v>0</v>
      </c>
      <c r="H625" s="37">
        <f t="shared" ref="H625:M626" si="260">H626</f>
        <v>0</v>
      </c>
      <c r="I625" s="37">
        <f t="shared" si="260"/>
        <v>0</v>
      </c>
      <c r="J625" s="37">
        <f t="shared" si="260"/>
        <v>0</v>
      </c>
      <c r="K625" s="37">
        <f t="shared" si="260"/>
        <v>0</v>
      </c>
      <c r="L625" s="37">
        <f t="shared" si="260"/>
        <v>5274</v>
      </c>
      <c r="M625" s="37">
        <f t="shared" si="260"/>
        <v>0</v>
      </c>
    </row>
    <row r="626" spans="1:13" s="49" customFormat="1" ht="33">
      <c r="A626" s="34" t="s">
        <v>42</v>
      </c>
      <c r="B626" s="35" t="s">
        <v>206</v>
      </c>
      <c r="C626" s="35" t="s">
        <v>22</v>
      </c>
      <c r="D626" s="54" t="s">
        <v>361</v>
      </c>
      <c r="E626" s="42">
        <v>200</v>
      </c>
      <c r="F626" s="37">
        <f>F627</f>
        <v>5274</v>
      </c>
      <c r="G626" s="37">
        <f>G627</f>
        <v>0</v>
      </c>
      <c r="H626" s="37">
        <f t="shared" si="260"/>
        <v>0</v>
      </c>
      <c r="I626" s="37">
        <f t="shared" si="260"/>
        <v>0</v>
      </c>
      <c r="J626" s="37">
        <f t="shared" si="260"/>
        <v>0</v>
      </c>
      <c r="K626" s="37">
        <f t="shared" si="260"/>
        <v>0</v>
      </c>
      <c r="L626" s="37">
        <f t="shared" si="260"/>
        <v>5274</v>
      </c>
      <c r="M626" s="37">
        <f t="shared" si="260"/>
        <v>0</v>
      </c>
    </row>
    <row r="627" spans="1:13" s="49" customFormat="1" ht="49.5">
      <c r="A627" s="44" t="s">
        <v>43</v>
      </c>
      <c r="B627" s="35" t="s">
        <v>206</v>
      </c>
      <c r="C627" s="35" t="s">
        <v>22</v>
      </c>
      <c r="D627" s="54" t="s">
        <v>361</v>
      </c>
      <c r="E627" s="42">
        <v>240</v>
      </c>
      <c r="F627" s="37">
        <f>791+4483</f>
        <v>5274</v>
      </c>
      <c r="G627" s="37"/>
      <c r="H627" s="38"/>
      <c r="I627" s="38"/>
      <c r="J627" s="38"/>
      <c r="K627" s="39"/>
      <c r="L627" s="37">
        <f>F627+H627+I627+J627+K627</f>
        <v>5274</v>
      </c>
      <c r="M627" s="37">
        <f>G627+K627</f>
        <v>0</v>
      </c>
    </row>
    <row r="628" spans="1:13" ht="16.5">
      <c r="A628" s="45"/>
      <c r="B628" s="35"/>
      <c r="C628" s="35"/>
      <c r="D628" s="116"/>
      <c r="E628" s="35"/>
      <c r="F628" s="73"/>
      <c r="G628" s="73"/>
      <c r="H628" s="73"/>
      <c r="I628" s="73"/>
      <c r="J628" s="73"/>
      <c r="K628" s="73"/>
      <c r="L628" s="73"/>
      <c r="M628" s="73"/>
    </row>
    <row r="629" spans="1:13" s="49" customFormat="1" ht="18.75">
      <c r="A629" s="27" t="s">
        <v>362</v>
      </c>
      <c r="B629" s="28" t="s">
        <v>206</v>
      </c>
      <c r="C629" s="28" t="s">
        <v>32</v>
      </c>
      <c r="D629" s="46"/>
      <c r="E629" s="28"/>
      <c r="F629" s="30">
        <f>F630+F635+F641+F646+F651+F656+F667+F678</f>
        <v>855138</v>
      </c>
      <c r="G629" s="30">
        <f>G630+G635+G641+G646+G651+G656+G667+G678</f>
        <v>148261</v>
      </c>
      <c r="H629" s="30">
        <f t="shared" ref="H629:M629" si="261">H630+H635+H641+H646+H651+H656+H667+H678</f>
        <v>0</v>
      </c>
      <c r="I629" s="30">
        <f t="shared" si="261"/>
        <v>0</v>
      </c>
      <c r="J629" s="30">
        <f t="shared" si="261"/>
        <v>0</v>
      </c>
      <c r="K629" s="30">
        <f t="shared" si="261"/>
        <v>0</v>
      </c>
      <c r="L629" s="30">
        <f t="shared" si="261"/>
        <v>855138</v>
      </c>
      <c r="M629" s="30">
        <f t="shared" si="261"/>
        <v>148261</v>
      </c>
    </row>
    <row r="630" spans="1:13" s="49" customFormat="1" ht="33">
      <c r="A630" s="34" t="s">
        <v>113</v>
      </c>
      <c r="B630" s="35" t="s">
        <v>206</v>
      </c>
      <c r="C630" s="35" t="s">
        <v>32</v>
      </c>
      <c r="D630" s="54" t="s">
        <v>114</v>
      </c>
      <c r="E630" s="35"/>
      <c r="F630" s="37">
        <f>F631</f>
        <v>252256</v>
      </c>
      <c r="G630" s="37">
        <f>G631</f>
        <v>0</v>
      </c>
      <c r="H630" s="37">
        <f t="shared" ref="H630:M633" si="262">H631</f>
        <v>0</v>
      </c>
      <c r="I630" s="37">
        <f t="shared" si="262"/>
        <v>0</v>
      </c>
      <c r="J630" s="37">
        <f t="shared" si="262"/>
        <v>0</v>
      </c>
      <c r="K630" s="37">
        <f t="shared" si="262"/>
        <v>0</v>
      </c>
      <c r="L630" s="37">
        <f t="shared" si="262"/>
        <v>252256</v>
      </c>
      <c r="M630" s="37">
        <f t="shared" si="262"/>
        <v>0</v>
      </c>
    </row>
    <row r="631" spans="1:13" s="49" customFormat="1" ht="16.5">
      <c r="A631" s="106" t="s">
        <v>85</v>
      </c>
      <c r="B631" s="35" t="s">
        <v>206</v>
      </c>
      <c r="C631" s="35" t="s">
        <v>32</v>
      </c>
      <c r="D631" s="54" t="s">
        <v>363</v>
      </c>
      <c r="E631" s="35"/>
      <c r="F631" s="37">
        <f t="shared" ref="F631:G633" si="263">F632</f>
        <v>252256</v>
      </c>
      <c r="G631" s="37">
        <f t="shared" si="263"/>
        <v>0</v>
      </c>
      <c r="H631" s="37">
        <f t="shared" si="262"/>
        <v>0</v>
      </c>
      <c r="I631" s="37">
        <f t="shared" si="262"/>
        <v>0</v>
      </c>
      <c r="J631" s="37">
        <f t="shared" si="262"/>
        <v>0</v>
      </c>
      <c r="K631" s="37">
        <f t="shared" si="262"/>
        <v>0</v>
      </c>
      <c r="L631" s="37">
        <f t="shared" si="262"/>
        <v>252256</v>
      </c>
      <c r="M631" s="37">
        <f t="shared" si="262"/>
        <v>0</v>
      </c>
    </row>
    <row r="632" spans="1:13" s="49" customFormat="1" ht="16.5">
      <c r="A632" s="34" t="s">
        <v>364</v>
      </c>
      <c r="B632" s="35" t="s">
        <v>206</v>
      </c>
      <c r="C632" s="35" t="s">
        <v>32</v>
      </c>
      <c r="D632" s="54" t="s">
        <v>365</v>
      </c>
      <c r="E632" s="35"/>
      <c r="F632" s="37">
        <f t="shared" si="263"/>
        <v>252256</v>
      </c>
      <c r="G632" s="37">
        <f t="shared" si="263"/>
        <v>0</v>
      </c>
      <c r="H632" s="37">
        <f t="shared" si="262"/>
        <v>0</v>
      </c>
      <c r="I632" s="37">
        <f t="shared" si="262"/>
        <v>0</v>
      </c>
      <c r="J632" s="37">
        <f t="shared" si="262"/>
        <v>0</v>
      </c>
      <c r="K632" s="37">
        <f t="shared" si="262"/>
        <v>0</v>
      </c>
      <c r="L632" s="37">
        <f t="shared" si="262"/>
        <v>252256</v>
      </c>
      <c r="M632" s="37">
        <f t="shared" si="262"/>
        <v>0</v>
      </c>
    </row>
    <row r="633" spans="1:13" s="49" customFormat="1" ht="33">
      <c r="A633" s="34" t="s">
        <v>42</v>
      </c>
      <c r="B633" s="35" t="s">
        <v>206</v>
      </c>
      <c r="C633" s="35" t="s">
        <v>32</v>
      </c>
      <c r="D633" s="54" t="s">
        <v>365</v>
      </c>
      <c r="E633" s="42">
        <v>200</v>
      </c>
      <c r="F633" s="37">
        <f t="shared" si="263"/>
        <v>252256</v>
      </c>
      <c r="G633" s="37">
        <f t="shared" si="263"/>
        <v>0</v>
      </c>
      <c r="H633" s="37">
        <f t="shared" si="262"/>
        <v>0</v>
      </c>
      <c r="I633" s="37">
        <f t="shared" si="262"/>
        <v>0</v>
      </c>
      <c r="J633" s="37">
        <f t="shared" si="262"/>
        <v>0</v>
      </c>
      <c r="K633" s="37">
        <f t="shared" si="262"/>
        <v>0</v>
      </c>
      <c r="L633" s="37">
        <f t="shared" si="262"/>
        <v>252256</v>
      </c>
      <c r="M633" s="37">
        <f t="shared" si="262"/>
        <v>0</v>
      </c>
    </row>
    <row r="634" spans="1:13" s="49" customFormat="1" ht="49.5">
      <c r="A634" s="44" t="s">
        <v>43</v>
      </c>
      <c r="B634" s="35" t="s">
        <v>206</v>
      </c>
      <c r="C634" s="35" t="s">
        <v>32</v>
      </c>
      <c r="D634" s="54" t="s">
        <v>365</v>
      </c>
      <c r="E634" s="42">
        <v>240</v>
      </c>
      <c r="F634" s="37">
        <f>256078-3822</f>
        <v>252256</v>
      </c>
      <c r="G634" s="37"/>
      <c r="H634" s="38"/>
      <c r="I634" s="38"/>
      <c r="J634" s="38"/>
      <c r="K634" s="39"/>
      <c r="L634" s="37">
        <f>F634+H634+I634+J634+K634</f>
        <v>252256</v>
      </c>
      <c r="M634" s="37">
        <f>G634+K634</f>
        <v>0</v>
      </c>
    </row>
    <row r="635" spans="1:13" s="49" customFormat="1" ht="50.25">
      <c r="A635" s="34" t="s">
        <v>237</v>
      </c>
      <c r="B635" s="35" t="s">
        <v>206</v>
      </c>
      <c r="C635" s="35" t="s">
        <v>32</v>
      </c>
      <c r="D635" s="54" t="s">
        <v>238</v>
      </c>
      <c r="E635" s="28"/>
      <c r="F635" s="37">
        <f>F636</f>
        <v>846</v>
      </c>
      <c r="G635" s="37">
        <f>G636</f>
        <v>0</v>
      </c>
      <c r="H635" s="37">
        <f t="shared" ref="H635:M639" si="264">H636</f>
        <v>0</v>
      </c>
      <c r="I635" s="37">
        <f t="shared" si="264"/>
        <v>0</v>
      </c>
      <c r="J635" s="37">
        <f t="shared" si="264"/>
        <v>0</v>
      </c>
      <c r="K635" s="37">
        <f t="shared" si="264"/>
        <v>0</v>
      </c>
      <c r="L635" s="37">
        <f t="shared" si="264"/>
        <v>846</v>
      </c>
      <c r="M635" s="37">
        <f t="shared" si="264"/>
        <v>0</v>
      </c>
    </row>
    <row r="636" spans="1:13" s="49" customFormat="1" ht="33.75">
      <c r="A636" s="34" t="s">
        <v>263</v>
      </c>
      <c r="B636" s="35" t="s">
        <v>206</v>
      </c>
      <c r="C636" s="35" t="s">
        <v>32</v>
      </c>
      <c r="D636" s="54" t="s">
        <v>264</v>
      </c>
      <c r="E636" s="28"/>
      <c r="F636" s="37">
        <f t="shared" ref="F636:G639" si="265">F637</f>
        <v>846</v>
      </c>
      <c r="G636" s="37">
        <f t="shared" si="265"/>
        <v>0</v>
      </c>
      <c r="H636" s="37">
        <f t="shared" si="264"/>
        <v>0</v>
      </c>
      <c r="I636" s="37">
        <f t="shared" si="264"/>
        <v>0</v>
      </c>
      <c r="J636" s="37">
        <f t="shared" si="264"/>
        <v>0</v>
      </c>
      <c r="K636" s="37">
        <f t="shared" si="264"/>
        <v>0</v>
      </c>
      <c r="L636" s="37">
        <f t="shared" si="264"/>
        <v>846</v>
      </c>
      <c r="M636" s="37">
        <f t="shared" si="264"/>
        <v>0</v>
      </c>
    </row>
    <row r="637" spans="1:13" s="49" customFormat="1" ht="18.75">
      <c r="A637" s="34" t="s">
        <v>85</v>
      </c>
      <c r="B637" s="35" t="s">
        <v>206</v>
      </c>
      <c r="C637" s="35" t="s">
        <v>32</v>
      </c>
      <c r="D637" s="54" t="s">
        <v>265</v>
      </c>
      <c r="E637" s="28"/>
      <c r="F637" s="37">
        <f t="shared" si="265"/>
        <v>846</v>
      </c>
      <c r="G637" s="37">
        <f t="shared" si="265"/>
        <v>0</v>
      </c>
      <c r="H637" s="37">
        <f t="shared" si="264"/>
        <v>0</v>
      </c>
      <c r="I637" s="37">
        <f t="shared" si="264"/>
        <v>0</v>
      </c>
      <c r="J637" s="37">
        <f t="shared" si="264"/>
        <v>0</v>
      </c>
      <c r="K637" s="37">
        <f t="shared" si="264"/>
        <v>0</v>
      </c>
      <c r="L637" s="37">
        <f t="shared" si="264"/>
        <v>846</v>
      </c>
      <c r="M637" s="37">
        <f t="shared" si="264"/>
        <v>0</v>
      </c>
    </row>
    <row r="638" spans="1:13" s="49" customFormat="1" ht="18.75">
      <c r="A638" s="34" t="s">
        <v>364</v>
      </c>
      <c r="B638" s="35" t="s">
        <v>206</v>
      </c>
      <c r="C638" s="35" t="s">
        <v>32</v>
      </c>
      <c r="D638" s="54" t="s">
        <v>366</v>
      </c>
      <c r="E638" s="28"/>
      <c r="F638" s="37">
        <f t="shared" si="265"/>
        <v>846</v>
      </c>
      <c r="G638" s="37">
        <f t="shared" si="265"/>
        <v>0</v>
      </c>
      <c r="H638" s="37">
        <f t="shared" si="264"/>
        <v>0</v>
      </c>
      <c r="I638" s="37">
        <f t="shared" si="264"/>
        <v>0</v>
      </c>
      <c r="J638" s="37">
        <f t="shared" si="264"/>
        <v>0</v>
      </c>
      <c r="K638" s="37">
        <f t="shared" si="264"/>
        <v>0</v>
      </c>
      <c r="L638" s="37">
        <f t="shared" si="264"/>
        <v>846</v>
      </c>
      <c r="M638" s="37">
        <f t="shared" si="264"/>
        <v>0</v>
      </c>
    </row>
    <row r="639" spans="1:13" s="49" customFormat="1" ht="33">
      <c r="A639" s="34" t="s">
        <v>42</v>
      </c>
      <c r="B639" s="35" t="s">
        <v>206</v>
      </c>
      <c r="C639" s="35" t="s">
        <v>32</v>
      </c>
      <c r="D639" s="54" t="s">
        <v>366</v>
      </c>
      <c r="E639" s="42">
        <v>200</v>
      </c>
      <c r="F639" s="37">
        <f t="shared" si="265"/>
        <v>846</v>
      </c>
      <c r="G639" s="37">
        <f t="shared" si="265"/>
        <v>0</v>
      </c>
      <c r="H639" s="37">
        <f t="shared" si="264"/>
        <v>0</v>
      </c>
      <c r="I639" s="37">
        <f t="shared" si="264"/>
        <v>0</v>
      </c>
      <c r="J639" s="37">
        <f t="shared" si="264"/>
        <v>0</v>
      </c>
      <c r="K639" s="37">
        <f t="shared" si="264"/>
        <v>0</v>
      </c>
      <c r="L639" s="37">
        <f t="shared" si="264"/>
        <v>846</v>
      </c>
      <c r="M639" s="37">
        <f t="shared" si="264"/>
        <v>0</v>
      </c>
    </row>
    <row r="640" spans="1:13" s="49" customFormat="1" ht="49.5">
      <c r="A640" s="44" t="s">
        <v>43</v>
      </c>
      <c r="B640" s="35" t="s">
        <v>206</v>
      </c>
      <c r="C640" s="35" t="s">
        <v>32</v>
      </c>
      <c r="D640" s="54" t="s">
        <v>366</v>
      </c>
      <c r="E640" s="42">
        <v>240</v>
      </c>
      <c r="F640" s="37">
        <v>846</v>
      </c>
      <c r="G640" s="37"/>
      <c r="H640" s="38"/>
      <c r="I640" s="38"/>
      <c r="J640" s="38"/>
      <c r="K640" s="39"/>
      <c r="L640" s="37">
        <f>F640+H640+I640+J640+K640</f>
        <v>846</v>
      </c>
      <c r="M640" s="37">
        <f>G640+K640</f>
        <v>0</v>
      </c>
    </row>
    <row r="641" spans="1:13" s="49" customFormat="1" ht="49.5">
      <c r="A641" s="34" t="s">
        <v>367</v>
      </c>
      <c r="B641" s="35" t="s">
        <v>206</v>
      </c>
      <c r="C641" s="35" t="s">
        <v>32</v>
      </c>
      <c r="D641" s="116" t="s">
        <v>368</v>
      </c>
      <c r="E641" s="35"/>
      <c r="F641" s="37">
        <f>F642</f>
        <v>1342</v>
      </c>
      <c r="G641" s="37">
        <f>G642</f>
        <v>0</v>
      </c>
      <c r="H641" s="37">
        <f t="shared" ref="H641:M644" si="266">H642</f>
        <v>0</v>
      </c>
      <c r="I641" s="37">
        <f t="shared" si="266"/>
        <v>0</v>
      </c>
      <c r="J641" s="37">
        <f t="shared" si="266"/>
        <v>0</v>
      </c>
      <c r="K641" s="37">
        <f t="shared" si="266"/>
        <v>0</v>
      </c>
      <c r="L641" s="37">
        <f t="shared" si="266"/>
        <v>1342</v>
      </c>
      <c r="M641" s="37">
        <f t="shared" si="266"/>
        <v>0</v>
      </c>
    </row>
    <row r="642" spans="1:13" s="49" customFormat="1" ht="16.5">
      <c r="A642" s="50" t="s">
        <v>85</v>
      </c>
      <c r="B642" s="35" t="s">
        <v>206</v>
      </c>
      <c r="C642" s="35" t="s">
        <v>32</v>
      </c>
      <c r="D642" s="116" t="s">
        <v>369</v>
      </c>
      <c r="E642" s="35"/>
      <c r="F642" s="37">
        <f t="shared" ref="F642:G644" si="267">F643</f>
        <v>1342</v>
      </c>
      <c r="G642" s="37">
        <f t="shared" si="267"/>
        <v>0</v>
      </c>
      <c r="H642" s="37">
        <f t="shared" si="266"/>
        <v>0</v>
      </c>
      <c r="I642" s="37">
        <f t="shared" si="266"/>
        <v>0</v>
      </c>
      <c r="J642" s="37">
        <f t="shared" si="266"/>
        <v>0</v>
      </c>
      <c r="K642" s="37">
        <f t="shared" si="266"/>
        <v>0</v>
      </c>
      <c r="L642" s="37">
        <f t="shared" si="266"/>
        <v>1342</v>
      </c>
      <c r="M642" s="37">
        <f t="shared" si="266"/>
        <v>0</v>
      </c>
    </row>
    <row r="643" spans="1:13" s="49" customFormat="1" ht="16.5">
      <c r="A643" s="34" t="s">
        <v>364</v>
      </c>
      <c r="B643" s="35" t="s">
        <v>206</v>
      </c>
      <c r="C643" s="35" t="s">
        <v>32</v>
      </c>
      <c r="D643" s="116" t="s">
        <v>370</v>
      </c>
      <c r="E643" s="35"/>
      <c r="F643" s="37">
        <f t="shared" si="267"/>
        <v>1342</v>
      </c>
      <c r="G643" s="37">
        <f t="shared" si="267"/>
        <v>0</v>
      </c>
      <c r="H643" s="37">
        <f t="shared" si="266"/>
        <v>0</v>
      </c>
      <c r="I643" s="37">
        <f t="shared" si="266"/>
        <v>0</v>
      </c>
      <c r="J643" s="37">
        <f t="shared" si="266"/>
        <v>0</v>
      </c>
      <c r="K643" s="37">
        <f t="shared" si="266"/>
        <v>0</v>
      </c>
      <c r="L643" s="37">
        <f t="shared" si="266"/>
        <v>1342</v>
      </c>
      <c r="M643" s="37">
        <f t="shared" si="266"/>
        <v>0</v>
      </c>
    </row>
    <row r="644" spans="1:13" s="49" customFormat="1" ht="33">
      <c r="A644" s="34" t="s">
        <v>42</v>
      </c>
      <c r="B644" s="35" t="s">
        <v>206</v>
      </c>
      <c r="C644" s="35" t="s">
        <v>32</v>
      </c>
      <c r="D644" s="116" t="s">
        <v>370</v>
      </c>
      <c r="E644" s="42">
        <v>200</v>
      </c>
      <c r="F644" s="37">
        <f t="shared" si="267"/>
        <v>1342</v>
      </c>
      <c r="G644" s="37">
        <f t="shared" si="267"/>
        <v>0</v>
      </c>
      <c r="H644" s="37">
        <f t="shared" si="266"/>
        <v>0</v>
      </c>
      <c r="I644" s="37">
        <f t="shared" si="266"/>
        <v>0</v>
      </c>
      <c r="J644" s="37">
        <f t="shared" si="266"/>
        <v>0</v>
      </c>
      <c r="K644" s="37">
        <f t="shared" si="266"/>
        <v>0</v>
      </c>
      <c r="L644" s="37">
        <f t="shared" si="266"/>
        <v>1342</v>
      </c>
      <c r="M644" s="37">
        <f t="shared" si="266"/>
        <v>0</v>
      </c>
    </row>
    <row r="645" spans="1:13" s="49" customFormat="1" ht="49.5">
      <c r="A645" s="44" t="s">
        <v>43</v>
      </c>
      <c r="B645" s="35" t="s">
        <v>206</v>
      </c>
      <c r="C645" s="35" t="s">
        <v>32</v>
      </c>
      <c r="D645" s="116" t="s">
        <v>370</v>
      </c>
      <c r="E645" s="42">
        <v>240</v>
      </c>
      <c r="F645" s="37">
        <v>1342</v>
      </c>
      <c r="G645" s="37"/>
      <c r="H645" s="38"/>
      <c r="I645" s="38"/>
      <c r="J645" s="38"/>
      <c r="K645" s="39"/>
      <c r="L645" s="37">
        <f>F645+H645+I645+J645+K645</f>
        <v>1342</v>
      </c>
      <c r="M645" s="37">
        <f>G645+K645</f>
        <v>0</v>
      </c>
    </row>
    <row r="646" spans="1:13" s="52" customFormat="1" ht="82.5" hidden="1">
      <c r="A646" s="44" t="s">
        <v>147</v>
      </c>
      <c r="B646" s="35" t="s">
        <v>206</v>
      </c>
      <c r="C646" s="35" t="s">
        <v>32</v>
      </c>
      <c r="D646" s="35" t="s">
        <v>148</v>
      </c>
      <c r="E646" s="35"/>
      <c r="F646" s="37">
        <f t="shared" ref="F646:M649" si="268">F647</f>
        <v>0</v>
      </c>
      <c r="G646" s="37">
        <f t="shared" si="268"/>
        <v>0</v>
      </c>
      <c r="H646" s="58">
        <f t="shared" si="268"/>
        <v>0</v>
      </c>
      <c r="I646" s="58">
        <f t="shared" si="268"/>
        <v>0</v>
      </c>
      <c r="J646" s="58">
        <f t="shared" si="268"/>
        <v>0</v>
      </c>
      <c r="K646" s="58">
        <f t="shared" si="268"/>
        <v>0</v>
      </c>
      <c r="L646" s="58">
        <f t="shared" si="268"/>
        <v>0</v>
      </c>
      <c r="M646" s="58">
        <f t="shared" si="268"/>
        <v>0</v>
      </c>
    </row>
    <row r="647" spans="1:13" s="52" customFormat="1" ht="16.5" hidden="1">
      <c r="A647" s="34" t="s">
        <v>173</v>
      </c>
      <c r="B647" s="35" t="s">
        <v>206</v>
      </c>
      <c r="C647" s="35" t="s">
        <v>32</v>
      </c>
      <c r="D647" s="79" t="s">
        <v>174</v>
      </c>
      <c r="E647" s="35"/>
      <c r="F647" s="37">
        <f t="shared" si="268"/>
        <v>0</v>
      </c>
      <c r="G647" s="37">
        <f t="shared" si="268"/>
        <v>0</v>
      </c>
      <c r="H647" s="58">
        <f t="shared" si="268"/>
        <v>0</v>
      </c>
      <c r="I647" s="58">
        <f t="shared" si="268"/>
        <v>0</v>
      </c>
      <c r="J647" s="58">
        <f t="shared" si="268"/>
        <v>0</v>
      </c>
      <c r="K647" s="58">
        <f t="shared" si="268"/>
        <v>0</v>
      </c>
      <c r="L647" s="58">
        <f t="shared" si="268"/>
        <v>0</v>
      </c>
      <c r="M647" s="58">
        <f t="shared" si="268"/>
        <v>0</v>
      </c>
    </row>
    <row r="648" spans="1:13" s="52" customFormat="1" ht="66" hidden="1">
      <c r="A648" s="34" t="s">
        <v>371</v>
      </c>
      <c r="B648" s="35" t="s">
        <v>206</v>
      </c>
      <c r="C648" s="35" t="s">
        <v>32</v>
      </c>
      <c r="D648" s="79" t="s">
        <v>372</v>
      </c>
      <c r="E648" s="60"/>
      <c r="F648" s="37">
        <f t="shared" si="268"/>
        <v>0</v>
      </c>
      <c r="G648" s="37">
        <f t="shared" si="268"/>
        <v>0</v>
      </c>
      <c r="H648" s="58">
        <f t="shared" si="268"/>
        <v>0</v>
      </c>
      <c r="I648" s="58">
        <f t="shared" si="268"/>
        <v>0</v>
      </c>
      <c r="J648" s="58">
        <f t="shared" si="268"/>
        <v>0</v>
      </c>
      <c r="K648" s="58">
        <f t="shared" si="268"/>
        <v>0</v>
      </c>
      <c r="L648" s="58">
        <f t="shared" si="268"/>
        <v>0</v>
      </c>
      <c r="M648" s="58">
        <f t="shared" si="268"/>
        <v>0</v>
      </c>
    </row>
    <row r="649" spans="1:13" s="52" customFormat="1" ht="49.5" hidden="1">
      <c r="A649" s="34" t="s">
        <v>99</v>
      </c>
      <c r="B649" s="35" t="s">
        <v>206</v>
      </c>
      <c r="C649" s="35" t="s">
        <v>32</v>
      </c>
      <c r="D649" s="79" t="s">
        <v>372</v>
      </c>
      <c r="E649" s="60">
        <v>600</v>
      </c>
      <c r="F649" s="37">
        <f t="shared" si="268"/>
        <v>0</v>
      </c>
      <c r="G649" s="37">
        <f t="shared" si="268"/>
        <v>0</v>
      </c>
      <c r="H649" s="58">
        <f t="shared" si="268"/>
        <v>0</v>
      </c>
      <c r="I649" s="58">
        <f t="shared" si="268"/>
        <v>0</v>
      </c>
      <c r="J649" s="58">
        <f t="shared" si="268"/>
        <v>0</v>
      </c>
      <c r="K649" s="58">
        <f t="shared" si="268"/>
        <v>0</v>
      </c>
      <c r="L649" s="58">
        <f t="shared" si="268"/>
        <v>0</v>
      </c>
      <c r="M649" s="58">
        <f t="shared" si="268"/>
        <v>0</v>
      </c>
    </row>
    <row r="650" spans="1:13" s="52" customFormat="1" ht="66" hidden="1">
      <c r="A650" s="34" t="s">
        <v>177</v>
      </c>
      <c r="B650" s="35" t="s">
        <v>206</v>
      </c>
      <c r="C650" s="35" t="s">
        <v>32</v>
      </c>
      <c r="D650" s="79" t="s">
        <v>372</v>
      </c>
      <c r="E650" s="81">
        <v>630</v>
      </c>
      <c r="F650" s="37"/>
      <c r="G650" s="37"/>
      <c r="H650" s="38"/>
      <c r="I650" s="38"/>
      <c r="J650" s="38"/>
      <c r="K650" s="39"/>
      <c r="L650" s="37">
        <f>F650+H650+I650+J650+K650</f>
        <v>0</v>
      </c>
      <c r="M650" s="37">
        <f>G650+K650</f>
        <v>0</v>
      </c>
    </row>
    <row r="651" spans="1:13" s="49" customFormat="1" ht="49.5">
      <c r="A651" s="44" t="s">
        <v>353</v>
      </c>
      <c r="B651" s="35" t="s">
        <v>206</v>
      </c>
      <c r="C651" s="35" t="s">
        <v>32</v>
      </c>
      <c r="D651" s="54" t="s">
        <v>354</v>
      </c>
      <c r="E651" s="35"/>
      <c r="F651" s="37">
        <f>F652</f>
        <v>379293</v>
      </c>
      <c r="G651" s="37">
        <f>G652</f>
        <v>0</v>
      </c>
      <c r="H651" s="37">
        <f t="shared" ref="H651:M654" si="269">H652</f>
        <v>0</v>
      </c>
      <c r="I651" s="37">
        <f t="shared" si="269"/>
        <v>0</v>
      </c>
      <c r="J651" s="37">
        <f t="shared" si="269"/>
        <v>0</v>
      </c>
      <c r="K651" s="37">
        <f t="shared" si="269"/>
        <v>0</v>
      </c>
      <c r="L651" s="37">
        <f t="shared" si="269"/>
        <v>379293</v>
      </c>
      <c r="M651" s="37">
        <f t="shared" si="269"/>
        <v>0</v>
      </c>
    </row>
    <row r="652" spans="1:13" s="49" customFormat="1" ht="16.5">
      <c r="A652" s="50" t="s">
        <v>85</v>
      </c>
      <c r="B652" s="35" t="s">
        <v>206</v>
      </c>
      <c r="C652" s="35" t="s">
        <v>32</v>
      </c>
      <c r="D652" s="54" t="s">
        <v>355</v>
      </c>
      <c r="E652" s="35"/>
      <c r="F652" s="37">
        <f t="shared" ref="F652:G654" si="270">F653</f>
        <v>379293</v>
      </c>
      <c r="G652" s="37">
        <f t="shared" si="270"/>
        <v>0</v>
      </c>
      <c r="H652" s="37">
        <f t="shared" si="269"/>
        <v>0</v>
      </c>
      <c r="I652" s="37">
        <f t="shared" si="269"/>
        <v>0</v>
      </c>
      <c r="J652" s="37">
        <f t="shared" si="269"/>
        <v>0</v>
      </c>
      <c r="K652" s="37">
        <f t="shared" si="269"/>
        <v>0</v>
      </c>
      <c r="L652" s="37">
        <f t="shared" si="269"/>
        <v>379293</v>
      </c>
      <c r="M652" s="37">
        <f t="shared" si="269"/>
        <v>0</v>
      </c>
    </row>
    <row r="653" spans="1:13" s="49" customFormat="1" ht="16.5">
      <c r="A653" s="34" t="s">
        <v>364</v>
      </c>
      <c r="B653" s="35" t="s">
        <v>206</v>
      </c>
      <c r="C653" s="35" t="s">
        <v>32</v>
      </c>
      <c r="D653" s="54" t="s">
        <v>373</v>
      </c>
      <c r="E653" s="35"/>
      <c r="F653" s="37">
        <f t="shared" si="270"/>
        <v>379293</v>
      </c>
      <c r="G653" s="37">
        <f t="shared" si="270"/>
        <v>0</v>
      </c>
      <c r="H653" s="37">
        <f t="shared" si="269"/>
        <v>0</v>
      </c>
      <c r="I653" s="37">
        <f t="shared" si="269"/>
        <v>0</v>
      </c>
      <c r="J653" s="37">
        <f t="shared" si="269"/>
        <v>0</v>
      </c>
      <c r="K653" s="37">
        <f t="shared" si="269"/>
        <v>0</v>
      </c>
      <c r="L653" s="37">
        <f t="shared" si="269"/>
        <v>379293</v>
      </c>
      <c r="M653" s="37">
        <f t="shared" si="269"/>
        <v>0</v>
      </c>
    </row>
    <row r="654" spans="1:13" s="49" customFormat="1" ht="33">
      <c r="A654" s="34" t="s">
        <v>42</v>
      </c>
      <c r="B654" s="35" t="s">
        <v>206</v>
      </c>
      <c r="C654" s="35" t="s">
        <v>32</v>
      </c>
      <c r="D654" s="54" t="s">
        <v>373</v>
      </c>
      <c r="E654" s="42">
        <v>200</v>
      </c>
      <c r="F654" s="37">
        <f t="shared" si="270"/>
        <v>379293</v>
      </c>
      <c r="G654" s="37">
        <f t="shared" si="270"/>
        <v>0</v>
      </c>
      <c r="H654" s="37">
        <f t="shared" si="269"/>
        <v>0</v>
      </c>
      <c r="I654" s="37">
        <f t="shared" si="269"/>
        <v>0</v>
      </c>
      <c r="J654" s="37">
        <f t="shared" si="269"/>
        <v>0</v>
      </c>
      <c r="K654" s="37">
        <f t="shared" si="269"/>
        <v>0</v>
      </c>
      <c r="L654" s="37">
        <f t="shared" si="269"/>
        <v>379293</v>
      </c>
      <c r="M654" s="37">
        <f t="shared" si="269"/>
        <v>0</v>
      </c>
    </row>
    <row r="655" spans="1:13" s="49" customFormat="1" ht="49.5">
      <c r="A655" s="44" t="s">
        <v>43</v>
      </c>
      <c r="B655" s="35" t="s">
        <v>206</v>
      </c>
      <c r="C655" s="35" t="s">
        <v>32</v>
      </c>
      <c r="D655" s="54" t="s">
        <v>373</v>
      </c>
      <c r="E655" s="42">
        <v>240</v>
      </c>
      <c r="F655" s="37">
        <v>379293</v>
      </c>
      <c r="G655" s="37"/>
      <c r="H655" s="38"/>
      <c r="I655" s="38"/>
      <c r="J655" s="38"/>
      <c r="K655" s="39"/>
      <c r="L655" s="37">
        <f>F655+H655+I655+J655+K655</f>
        <v>379293</v>
      </c>
      <c r="M655" s="37">
        <f>G655+K655</f>
        <v>0</v>
      </c>
    </row>
    <row r="656" spans="1:13" s="49" customFormat="1" ht="49.5">
      <c r="A656" s="44" t="s">
        <v>374</v>
      </c>
      <c r="B656" s="35" t="s">
        <v>206</v>
      </c>
      <c r="C656" s="35" t="s">
        <v>32</v>
      </c>
      <c r="D656" s="35" t="s">
        <v>375</v>
      </c>
      <c r="E656" s="35"/>
      <c r="F656" s="37">
        <f>F657+F664</f>
        <v>59302</v>
      </c>
      <c r="G656" s="37">
        <f>G657+G664</f>
        <v>0</v>
      </c>
      <c r="H656" s="37">
        <f t="shared" ref="H656:M656" si="271">H657+H664</f>
        <v>0</v>
      </c>
      <c r="I656" s="37">
        <f t="shared" si="271"/>
        <v>0</v>
      </c>
      <c r="J656" s="37">
        <f t="shared" si="271"/>
        <v>0</v>
      </c>
      <c r="K656" s="37">
        <f t="shared" si="271"/>
        <v>0</v>
      </c>
      <c r="L656" s="37">
        <f t="shared" si="271"/>
        <v>59302</v>
      </c>
      <c r="M656" s="37">
        <f t="shared" si="271"/>
        <v>0</v>
      </c>
    </row>
    <row r="657" spans="1:13" s="49" customFormat="1" ht="16.5">
      <c r="A657" s="44" t="s">
        <v>85</v>
      </c>
      <c r="B657" s="35" t="s">
        <v>206</v>
      </c>
      <c r="C657" s="35" t="s">
        <v>32</v>
      </c>
      <c r="D657" s="35" t="s">
        <v>376</v>
      </c>
      <c r="E657" s="35"/>
      <c r="F657" s="37">
        <f>F658</f>
        <v>49148</v>
      </c>
      <c r="G657" s="37">
        <f>G658</f>
        <v>0</v>
      </c>
      <c r="H657" s="37">
        <f t="shared" ref="H657:M657" si="272">H658</f>
        <v>0</v>
      </c>
      <c r="I657" s="37">
        <f t="shared" si="272"/>
        <v>0</v>
      </c>
      <c r="J657" s="37">
        <f t="shared" si="272"/>
        <v>0</v>
      </c>
      <c r="K657" s="37">
        <f t="shared" si="272"/>
        <v>0</v>
      </c>
      <c r="L657" s="37">
        <f t="shared" si="272"/>
        <v>49148</v>
      </c>
      <c r="M657" s="37">
        <f t="shared" si="272"/>
        <v>0</v>
      </c>
    </row>
    <row r="658" spans="1:13" s="49" customFormat="1" ht="16.5">
      <c r="A658" s="34" t="s">
        <v>364</v>
      </c>
      <c r="B658" s="35" t="s">
        <v>206</v>
      </c>
      <c r="C658" s="35" t="s">
        <v>32</v>
      </c>
      <c r="D658" s="35" t="s">
        <v>377</v>
      </c>
      <c r="E658" s="35"/>
      <c r="F658" s="37">
        <f>F659+F661</f>
        <v>49148</v>
      </c>
      <c r="G658" s="37">
        <f>G659+G661</f>
        <v>0</v>
      </c>
      <c r="H658" s="37">
        <f t="shared" ref="H658:M658" si="273">H659+H661</f>
        <v>0</v>
      </c>
      <c r="I658" s="37">
        <f t="shared" si="273"/>
        <v>0</v>
      </c>
      <c r="J658" s="37">
        <f t="shared" si="273"/>
        <v>0</v>
      </c>
      <c r="K658" s="37">
        <f t="shared" si="273"/>
        <v>0</v>
      </c>
      <c r="L658" s="37">
        <f t="shared" si="273"/>
        <v>49148</v>
      </c>
      <c r="M658" s="37">
        <f t="shared" si="273"/>
        <v>0</v>
      </c>
    </row>
    <row r="659" spans="1:13" s="49" customFormat="1" ht="33">
      <c r="A659" s="34" t="s">
        <v>42</v>
      </c>
      <c r="B659" s="35" t="s">
        <v>206</v>
      </c>
      <c r="C659" s="35" t="s">
        <v>32</v>
      </c>
      <c r="D659" s="35" t="s">
        <v>377</v>
      </c>
      <c r="E659" s="42">
        <v>200</v>
      </c>
      <c r="F659" s="37">
        <f>F660</f>
        <v>16544</v>
      </c>
      <c r="G659" s="37">
        <f>G660</f>
        <v>0</v>
      </c>
      <c r="H659" s="37">
        <f t="shared" ref="H659:M659" si="274">H660</f>
        <v>0</v>
      </c>
      <c r="I659" s="37">
        <f t="shared" si="274"/>
        <v>0</v>
      </c>
      <c r="J659" s="37">
        <f t="shared" si="274"/>
        <v>0</v>
      </c>
      <c r="K659" s="37">
        <f t="shared" si="274"/>
        <v>0</v>
      </c>
      <c r="L659" s="37">
        <f t="shared" si="274"/>
        <v>16544</v>
      </c>
      <c r="M659" s="37">
        <f t="shared" si="274"/>
        <v>0</v>
      </c>
    </row>
    <row r="660" spans="1:13" s="49" customFormat="1" ht="49.5">
      <c r="A660" s="44" t="s">
        <v>43</v>
      </c>
      <c r="B660" s="35" t="s">
        <v>206</v>
      </c>
      <c r="C660" s="35" t="s">
        <v>32</v>
      </c>
      <c r="D660" s="35" t="s">
        <v>377</v>
      </c>
      <c r="E660" s="42">
        <v>240</v>
      </c>
      <c r="F660" s="37">
        <f>10122+6426-4</f>
        <v>16544</v>
      </c>
      <c r="G660" s="37"/>
      <c r="H660" s="38"/>
      <c r="I660" s="38"/>
      <c r="J660" s="38"/>
      <c r="K660" s="39"/>
      <c r="L660" s="37">
        <f>F660+H660+I660+J660+K660</f>
        <v>16544</v>
      </c>
      <c r="M660" s="37">
        <f>G660+K660</f>
        <v>0</v>
      </c>
    </row>
    <row r="661" spans="1:13" s="52" customFormat="1" ht="16.5">
      <c r="A661" s="34" t="s">
        <v>47</v>
      </c>
      <c r="B661" s="35" t="s">
        <v>206</v>
      </c>
      <c r="C661" s="35" t="s">
        <v>32</v>
      </c>
      <c r="D661" s="35" t="s">
        <v>377</v>
      </c>
      <c r="E661" s="42">
        <v>800</v>
      </c>
      <c r="F661" s="37">
        <f>F662+F663</f>
        <v>32604</v>
      </c>
      <c r="G661" s="37">
        <f>G662+G663</f>
        <v>0</v>
      </c>
      <c r="H661" s="37">
        <f t="shared" ref="H661:M661" si="275">H662+H663</f>
        <v>0</v>
      </c>
      <c r="I661" s="37">
        <f t="shared" si="275"/>
        <v>0</v>
      </c>
      <c r="J661" s="37">
        <f t="shared" si="275"/>
        <v>0</v>
      </c>
      <c r="K661" s="37">
        <f t="shared" si="275"/>
        <v>0</v>
      </c>
      <c r="L661" s="37">
        <f t="shared" si="275"/>
        <v>32604</v>
      </c>
      <c r="M661" s="37">
        <f t="shared" si="275"/>
        <v>0</v>
      </c>
    </row>
    <row r="662" spans="1:13" s="52" customFormat="1" ht="66">
      <c r="A662" s="34" t="s">
        <v>248</v>
      </c>
      <c r="B662" s="35" t="s">
        <v>206</v>
      </c>
      <c r="C662" s="35" t="s">
        <v>32</v>
      </c>
      <c r="D662" s="35" t="s">
        <v>377</v>
      </c>
      <c r="E662" s="42">
        <v>810</v>
      </c>
      <c r="F662" s="37">
        <v>32600</v>
      </c>
      <c r="G662" s="37"/>
      <c r="H662" s="38"/>
      <c r="I662" s="38"/>
      <c r="J662" s="38"/>
      <c r="K662" s="39"/>
      <c r="L662" s="37">
        <f>F662+H662+I662+J662+K662</f>
        <v>32600</v>
      </c>
      <c r="M662" s="37">
        <f>G662+K662</f>
        <v>0</v>
      </c>
    </row>
    <row r="663" spans="1:13" s="118" customFormat="1" ht="16.5">
      <c r="A663" s="34" t="s">
        <v>49</v>
      </c>
      <c r="B663" s="35" t="s">
        <v>206</v>
      </c>
      <c r="C663" s="35" t="s">
        <v>32</v>
      </c>
      <c r="D663" s="35" t="s">
        <v>377</v>
      </c>
      <c r="E663" s="42">
        <v>850</v>
      </c>
      <c r="F663" s="37">
        <v>4</v>
      </c>
      <c r="G663" s="37"/>
      <c r="H663" s="38"/>
      <c r="I663" s="38"/>
      <c r="J663" s="38"/>
      <c r="K663" s="39"/>
      <c r="L663" s="37">
        <f>F663+H663+I663+J663+K663</f>
        <v>4</v>
      </c>
      <c r="M663" s="37">
        <f>G663+K663</f>
        <v>0</v>
      </c>
    </row>
    <row r="664" spans="1:13" s="49" customFormat="1" ht="82.5">
      <c r="A664" s="34" t="s">
        <v>378</v>
      </c>
      <c r="B664" s="35" t="s">
        <v>206</v>
      </c>
      <c r="C664" s="35" t="s">
        <v>32</v>
      </c>
      <c r="D664" s="35" t="s">
        <v>379</v>
      </c>
      <c r="E664" s="35"/>
      <c r="F664" s="37">
        <f>F665</f>
        <v>10154</v>
      </c>
      <c r="G664" s="37">
        <f>G665</f>
        <v>0</v>
      </c>
      <c r="H664" s="37">
        <f t="shared" ref="H664:M665" si="276">H665</f>
        <v>0</v>
      </c>
      <c r="I664" s="37">
        <f t="shared" si="276"/>
        <v>0</v>
      </c>
      <c r="J664" s="37">
        <f t="shared" si="276"/>
        <v>0</v>
      </c>
      <c r="K664" s="37">
        <f t="shared" si="276"/>
        <v>0</v>
      </c>
      <c r="L664" s="37">
        <f t="shared" si="276"/>
        <v>10154</v>
      </c>
      <c r="M664" s="37">
        <f t="shared" si="276"/>
        <v>0</v>
      </c>
    </row>
    <row r="665" spans="1:13" s="49" customFormat="1" ht="33">
      <c r="A665" s="34" t="s">
        <v>42</v>
      </c>
      <c r="B665" s="35" t="s">
        <v>206</v>
      </c>
      <c r="C665" s="35" t="s">
        <v>32</v>
      </c>
      <c r="D665" s="35" t="s">
        <v>379</v>
      </c>
      <c r="E665" s="42">
        <v>200</v>
      </c>
      <c r="F665" s="37">
        <f>F666</f>
        <v>10154</v>
      </c>
      <c r="G665" s="37">
        <f>G666</f>
        <v>0</v>
      </c>
      <c r="H665" s="37">
        <f t="shared" si="276"/>
        <v>0</v>
      </c>
      <c r="I665" s="37">
        <f t="shared" si="276"/>
        <v>0</v>
      </c>
      <c r="J665" s="37">
        <f t="shared" si="276"/>
        <v>0</v>
      </c>
      <c r="K665" s="37">
        <f t="shared" si="276"/>
        <v>0</v>
      </c>
      <c r="L665" s="37">
        <f t="shared" si="276"/>
        <v>10154</v>
      </c>
      <c r="M665" s="37">
        <f t="shared" si="276"/>
        <v>0</v>
      </c>
    </row>
    <row r="666" spans="1:13" s="49" customFormat="1" ht="49.5">
      <c r="A666" s="34" t="s">
        <v>43</v>
      </c>
      <c r="B666" s="35" t="s">
        <v>206</v>
      </c>
      <c r="C666" s="35" t="s">
        <v>32</v>
      </c>
      <c r="D666" s="35" t="s">
        <v>379</v>
      </c>
      <c r="E666" s="42">
        <v>240</v>
      </c>
      <c r="F666" s="37">
        <v>10154</v>
      </c>
      <c r="G666" s="37"/>
      <c r="H666" s="38"/>
      <c r="I666" s="38"/>
      <c r="J666" s="38"/>
      <c r="K666" s="39"/>
      <c r="L666" s="37">
        <f>F666+H666+I666+J666+K666</f>
        <v>10154</v>
      </c>
      <c r="M666" s="37">
        <f>G666+K666</f>
        <v>0</v>
      </c>
    </row>
    <row r="667" spans="1:13" s="49" customFormat="1" ht="33">
      <c r="A667" s="34" t="s">
        <v>380</v>
      </c>
      <c r="B667" s="35" t="s">
        <v>206</v>
      </c>
      <c r="C667" s="35" t="s">
        <v>32</v>
      </c>
      <c r="D667" s="35" t="s">
        <v>381</v>
      </c>
      <c r="E667" s="35"/>
      <c r="F667" s="37">
        <f>F668+F673</f>
        <v>156064</v>
      </c>
      <c r="G667" s="37">
        <f>G668+G673</f>
        <v>148261</v>
      </c>
      <c r="H667" s="37">
        <f t="shared" ref="H667:M667" si="277">H668+H673</f>
        <v>0</v>
      </c>
      <c r="I667" s="37">
        <f t="shared" si="277"/>
        <v>0</v>
      </c>
      <c r="J667" s="37">
        <f t="shared" si="277"/>
        <v>0</v>
      </c>
      <c r="K667" s="37">
        <f t="shared" si="277"/>
        <v>0</v>
      </c>
      <c r="L667" s="37">
        <f t="shared" si="277"/>
        <v>156064</v>
      </c>
      <c r="M667" s="37">
        <f t="shared" si="277"/>
        <v>148261</v>
      </c>
    </row>
    <row r="668" spans="1:13" s="49" customFormat="1" ht="33">
      <c r="A668" s="34" t="s">
        <v>382</v>
      </c>
      <c r="B668" s="35" t="s">
        <v>206</v>
      </c>
      <c r="C668" s="35" t="s">
        <v>32</v>
      </c>
      <c r="D668" s="35" t="s">
        <v>383</v>
      </c>
      <c r="E668" s="35"/>
      <c r="F668" s="37">
        <f>F669+F671</f>
        <v>156064</v>
      </c>
      <c r="G668" s="37">
        <f>G669+G671</f>
        <v>148261</v>
      </c>
      <c r="H668" s="37">
        <f t="shared" ref="H668:M668" si="278">H669+H671</f>
        <v>0</v>
      </c>
      <c r="I668" s="37">
        <f t="shared" si="278"/>
        <v>0</v>
      </c>
      <c r="J668" s="37">
        <f t="shared" si="278"/>
        <v>0</v>
      </c>
      <c r="K668" s="37">
        <f t="shared" si="278"/>
        <v>0</v>
      </c>
      <c r="L668" s="37">
        <f t="shared" si="278"/>
        <v>156064</v>
      </c>
      <c r="M668" s="37">
        <f t="shared" si="278"/>
        <v>148261</v>
      </c>
    </row>
    <row r="669" spans="1:13" s="49" customFormat="1" ht="33">
      <c r="A669" s="34" t="s">
        <v>42</v>
      </c>
      <c r="B669" s="35" t="s">
        <v>206</v>
      </c>
      <c r="C669" s="35" t="s">
        <v>32</v>
      </c>
      <c r="D669" s="35" t="s">
        <v>383</v>
      </c>
      <c r="E669" s="42">
        <v>200</v>
      </c>
      <c r="F669" s="37">
        <f>F670</f>
        <v>106355</v>
      </c>
      <c r="G669" s="37">
        <f>G670</f>
        <v>101037</v>
      </c>
      <c r="H669" s="37">
        <f t="shared" ref="H669:M669" si="279">H670</f>
        <v>0</v>
      </c>
      <c r="I669" s="37">
        <f t="shared" si="279"/>
        <v>0</v>
      </c>
      <c r="J669" s="37">
        <f t="shared" si="279"/>
        <v>0</v>
      </c>
      <c r="K669" s="37">
        <f t="shared" si="279"/>
        <v>0</v>
      </c>
      <c r="L669" s="37">
        <f t="shared" si="279"/>
        <v>106355</v>
      </c>
      <c r="M669" s="37">
        <f t="shared" si="279"/>
        <v>101037</v>
      </c>
    </row>
    <row r="670" spans="1:13" s="49" customFormat="1" ht="49.5">
      <c r="A670" s="34" t="s">
        <v>43</v>
      </c>
      <c r="B670" s="35" t="s">
        <v>206</v>
      </c>
      <c r="C670" s="35" t="s">
        <v>32</v>
      </c>
      <c r="D670" s="35" t="s">
        <v>383</v>
      </c>
      <c r="E670" s="42">
        <v>240</v>
      </c>
      <c r="F670" s="37">
        <f>5318+101037</f>
        <v>106355</v>
      </c>
      <c r="G670" s="37">
        <v>101037</v>
      </c>
      <c r="H670" s="38"/>
      <c r="I670" s="38"/>
      <c r="J670" s="38"/>
      <c r="K670" s="39"/>
      <c r="L670" s="37">
        <f>F670+H670+I670+J670+K670</f>
        <v>106355</v>
      </c>
      <c r="M670" s="37">
        <f>G670+K670</f>
        <v>101037</v>
      </c>
    </row>
    <row r="671" spans="1:13" s="49" customFormat="1" ht="16.5">
      <c r="A671" s="34" t="s">
        <v>47</v>
      </c>
      <c r="B671" s="35" t="s">
        <v>206</v>
      </c>
      <c r="C671" s="35" t="s">
        <v>32</v>
      </c>
      <c r="D671" s="35" t="s">
        <v>383</v>
      </c>
      <c r="E671" s="42">
        <v>800</v>
      </c>
      <c r="F671" s="37">
        <f>F672</f>
        <v>49709</v>
      </c>
      <c r="G671" s="37">
        <f>G672</f>
        <v>47224</v>
      </c>
      <c r="H671" s="37">
        <f t="shared" ref="H671:M671" si="280">H672</f>
        <v>0</v>
      </c>
      <c r="I671" s="37">
        <f t="shared" si="280"/>
        <v>0</v>
      </c>
      <c r="J671" s="37">
        <f t="shared" si="280"/>
        <v>0</v>
      </c>
      <c r="K671" s="37">
        <f t="shared" si="280"/>
        <v>0</v>
      </c>
      <c r="L671" s="37">
        <f t="shared" si="280"/>
        <v>49709</v>
      </c>
      <c r="M671" s="37">
        <f t="shared" si="280"/>
        <v>47224</v>
      </c>
    </row>
    <row r="672" spans="1:13" s="49" customFormat="1" ht="66">
      <c r="A672" s="34" t="s">
        <v>248</v>
      </c>
      <c r="B672" s="35" t="s">
        <v>206</v>
      </c>
      <c r="C672" s="35" t="s">
        <v>32</v>
      </c>
      <c r="D672" s="35" t="s">
        <v>383</v>
      </c>
      <c r="E672" s="42">
        <v>810</v>
      </c>
      <c r="F672" s="37">
        <f>2485+47224</f>
        <v>49709</v>
      </c>
      <c r="G672" s="37">
        <v>47224</v>
      </c>
      <c r="H672" s="38"/>
      <c r="I672" s="38"/>
      <c r="J672" s="38"/>
      <c r="K672" s="39"/>
      <c r="L672" s="37">
        <f>F672+H672+I672+J672+K672</f>
        <v>49709</v>
      </c>
      <c r="M672" s="37">
        <f>G672+K672</f>
        <v>47224</v>
      </c>
    </row>
    <row r="673" spans="1:13" s="52" customFormat="1" ht="33" hidden="1">
      <c r="A673" s="34" t="s">
        <v>382</v>
      </c>
      <c r="B673" s="35" t="s">
        <v>206</v>
      </c>
      <c r="C673" s="35" t="s">
        <v>32</v>
      </c>
      <c r="D673" s="35" t="s">
        <v>384</v>
      </c>
      <c r="E673" s="35"/>
      <c r="F673" s="37">
        <f>F674+F676</f>
        <v>0</v>
      </c>
      <c r="G673" s="37">
        <f>G674+G676</f>
        <v>0</v>
      </c>
      <c r="H673" s="58">
        <f t="shared" ref="H673:M673" si="281">H674+H676</f>
        <v>0</v>
      </c>
      <c r="I673" s="58">
        <f t="shared" si="281"/>
        <v>0</v>
      </c>
      <c r="J673" s="58">
        <f t="shared" si="281"/>
        <v>0</v>
      </c>
      <c r="K673" s="58">
        <f t="shared" si="281"/>
        <v>0</v>
      </c>
      <c r="L673" s="58">
        <f t="shared" si="281"/>
        <v>0</v>
      </c>
      <c r="M673" s="58">
        <f t="shared" si="281"/>
        <v>0</v>
      </c>
    </row>
    <row r="674" spans="1:13" s="52" customFormat="1" ht="33" hidden="1">
      <c r="A674" s="34" t="s">
        <v>42</v>
      </c>
      <c r="B674" s="35" t="s">
        <v>206</v>
      </c>
      <c r="C674" s="35" t="s">
        <v>32</v>
      </c>
      <c r="D674" s="35" t="s">
        <v>384</v>
      </c>
      <c r="E674" s="42">
        <v>200</v>
      </c>
      <c r="F674" s="37">
        <f>F675</f>
        <v>0</v>
      </c>
      <c r="G674" s="37">
        <f>G675</f>
        <v>0</v>
      </c>
      <c r="H674" s="58">
        <f t="shared" ref="H674:M674" si="282">H675</f>
        <v>0</v>
      </c>
      <c r="I674" s="58">
        <f t="shared" si="282"/>
        <v>0</v>
      </c>
      <c r="J674" s="58">
        <f t="shared" si="282"/>
        <v>0</v>
      </c>
      <c r="K674" s="58">
        <f t="shared" si="282"/>
        <v>0</v>
      </c>
      <c r="L674" s="58">
        <f t="shared" si="282"/>
        <v>0</v>
      </c>
      <c r="M674" s="58">
        <f t="shared" si="282"/>
        <v>0</v>
      </c>
    </row>
    <row r="675" spans="1:13" s="52" customFormat="1" ht="49.5" hidden="1">
      <c r="A675" s="34" t="s">
        <v>43</v>
      </c>
      <c r="B675" s="35" t="s">
        <v>206</v>
      </c>
      <c r="C675" s="35" t="s">
        <v>32</v>
      </c>
      <c r="D675" s="35" t="s">
        <v>384</v>
      </c>
      <c r="E675" s="42">
        <v>240</v>
      </c>
      <c r="F675" s="37"/>
      <c r="G675" s="37"/>
      <c r="H675" s="38"/>
      <c r="I675" s="38"/>
      <c r="J675" s="38"/>
      <c r="K675" s="39"/>
      <c r="L675" s="37">
        <f>F675+H675+I675+J675+K675</f>
        <v>0</v>
      </c>
      <c r="M675" s="37">
        <f>G675+K675</f>
        <v>0</v>
      </c>
    </row>
    <row r="676" spans="1:13" s="52" customFormat="1" ht="16.5" hidden="1">
      <c r="A676" s="34" t="s">
        <v>47</v>
      </c>
      <c r="B676" s="35" t="s">
        <v>206</v>
      </c>
      <c r="C676" s="35" t="s">
        <v>32</v>
      </c>
      <c r="D676" s="35" t="s">
        <v>384</v>
      </c>
      <c r="E676" s="42">
        <v>800</v>
      </c>
      <c r="F676" s="37">
        <f>F677</f>
        <v>0</v>
      </c>
      <c r="G676" s="37">
        <f>G677</f>
        <v>0</v>
      </c>
      <c r="H676" s="58">
        <f t="shared" ref="H676:M676" si="283">H677</f>
        <v>0</v>
      </c>
      <c r="I676" s="58">
        <f t="shared" si="283"/>
        <v>0</v>
      </c>
      <c r="J676" s="58">
        <f t="shared" si="283"/>
        <v>0</v>
      </c>
      <c r="K676" s="58">
        <f t="shared" si="283"/>
        <v>0</v>
      </c>
      <c r="L676" s="58">
        <f t="shared" si="283"/>
        <v>0</v>
      </c>
      <c r="M676" s="58">
        <f t="shared" si="283"/>
        <v>0</v>
      </c>
    </row>
    <row r="677" spans="1:13" s="52" customFormat="1" ht="66" hidden="1">
      <c r="A677" s="34" t="s">
        <v>248</v>
      </c>
      <c r="B677" s="35" t="s">
        <v>206</v>
      </c>
      <c r="C677" s="35" t="s">
        <v>32</v>
      </c>
      <c r="D677" s="35" t="s">
        <v>384</v>
      </c>
      <c r="E677" s="42">
        <v>810</v>
      </c>
      <c r="F677" s="37"/>
      <c r="G677" s="37"/>
      <c r="H677" s="38"/>
      <c r="I677" s="38"/>
      <c r="J677" s="38"/>
      <c r="K677" s="39"/>
      <c r="L677" s="37">
        <f>F677+H677+I677+J677+K677</f>
        <v>0</v>
      </c>
      <c r="M677" s="37">
        <f>G677+K677</f>
        <v>0</v>
      </c>
    </row>
    <row r="678" spans="1:13" s="49" customFormat="1" ht="16.5">
      <c r="A678" s="34" t="s">
        <v>33</v>
      </c>
      <c r="B678" s="35" t="s">
        <v>206</v>
      </c>
      <c r="C678" s="35" t="s">
        <v>32</v>
      </c>
      <c r="D678" s="47" t="s">
        <v>34</v>
      </c>
      <c r="E678" s="35"/>
      <c r="F678" s="37">
        <f>F679</f>
        <v>6035</v>
      </c>
      <c r="G678" s="37">
        <f>G679</f>
        <v>0</v>
      </c>
      <c r="H678" s="37">
        <f t="shared" ref="H678:M678" si="284">H679</f>
        <v>0</v>
      </c>
      <c r="I678" s="37">
        <f t="shared" si="284"/>
        <v>0</v>
      </c>
      <c r="J678" s="37">
        <f t="shared" si="284"/>
        <v>0</v>
      </c>
      <c r="K678" s="37">
        <f t="shared" si="284"/>
        <v>0</v>
      </c>
      <c r="L678" s="37">
        <f t="shared" si="284"/>
        <v>6035</v>
      </c>
      <c r="M678" s="37">
        <f t="shared" si="284"/>
        <v>0</v>
      </c>
    </row>
    <row r="679" spans="1:13" s="41" customFormat="1" ht="16.5">
      <c r="A679" s="106" t="s">
        <v>85</v>
      </c>
      <c r="B679" s="35" t="s">
        <v>206</v>
      </c>
      <c r="C679" s="35" t="s">
        <v>32</v>
      </c>
      <c r="D679" s="35" t="s">
        <v>154</v>
      </c>
      <c r="E679" s="35"/>
      <c r="F679" s="37">
        <f>F680+F683</f>
        <v>6035</v>
      </c>
      <c r="G679" s="37">
        <f>G680+G683</f>
        <v>0</v>
      </c>
      <c r="H679" s="37">
        <f t="shared" ref="H679:M679" si="285">H680+H683</f>
        <v>0</v>
      </c>
      <c r="I679" s="37">
        <f t="shared" si="285"/>
        <v>0</v>
      </c>
      <c r="J679" s="37">
        <f t="shared" si="285"/>
        <v>0</v>
      </c>
      <c r="K679" s="37">
        <f t="shared" si="285"/>
        <v>0</v>
      </c>
      <c r="L679" s="37">
        <f t="shared" si="285"/>
        <v>6035</v>
      </c>
      <c r="M679" s="37">
        <f t="shared" si="285"/>
        <v>0</v>
      </c>
    </row>
    <row r="680" spans="1:13" s="112" customFormat="1" ht="16.5" hidden="1">
      <c r="A680" s="44" t="s">
        <v>271</v>
      </c>
      <c r="B680" s="35" t="s">
        <v>206</v>
      </c>
      <c r="C680" s="35" t="s">
        <v>32</v>
      </c>
      <c r="D680" s="35" t="s">
        <v>360</v>
      </c>
      <c r="E680" s="35"/>
      <c r="F680" s="37">
        <f>F681</f>
        <v>0</v>
      </c>
      <c r="G680" s="37">
        <f>G681</f>
        <v>0</v>
      </c>
      <c r="H680" s="58">
        <f t="shared" ref="H680:M681" si="286">H681</f>
        <v>0</v>
      </c>
      <c r="I680" s="58">
        <f t="shared" si="286"/>
        <v>0</v>
      </c>
      <c r="J680" s="58">
        <f t="shared" si="286"/>
        <v>0</v>
      </c>
      <c r="K680" s="58">
        <f t="shared" si="286"/>
        <v>0</v>
      </c>
      <c r="L680" s="58">
        <f t="shared" si="286"/>
        <v>0</v>
      </c>
      <c r="M680" s="58">
        <f t="shared" si="286"/>
        <v>0</v>
      </c>
    </row>
    <row r="681" spans="1:13" s="112" customFormat="1" ht="33" hidden="1">
      <c r="A681" s="44" t="s">
        <v>273</v>
      </c>
      <c r="B681" s="35" t="s">
        <v>206</v>
      </c>
      <c r="C681" s="35" t="s">
        <v>32</v>
      </c>
      <c r="D681" s="35" t="s">
        <v>360</v>
      </c>
      <c r="E681" s="42">
        <v>400</v>
      </c>
      <c r="F681" s="37">
        <f>F682</f>
        <v>0</v>
      </c>
      <c r="G681" s="37">
        <f>G682</f>
        <v>0</v>
      </c>
      <c r="H681" s="58">
        <f t="shared" si="286"/>
        <v>0</v>
      </c>
      <c r="I681" s="58">
        <f t="shared" si="286"/>
        <v>0</v>
      </c>
      <c r="J681" s="58">
        <f t="shared" si="286"/>
        <v>0</v>
      </c>
      <c r="K681" s="58">
        <f t="shared" si="286"/>
        <v>0</v>
      </c>
      <c r="L681" s="58">
        <f t="shared" si="286"/>
        <v>0</v>
      </c>
      <c r="M681" s="58">
        <f t="shared" si="286"/>
        <v>0</v>
      </c>
    </row>
    <row r="682" spans="1:13" s="112" customFormat="1" ht="16.5" hidden="1">
      <c r="A682" s="44" t="s">
        <v>271</v>
      </c>
      <c r="B682" s="35" t="s">
        <v>206</v>
      </c>
      <c r="C682" s="35" t="s">
        <v>32</v>
      </c>
      <c r="D682" s="35" t="s">
        <v>360</v>
      </c>
      <c r="E682" s="42">
        <v>410</v>
      </c>
      <c r="F682" s="37"/>
      <c r="G682" s="37"/>
      <c r="H682" s="38"/>
      <c r="I682" s="38"/>
      <c r="J682" s="38"/>
      <c r="K682" s="39"/>
      <c r="L682" s="37">
        <f>F682+H682+I682+J682+K682</f>
        <v>0</v>
      </c>
      <c r="M682" s="37">
        <f>G682+K682</f>
        <v>0</v>
      </c>
    </row>
    <row r="683" spans="1:13" s="41" customFormat="1" ht="16.5">
      <c r="A683" s="34" t="s">
        <v>364</v>
      </c>
      <c r="B683" s="35" t="s">
        <v>206</v>
      </c>
      <c r="C683" s="35" t="s">
        <v>32</v>
      </c>
      <c r="D683" s="35" t="s">
        <v>385</v>
      </c>
      <c r="E683" s="35"/>
      <c r="F683" s="37">
        <f>F684</f>
        <v>6035</v>
      </c>
      <c r="G683" s="37">
        <f>G684</f>
        <v>0</v>
      </c>
      <c r="H683" s="37">
        <f t="shared" ref="H683:M684" si="287">H684</f>
        <v>0</v>
      </c>
      <c r="I683" s="37">
        <f t="shared" si="287"/>
        <v>0</v>
      </c>
      <c r="J683" s="37">
        <f t="shared" si="287"/>
        <v>0</v>
      </c>
      <c r="K683" s="37">
        <f t="shared" si="287"/>
        <v>0</v>
      </c>
      <c r="L683" s="37">
        <f t="shared" si="287"/>
        <v>6035</v>
      </c>
      <c r="M683" s="37">
        <f t="shared" si="287"/>
        <v>0</v>
      </c>
    </row>
    <row r="684" spans="1:13" s="41" customFormat="1" ht="33">
      <c r="A684" s="34" t="s">
        <v>42</v>
      </c>
      <c r="B684" s="35" t="s">
        <v>206</v>
      </c>
      <c r="C684" s="35" t="s">
        <v>32</v>
      </c>
      <c r="D684" s="35" t="s">
        <v>385</v>
      </c>
      <c r="E684" s="42">
        <v>200</v>
      </c>
      <c r="F684" s="37">
        <f>F685</f>
        <v>6035</v>
      </c>
      <c r="G684" s="37">
        <f>G685</f>
        <v>0</v>
      </c>
      <c r="H684" s="37">
        <f t="shared" si="287"/>
        <v>0</v>
      </c>
      <c r="I684" s="37">
        <f t="shared" si="287"/>
        <v>0</v>
      </c>
      <c r="J684" s="37">
        <f t="shared" si="287"/>
        <v>0</v>
      </c>
      <c r="K684" s="37">
        <f t="shared" si="287"/>
        <v>0</v>
      </c>
      <c r="L684" s="37">
        <f t="shared" si="287"/>
        <v>6035</v>
      </c>
      <c r="M684" s="37">
        <f t="shared" si="287"/>
        <v>0</v>
      </c>
    </row>
    <row r="685" spans="1:13" s="41" customFormat="1" ht="49.5">
      <c r="A685" s="44" t="s">
        <v>43</v>
      </c>
      <c r="B685" s="35" t="s">
        <v>206</v>
      </c>
      <c r="C685" s="35" t="s">
        <v>32</v>
      </c>
      <c r="D685" s="35" t="s">
        <v>385</v>
      </c>
      <c r="E685" s="42">
        <v>240</v>
      </c>
      <c r="F685" s="37">
        <v>6035</v>
      </c>
      <c r="G685" s="37"/>
      <c r="H685" s="38"/>
      <c r="I685" s="38"/>
      <c r="J685" s="38"/>
      <c r="K685" s="39"/>
      <c r="L685" s="37">
        <f>F685+H685+I685+J685+K685</f>
        <v>6035</v>
      </c>
      <c r="M685" s="37">
        <f>G685+K685</f>
        <v>0</v>
      </c>
    </row>
    <row r="686" spans="1:13" s="112" customFormat="1" ht="16.5" hidden="1">
      <c r="A686" s="34" t="s">
        <v>47</v>
      </c>
      <c r="B686" s="35" t="s">
        <v>206</v>
      </c>
      <c r="C686" s="35" t="s">
        <v>32</v>
      </c>
      <c r="D686" s="35" t="s">
        <v>385</v>
      </c>
      <c r="E686" s="42">
        <v>800</v>
      </c>
      <c r="F686" s="111"/>
      <c r="G686" s="111"/>
      <c r="H686" s="113"/>
      <c r="I686" s="113"/>
      <c r="J686" s="113"/>
      <c r="K686" s="113"/>
      <c r="L686" s="113"/>
      <c r="M686" s="113"/>
    </row>
    <row r="687" spans="1:13" s="112" customFormat="1" ht="16.5" hidden="1">
      <c r="A687" s="34" t="s">
        <v>327</v>
      </c>
      <c r="B687" s="35" t="s">
        <v>206</v>
      </c>
      <c r="C687" s="35" t="s">
        <v>32</v>
      </c>
      <c r="D687" s="35" t="s">
        <v>385</v>
      </c>
      <c r="E687" s="42">
        <v>850</v>
      </c>
      <c r="F687" s="111"/>
      <c r="G687" s="111"/>
      <c r="H687" s="38"/>
      <c r="I687" s="38"/>
      <c r="J687" s="38"/>
      <c r="K687" s="39"/>
      <c r="L687" s="37">
        <f>F687+H687+I687+J687+K687</f>
        <v>0</v>
      </c>
      <c r="M687" s="37">
        <f>G687+K687</f>
        <v>0</v>
      </c>
    </row>
    <row r="688" spans="1:13" s="41" customFormat="1" ht="16.5">
      <c r="A688" s="44"/>
      <c r="B688" s="35"/>
      <c r="C688" s="35"/>
      <c r="D688" s="35"/>
      <c r="E688" s="35"/>
      <c r="F688" s="111"/>
      <c r="G688" s="111"/>
      <c r="H688" s="111"/>
      <c r="I688" s="111"/>
      <c r="J688" s="111"/>
      <c r="K688" s="111"/>
      <c r="L688" s="111"/>
      <c r="M688" s="111"/>
    </row>
    <row r="689" spans="1:13" s="43" customFormat="1" ht="37.5">
      <c r="A689" s="27" t="s">
        <v>386</v>
      </c>
      <c r="B689" s="28" t="s">
        <v>206</v>
      </c>
      <c r="C689" s="28" t="s">
        <v>206</v>
      </c>
      <c r="D689" s="46"/>
      <c r="E689" s="28"/>
      <c r="F689" s="30">
        <f>F690+F694+F703+F708</f>
        <v>221755</v>
      </c>
      <c r="G689" s="30">
        <f>G690+G694+G703+G708</f>
        <v>0</v>
      </c>
      <c r="H689" s="30">
        <f t="shared" ref="H689:M689" si="288">H690+H694+H703+H708</f>
        <v>0</v>
      </c>
      <c r="I689" s="30">
        <f t="shared" si="288"/>
        <v>0</v>
      </c>
      <c r="J689" s="30">
        <f t="shared" si="288"/>
        <v>0</v>
      </c>
      <c r="K689" s="30">
        <f t="shared" si="288"/>
        <v>0</v>
      </c>
      <c r="L689" s="30">
        <f t="shared" si="288"/>
        <v>221755</v>
      </c>
      <c r="M689" s="30">
        <f t="shared" si="288"/>
        <v>0</v>
      </c>
    </row>
    <row r="690" spans="1:13" s="43" customFormat="1" ht="99">
      <c r="A690" s="63" t="s">
        <v>89</v>
      </c>
      <c r="B690" s="35" t="s">
        <v>206</v>
      </c>
      <c r="C690" s="35" t="s">
        <v>206</v>
      </c>
      <c r="D690" s="54" t="s">
        <v>90</v>
      </c>
      <c r="E690" s="35"/>
      <c r="F690" s="37">
        <f t="shared" ref="F690:M692" si="289">F691</f>
        <v>1848</v>
      </c>
      <c r="G690" s="37">
        <f t="shared" si="289"/>
        <v>0</v>
      </c>
      <c r="H690" s="37">
        <f t="shared" si="289"/>
        <v>0</v>
      </c>
      <c r="I690" s="37">
        <f t="shared" si="289"/>
        <v>0</v>
      </c>
      <c r="J690" s="37">
        <f t="shared" si="289"/>
        <v>0</v>
      </c>
      <c r="K690" s="37">
        <f t="shared" si="289"/>
        <v>0</v>
      </c>
      <c r="L690" s="37">
        <f t="shared" si="289"/>
        <v>1848</v>
      </c>
      <c r="M690" s="37">
        <f t="shared" si="289"/>
        <v>0</v>
      </c>
    </row>
    <row r="691" spans="1:13" s="43" customFormat="1" ht="33">
      <c r="A691" s="34" t="s">
        <v>95</v>
      </c>
      <c r="B691" s="35" t="s">
        <v>206</v>
      </c>
      <c r="C691" s="35" t="s">
        <v>206</v>
      </c>
      <c r="D691" s="54" t="s">
        <v>387</v>
      </c>
      <c r="E691" s="35"/>
      <c r="F691" s="37">
        <f t="shared" si="289"/>
        <v>1848</v>
      </c>
      <c r="G691" s="37">
        <f t="shared" si="289"/>
        <v>0</v>
      </c>
      <c r="H691" s="37">
        <f t="shared" si="289"/>
        <v>0</v>
      </c>
      <c r="I691" s="37">
        <f t="shared" si="289"/>
        <v>0</v>
      </c>
      <c r="J691" s="37">
        <f t="shared" si="289"/>
        <v>0</v>
      </c>
      <c r="K691" s="37">
        <f t="shared" si="289"/>
        <v>0</v>
      </c>
      <c r="L691" s="37">
        <f t="shared" si="289"/>
        <v>1848</v>
      </c>
      <c r="M691" s="37">
        <f t="shared" si="289"/>
        <v>0</v>
      </c>
    </row>
    <row r="692" spans="1:13" s="43" customFormat="1" ht="49.5">
      <c r="A692" s="50" t="s">
        <v>99</v>
      </c>
      <c r="B692" s="35" t="s">
        <v>206</v>
      </c>
      <c r="C692" s="35" t="s">
        <v>206</v>
      </c>
      <c r="D692" s="54" t="s">
        <v>388</v>
      </c>
      <c r="E692" s="42">
        <v>600</v>
      </c>
      <c r="F692" s="37">
        <f t="shared" si="289"/>
        <v>1848</v>
      </c>
      <c r="G692" s="37">
        <f t="shared" si="289"/>
        <v>0</v>
      </c>
      <c r="H692" s="37">
        <f t="shared" si="289"/>
        <v>0</v>
      </c>
      <c r="I692" s="37">
        <f t="shared" si="289"/>
        <v>0</v>
      </c>
      <c r="J692" s="37">
        <f t="shared" si="289"/>
        <v>0</v>
      </c>
      <c r="K692" s="37">
        <f t="shared" si="289"/>
        <v>0</v>
      </c>
      <c r="L692" s="37">
        <f t="shared" si="289"/>
        <v>1848</v>
      </c>
      <c r="M692" s="37">
        <f t="shared" si="289"/>
        <v>0</v>
      </c>
    </row>
    <row r="693" spans="1:13" s="43" customFormat="1" ht="16.5">
      <c r="A693" s="34" t="s">
        <v>181</v>
      </c>
      <c r="B693" s="35" t="s">
        <v>206</v>
      </c>
      <c r="C693" s="35" t="s">
        <v>206</v>
      </c>
      <c r="D693" s="54" t="s">
        <v>388</v>
      </c>
      <c r="E693" s="42">
        <v>610</v>
      </c>
      <c r="F693" s="37">
        <v>1848</v>
      </c>
      <c r="G693" s="37"/>
      <c r="H693" s="38"/>
      <c r="I693" s="38"/>
      <c r="J693" s="38"/>
      <c r="K693" s="39"/>
      <c r="L693" s="37">
        <f>F693+H693+I693+J693+K693</f>
        <v>1848</v>
      </c>
      <c r="M693" s="37">
        <f>G693+K693</f>
        <v>0</v>
      </c>
    </row>
    <row r="694" spans="1:13" s="43" customFormat="1" ht="33">
      <c r="A694" s="34" t="s">
        <v>113</v>
      </c>
      <c r="B694" s="35" t="s">
        <v>206</v>
      </c>
      <c r="C694" s="35" t="s">
        <v>206</v>
      </c>
      <c r="D694" s="54" t="s">
        <v>114</v>
      </c>
      <c r="E694" s="35"/>
      <c r="F694" s="37">
        <f>F695+F699</f>
        <v>216090</v>
      </c>
      <c r="G694" s="37">
        <f>G695+G699</f>
        <v>0</v>
      </c>
      <c r="H694" s="37">
        <f t="shared" ref="H694:M694" si="290">H695+H699</f>
        <v>0</v>
      </c>
      <c r="I694" s="37">
        <f t="shared" si="290"/>
        <v>0</v>
      </c>
      <c r="J694" s="37">
        <f t="shared" si="290"/>
        <v>0</v>
      </c>
      <c r="K694" s="37">
        <f t="shared" si="290"/>
        <v>0</v>
      </c>
      <c r="L694" s="37">
        <f t="shared" si="290"/>
        <v>216090</v>
      </c>
      <c r="M694" s="37">
        <f t="shared" si="290"/>
        <v>0</v>
      </c>
    </row>
    <row r="695" spans="1:13" s="43" customFormat="1" ht="33">
      <c r="A695" s="50" t="s">
        <v>95</v>
      </c>
      <c r="B695" s="35" t="s">
        <v>206</v>
      </c>
      <c r="C695" s="35" t="s">
        <v>206</v>
      </c>
      <c r="D695" s="54" t="s">
        <v>389</v>
      </c>
      <c r="E695" s="35"/>
      <c r="F695" s="37">
        <f t="shared" ref="F695:M697" si="291">F696</f>
        <v>194119</v>
      </c>
      <c r="G695" s="37">
        <f t="shared" si="291"/>
        <v>0</v>
      </c>
      <c r="H695" s="37">
        <f t="shared" si="291"/>
        <v>0</v>
      </c>
      <c r="I695" s="37">
        <f t="shared" si="291"/>
        <v>0</v>
      </c>
      <c r="J695" s="37">
        <f t="shared" si="291"/>
        <v>0</v>
      </c>
      <c r="K695" s="37">
        <f t="shared" si="291"/>
        <v>0</v>
      </c>
      <c r="L695" s="37">
        <f t="shared" si="291"/>
        <v>194119</v>
      </c>
      <c r="M695" s="37">
        <f t="shared" si="291"/>
        <v>0</v>
      </c>
    </row>
    <row r="696" spans="1:13" s="43" customFormat="1" ht="49.5">
      <c r="A696" s="50" t="s">
        <v>390</v>
      </c>
      <c r="B696" s="35" t="s">
        <v>206</v>
      </c>
      <c r="C696" s="35" t="s">
        <v>206</v>
      </c>
      <c r="D696" s="54" t="s">
        <v>391</v>
      </c>
      <c r="E696" s="35"/>
      <c r="F696" s="37">
        <f t="shared" si="291"/>
        <v>194119</v>
      </c>
      <c r="G696" s="37">
        <f t="shared" si="291"/>
        <v>0</v>
      </c>
      <c r="H696" s="37">
        <f t="shared" si="291"/>
        <v>0</v>
      </c>
      <c r="I696" s="37">
        <f t="shared" si="291"/>
        <v>0</v>
      </c>
      <c r="J696" s="37">
        <f t="shared" si="291"/>
        <v>0</v>
      </c>
      <c r="K696" s="37">
        <f t="shared" si="291"/>
        <v>0</v>
      </c>
      <c r="L696" s="37">
        <f t="shared" si="291"/>
        <v>194119</v>
      </c>
      <c r="M696" s="37">
        <f t="shared" si="291"/>
        <v>0</v>
      </c>
    </row>
    <row r="697" spans="1:13" s="43" customFormat="1" ht="49.5">
      <c r="A697" s="50" t="s">
        <v>99</v>
      </c>
      <c r="B697" s="35" t="s">
        <v>206</v>
      </c>
      <c r="C697" s="35" t="s">
        <v>206</v>
      </c>
      <c r="D697" s="54" t="s">
        <v>391</v>
      </c>
      <c r="E697" s="42">
        <v>600</v>
      </c>
      <c r="F697" s="37">
        <f t="shared" si="291"/>
        <v>194119</v>
      </c>
      <c r="G697" s="37">
        <f t="shared" si="291"/>
        <v>0</v>
      </c>
      <c r="H697" s="37">
        <f t="shared" si="291"/>
        <v>0</v>
      </c>
      <c r="I697" s="37">
        <f t="shared" si="291"/>
        <v>0</v>
      </c>
      <c r="J697" s="37">
        <f t="shared" si="291"/>
        <v>0</v>
      </c>
      <c r="K697" s="37">
        <f t="shared" si="291"/>
        <v>0</v>
      </c>
      <c r="L697" s="37">
        <f t="shared" si="291"/>
        <v>194119</v>
      </c>
      <c r="M697" s="37">
        <f t="shared" si="291"/>
        <v>0</v>
      </c>
    </row>
    <row r="698" spans="1:13" s="43" customFormat="1" ht="16.5">
      <c r="A698" s="34" t="s">
        <v>181</v>
      </c>
      <c r="B698" s="35" t="s">
        <v>206</v>
      </c>
      <c r="C698" s="35" t="s">
        <v>206</v>
      </c>
      <c r="D698" s="54" t="s">
        <v>391</v>
      </c>
      <c r="E698" s="42">
        <v>610</v>
      </c>
      <c r="F698" s="37">
        <v>194119</v>
      </c>
      <c r="G698" s="37"/>
      <c r="H698" s="38"/>
      <c r="I698" s="38"/>
      <c r="J698" s="38"/>
      <c r="K698" s="39"/>
      <c r="L698" s="37">
        <f>F698+H698+I698+J698+K698</f>
        <v>194119</v>
      </c>
      <c r="M698" s="37">
        <f>G698+K698</f>
        <v>0</v>
      </c>
    </row>
    <row r="699" spans="1:13" s="43" customFormat="1" ht="16.5">
      <c r="A699" s="106" t="s">
        <v>85</v>
      </c>
      <c r="B699" s="35" t="s">
        <v>206</v>
      </c>
      <c r="C699" s="35" t="s">
        <v>206</v>
      </c>
      <c r="D699" s="54" t="s">
        <v>363</v>
      </c>
      <c r="E699" s="35"/>
      <c r="F699" s="37">
        <f t="shared" ref="F699:M701" si="292">F700</f>
        <v>21971</v>
      </c>
      <c r="G699" s="37">
        <f t="shared" si="292"/>
        <v>0</v>
      </c>
      <c r="H699" s="37">
        <f t="shared" si="292"/>
        <v>0</v>
      </c>
      <c r="I699" s="37">
        <f t="shared" si="292"/>
        <v>0</v>
      </c>
      <c r="J699" s="37">
        <f t="shared" si="292"/>
        <v>0</v>
      </c>
      <c r="K699" s="37">
        <f t="shared" si="292"/>
        <v>0</v>
      </c>
      <c r="L699" s="37">
        <f t="shared" si="292"/>
        <v>21971</v>
      </c>
      <c r="M699" s="37">
        <f t="shared" si="292"/>
        <v>0</v>
      </c>
    </row>
    <row r="700" spans="1:13" s="43" customFormat="1" ht="49.5">
      <c r="A700" s="50" t="s">
        <v>392</v>
      </c>
      <c r="B700" s="35" t="s">
        <v>206</v>
      </c>
      <c r="C700" s="35" t="s">
        <v>206</v>
      </c>
      <c r="D700" s="54" t="s">
        <v>393</v>
      </c>
      <c r="E700" s="35"/>
      <c r="F700" s="37">
        <f t="shared" si="292"/>
        <v>21971</v>
      </c>
      <c r="G700" s="37">
        <f t="shared" si="292"/>
        <v>0</v>
      </c>
      <c r="H700" s="37">
        <f t="shared" si="292"/>
        <v>0</v>
      </c>
      <c r="I700" s="37">
        <f t="shared" si="292"/>
        <v>0</v>
      </c>
      <c r="J700" s="37">
        <f t="shared" si="292"/>
        <v>0</v>
      </c>
      <c r="K700" s="37">
        <f t="shared" si="292"/>
        <v>0</v>
      </c>
      <c r="L700" s="37">
        <f t="shared" si="292"/>
        <v>21971</v>
      </c>
      <c r="M700" s="37">
        <f t="shared" si="292"/>
        <v>0</v>
      </c>
    </row>
    <row r="701" spans="1:13" s="43" customFormat="1" ht="49.5">
      <c r="A701" s="50" t="s">
        <v>99</v>
      </c>
      <c r="B701" s="35" t="s">
        <v>206</v>
      </c>
      <c r="C701" s="35" t="s">
        <v>206</v>
      </c>
      <c r="D701" s="54" t="s">
        <v>393</v>
      </c>
      <c r="E701" s="42">
        <v>600</v>
      </c>
      <c r="F701" s="37">
        <f t="shared" si="292"/>
        <v>21971</v>
      </c>
      <c r="G701" s="37">
        <f t="shared" si="292"/>
        <v>0</v>
      </c>
      <c r="H701" s="37">
        <f t="shared" si="292"/>
        <v>0</v>
      </c>
      <c r="I701" s="37">
        <f t="shared" si="292"/>
        <v>0</v>
      </c>
      <c r="J701" s="37">
        <f t="shared" si="292"/>
        <v>0</v>
      </c>
      <c r="K701" s="37">
        <f t="shared" si="292"/>
        <v>0</v>
      </c>
      <c r="L701" s="37">
        <f t="shared" si="292"/>
        <v>21971</v>
      </c>
      <c r="M701" s="37">
        <f t="shared" si="292"/>
        <v>0</v>
      </c>
    </row>
    <row r="702" spans="1:13" s="43" customFormat="1" ht="16.5">
      <c r="A702" s="34" t="s">
        <v>181</v>
      </c>
      <c r="B702" s="35" t="s">
        <v>206</v>
      </c>
      <c r="C702" s="35" t="s">
        <v>206</v>
      </c>
      <c r="D702" s="54" t="s">
        <v>393</v>
      </c>
      <c r="E702" s="42">
        <v>610</v>
      </c>
      <c r="F702" s="37">
        <v>21971</v>
      </c>
      <c r="G702" s="37"/>
      <c r="H702" s="38"/>
      <c r="I702" s="38"/>
      <c r="J702" s="38"/>
      <c r="K702" s="39"/>
      <c r="L702" s="37">
        <f>F702+H702+I702+J702+K702</f>
        <v>21971</v>
      </c>
      <c r="M702" s="37">
        <f>G702+K702</f>
        <v>0</v>
      </c>
    </row>
    <row r="703" spans="1:13" s="43" customFormat="1" ht="49.5">
      <c r="A703" s="106" t="s">
        <v>353</v>
      </c>
      <c r="B703" s="35" t="s">
        <v>206</v>
      </c>
      <c r="C703" s="35" t="s">
        <v>206</v>
      </c>
      <c r="D703" s="54" t="s">
        <v>354</v>
      </c>
      <c r="E703" s="35"/>
      <c r="F703" s="37">
        <f>F704</f>
        <v>3817</v>
      </c>
      <c r="G703" s="37">
        <f>G704</f>
        <v>0</v>
      </c>
      <c r="H703" s="37">
        <f t="shared" ref="H703:M706" si="293">H704</f>
        <v>0</v>
      </c>
      <c r="I703" s="37">
        <f t="shared" si="293"/>
        <v>0</v>
      </c>
      <c r="J703" s="37">
        <f t="shared" si="293"/>
        <v>0</v>
      </c>
      <c r="K703" s="37">
        <f t="shared" si="293"/>
        <v>0</v>
      </c>
      <c r="L703" s="37">
        <f t="shared" si="293"/>
        <v>3817</v>
      </c>
      <c r="M703" s="37">
        <f t="shared" si="293"/>
        <v>0</v>
      </c>
    </row>
    <row r="704" spans="1:13" s="43" customFormat="1" ht="33">
      <c r="A704" s="34" t="s">
        <v>95</v>
      </c>
      <c r="B704" s="35" t="s">
        <v>206</v>
      </c>
      <c r="C704" s="35" t="s">
        <v>206</v>
      </c>
      <c r="D704" s="54" t="s">
        <v>394</v>
      </c>
      <c r="E704" s="35"/>
      <c r="F704" s="37">
        <f t="shared" ref="F704:G706" si="294">F705</f>
        <v>3817</v>
      </c>
      <c r="G704" s="37">
        <f t="shared" si="294"/>
        <v>0</v>
      </c>
      <c r="H704" s="37">
        <f t="shared" si="293"/>
        <v>0</v>
      </c>
      <c r="I704" s="37">
        <f t="shared" si="293"/>
        <v>0</v>
      </c>
      <c r="J704" s="37">
        <f t="shared" si="293"/>
        <v>0</v>
      </c>
      <c r="K704" s="37">
        <f t="shared" si="293"/>
        <v>0</v>
      </c>
      <c r="L704" s="37">
        <f t="shared" si="293"/>
        <v>3817</v>
      </c>
      <c r="M704" s="37">
        <f t="shared" si="293"/>
        <v>0</v>
      </c>
    </row>
    <row r="705" spans="1:13" s="43" customFormat="1" ht="49.5">
      <c r="A705" s="34" t="s">
        <v>390</v>
      </c>
      <c r="B705" s="35" t="s">
        <v>206</v>
      </c>
      <c r="C705" s="35" t="s">
        <v>206</v>
      </c>
      <c r="D705" s="54" t="s">
        <v>395</v>
      </c>
      <c r="E705" s="35"/>
      <c r="F705" s="37">
        <f t="shared" si="294"/>
        <v>3817</v>
      </c>
      <c r="G705" s="37">
        <f t="shared" si="294"/>
        <v>0</v>
      </c>
      <c r="H705" s="37">
        <f t="shared" si="293"/>
        <v>0</v>
      </c>
      <c r="I705" s="37">
        <f t="shared" si="293"/>
        <v>0</v>
      </c>
      <c r="J705" s="37">
        <f t="shared" si="293"/>
        <v>0</v>
      </c>
      <c r="K705" s="37">
        <f t="shared" si="293"/>
        <v>0</v>
      </c>
      <c r="L705" s="37">
        <f t="shared" si="293"/>
        <v>3817</v>
      </c>
      <c r="M705" s="37">
        <f t="shared" si="293"/>
        <v>0</v>
      </c>
    </row>
    <row r="706" spans="1:13" s="43" customFormat="1" ht="49.5">
      <c r="A706" s="34" t="s">
        <v>99</v>
      </c>
      <c r="B706" s="35" t="s">
        <v>206</v>
      </c>
      <c r="C706" s="35" t="s">
        <v>206</v>
      </c>
      <c r="D706" s="54" t="s">
        <v>395</v>
      </c>
      <c r="E706" s="42">
        <v>600</v>
      </c>
      <c r="F706" s="37">
        <f t="shared" si="294"/>
        <v>3817</v>
      </c>
      <c r="G706" s="37">
        <f t="shared" si="294"/>
        <v>0</v>
      </c>
      <c r="H706" s="37">
        <f t="shared" si="293"/>
        <v>0</v>
      </c>
      <c r="I706" s="37">
        <f t="shared" si="293"/>
        <v>0</v>
      </c>
      <c r="J706" s="37">
        <f t="shared" si="293"/>
        <v>0</v>
      </c>
      <c r="K706" s="37">
        <f t="shared" si="293"/>
        <v>0</v>
      </c>
      <c r="L706" s="37">
        <f t="shared" si="293"/>
        <v>3817</v>
      </c>
      <c r="M706" s="37">
        <f t="shared" si="293"/>
        <v>0</v>
      </c>
    </row>
    <row r="707" spans="1:13" s="43" customFormat="1" ht="16.5">
      <c r="A707" s="34" t="s">
        <v>181</v>
      </c>
      <c r="B707" s="35" t="s">
        <v>206</v>
      </c>
      <c r="C707" s="35" t="s">
        <v>206</v>
      </c>
      <c r="D707" s="54" t="s">
        <v>395</v>
      </c>
      <c r="E707" s="42">
        <v>610</v>
      </c>
      <c r="F707" s="37">
        <v>3817</v>
      </c>
      <c r="G707" s="37"/>
      <c r="H707" s="38"/>
      <c r="I707" s="38"/>
      <c r="J707" s="38"/>
      <c r="K707" s="39"/>
      <c r="L707" s="37">
        <f>F707+H707+I707+J707+K707</f>
        <v>3817</v>
      </c>
      <c r="M707" s="37">
        <f>G707+K707</f>
        <v>0</v>
      </c>
    </row>
    <row r="708" spans="1:13" s="53" customFormat="1" ht="49.5" hidden="1">
      <c r="A708" s="34" t="s">
        <v>374</v>
      </c>
      <c r="B708" s="35" t="s">
        <v>206</v>
      </c>
      <c r="C708" s="35" t="s">
        <v>206</v>
      </c>
      <c r="D708" s="35" t="s">
        <v>375</v>
      </c>
      <c r="E708" s="35"/>
      <c r="F708" s="37">
        <f t="shared" ref="F708:M711" si="295">F709</f>
        <v>0</v>
      </c>
      <c r="G708" s="37">
        <f t="shared" si="295"/>
        <v>0</v>
      </c>
      <c r="H708" s="58">
        <f t="shared" si="295"/>
        <v>0</v>
      </c>
      <c r="I708" s="58">
        <f t="shared" si="295"/>
        <v>0</v>
      </c>
      <c r="J708" s="58">
        <f t="shared" si="295"/>
        <v>0</v>
      </c>
      <c r="K708" s="58">
        <f t="shared" si="295"/>
        <v>0</v>
      </c>
      <c r="L708" s="58">
        <f t="shared" si="295"/>
        <v>0</v>
      </c>
      <c r="M708" s="58">
        <f t="shared" si="295"/>
        <v>0</v>
      </c>
    </row>
    <row r="709" spans="1:13" s="53" customFormat="1" ht="16.5" hidden="1">
      <c r="A709" s="34" t="s">
        <v>85</v>
      </c>
      <c r="B709" s="35" t="s">
        <v>206</v>
      </c>
      <c r="C709" s="35" t="s">
        <v>206</v>
      </c>
      <c r="D709" s="54" t="s">
        <v>376</v>
      </c>
      <c r="E709" s="35"/>
      <c r="F709" s="37">
        <f t="shared" si="295"/>
        <v>0</v>
      </c>
      <c r="G709" s="37">
        <f t="shared" si="295"/>
        <v>0</v>
      </c>
      <c r="H709" s="58">
        <f t="shared" si="295"/>
        <v>0</v>
      </c>
      <c r="I709" s="58">
        <f t="shared" si="295"/>
        <v>0</v>
      </c>
      <c r="J709" s="58">
        <f t="shared" si="295"/>
        <v>0</v>
      </c>
      <c r="K709" s="58">
        <f t="shared" si="295"/>
        <v>0</v>
      </c>
      <c r="L709" s="58">
        <f t="shared" si="295"/>
        <v>0</v>
      </c>
      <c r="M709" s="58">
        <f t="shared" si="295"/>
        <v>0</v>
      </c>
    </row>
    <row r="710" spans="1:13" s="53" customFormat="1" ht="49.5" hidden="1">
      <c r="A710" s="34" t="s">
        <v>392</v>
      </c>
      <c r="B710" s="35" t="s">
        <v>206</v>
      </c>
      <c r="C710" s="35" t="s">
        <v>206</v>
      </c>
      <c r="D710" s="54" t="s">
        <v>396</v>
      </c>
      <c r="E710" s="35"/>
      <c r="F710" s="37">
        <f t="shared" si="295"/>
        <v>0</v>
      </c>
      <c r="G710" s="37">
        <f t="shared" si="295"/>
        <v>0</v>
      </c>
      <c r="H710" s="58">
        <f t="shared" si="295"/>
        <v>0</v>
      </c>
      <c r="I710" s="58">
        <f t="shared" si="295"/>
        <v>0</v>
      </c>
      <c r="J710" s="58">
        <f t="shared" si="295"/>
        <v>0</v>
      </c>
      <c r="K710" s="58">
        <f t="shared" si="295"/>
        <v>0</v>
      </c>
      <c r="L710" s="58">
        <f t="shared" si="295"/>
        <v>0</v>
      </c>
      <c r="M710" s="58">
        <f t="shared" si="295"/>
        <v>0</v>
      </c>
    </row>
    <row r="711" spans="1:13" s="53" customFormat="1" ht="49.5" hidden="1">
      <c r="A711" s="34" t="s">
        <v>99</v>
      </c>
      <c r="B711" s="35" t="s">
        <v>206</v>
      </c>
      <c r="C711" s="35" t="s">
        <v>206</v>
      </c>
      <c r="D711" s="54" t="s">
        <v>396</v>
      </c>
      <c r="E711" s="42">
        <v>600</v>
      </c>
      <c r="F711" s="37">
        <f t="shared" si="295"/>
        <v>0</v>
      </c>
      <c r="G711" s="37">
        <f t="shared" si="295"/>
        <v>0</v>
      </c>
      <c r="H711" s="58">
        <f t="shared" si="295"/>
        <v>0</v>
      </c>
      <c r="I711" s="58">
        <f t="shared" si="295"/>
        <v>0</v>
      </c>
      <c r="J711" s="58">
        <f t="shared" si="295"/>
        <v>0</v>
      </c>
      <c r="K711" s="58">
        <f t="shared" si="295"/>
        <v>0</v>
      </c>
      <c r="L711" s="58">
        <f t="shared" si="295"/>
        <v>0</v>
      </c>
      <c r="M711" s="58">
        <f t="shared" si="295"/>
        <v>0</v>
      </c>
    </row>
    <row r="712" spans="1:13" s="53" customFormat="1" ht="16.5" hidden="1">
      <c r="A712" s="34" t="s">
        <v>181</v>
      </c>
      <c r="B712" s="35" t="s">
        <v>206</v>
      </c>
      <c r="C712" s="35" t="s">
        <v>206</v>
      </c>
      <c r="D712" s="54" t="s">
        <v>396</v>
      </c>
      <c r="E712" s="42">
        <v>610</v>
      </c>
      <c r="F712" s="37"/>
      <c r="G712" s="37"/>
      <c r="H712" s="38"/>
      <c r="I712" s="38"/>
      <c r="J712" s="38"/>
      <c r="K712" s="39"/>
      <c r="L712" s="37">
        <f>F712+H712+I712+J712+K712</f>
        <v>0</v>
      </c>
      <c r="M712" s="37">
        <f>G712+K712</f>
        <v>0</v>
      </c>
    </row>
    <row r="713" spans="1:13">
      <c r="A713" s="70"/>
      <c r="B713" s="71"/>
      <c r="C713" s="71"/>
      <c r="D713" s="72"/>
      <c r="E713" s="71"/>
      <c r="F713" s="73"/>
      <c r="G713" s="73"/>
      <c r="H713" s="73"/>
      <c r="I713" s="73"/>
      <c r="J713" s="73"/>
      <c r="K713" s="73"/>
      <c r="L713" s="73"/>
      <c r="M713" s="73"/>
    </row>
    <row r="714" spans="1:13" s="22" customFormat="1" ht="20.25">
      <c r="A714" s="16" t="s">
        <v>397</v>
      </c>
      <c r="B714" s="17" t="s">
        <v>398</v>
      </c>
      <c r="C714" s="17"/>
      <c r="D714" s="18"/>
      <c r="E714" s="17"/>
      <c r="F714" s="19">
        <f>F716+F726</f>
        <v>313184</v>
      </c>
      <c r="G714" s="19">
        <f>G716+G726</f>
        <v>260249</v>
      </c>
      <c r="H714" s="19">
        <f t="shared" ref="H714:M714" si="296">H716+H726</f>
        <v>0</v>
      </c>
      <c r="I714" s="19">
        <f t="shared" si="296"/>
        <v>0</v>
      </c>
      <c r="J714" s="19">
        <f t="shared" si="296"/>
        <v>0</v>
      </c>
      <c r="K714" s="19">
        <f t="shared" si="296"/>
        <v>0</v>
      </c>
      <c r="L714" s="19">
        <f t="shared" si="296"/>
        <v>313184</v>
      </c>
      <c r="M714" s="19">
        <f t="shared" si="296"/>
        <v>260249</v>
      </c>
    </row>
    <row r="715" spans="1:13" s="22" customFormat="1" ht="20.25">
      <c r="A715" s="16"/>
      <c r="B715" s="17"/>
      <c r="C715" s="17"/>
      <c r="D715" s="18"/>
      <c r="E715" s="17"/>
      <c r="F715" s="120"/>
      <c r="G715" s="120"/>
      <c r="H715" s="120"/>
      <c r="I715" s="120"/>
      <c r="J715" s="120"/>
      <c r="K715" s="120"/>
      <c r="L715" s="120"/>
      <c r="M715" s="120"/>
    </row>
    <row r="716" spans="1:13" s="22" customFormat="1" ht="37.5">
      <c r="A716" s="27" t="s">
        <v>399</v>
      </c>
      <c r="B716" s="28" t="s">
        <v>72</v>
      </c>
      <c r="C716" s="28" t="s">
        <v>22</v>
      </c>
      <c r="D716" s="18"/>
      <c r="E716" s="17"/>
      <c r="F716" s="30">
        <f>F717</f>
        <v>66056</v>
      </c>
      <c r="G716" s="30">
        <f>G717</f>
        <v>59000</v>
      </c>
      <c r="H716" s="30">
        <f t="shared" ref="H716:M716" si="297">H717</f>
        <v>0</v>
      </c>
      <c r="I716" s="30">
        <f t="shared" si="297"/>
        <v>0</v>
      </c>
      <c r="J716" s="30">
        <f t="shared" si="297"/>
        <v>0</v>
      </c>
      <c r="K716" s="30">
        <f t="shared" si="297"/>
        <v>0</v>
      </c>
      <c r="L716" s="30">
        <f t="shared" si="297"/>
        <v>66056</v>
      </c>
      <c r="M716" s="30">
        <f t="shared" si="297"/>
        <v>59000</v>
      </c>
    </row>
    <row r="717" spans="1:13" s="22" customFormat="1" ht="50.25">
      <c r="A717" s="34" t="s">
        <v>367</v>
      </c>
      <c r="B717" s="35" t="s">
        <v>72</v>
      </c>
      <c r="C717" s="35" t="s">
        <v>22</v>
      </c>
      <c r="D717" s="116" t="s">
        <v>368</v>
      </c>
      <c r="E717" s="37">
        <f>E718+E722</f>
        <v>0</v>
      </c>
      <c r="F717" s="37">
        <f>F718+F722</f>
        <v>66056</v>
      </c>
      <c r="G717" s="37">
        <f>G718+G722</f>
        <v>59000</v>
      </c>
      <c r="H717" s="37">
        <f t="shared" ref="H717:M717" si="298">H718+H722</f>
        <v>0</v>
      </c>
      <c r="I717" s="37">
        <f t="shared" si="298"/>
        <v>0</v>
      </c>
      <c r="J717" s="37">
        <f t="shared" si="298"/>
        <v>0</v>
      </c>
      <c r="K717" s="37">
        <f t="shared" si="298"/>
        <v>0</v>
      </c>
      <c r="L717" s="37">
        <f t="shared" si="298"/>
        <v>66056</v>
      </c>
      <c r="M717" s="37">
        <f t="shared" si="298"/>
        <v>59000</v>
      </c>
    </row>
    <row r="718" spans="1:13" s="22" customFormat="1" ht="20.25">
      <c r="A718" s="34" t="s">
        <v>85</v>
      </c>
      <c r="B718" s="35" t="s">
        <v>72</v>
      </c>
      <c r="C718" s="35" t="s">
        <v>22</v>
      </c>
      <c r="D718" s="116" t="s">
        <v>369</v>
      </c>
      <c r="E718" s="35"/>
      <c r="F718" s="37">
        <f t="shared" ref="F718:M723" si="299">F719</f>
        <v>500</v>
      </c>
      <c r="G718" s="37">
        <f t="shared" si="299"/>
        <v>0</v>
      </c>
      <c r="H718" s="37">
        <f t="shared" si="299"/>
        <v>0</v>
      </c>
      <c r="I718" s="37">
        <f t="shared" si="299"/>
        <v>0</v>
      </c>
      <c r="J718" s="37">
        <f t="shared" si="299"/>
        <v>0</v>
      </c>
      <c r="K718" s="37">
        <f t="shared" si="299"/>
        <v>0</v>
      </c>
      <c r="L718" s="37">
        <f t="shared" si="299"/>
        <v>500</v>
      </c>
      <c r="M718" s="37">
        <f t="shared" si="299"/>
        <v>0</v>
      </c>
    </row>
    <row r="719" spans="1:13" s="22" customFormat="1" ht="33.75">
      <c r="A719" s="34" t="s">
        <v>400</v>
      </c>
      <c r="B719" s="35" t="s">
        <v>72</v>
      </c>
      <c r="C719" s="35" t="s">
        <v>22</v>
      </c>
      <c r="D719" s="116" t="s">
        <v>401</v>
      </c>
      <c r="E719" s="35"/>
      <c r="F719" s="37">
        <f t="shared" si="299"/>
        <v>500</v>
      </c>
      <c r="G719" s="37">
        <f t="shared" si="299"/>
        <v>0</v>
      </c>
      <c r="H719" s="37">
        <f t="shared" si="299"/>
        <v>0</v>
      </c>
      <c r="I719" s="37">
        <f t="shared" si="299"/>
        <v>0</v>
      </c>
      <c r="J719" s="37">
        <f t="shared" si="299"/>
        <v>0</v>
      </c>
      <c r="K719" s="37">
        <f t="shared" si="299"/>
        <v>0</v>
      </c>
      <c r="L719" s="37">
        <f t="shared" si="299"/>
        <v>500</v>
      </c>
      <c r="M719" s="37">
        <f t="shared" si="299"/>
        <v>0</v>
      </c>
    </row>
    <row r="720" spans="1:13" s="22" customFormat="1" ht="33.75">
      <c r="A720" s="34" t="s">
        <v>42</v>
      </c>
      <c r="B720" s="35" t="s">
        <v>72</v>
      </c>
      <c r="C720" s="35" t="s">
        <v>22</v>
      </c>
      <c r="D720" s="116" t="s">
        <v>401</v>
      </c>
      <c r="E720" s="42">
        <v>200</v>
      </c>
      <c r="F720" s="37">
        <f t="shared" si="299"/>
        <v>500</v>
      </c>
      <c r="G720" s="37">
        <f t="shared" si="299"/>
        <v>0</v>
      </c>
      <c r="H720" s="37">
        <f t="shared" si="299"/>
        <v>0</v>
      </c>
      <c r="I720" s="37">
        <f t="shared" si="299"/>
        <v>0</v>
      </c>
      <c r="J720" s="37">
        <f t="shared" si="299"/>
        <v>0</v>
      </c>
      <c r="K720" s="37">
        <f t="shared" si="299"/>
        <v>0</v>
      </c>
      <c r="L720" s="37">
        <f t="shared" si="299"/>
        <v>500</v>
      </c>
      <c r="M720" s="37">
        <f t="shared" si="299"/>
        <v>0</v>
      </c>
    </row>
    <row r="721" spans="1:13" s="22" customFormat="1" ht="50.25">
      <c r="A721" s="44" t="s">
        <v>43</v>
      </c>
      <c r="B721" s="35" t="s">
        <v>72</v>
      </c>
      <c r="C721" s="35" t="s">
        <v>22</v>
      </c>
      <c r="D721" s="116" t="s">
        <v>401</v>
      </c>
      <c r="E721" s="42">
        <v>240</v>
      </c>
      <c r="F721" s="37">
        <v>500</v>
      </c>
      <c r="G721" s="37"/>
      <c r="H721" s="38"/>
      <c r="I721" s="38"/>
      <c r="J721" s="38"/>
      <c r="K721" s="39"/>
      <c r="L721" s="37">
        <f>F721+H721+I721+J721+K721</f>
        <v>500</v>
      </c>
      <c r="M721" s="37">
        <f>G721+K721</f>
        <v>0</v>
      </c>
    </row>
    <row r="722" spans="1:13" s="22" customFormat="1" ht="50.25">
      <c r="A722" s="44" t="s">
        <v>402</v>
      </c>
      <c r="B722" s="35" t="s">
        <v>72</v>
      </c>
      <c r="C722" s="35" t="s">
        <v>22</v>
      </c>
      <c r="D722" s="116" t="s">
        <v>403</v>
      </c>
      <c r="E722" s="35"/>
      <c r="F722" s="37">
        <f t="shared" si="299"/>
        <v>65556</v>
      </c>
      <c r="G722" s="37">
        <f t="shared" si="299"/>
        <v>59000</v>
      </c>
      <c r="H722" s="37">
        <f t="shared" si="299"/>
        <v>0</v>
      </c>
      <c r="I722" s="37">
        <f t="shared" si="299"/>
        <v>0</v>
      </c>
      <c r="J722" s="37">
        <f t="shared" si="299"/>
        <v>0</v>
      </c>
      <c r="K722" s="37">
        <f t="shared" si="299"/>
        <v>0</v>
      </c>
      <c r="L722" s="37">
        <f t="shared" si="299"/>
        <v>65556</v>
      </c>
      <c r="M722" s="37">
        <f t="shared" si="299"/>
        <v>59000</v>
      </c>
    </row>
    <row r="723" spans="1:13" s="22" customFormat="1" ht="33.75">
      <c r="A723" s="106" t="s">
        <v>273</v>
      </c>
      <c r="B723" s="35" t="s">
        <v>72</v>
      </c>
      <c r="C723" s="35" t="s">
        <v>22</v>
      </c>
      <c r="D723" s="116" t="s">
        <v>403</v>
      </c>
      <c r="E723" s="42">
        <v>400</v>
      </c>
      <c r="F723" s="37">
        <f t="shared" si="299"/>
        <v>65556</v>
      </c>
      <c r="G723" s="37">
        <f t="shared" si="299"/>
        <v>59000</v>
      </c>
      <c r="H723" s="37">
        <f t="shared" si="299"/>
        <v>0</v>
      </c>
      <c r="I723" s="37">
        <f t="shared" si="299"/>
        <v>0</v>
      </c>
      <c r="J723" s="37">
        <f t="shared" si="299"/>
        <v>0</v>
      </c>
      <c r="K723" s="37">
        <f t="shared" si="299"/>
        <v>0</v>
      </c>
      <c r="L723" s="37">
        <f t="shared" si="299"/>
        <v>65556</v>
      </c>
      <c r="M723" s="37">
        <f t="shared" si="299"/>
        <v>59000</v>
      </c>
    </row>
    <row r="724" spans="1:13" s="22" customFormat="1" ht="20.25">
      <c r="A724" s="106" t="s">
        <v>271</v>
      </c>
      <c r="B724" s="35" t="s">
        <v>72</v>
      </c>
      <c r="C724" s="35" t="s">
        <v>22</v>
      </c>
      <c r="D724" s="116" t="s">
        <v>403</v>
      </c>
      <c r="E724" s="42">
        <v>410</v>
      </c>
      <c r="F724" s="37">
        <v>65556</v>
      </c>
      <c r="G724" s="37">
        <v>59000</v>
      </c>
      <c r="H724" s="38"/>
      <c r="I724" s="38"/>
      <c r="J724" s="38"/>
      <c r="K724" s="39"/>
      <c r="L724" s="37">
        <f>F724+H724+I724+J724+K724</f>
        <v>65556</v>
      </c>
      <c r="M724" s="37">
        <f>G724+K724</f>
        <v>59000</v>
      </c>
    </row>
    <row r="725" spans="1:13" s="22" customFormat="1" ht="20.25">
      <c r="A725" s="34"/>
      <c r="B725" s="35"/>
      <c r="C725" s="35"/>
      <c r="D725" s="35"/>
      <c r="E725" s="35"/>
      <c r="F725" s="96"/>
      <c r="G725" s="96"/>
      <c r="H725" s="96"/>
      <c r="I725" s="96"/>
      <c r="J725" s="96"/>
      <c r="K725" s="96"/>
      <c r="L725" s="96"/>
      <c r="M725" s="96"/>
    </row>
    <row r="726" spans="1:13" s="33" customFormat="1" ht="37.5">
      <c r="A726" s="27" t="s">
        <v>404</v>
      </c>
      <c r="B726" s="28" t="s">
        <v>72</v>
      </c>
      <c r="C726" s="28" t="s">
        <v>206</v>
      </c>
      <c r="D726" s="46"/>
      <c r="E726" s="28"/>
      <c r="F726" s="30">
        <f>F727+F731+F749</f>
        <v>247128</v>
      </c>
      <c r="G726" s="30">
        <f>G727+G731+G749</f>
        <v>201249</v>
      </c>
      <c r="H726" s="30">
        <f t="shared" ref="H726:M726" si="300">H727+H731+H749</f>
        <v>0</v>
      </c>
      <c r="I726" s="30">
        <f t="shared" si="300"/>
        <v>0</v>
      </c>
      <c r="J726" s="30">
        <f t="shared" si="300"/>
        <v>0</v>
      </c>
      <c r="K726" s="30">
        <f t="shared" si="300"/>
        <v>0</v>
      </c>
      <c r="L726" s="30">
        <f t="shared" si="300"/>
        <v>247128</v>
      </c>
      <c r="M726" s="30">
        <f t="shared" si="300"/>
        <v>201249</v>
      </c>
    </row>
    <row r="727" spans="1:13" s="33" customFormat="1" ht="33.75">
      <c r="A727" s="34" t="s">
        <v>405</v>
      </c>
      <c r="B727" s="35" t="s">
        <v>72</v>
      </c>
      <c r="C727" s="35" t="s">
        <v>206</v>
      </c>
      <c r="D727" s="116" t="s">
        <v>114</v>
      </c>
      <c r="E727" s="35"/>
      <c r="F727" s="37">
        <f t="shared" ref="F727:M729" si="301">F728</f>
        <v>1111</v>
      </c>
      <c r="G727" s="37">
        <f t="shared" si="301"/>
        <v>1055</v>
      </c>
      <c r="H727" s="37">
        <f t="shared" si="301"/>
        <v>0</v>
      </c>
      <c r="I727" s="37">
        <f t="shared" si="301"/>
        <v>0</v>
      </c>
      <c r="J727" s="37">
        <f t="shared" si="301"/>
        <v>0</v>
      </c>
      <c r="K727" s="37">
        <f t="shared" si="301"/>
        <v>0</v>
      </c>
      <c r="L727" s="37">
        <f t="shared" si="301"/>
        <v>1111</v>
      </c>
      <c r="M727" s="37">
        <f t="shared" si="301"/>
        <v>1055</v>
      </c>
    </row>
    <row r="728" spans="1:13" s="33" customFormat="1" ht="132.75">
      <c r="A728" s="34" t="s">
        <v>406</v>
      </c>
      <c r="B728" s="35" t="s">
        <v>72</v>
      </c>
      <c r="C728" s="35" t="s">
        <v>206</v>
      </c>
      <c r="D728" s="116" t="s">
        <v>407</v>
      </c>
      <c r="E728" s="35"/>
      <c r="F728" s="37">
        <f t="shared" si="301"/>
        <v>1111</v>
      </c>
      <c r="G728" s="37">
        <f t="shared" si="301"/>
        <v>1055</v>
      </c>
      <c r="H728" s="37">
        <f t="shared" si="301"/>
        <v>0</v>
      </c>
      <c r="I728" s="37">
        <f t="shared" si="301"/>
        <v>0</v>
      </c>
      <c r="J728" s="37">
        <f t="shared" si="301"/>
        <v>0</v>
      </c>
      <c r="K728" s="37">
        <f t="shared" si="301"/>
        <v>0</v>
      </c>
      <c r="L728" s="37">
        <f t="shared" si="301"/>
        <v>1111</v>
      </c>
      <c r="M728" s="37">
        <f t="shared" si="301"/>
        <v>1055</v>
      </c>
    </row>
    <row r="729" spans="1:13" s="33" customFormat="1" ht="33.75">
      <c r="A729" s="34" t="s">
        <v>42</v>
      </c>
      <c r="B729" s="35" t="s">
        <v>72</v>
      </c>
      <c r="C729" s="35" t="s">
        <v>206</v>
      </c>
      <c r="D729" s="116" t="s">
        <v>407</v>
      </c>
      <c r="E729" s="42">
        <v>200</v>
      </c>
      <c r="F729" s="37">
        <f t="shared" si="301"/>
        <v>1111</v>
      </c>
      <c r="G729" s="37">
        <f t="shared" si="301"/>
        <v>1055</v>
      </c>
      <c r="H729" s="37">
        <f t="shared" si="301"/>
        <v>0</v>
      </c>
      <c r="I729" s="37">
        <f t="shared" si="301"/>
        <v>0</v>
      </c>
      <c r="J729" s="37">
        <f t="shared" si="301"/>
        <v>0</v>
      </c>
      <c r="K729" s="37">
        <f t="shared" si="301"/>
        <v>0</v>
      </c>
      <c r="L729" s="37">
        <f t="shared" si="301"/>
        <v>1111</v>
      </c>
      <c r="M729" s="37">
        <f t="shared" si="301"/>
        <v>1055</v>
      </c>
    </row>
    <row r="730" spans="1:13" s="33" customFormat="1" ht="50.25">
      <c r="A730" s="34" t="s">
        <v>43</v>
      </c>
      <c r="B730" s="35" t="s">
        <v>72</v>
      </c>
      <c r="C730" s="35" t="s">
        <v>206</v>
      </c>
      <c r="D730" s="116" t="s">
        <v>407</v>
      </c>
      <c r="E730" s="42">
        <v>240</v>
      </c>
      <c r="F730" s="37">
        <v>1111</v>
      </c>
      <c r="G730" s="37">
        <v>1055</v>
      </c>
      <c r="H730" s="38"/>
      <c r="I730" s="38"/>
      <c r="J730" s="38"/>
      <c r="K730" s="39"/>
      <c r="L730" s="37">
        <f>F730+H730+I730+J730+K730</f>
        <v>1111</v>
      </c>
      <c r="M730" s="37">
        <f>G730+K730</f>
        <v>1055</v>
      </c>
    </row>
    <row r="731" spans="1:13" s="43" customFormat="1" ht="49.5">
      <c r="A731" s="34" t="s">
        <v>408</v>
      </c>
      <c r="B731" s="35" t="s">
        <v>72</v>
      </c>
      <c r="C731" s="35" t="s">
        <v>206</v>
      </c>
      <c r="D731" s="35" t="s">
        <v>368</v>
      </c>
      <c r="E731" s="35" t="s">
        <v>409</v>
      </c>
      <c r="F731" s="37">
        <f>F732+F742+F739+F746</f>
        <v>237962</v>
      </c>
      <c r="G731" s="37">
        <f>G732+G742+G739+G746</f>
        <v>194153</v>
      </c>
      <c r="H731" s="37">
        <f t="shared" ref="H731:M731" si="302">H732+H742+H739+H746</f>
        <v>0</v>
      </c>
      <c r="I731" s="37">
        <f t="shared" si="302"/>
        <v>0</v>
      </c>
      <c r="J731" s="37">
        <f t="shared" si="302"/>
        <v>0</v>
      </c>
      <c r="K731" s="37">
        <f t="shared" si="302"/>
        <v>0</v>
      </c>
      <c r="L731" s="37">
        <f t="shared" si="302"/>
        <v>237962</v>
      </c>
      <c r="M731" s="37">
        <f t="shared" si="302"/>
        <v>194153</v>
      </c>
    </row>
    <row r="732" spans="1:13" s="43" customFormat="1" ht="16.5">
      <c r="A732" s="50" t="s">
        <v>85</v>
      </c>
      <c r="B732" s="35" t="s">
        <v>72</v>
      </c>
      <c r="C732" s="35" t="s">
        <v>206</v>
      </c>
      <c r="D732" s="35" t="s">
        <v>369</v>
      </c>
      <c r="E732" s="35"/>
      <c r="F732" s="37">
        <f>F733+F736</f>
        <v>14505</v>
      </c>
      <c r="G732" s="37">
        <f>G733+G736</f>
        <v>0</v>
      </c>
      <c r="H732" s="37">
        <f t="shared" ref="H732:M732" si="303">H733+H736</f>
        <v>0</v>
      </c>
      <c r="I732" s="37">
        <f t="shared" si="303"/>
        <v>0</v>
      </c>
      <c r="J732" s="37">
        <f t="shared" si="303"/>
        <v>0</v>
      </c>
      <c r="K732" s="37">
        <f t="shared" si="303"/>
        <v>0</v>
      </c>
      <c r="L732" s="37">
        <f t="shared" si="303"/>
        <v>14505</v>
      </c>
      <c r="M732" s="37">
        <f t="shared" si="303"/>
        <v>0</v>
      </c>
    </row>
    <row r="733" spans="1:13" s="43" customFormat="1" ht="33">
      <c r="A733" s="50" t="s">
        <v>410</v>
      </c>
      <c r="B733" s="35" t="s">
        <v>72</v>
      </c>
      <c r="C733" s="35" t="s">
        <v>206</v>
      </c>
      <c r="D733" s="35" t="s">
        <v>411</v>
      </c>
      <c r="E733" s="35"/>
      <c r="F733" s="37">
        <f>F734</f>
        <v>14059</v>
      </c>
      <c r="G733" s="37">
        <f>G734</f>
        <v>0</v>
      </c>
      <c r="H733" s="37">
        <f t="shared" ref="H733:M734" si="304">H734</f>
        <v>0</v>
      </c>
      <c r="I733" s="37">
        <f t="shared" si="304"/>
        <v>0</v>
      </c>
      <c r="J733" s="37">
        <f t="shared" si="304"/>
        <v>0</v>
      </c>
      <c r="K733" s="37">
        <f t="shared" si="304"/>
        <v>0</v>
      </c>
      <c r="L733" s="37">
        <f t="shared" si="304"/>
        <v>14059</v>
      </c>
      <c r="M733" s="37">
        <f t="shared" si="304"/>
        <v>0</v>
      </c>
    </row>
    <row r="734" spans="1:13" s="43" customFormat="1" ht="33">
      <c r="A734" s="34" t="s">
        <v>42</v>
      </c>
      <c r="B734" s="35" t="s">
        <v>72</v>
      </c>
      <c r="C734" s="35" t="s">
        <v>206</v>
      </c>
      <c r="D734" s="35" t="s">
        <v>411</v>
      </c>
      <c r="E734" s="42">
        <v>200</v>
      </c>
      <c r="F734" s="37">
        <f>F735</f>
        <v>14059</v>
      </c>
      <c r="G734" s="37">
        <f>G735</f>
        <v>0</v>
      </c>
      <c r="H734" s="37">
        <f t="shared" si="304"/>
        <v>0</v>
      </c>
      <c r="I734" s="37">
        <f t="shared" si="304"/>
        <v>0</v>
      </c>
      <c r="J734" s="37">
        <f t="shared" si="304"/>
        <v>0</v>
      </c>
      <c r="K734" s="37">
        <f t="shared" si="304"/>
        <v>0</v>
      </c>
      <c r="L734" s="37">
        <f t="shared" si="304"/>
        <v>14059</v>
      </c>
      <c r="M734" s="37">
        <f t="shared" si="304"/>
        <v>0</v>
      </c>
    </row>
    <row r="735" spans="1:13" s="43" customFormat="1" ht="49.5">
      <c r="A735" s="44" t="s">
        <v>43</v>
      </c>
      <c r="B735" s="35" t="s">
        <v>72</v>
      </c>
      <c r="C735" s="35" t="s">
        <v>206</v>
      </c>
      <c r="D735" s="35" t="s">
        <v>411</v>
      </c>
      <c r="E735" s="42">
        <v>240</v>
      </c>
      <c r="F735" s="37">
        <v>14059</v>
      </c>
      <c r="G735" s="37"/>
      <c r="H735" s="38"/>
      <c r="I735" s="38"/>
      <c r="J735" s="38"/>
      <c r="K735" s="39"/>
      <c r="L735" s="37">
        <f>F735+H735+I735+J735+K735</f>
        <v>14059</v>
      </c>
      <c r="M735" s="37">
        <f>G735+K735</f>
        <v>0</v>
      </c>
    </row>
    <row r="736" spans="1:13" s="43" customFormat="1" ht="16.5">
      <c r="A736" s="34" t="s">
        <v>292</v>
      </c>
      <c r="B736" s="121" t="s">
        <v>72</v>
      </c>
      <c r="C736" s="121" t="s">
        <v>206</v>
      </c>
      <c r="D736" s="121" t="s">
        <v>412</v>
      </c>
      <c r="E736" s="121"/>
      <c r="F736" s="37">
        <f>F737</f>
        <v>446</v>
      </c>
      <c r="G736" s="37">
        <f>G737</f>
        <v>0</v>
      </c>
      <c r="H736" s="37">
        <f t="shared" ref="H736:M737" si="305">H737</f>
        <v>0</v>
      </c>
      <c r="I736" s="37">
        <f t="shared" si="305"/>
        <v>0</v>
      </c>
      <c r="J736" s="37">
        <f t="shared" si="305"/>
        <v>0</v>
      </c>
      <c r="K736" s="37">
        <f t="shared" si="305"/>
        <v>0</v>
      </c>
      <c r="L736" s="37">
        <f t="shared" si="305"/>
        <v>446</v>
      </c>
      <c r="M736" s="37">
        <f t="shared" si="305"/>
        <v>0</v>
      </c>
    </row>
    <row r="737" spans="1:13" s="43" customFormat="1" ht="33">
      <c r="A737" s="34" t="s">
        <v>42</v>
      </c>
      <c r="B737" s="35" t="s">
        <v>72</v>
      </c>
      <c r="C737" s="35" t="s">
        <v>206</v>
      </c>
      <c r="D737" s="35" t="s">
        <v>412</v>
      </c>
      <c r="E737" s="42">
        <v>200</v>
      </c>
      <c r="F737" s="37">
        <f>F738</f>
        <v>446</v>
      </c>
      <c r="G737" s="37">
        <f>G738</f>
        <v>0</v>
      </c>
      <c r="H737" s="37">
        <f t="shared" si="305"/>
        <v>0</v>
      </c>
      <c r="I737" s="37">
        <f t="shared" si="305"/>
        <v>0</v>
      </c>
      <c r="J737" s="37">
        <f t="shared" si="305"/>
        <v>0</v>
      </c>
      <c r="K737" s="37">
        <f t="shared" si="305"/>
        <v>0</v>
      </c>
      <c r="L737" s="37">
        <f t="shared" si="305"/>
        <v>446</v>
      </c>
      <c r="M737" s="37">
        <f t="shared" si="305"/>
        <v>0</v>
      </c>
    </row>
    <row r="738" spans="1:13" s="43" customFormat="1" ht="49.5">
      <c r="A738" s="34" t="s">
        <v>43</v>
      </c>
      <c r="B738" s="35" t="s">
        <v>72</v>
      </c>
      <c r="C738" s="35" t="s">
        <v>206</v>
      </c>
      <c r="D738" s="35" t="s">
        <v>412</v>
      </c>
      <c r="E738" s="42">
        <v>240</v>
      </c>
      <c r="F738" s="37">
        <v>446</v>
      </c>
      <c r="G738" s="37"/>
      <c r="H738" s="38"/>
      <c r="I738" s="38"/>
      <c r="J738" s="38"/>
      <c r="K738" s="39"/>
      <c r="L738" s="37">
        <f>F738+H738+I738+J738+K738</f>
        <v>446</v>
      </c>
      <c r="M738" s="37">
        <f>G738+K738</f>
        <v>0</v>
      </c>
    </row>
    <row r="739" spans="1:13" s="59" customFormat="1" ht="66" hidden="1">
      <c r="A739" s="34" t="s">
        <v>413</v>
      </c>
      <c r="B739" s="35" t="s">
        <v>72</v>
      </c>
      <c r="C739" s="35" t="s">
        <v>206</v>
      </c>
      <c r="D739" s="35" t="s">
        <v>414</v>
      </c>
      <c r="E739" s="35"/>
      <c r="F739" s="37">
        <f>F740</f>
        <v>0</v>
      </c>
      <c r="G739" s="37">
        <f>G740</f>
        <v>0</v>
      </c>
      <c r="H739" s="58">
        <f t="shared" ref="H739:M740" si="306">H740</f>
        <v>0</v>
      </c>
      <c r="I739" s="58">
        <f t="shared" si="306"/>
        <v>0</v>
      </c>
      <c r="J739" s="58">
        <f t="shared" si="306"/>
        <v>0</v>
      </c>
      <c r="K739" s="58">
        <f t="shared" si="306"/>
        <v>0</v>
      </c>
      <c r="L739" s="58">
        <f t="shared" si="306"/>
        <v>0</v>
      </c>
      <c r="M739" s="58">
        <f t="shared" si="306"/>
        <v>0</v>
      </c>
    </row>
    <row r="740" spans="1:13" s="59" customFormat="1" ht="33" hidden="1">
      <c r="A740" s="34" t="s">
        <v>42</v>
      </c>
      <c r="B740" s="35" t="s">
        <v>72</v>
      </c>
      <c r="C740" s="35" t="s">
        <v>206</v>
      </c>
      <c r="D740" s="35" t="s">
        <v>414</v>
      </c>
      <c r="E740" s="42">
        <v>200</v>
      </c>
      <c r="F740" s="37">
        <f>F741</f>
        <v>0</v>
      </c>
      <c r="G740" s="37">
        <f>G741</f>
        <v>0</v>
      </c>
      <c r="H740" s="58">
        <f t="shared" si="306"/>
        <v>0</v>
      </c>
      <c r="I740" s="58">
        <f t="shared" si="306"/>
        <v>0</v>
      </c>
      <c r="J740" s="58">
        <f t="shared" si="306"/>
        <v>0</v>
      </c>
      <c r="K740" s="58">
        <f t="shared" si="306"/>
        <v>0</v>
      </c>
      <c r="L740" s="58">
        <f t="shared" si="306"/>
        <v>0</v>
      </c>
      <c r="M740" s="58">
        <f t="shared" si="306"/>
        <v>0</v>
      </c>
    </row>
    <row r="741" spans="1:13" s="59" customFormat="1" ht="49.5" hidden="1">
      <c r="A741" s="44" t="s">
        <v>43</v>
      </c>
      <c r="B741" s="35" t="s">
        <v>72</v>
      </c>
      <c r="C741" s="35" t="s">
        <v>206</v>
      </c>
      <c r="D741" s="35" t="s">
        <v>414</v>
      </c>
      <c r="E741" s="42">
        <v>240</v>
      </c>
      <c r="F741" s="37"/>
      <c r="G741" s="37"/>
      <c r="H741" s="38"/>
      <c r="I741" s="38"/>
      <c r="J741" s="38"/>
      <c r="K741" s="39"/>
      <c r="L741" s="37">
        <f>F741+H741+I741+J741+K741</f>
        <v>0</v>
      </c>
      <c r="M741" s="37">
        <f>G741+K741</f>
        <v>0</v>
      </c>
    </row>
    <row r="742" spans="1:13" s="53" customFormat="1" ht="16.5">
      <c r="A742" s="44" t="s">
        <v>53</v>
      </c>
      <c r="B742" s="35" t="s">
        <v>72</v>
      </c>
      <c r="C742" s="35" t="s">
        <v>206</v>
      </c>
      <c r="D742" s="35" t="s">
        <v>415</v>
      </c>
      <c r="E742" s="35"/>
      <c r="F742" s="37">
        <f t="shared" ref="F742:M744" si="307">F743</f>
        <v>139</v>
      </c>
      <c r="G742" s="37">
        <f t="shared" si="307"/>
        <v>139</v>
      </c>
      <c r="H742" s="37">
        <f t="shared" si="307"/>
        <v>0</v>
      </c>
      <c r="I742" s="37">
        <f t="shared" si="307"/>
        <v>0</v>
      </c>
      <c r="J742" s="37">
        <f t="shared" si="307"/>
        <v>0</v>
      </c>
      <c r="K742" s="37">
        <f t="shared" si="307"/>
        <v>0</v>
      </c>
      <c r="L742" s="37">
        <f t="shared" si="307"/>
        <v>139</v>
      </c>
      <c r="M742" s="37">
        <f t="shared" si="307"/>
        <v>139</v>
      </c>
    </row>
    <row r="743" spans="1:13" s="53" customFormat="1" ht="33">
      <c r="A743" s="44" t="s">
        <v>57</v>
      </c>
      <c r="B743" s="35" t="s">
        <v>72</v>
      </c>
      <c r="C743" s="35" t="s">
        <v>206</v>
      </c>
      <c r="D743" s="35" t="s">
        <v>416</v>
      </c>
      <c r="E743" s="35"/>
      <c r="F743" s="37">
        <f t="shared" si="307"/>
        <v>139</v>
      </c>
      <c r="G743" s="37">
        <f t="shared" si="307"/>
        <v>139</v>
      </c>
      <c r="H743" s="37">
        <f t="shared" si="307"/>
        <v>0</v>
      </c>
      <c r="I743" s="37">
        <f t="shared" si="307"/>
        <v>0</v>
      </c>
      <c r="J743" s="37">
        <f t="shared" si="307"/>
        <v>0</v>
      </c>
      <c r="K743" s="37">
        <f t="shared" si="307"/>
        <v>0</v>
      </c>
      <c r="L743" s="37">
        <f t="shared" si="307"/>
        <v>139</v>
      </c>
      <c r="M743" s="37">
        <f t="shared" si="307"/>
        <v>139</v>
      </c>
    </row>
    <row r="744" spans="1:13" s="53" customFormat="1" ht="33">
      <c r="A744" s="44" t="s">
        <v>42</v>
      </c>
      <c r="B744" s="35" t="s">
        <v>72</v>
      </c>
      <c r="C744" s="35" t="s">
        <v>206</v>
      </c>
      <c r="D744" s="35" t="s">
        <v>416</v>
      </c>
      <c r="E744" s="42">
        <v>200</v>
      </c>
      <c r="F744" s="37">
        <f t="shared" si="307"/>
        <v>139</v>
      </c>
      <c r="G744" s="37">
        <f t="shared" si="307"/>
        <v>139</v>
      </c>
      <c r="H744" s="37">
        <f t="shared" si="307"/>
        <v>0</v>
      </c>
      <c r="I744" s="37">
        <f t="shared" si="307"/>
        <v>0</v>
      </c>
      <c r="J744" s="37">
        <f t="shared" si="307"/>
        <v>0</v>
      </c>
      <c r="K744" s="37">
        <f t="shared" si="307"/>
        <v>0</v>
      </c>
      <c r="L744" s="37">
        <f t="shared" si="307"/>
        <v>139</v>
      </c>
      <c r="M744" s="37">
        <f t="shared" si="307"/>
        <v>139</v>
      </c>
    </row>
    <row r="745" spans="1:13" s="53" customFormat="1" ht="49.5">
      <c r="A745" s="44" t="s">
        <v>43</v>
      </c>
      <c r="B745" s="35" t="s">
        <v>72</v>
      </c>
      <c r="C745" s="35" t="s">
        <v>206</v>
      </c>
      <c r="D745" s="35" t="s">
        <v>416</v>
      </c>
      <c r="E745" s="42">
        <v>240</v>
      </c>
      <c r="F745" s="37">
        <v>139</v>
      </c>
      <c r="G745" s="37">
        <v>139</v>
      </c>
      <c r="H745" s="38"/>
      <c r="I745" s="38"/>
      <c r="J745" s="38"/>
      <c r="K745" s="39"/>
      <c r="L745" s="37">
        <f>F745+H745+I745+J745+K745</f>
        <v>139</v>
      </c>
      <c r="M745" s="37">
        <f>G745+K745</f>
        <v>139</v>
      </c>
    </row>
    <row r="746" spans="1:13" s="43" customFormat="1" ht="115.5">
      <c r="A746" s="44" t="s">
        <v>417</v>
      </c>
      <c r="B746" s="35" t="s">
        <v>72</v>
      </c>
      <c r="C746" s="35" t="s">
        <v>206</v>
      </c>
      <c r="D746" s="35" t="s">
        <v>418</v>
      </c>
      <c r="E746" s="35"/>
      <c r="F746" s="37">
        <f>F747</f>
        <v>223318</v>
      </c>
      <c r="G746" s="37">
        <f>G747</f>
        <v>194014</v>
      </c>
      <c r="H746" s="37">
        <f t="shared" ref="H746:M747" si="308">H747</f>
        <v>0</v>
      </c>
      <c r="I746" s="37">
        <f t="shared" si="308"/>
        <v>0</v>
      </c>
      <c r="J746" s="37">
        <f t="shared" si="308"/>
        <v>0</v>
      </c>
      <c r="K746" s="37">
        <f t="shared" si="308"/>
        <v>0</v>
      </c>
      <c r="L746" s="37">
        <f t="shared" si="308"/>
        <v>223318</v>
      </c>
      <c r="M746" s="37">
        <f t="shared" si="308"/>
        <v>194014</v>
      </c>
    </row>
    <row r="747" spans="1:13" s="43" customFormat="1" ht="33">
      <c r="A747" s="44" t="s">
        <v>42</v>
      </c>
      <c r="B747" s="35" t="s">
        <v>72</v>
      </c>
      <c r="C747" s="35" t="s">
        <v>206</v>
      </c>
      <c r="D747" s="35" t="s">
        <v>418</v>
      </c>
      <c r="E747" s="42">
        <v>200</v>
      </c>
      <c r="F747" s="37">
        <f>F748</f>
        <v>223318</v>
      </c>
      <c r="G747" s="37">
        <f>G748</f>
        <v>194014</v>
      </c>
      <c r="H747" s="37">
        <f t="shared" si="308"/>
        <v>0</v>
      </c>
      <c r="I747" s="37">
        <f t="shared" si="308"/>
        <v>0</v>
      </c>
      <c r="J747" s="37">
        <f t="shared" si="308"/>
        <v>0</v>
      </c>
      <c r="K747" s="37">
        <f t="shared" si="308"/>
        <v>0</v>
      </c>
      <c r="L747" s="37">
        <f t="shared" si="308"/>
        <v>223318</v>
      </c>
      <c r="M747" s="37">
        <f t="shared" si="308"/>
        <v>194014</v>
      </c>
    </row>
    <row r="748" spans="1:13" s="43" customFormat="1" ht="49.5">
      <c r="A748" s="44" t="s">
        <v>43</v>
      </c>
      <c r="B748" s="35" t="s">
        <v>72</v>
      </c>
      <c r="C748" s="35" t="s">
        <v>206</v>
      </c>
      <c r="D748" s="35" t="s">
        <v>418</v>
      </c>
      <c r="E748" s="42">
        <v>240</v>
      </c>
      <c r="F748" s="37">
        <f>29304+194014</f>
        <v>223318</v>
      </c>
      <c r="G748" s="37">
        <v>194014</v>
      </c>
      <c r="H748" s="38"/>
      <c r="I748" s="38"/>
      <c r="J748" s="38"/>
      <c r="K748" s="39"/>
      <c r="L748" s="37">
        <f>F748+H748+I748+J748+K748</f>
        <v>223318</v>
      </c>
      <c r="M748" s="37">
        <f>G748+K748</f>
        <v>194014</v>
      </c>
    </row>
    <row r="749" spans="1:13" s="43" customFormat="1" ht="49.5">
      <c r="A749" s="44" t="s">
        <v>374</v>
      </c>
      <c r="B749" s="35" t="s">
        <v>72</v>
      </c>
      <c r="C749" s="35" t="s">
        <v>206</v>
      </c>
      <c r="D749" s="35" t="s">
        <v>375</v>
      </c>
      <c r="E749" s="35"/>
      <c r="F749" s="37">
        <f t="shared" ref="F749:M751" si="309">F750</f>
        <v>8055</v>
      </c>
      <c r="G749" s="37">
        <f t="shared" si="309"/>
        <v>6041</v>
      </c>
      <c r="H749" s="37">
        <f t="shared" si="309"/>
        <v>0</v>
      </c>
      <c r="I749" s="37">
        <f t="shared" si="309"/>
        <v>0</v>
      </c>
      <c r="J749" s="37">
        <f t="shared" si="309"/>
        <v>0</v>
      </c>
      <c r="K749" s="37">
        <f t="shared" si="309"/>
        <v>0</v>
      </c>
      <c r="L749" s="37">
        <f t="shared" si="309"/>
        <v>8055</v>
      </c>
      <c r="M749" s="37">
        <f t="shared" si="309"/>
        <v>6041</v>
      </c>
    </row>
    <row r="750" spans="1:13" s="43" customFormat="1" ht="99">
      <c r="A750" s="44" t="s">
        <v>419</v>
      </c>
      <c r="B750" s="35" t="s">
        <v>72</v>
      </c>
      <c r="C750" s="35" t="s">
        <v>206</v>
      </c>
      <c r="D750" s="35" t="s">
        <v>420</v>
      </c>
      <c r="E750" s="35"/>
      <c r="F750" s="37">
        <f t="shared" si="309"/>
        <v>8055</v>
      </c>
      <c r="G750" s="37">
        <f t="shared" si="309"/>
        <v>6041</v>
      </c>
      <c r="H750" s="37">
        <f t="shared" si="309"/>
        <v>0</v>
      </c>
      <c r="I750" s="37">
        <f t="shared" si="309"/>
        <v>0</v>
      </c>
      <c r="J750" s="37">
        <f t="shared" si="309"/>
        <v>0</v>
      </c>
      <c r="K750" s="37">
        <f t="shared" si="309"/>
        <v>0</v>
      </c>
      <c r="L750" s="37">
        <f t="shared" si="309"/>
        <v>8055</v>
      </c>
      <c r="M750" s="37">
        <f t="shared" si="309"/>
        <v>6041</v>
      </c>
    </row>
    <row r="751" spans="1:13" s="43" customFormat="1" ht="33">
      <c r="A751" s="44" t="s">
        <v>42</v>
      </c>
      <c r="B751" s="35" t="s">
        <v>72</v>
      </c>
      <c r="C751" s="35" t="s">
        <v>206</v>
      </c>
      <c r="D751" s="35" t="s">
        <v>420</v>
      </c>
      <c r="E751" s="35">
        <v>200</v>
      </c>
      <c r="F751" s="37">
        <f t="shared" si="309"/>
        <v>8055</v>
      </c>
      <c r="G751" s="37">
        <f t="shared" si="309"/>
        <v>6041</v>
      </c>
      <c r="H751" s="37">
        <f t="shared" si="309"/>
        <v>0</v>
      </c>
      <c r="I751" s="37">
        <f t="shared" si="309"/>
        <v>0</v>
      </c>
      <c r="J751" s="37">
        <f t="shared" si="309"/>
        <v>0</v>
      </c>
      <c r="K751" s="37">
        <f t="shared" si="309"/>
        <v>0</v>
      </c>
      <c r="L751" s="37">
        <f t="shared" si="309"/>
        <v>8055</v>
      </c>
      <c r="M751" s="37">
        <f t="shared" si="309"/>
        <v>6041</v>
      </c>
    </row>
    <row r="752" spans="1:13" s="43" customFormat="1" ht="49.5">
      <c r="A752" s="44" t="s">
        <v>43</v>
      </c>
      <c r="B752" s="35" t="s">
        <v>72</v>
      </c>
      <c r="C752" s="35" t="s">
        <v>206</v>
      </c>
      <c r="D752" s="35" t="s">
        <v>420</v>
      </c>
      <c r="E752" s="35">
        <v>240</v>
      </c>
      <c r="F752" s="37">
        <v>8055</v>
      </c>
      <c r="G752" s="37">
        <v>6041</v>
      </c>
      <c r="H752" s="38"/>
      <c r="I752" s="38"/>
      <c r="J752" s="38"/>
      <c r="K752" s="39"/>
      <c r="L752" s="37">
        <f>F752+H752+I752+J752+K752</f>
        <v>8055</v>
      </c>
      <c r="M752" s="37">
        <f>G752+K752</f>
        <v>6041</v>
      </c>
    </row>
    <row r="753" spans="1:13" ht="12.75">
      <c r="A753" s="122"/>
      <c r="B753" s="123"/>
      <c r="C753" s="123"/>
      <c r="D753" s="123"/>
      <c r="E753" s="123"/>
      <c r="F753" s="73"/>
      <c r="G753" s="73"/>
      <c r="H753" s="73"/>
      <c r="I753" s="73"/>
      <c r="J753" s="73"/>
      <c r="K753" s="73"/>
      <c r="L753" s="73"/>
      <c r="M753" s="73"/>
    </row>
    <row r="754" spans="1:13" s="22" customFormat="1" ht="20.25">
      <c r="A754" s="16" t="s">
        <v>421</v>
      </c>
      <c r="B754" s="17" t="s">
        <v>422</v>
      </c>
      <c r="C754" s="17"/>
      <c r="D754" s="18"/>
      <c r="E754" s="17"/>
      <c r="F754" s="19">
        <f>F756+F822+F903+F974+F981+F1010+F1031</f>
        <v>3899049</v>
      </c>
      <c r="G754" s="19">
        <f>G756+G822+G903+G974+G981+G1010+G1031</f>
        <v>550061</v>
      </c>
      <c r="H754" s="19">
        <f t="shared" ref="H754:M754" si="310">H756+H822+H903+H974+H981+H1010+H1031</f>
        <v>0</v>
      </c>
      <c r="I754" s="19">
        <f t="shared" si="310"/>
        <v>0</v>
      </c>
      <c r="J754" s="19">
        <f t="shared" si="310"/>
        <v>0</v>
      </c>
      <c r="K754" s="19">
        <f t="shared" si="310"/>
        <v>0</v>
      </c>
      <c r="L754" s="19">
        <f t="shared" si="310"/>
        <v>3899049</v>
      </c>
      <c r="M754" s="19">
        <f t="shared" si="310"/>
        <v>550061</v>
      </c>
    </row>
    <row r="755" spans="1:13" s="22" customFormat="1" ht="16.5" customHeight="1">
      <c r="A755" s="16"/>
      <c r="B755" s="17"/>
      <c r="C755" s="17"/>
      <c r="D755" s="18"/>
      <c r="E755" s="17"/>
      <c r="F755" s="120"/>
      <c r="G755" s="120"/>
      <c r="H755" s="120"/>
      <c r="I755" s="120"/>
      <c r="J755" s="120"/>
      <c r="K755" s="120"/>
      <c r="L755" s="120"/>
      <c r="M755" s="120"/>
    </row>
    <row r="756" spans="1:13" s="22" customFormat="1" ht="20.25">
      <c r="A756" s="27" t="s">
        <v>423</v>
      </c>
      <c r="B756" s="28" t="s">
        <v>210</v>
      </c>
      <c r="C756" s="28" t="s">
        <v>21</v>
      </c>
      <c r="D756" s="46"/>
      <c r="E756" s="28"/>
      <c r="F756" s="124">
        <f>F757+F810+F816</f>
        <v>1281463</v>
      </c>
      <c r="G756" s="124">
        <f>G757+G810+G816</f>
        <v>0</v>
      </c>
      <c r="H756" s="124">
        <f t="shared" ref="H756:M756" si="311">H757+H810+H816</f>
        <v>0</v>
      </c>
      <c r="I756" s="124">
        <f t="shared" si="311"/>
        <v>0</v>
      </c>
      <c r="J756" s="124">
        <f t="shared" si="311"/>
        <v>0</v>
      </c>
      <c r="K756" s="124">
        <f t="shared" si="311"/>
        <v>0</v>
      </c>
      <c r="L756" s="124">
        <f t="shared" si="311"/>
        <v>1281463</v>
      </c>
      <c r="M756" s="124">
        <f t="shared" si="311"/>
        <v>0</v>
      </c>
    </row>
    <row r="757" spans="1:13" s="22" customFormat="1" ht="50.25">
      <c r="A757" s="34" t="s">
        <v>424</v>
      </c>
      <c r="B757" s="35" t="s">
        <v>210</v>
      </c>
      <c r="C757" s="35" t="s">
        <v>21</v>
      </c>
      <c r="D757" s="54" t="s">
        <v>425</v>
      </c>
      <c r="E757" s="35"/>
      <c r="F757" s="37">
        <f>F758+F763+F771+F804+F807+F792+F800+F775+F788+F796</f>
        <v>1279602</v>
      </c>
      <c r="G757" s="37">
        <f>G758+G763+G771+G804+G807+G792+G800+G775+G788+G796</f>
        <v>0</v>
      </c>
      <c r="H757" s="37">
        <f t="shared" ref="H757:M757" si="312">H758+H763+H771+H804+H807+H792+H800+H775+H788+H796</f>
        <v>0</v>
      </c>
      <c r="I757" s="37">
        <f t="shared" si="312"/>
        <v>0</v>
      </c>
      <c r="J757" s="37">
        <f t="shared" si="312"/>
        <v>0</v>
      </c>
      <c r="K757" s="37">
        <f t="shared" si="312"/>
        <v>0</v>
      </c>
      <c r="L757" s="37">
        <f t="shared" si="312"/>
        <v>1279602</v>
      </c>
      <c r="M757" s="37">
        <f t="shared" si="312"/>
        <v>0</v>
      </c>
    </row>
    <row r="758" spans="1:13" s="22" customFormat="1" ht="33.75">
      <c r="A758" s="50" t="s">
        <v>95</v>
      </c>
      <c r="B758" s="35" t="s">
        <v>210</v>
      </c>
      <c r="C758" s="35" t="s">
        <v>21</v>
      </c>
      <c r="D758" s="54" t="s">
        <v>426</v>
      </c>
      <c r="E758" s="35"/>
      <c r="F758" s="37">
        <f>F759</f>
        <v>844805</v>
      </c>
      <c r="G758" s="37">
        <f>G759</f>
        <v>0</v>
      </c>
      <c r="H758" s="37">
        <f t="shared" ref="H758:M759" si="313">H759</f>
        <v>0</v>
      </c>
      <c r="I758" s="37">
        <f t="shared" si="313"/>
        <v>0</v>
      </c>
      <c r="J758" s="37">
        <f t="shared" si="313"/>
        <v>0</v>
      </c>
      <c r="K758" s="37">
        <f t="shared" si="313"/>
        <v>0</v>
      </c>
      <c r="L758" s="37">
        <f t="shared" si="313"/>
        <v>844805</v>
      </c>
      <c r="M758" s="37">
        <f t="shared" si="313"/>
        <v>0</v>
      </c>
    </row>
    <row r="759" spans="1:13" s="22" customFormat="1" ht="20.25">
      <c r="A759" s="44" t="s">
        <v>427</v>
      </c>
      <c r="B759" s="35" t="s">
        <v>210</v>
      </c>
      <c r="C759" s="35" t="s">
        <v>21</v>
      </c>
      <c r="D759" s="54" t="s">
        <v>428</v>
      </c>
      <c r="E759" s="35"/>
      <c r="F759" s="37">
        <f>F760</f>
        <v>844805</v>
      </c>
      <c r="G759" s="37">
        <f>G760</f>
        <v>0</v>
      </c>
      <c r="H759" s="37">
        <f t="shared" si="313"/>
        <v>0</v>
      </c>
      <c r="I759" s="37">
        <f t="shared" si="313"/>
        <v>0</v>
      </c>
      <c r="J759" s="37">
        <f t="shared" si="313"/>
        <v>0</v>
      </c>
      <c r="K759" s="37">
        <f t="shared" si="313"/>
        <v>0</v>
      </c>
      <c r="L759" s="37">
        <f t="shared" si="313"/>
        <v>844805</v>
      </c>
      <c r="M759" s="37">
        <f t="shared" si="313"/>
        <v>0</v>
      </c>
    </row>
    <row r="760" spans="1:13" s="22" customFormat="1" ht="50.25">
      <c r="A760" s="44" t="s">
        <v>99</v>
      </c>
      <c r="B760" s="35" t="s">
        <v>210</v>
      </c>
      <c r="C760" s="35" t="s">
        <v>21</v>
      </c>
      <c r="D760" s="54" t="s">
        <v>428</v>
      </c>
      <c r="E760" s="42">
        <v>600</v>
      </c>
      <c r="F760" s="37">
        <f>F761+F762</f>
        <v>844805</v>
      </c>
      <c r="G760" s="37">
        <f>G761+G762</f>
        <v>0</v>
      </c>
      <c r="H760" s="37">
        <f t="shared" ref="H760:M760" si="314">H761+H762</f>
        <v>0</v>
      </c>
      <c r="I760" s="37">
        <f t="shared" si="314"/>
        <v>0</v>
      </c>
      <c r="J760" s="37">
        <f t="shared" si="314"/>
        <v>0</v>
      </c>
      <c r="K760" s="37">
        <f t="shared" si="314"/>
        <v>0</v>
      </c>
      <c r="L760" s="37">
        <f t="shared" si="314"/>
        <v>844805</v>
      </c>
      <c r="M760" s="37">
        <f t="shared" si="314"/>
        <v>0</v>
      </c>
    </row>
    <row r="761" spans="1:13" s="22" customFormat="1" ht="20.25">
      <c r="A761" s="34" t="s">
        <v>181</v>
      </c>
      <c r="B761" s="35" t="s">
        <v>210</v>
      </c>
      <c r="C761" s="35" t="s">
        <v>21</v>
      </c>
      <c r="D761" s="54" t="s">
        <v>428</v>
      </c>
      <c r="E761" s="42">
        <v>610</v>
      </c>
      <c r="F761" s="37">
        <v>533549</v>
      </c>
      <c r="G761" s="37"/>
      <c r="H761" s="38"/>
      <c r="I761" s="38"/>
      <c r="J761" s="38"/>
      <c r="K761" s="39"/>
      <c r="L761" s="37">
        <f>F761+H761+I761+J761+K761</f>
        <v>533549</v>
      </c>
      <c r="M761" s="37">
        <f>G761+K761</f>
        <v>0</v>
      </c>
    </row>
    <row r="762" spans="1:13" s="22" customFormat="1" ht="20.25">
      <c r="A762" s="34" t="s">
        <v>100</v>
      </c>
      <c r="B762" s="35" t="s">
        <v>210</v>
      </c>
      <c r="C762" s="35" t="s">
        <v>21</v>
      </c>
      <c r="D762" s="54" t="s">
        <v>428</v>
      </c>
      <c r="E762" s="42">
        <v>620</v>
      </c>
      <c r="F762" s="37">
        <v>311256</v>
      </c>
      <c r="G762" s="37"/>
      <c r="H762" s="38"/>
      <c r="I762" s="38"/>
      <c r="J762" s="38"/>
      <c r="K762" s="39"/>
      <c r="L762" s="37">
        <f>F762+H762+I762+J762+K762</f>
        <v>311256</v>
      </c>
      <c r="M762" s="37">
        <f>G762+K762</f>
        <v>0</v>
      </c>
    </row>
    <row r="763" spans="1:13" s="22" customFormat="1" ht="20.25">
      <c r="A763" s="106" t="s">
        <v>85</v>
      </c>
      <c r="B763" s="35" t="s">
        <v>210</v>
      </c>
      <c r="C763" s="35" t="s">
        <v>21</v>
      </c>
      <c r="D763" s="35" t="s">
        <v>429</v>
      </c>
      <c r="E763" s="35"/>
      <c r="F763" s="37">
        <f>F767+F764</f>
        <v>113117</v>
      </c>
      <c r="G763" s="37">
        <f>G767+G764</f>
        <v>0</v>
      </c>
      <c r="H763" s="37">
        <f t="shared" ref="H763:M763" si="315">H767+H764</f>
        <v>0</v>
      </c>
      <c r="I763" s="37">
        <f t="shared" si="315"/>
        <v>0</v>
      </c>
      <c r="J763" s="37">
        <f t="shared" si="315"/>
        <v>0</v>
      </c>
      <c r="K763" s="37">
        <f t="shared" si="315"/>
        <v>0</v>
      </c>
      <c r="L763" s="37">
        <f t="shared" si="315"/>
        <v>113117</v>
      </c>
      <c r="M763" s="37">
        <f t="shared" si="315"/>
        <v>0</v>
      </c>
    </row>
    <row r="764" spans="1:13" s="22" customFormat="1" ht="20.25">
      <c r="A764" s="106" t="s">
        <v>271</v>
      </c>
      <c r="B764" s="35" t="s">
        <v>210</v>
      </c>
      <c r="C764" s="35" t="s">
        <v>21</v>
      </c>
      <c r="D764" s="35" t="s">
        <v>430</v>
      </c>
      <c r="E764" s="35"/>
      <c r="F764" s="37">
        <f>F765</f>
        <v>21758</v>
      </c>
      <c r="G764" s="37">
        <f>G765</f>
        <v>0</v>
      </c>
      <c r="H764" s="37">
        <f t="shared" ref="H764:M765" si="316">H765</f>
        <v>0</v>
      </c>
      <c r="I764" s="37">
        <f t="shared" si="316"/>
        <v>0</v>
      </c>
      <c r="J764" s="37">
        <f t="shared" si="316"/>
        <v>0</v>
      </c>
      <c r="K764" s="37">
        <f t="shared" si="316"/>
        <v>0</v>
      </c>
      <c r="L764" s="37">
        <f t="shared" si="316"/>
        <v>21758</v>
      </c>
      <c r="M764" s="37">
        <f t="shared" si="316"/>
        <v>0</v>
      </c>
    </row>
    <row r="765" spans="1:13" s="22" customFormat="1" ht="33.75">
      <c r="A765" s="106" t="s">
        <v>273</v>
      </c>
      <c r="B765" s="35" t="s">
        <v>210</v>
      </c>
      <c r="C765" s="35" t="s">
        <v>21</v>
      </c>
      <c r="D765" s="35" t="s">
        <v>430</v>
      </c>
      <c r="E765" s="42">
        <v>400</v>
      </c>
      <c r="F765" s="37">
        <f>F766</f>
        <v>21758</v>
      </c>
      <c r="G765" s="37">
        <f>G766</f>
        <v>0</v>
      </c>
      <c r="H765" s="37">
        <f t="shared" si="316"/>
        <v>0</v>
      </c>
      <c r="I765" s="37">
        <f t="shared" si="316"/>
        <v>0</v>
      </c>
      <c r="J765" s="37">
        <f t="shared" si="316"/>
        <v>0</v>
      </c>
      <c r="K765" s="37">
        <f t="shared" si="316"/>
        <v>0</v>
      </c>
      <c r="L765" s="37">
        <f t="shared" si="316"/>
        <v>21758</v>
      </c>
      <c r="M765" s="37">
        <f t="shared" si="316"/>
        <v>0</v>
      </c>
    </row>
    <row r="766" spans="1:13" s="22" customFormat="1" ht="20.25">
      <c r="A766" s="106" t="s">
        <v>271</v>
      </c>
      <c r="B766" s="35" t="s">
        <v>210</v>
      </c>
      <c r="C766" s="35" t="s">
        <v>21</v>
      </c>
      <c r="D766" s="35" t="s">
        <v>430</v>
      </c>
      <c r="E766" s="42">
        <v>410</v>
      </c>
      <c r="F766" s="37">
        <v>21758</v>
      </c>
      <c r="G766" s="37"/>
      <c r="H766" s="38"/>
      <c r="I766" s="38"/>
      <c r="J766" s="38"/>
      <c r="K766" s="39"/>
      <c r="L766" s="37">
        <f>F766+H766+I766+J766+K766</f>
        <v>21758</v>
      </c>
      <c r="M766" s="37">
        <f>G766+K766</f>
        <v>0</v>
      </c>
    </row>
    <row r="767" spans="1:13" s="22" customFormat="1" ht="20.25">
      <c r="A767" s="44" t="s">
        <v>431</v>
      </c>
      <c r="B767" s="35" t="s">
        <v>210</v>
      </c>
      <c r="C767" s="35" t="s">
        <v>21</v>
      </c>
      <c r="D767" s="35" t="s">
        <v>432</v>
      </c>
      <c r="E767" s="35"/>
      <c r="F767" s="37">
        <f>F768</f>
        <v>91359</v>
      </c>
      <c r="G767" s="37">
        <f>G768</f>
        <v>0</v>
      </c>
      <c r="H767" s="37">
        <f t="shared" ref="H767:M767" si="317">H768</f>
        <v>0</v>
      </c>
      <c r="I767" s="37">
        <f t="shared" si="317"/>
        <v>0</v>
      </c>
      <c r="J767" s="37">
        <f t="shared" si="317"/>
        <v>0</v>
      </c>
      <c r="K767" s="37">
        <f t="shared" si="317"/>
        <v>0</v>
      </c>
      <c r="L767" s="37">
        <f t="shared" si="317"/>
        <v>91359</v>
      </c>
      <c r="M767" s="37">
        <f t="shared" si="317"/>
        <v>0</v>
      </c>
    </row>
    <row r="768" spans="1:13" s="22" customFormat="1" ht="50.25">
      <c r="A768" s="44" t="s">
        <v>99</v>
      </c>
      <c r="B768" s="35" t="s">
        <v>210</v>
      </c>
      <c r="C768" s="35" t="s">
        <v>21</v>
      </c>
      <c r="D768" s="35" t="s">
        <v>432</v>
      </c>
      <c r="E768" s="42">
        <v>600</v>
      </c>
      <c r="F768" s="37">
        <f>F769+F770</f>
        <v>91359</v>
      </c>
      <c r="G768" s="37">
        <f>G769+G770</f>
        <v>0</v>
      </c>
      <c r="H768" s="37">
        <f t="shared" ref="H768:M768" si="318">H769+H770</f>
        <v>0</v>
      </c>
      <c r="I768" s="37">
        <f t="shared" si="318"/>
        <v>0</v>
      </c>
      <c r="J768" s="37">
        <f t="shared" si="318"/>
        <v>0</v>
      </c>
      <c r="K768" s="37">
        <f t="shared" si="318"/>
        <v>0</v>
      </c>
      <c r="L768" s="37">
        <f t="shared" si="318"/>
        <v>91359</v>
      </c>
      <c r="M768" s="37">
        <f t="shared" si="318"/>
        <v>0</v>
      </c>
    </row>
    <row r="769" spans="1:13" s="22" customFormat="1" ht="20.25">
      <c r="A769" s="34" t="s">
        <v>181</v>
      </c>
      <c r="B769" s="35" t="s">
        <v>210</v>
      </c>
      <c r="C769" s="35" t="s">
        <v>21</v>
      </c>
      <c r="D769" s="35" t="s">
        <v>432</v>
      </c>
      <c r="E769" s="42">
        <v>610</v>
      </c>
      <c r="F769" s="37">
        <v>70896</v>
      </c>
      <c r="G769" s="37"/>
      <c r="H769" s="38"/>
      <c r="I769" s="38"/>
      <c r="J769" s="38"/>
      <c r="K769" s="39"/>
      <c r="L769" s="37">
        <f>F769+H769+I769+J769+K769</f>
        <v>70896</v>
      </c>
      <c r="M769" s="37">
        <f>G769+K769</f>
        <v>0</v>
      </c>
    </row>
    <row r="770" spans="1:13" s="22" customFormat="1" ht="20.25">
      <c r="A770" s="34" t="s">
        <v>100</v>
      </c>
      <c r="B770" s="35" t="s">
        <v>210</v>
      </c>
      <c r="C770" s="35" t="s">
        <v>21</v>
      </c>
      <c r="D770" s="35" t="s">
        <v>432</v>
      </c>
      <c r="E770" s="42">
        <v>620</v>
      </c>
      <c r="F770" s="37">
        <v>20463</v>
      </c>
      <c r="G770" s="37"/>
      <c r="H770" s="38"/>
      <c r="I770" s="38"/>
      <c r="J770" s="38"/>
      <c r="K770" s="39"/>
      <c r="L770" s="37">
        <f>F770+H770+I770+J770+K770</f>
        <v>20463</v>
      </c>
      <c r="M770" s="37">
        <f>G770+K770</f>
        <v>0</v>
      </c>
    </row>
    <row r="771" spans="1:13" s="22" customFormat="1" ht="20.25">
      <c r="A771" s="34" t="s">
        <v>193</v>
      </c>
      <c r="B771" s="35" t="s">
        <v>210</v>
      </c>
      <c r="C771" s="35" t="s">
        <v>21</v>
      </c>
      <c r="D771" s="35" t="s">
        <v>433</v>
      </c>
      <c r="E771" s="35"/>
      <c r="F771" s="37">
        <f t="shared" ref="F771:M773" si="319">F772</f>
        <v>320371</v>
      </c>
      <c r="G771" s="37">
        <f t="shared" si="319"/>
        <v>0</v>
      </c>
      <c r="H771" s="37">
        <f t="shared" si="319"/>
        <v>0</v>
      </c>
      <c r="I771" s="37">
        <f t="shared" si="319"/>
        <v>0</v>
      </c>
      <c r="J771" s="37">
        <f t="shared" si="319"/>
        <v>0</v>
      </c>
      <c r="K771" s="37">
        <f t="shared" si="319"/>
        <v>0</v>
      </c>
      <c r="L771" s="37">
        <f t="shared" si="319"/>
        <v>320371</v>
      </c>
      <c r="M771" s="37">
        <f t="shared" si="319"/>
        <v>0</v>
      </c>
    </row>
    <row r="772" spans="1:13" s="22" customFormat="1" ht="33.75">
      <c r="A772" s="34" t="s">
        <v>434</v>
      </c>
      <c r="B772" s="35" t="s">
        <v>210</v>
      </c>
      <c r="C772" s="35" t="s">
        <v>21</v>
      </c>
      <c r="D772" s="35" t="s">
        <v>435</v>
      </c>
      <c r="E772" s="35"/>
      <c r="F772" s="37">
        <f t="shared" si="319"/>
        <v>320371</v>
      </c>
      <c r="G772" s="37">
        <f t="shared" si="319"/>
        <v>0</v>
      </c>
      <c r="H772" s="37">
        <f t="shared" si="319"/>
        <v>0</v>
      </c>
      <c r="I772" s="37">
        <f t="shared" si="319"/>
        <v>0</v>
      </c>
      <c r="J772" s="37">
        <f t="shared" si="319"/>
        <v>0</v>
      </c>
      <c r="K772" s="37">
        <f t="shared" si="319"/>
        <v>0</v>
      </c>
      <c r="L772" s="37">
        <f t="shared" si="319"/>
        <v>320371</v>
      </c>
      <c r="M772" s="37">
        <f t="shared" si="319"/>
        <v>0</v>
      </c>
    </row>
    <row r="773" spans="1:13" s="22" customFormat="1" ht="50.25">
      <c r="A773" s="44" t="s">
        <v>99</v>
      </c>
      <c r="B773" s="35" t="s">
        <v>210</v>
      </c>
      <c r="C773" s="35" t="s">
        <v>21</v>
      </c>
      <c r="D773" s="35" t="s">
        <v>435</v>
      </c>
      <c r="E773" s="42">
        <v>600</v>
      </c>
      <c r="F773" s="37">
        <f t="shared" si="319"/>
        <v>320371</v>
      </c>
      <c r="G773" s="37">
        <f t="shared" si="319"/>
        <v>0</v>
      </c>
      <c r="H773" s="37">
        <f t="shared" si="319"/>
        <v>0</v>
      </c>
      <c r="I773" s="37">
        <f t="shared" si="319"/>
        <v>0</v>
      </c>
      <c r="J773" s="37">
        <f t="shared" si="319"/>
        <v>0</v>
      </c>
      <c r="K773" s="37">
        <f t="shared" si="319"/>
        <v>0</v>
      </c>
      <c r="L773" s="37">
        <f t="shared" si="319"/>
        <v>320371</v>
      </c>
      <c r="M773" s="37">
        <f t="shared" si="319"/>
        <v>0</v>
      </c>
    </row>
    <row r="774" spans="1:13" s="22" customFormat="1" ht="66.75">
      <c r="A774" s="34" t="s">
        <v>177</v>
      </c>
      <c r="B774" s="35" t="s">
        <v>210</v>
      </c>
      <c r="C774" s="35" t="s">
        <v>21</v>
      </c>
      <c r="D774" s="35" t="s">
        <v>435</v>
      </c>
      <c r="E774" s="42">
        <v>630</v>
      </c>
      <c r="F774" s="37">
        <v>320371</v>
      </c>
      <c r="G774" s="37"/>
      <c r="H774" s="38"/>
      <c r="I774" s="38"/>
      <c r="J774" s="38"/>
      <c r="K774" s="39"/>
      <c r="L774" s="37">
        <f>F774+H774+I774+J774+K774</f>
        <v>320371</v>
      </c>
      <c r="M774" s="37">
        <f>G774+K774</f>
        <v>0</v>
      </c>
    </row>
    <row r="775" spans="1:13" s="103" customFormat="1" ht="20.25" hidden="1">
      <c r="A775" s="125" t="s">
        <v>53</v>
      </c>
      <c r="B775" s="35" t="s">
        <v>210</v>
      </c>
      <c r="C775" s="35" t="s">
        <v>21</v>
      </c>
      <c r="D775" s="35" t="s">
        <v>436</v>
      </c>
      <c r="E775" s="35"/>
      <c r="F775" s="37">
        <f>F776+F780+F784</f>
        <v>0</v>
      </c>
      <c r="G775" s="37">
        <f>G776+G780+G784</f>
        <v>0</v>
      </c>
      <c r="H775" s="58">
        <f t="shared" ref="H775:M775" si="320">H776+H780+H784</f>
        <v>0</v>
      </c>
      <c r="I775" s="58">
        <f t="shared" si="320"/>
        <v>0</v>
      </c>
      <c r="J775" s="58">
        <f t="shared" si="320"/>
        <v>0</v>
      </c>
      <c r="K775" s="58">
        <f t="shared" si="320"/>
        <v>0</v>
      </c>
      <c r="L775" s="58">
        <f t="shared" si="320"/>
        <v>0</v>
      </c>
      <c r="M775" s="58">
        <f t="shared" si="320"/>
        <v>0</v>
      </c>
    </row>
    <row r="776" spans="1:13" s="103" customFormat="1" ht="50.25" hidden="1">
      <c r="A776" s="51" t="s">
        <v>437</v>
      </c>
      <c r="B776" s="35" t="s">
        <v>210</v>
      </c>
      <c r="C776" s="35" t="s">
        <v>21</v>
      </c>
      <c r="D776" s="35" t="s">
        <v>438</v>
      </c>
      <c r="E776" s="35"/>
      <c r="F776" s="37">
        <f>F777</f>
        <v>0</v>
      </c>
      <c r="G776" s="37">
        <f>G777</f>
        <v>0</v>
      </c>
      <c r="H776" s="58">
        <f t="shared" ref="H776:M776" si="321">H777</f>
        <v>0</v>
      </c>
      <c r="I776" s="58">
        <f t="shared" si="321"/>
        <v>0</v>
      </c>
      <c r="J776" s="58">
        <f t="shared" si="321"/>
        <v>0</v>
      </c>
      <c r="K776" s="58">
        <f t="shared" si="321"/>
        <v>0</v>
      </c>
      <c r="L776" s="58">
        <f t="shared" si="321"/>
        <v>0</v>
      </c>
      <c r="M776" s="58">
        <f t="shared" si="321"/>
        <v>0</v>
      </c>
    </row>
    <row r="777" spans="1:13" s="103" customFormat="1" ht="50.25" hidden="1">
      <c r="A777" s="34" t="s">
        <v>99</v>
      </c>
      <c r="B777" s="35" t="s">
        <v>210</v>
      </c>
      <c r="C777" s="35" t="s">
        <v>21</v>
      </c>
      <c r="D777" s="36" t="s">
        <v>438</v>
      </c>
      <c r="E777" s="42">
        <v>600</v>
      </c>
      <c r="F777" s="37">
        <f>SUM(F778:F779)</f>
        <v>0</v>
      </c>
      <c r="G777" s="37">
        <f>SUM(G778:G779)</f>
        <v>0</v>
      </c>
      <c r="H777" s="58">
        <f t="shared" ref="H777:M777" si="322">SUM(H778:H779)</f>
        <v>0</v>
      </c>
      <c r="I777" s="58">
        <f t="shared" si="322"/>
        <v>0</v>
      </c>
      <c r="J777" s="58">
        <f t="shared" si="322"/>
        <v>0</v>
      </c>
      <c r="K777" s="58">
        <f t="shared" si="322"/>
        <v>0</v>
      </c>
      <c r="L777" s="58">
        <f t="shared" si="322"/>
        <v>0</v>
      </c>
      <c r="M777" s="58">
        <f t="shared" si="322"/>
        <v>0</v>
      </c>
    </row>
    <row r="778" spans="1:13" s="103" customFormat="1" ht="20.25" hidden="1">
      <c r="A778" s="125" t="s">
        <v>181</v>
      </c>
      <c r="B778" s="35" t="s">
        <v>210</v>
      </c>
      <c r="C778" s="35" t="s">
        <v>21</v>
      </c>
      <c r="D778" s="36" t="s">
        <v>438</v>
      </c>
      <c r="E778" s="42">
        <v>610</v>
      </c>
      <c r="F778" s="37"/>
      <c r="G778" s="37"/>
      <c r="H778" s="38"/>
      <c r="I778" s="38"/>
      <c r="J778" s="38"/>
      <c r="K778" s="39"/>
      <c r="L778" s="37">
        <f>F778+H778+I778+J778+K778</f>
        <v>0</v>
      </c>
      <c r="M778" s="37">
        <f>G778+K778</f>
        <v>0</v>
      </c>
    </row>
    <row r="779" spans="1:13" s="103" customFormat="1" ht="20.25" hidden="1">
      <c r="A779" s="63" t="s">
        <v>100</v>
      </c>
      <c r="B779" s="35" t="s">
        <v>210</v>
      </c>
      <c r="C779" s="35" t="s">
        <v>21</v>
      </c>
      <c r="D779" s="36" t="s">
        <v>438</v>
      </c>
      <c r="E779" s="42">
        <v>620</v>
      </c>
      <c r="F779" s="37"/>
      <c r="G779" s="37"/>
      <c r="H779" s="38"/>
      <c r="I779" s="38"/>
      <c r="J779" s="38"/>
      <c r="K779" s="39"/>
      <c r="L779" s="37">
        <f>F779+H779+I779+J779+K779</f>
        <v>0</v>
      </c>
      <c r="M779" s="37">
        <f>G779+K779</f>
        <v>0</v>
      </c>
    </row>
    <row r="780" spans="1:13" s="103" customFormat="1" ht="116.25" hidden="1">
      <c r="A780" s="51" t="s">
        <v>439</v>
      </c>
      <c r="B780" s="35" t="s">
        <v>210</v>
      </c>
      <c r="C780" s="35" t="s">
        <v>21</v>
      </c>
      <c r="D780" s="36" t="s">
        <v>440</v>
      </c>
      <c r="E780" s="35"/>
      <c r="F780" s="37">
        <f>F781</f>
        <v>0</v>
      </c>
      <c r="G780" s="37">
        <f>G781</f>
        <v>0</v>
      </c>
      <c r="H780" s="58">
        <f t="shared" ref="H780:M780" si="323">H781</f>
        <v>0</v>
      </c>
      <c r="I780" s="58">
        <f t="shared" si="323"/>
        <v>0</v>
      </c>
      <c r="J780" s="58">
        <f t="shared" si="323"/>
        <v>0</v>
      </c>
      <c r="K780" s="58">
        <f t="shared" si="323"/>
        <v>0</v>
      </c>
      <c r="L780" s="58">
        <f t="shared" si="323"/>
        <v>0</v>
      </c>
      <c r="M780" s="58">
        <f t="shared" si="323"/>
        <v>0</v>
      </c>
    </row>
    <row r="781" spans="1:13" s="103" customFormat="1" ht="50.25" hidden="1">
      <c r="A781" s="34" t="s">
        <v>99</v>
      </c>
      <c r="B781" s="35" t="s">
        <v>210</v>
      </c>
      <c r="C781" s="35" t="s">
        <v>21</v>
      </c>
      <c r="D781" s="36" t="s">
        <v>440</v>
      </c>
      <c r="E781" s="42">
        <v>600</v>
      </c>
      <c r="F781" s="37">
        <f>SUM(F782:F783)</f>
        <v>0</v>
      </c>
      <c r="G781" s="37">
        <f>SUM(G782:G783)</f>
        <v>0</v>
      </c>
      <c r="H781" s="58">
        <f t="shared" ref="H781:M781" si="324">SUM(H782:H783)</f>
        <v>0</v>
      </c>
      <c r="I781" s="58">
        <f t="shared" si="324"/>
        <v>0</v>
      </c>
      <c r="J781" s="58">
        <f t="shared" si="324"/>
        <v>0</v>
      </c>
      <c r="K781" s="58">
        <f t="shared" si="324"/>
        <v>0</v>
      </c>
      <c r="L781" s="58">
        <f t="shared" si="324"/>
        <v>0</v>
      </c>
      <c r="M781" s="58">
        <f t="shared" si="324"/>
        <v>0</v>
      </c>
    </row>
    <row r="782" spans="1:13" s="103" customFormat="1" ht="20.25" hidden="1">
      <c r="A782" s="125" t="s">
        <v>181</v>
      </c>
      <c r="B782" s="35" t="s">
        <v>210</v>
      </c>
      <c r="C782" s="35" t="s">
        <v>21</v>
      </c>
      <c r="D782" s="36" t="s">
        <v>440</v>
      </c>
      <c r="E782" s="42">
        <v>610</v>
      </c>
      <c r="F782" s="37"/>
      <c r="G782" s="37"/>
      <c r="H782" s="38"/>
      <c r="I782" s="38"/>
      <c r="J782" s="38"/>
      <c r="K782" s="39"/>
      <c r="L782" s="37">
        <f>F782+H782+I782+J782+K782</f>
        <v>0</v>
      </c>
      <c r="M782" s="37">
        <f>G782+K782</f>
        <v>0</v>
      </c>
    </row>
    <row r="783" spans="1:13" s="103" customFormat="1" ht="20.25" hidden="1">
      <c r="A783" s="63" t="s">
        <v>100</v>
      </c>
      <c r="B783" s="35" t="s">
        <v>210</v>
      </c>
      <c r="C783" s="35" t="s">
        <v>21</v>
      </c>
      <c r="D783" s="36" t="s">
        <v>440</v>
      </c>
      <c r="E783" s="42">
        <v>620</v>
      </c>
      <c r="F783" s="37"/>
      <c r="G783" s="37"/>
      <c r="H783" s="38"/>
      <c r="I783" s="38"/>
      <c r="J783" s="38"/>
      <c r="K783" s="39"/>
      <c r="L783" s="37">
        <f>F783+H783+I783+J783+K783</f>
        <v>0</v>
      </c>
      <c r="M783" s="37">
        <f>G783+K783</f>
        <v>0</v>
      </c>
    </row>
    <row r="784" spans="1:13" s="103" customFormat="1" ht="132.75" hidden="1">
      <c r="A784" s="51" t="s">
        <v>441</v>
      </c>
      <c r="B784" s="35" t="s">
        <v>210</v>
      </c>
      <c r="C784" s="35" t="s">
        <v>21</v>
      </c>
      <c r="D784" s="36" t="s">
        <v>442</v>
      </c>
      <c r="E784" s="35"/>
      <c r="F784" s="37">
        <f>F785</f>
        <v>0</v>
      </c>
      <c r="G784" s="37">
        <f>G785</f>
        <v>0</v>
      </c>
      <c r="H784" s="58">
        <f t="shared" ref="H784:M784" si="325">H785</f>
        <v>0</v>
      </c>
      <c r="I784" s="58">
        <f t="shared" si="325"/>
        <v>0</v>
      </c>
      <c r="J784" s="58">
        <f t="shared" si="325"/>
        <v>0</v>
      </c>
      <c r="K784" s="58">
        <f t="shared" si="325"/>
        <v>0</v>
      </c>
      <c r="L784" s="58">
        <f t="shared" si="325"/>
        <v>0</v>
      </c>
      <c r="M784" s="58">
        <f t="shared" si="325"/>
        <v>0</v>
      </c>
    </row>
    <row r="785" spans="1:13" s="103" customFormat="1" ht="50.25" hidden="1">
      <c r="A785" s="34" t="s">
        <v>99</v>
      </c>
      <c r="B785" s="35" t="s">
        <v>210</v>
      </c>
      <c r="C785" s="35" t="s">
        <v>21</v>
      </c>
      <c r="D785" s="36" t="s">
        <v>442</v>
      </c>
      <c r="E785" s="42">
        <v>600</v>
      </c>
      <c r="F785" s="37">
        <f>SUM(F786:F787)</f>
        <v>0</v>
      </c>
      <c r="G785" s="37">
        <f>SUM(G786:G787)</f>
        <v>0</v>
      </c>
      <c r="H785" s="58">
        <f t="shared" ref="H785:M785" si="326">SUM(H786:H787)</f>
        <v>0</v>
      </c>
      <c r="I785" s="58">
        <f t="shared" si="326"/>
        <v>0</v>
      </c>
      <c r="J785" s="58">
        <f t="shared" si="326"/>
        <v>0</v>
      </c>
      <c r="K785" s="58">
        <f t="shared" si="326"/>
        <v>0</v>
      </c>
      <c r="L785" s="58">
        <f t="shared" si="326"/>
        <v>0</v>
      </c>
      <c r="M785" s="58">
        <f t="shared" si="326"/>
        <v>0</v>
      </c>
    </row>
    <row r="786" spans="1:13" s="103" customFormat="1" ht="20.25" hidden="1">
      <c r="A786" s="125" t="s">
        <v>181</v>
      </c>
      <c r="B786" s="35" t="s">
        <v>210</v>
      </c>
      <c r="C786" s="35" t="s">
        <v>21</v>
      </c>
      <c r="D786" s="36" t="s">
        <v>442</v>
      </c>
      <c r="E786" s="42">
        <v>610</v>
      </c>
      <c r="F786" s="37"/>
      <c r="G786" s="37"/>
      <c r="H786" s="38"/>
      <c r="I786" s="38"/>
      <c r="J786" s="38"/>
      <c r="K786" s="39"/>
      <c r="L786" s="37">
        <f>F786+H786+I786+J786+K786</f>
        <v>0</v>
      </c>
      <c r="M786" s="37">
        <f>G786+K786</f>
        <v>0</v>
      </c>
    </row>
    <row r="787" spans="1:13" s="103" customFormat="1" ht="20.25" hidden="1">
      <c r="A787" s="63" t="s">
        <v>100</v>
      </c>
      <c r="B787" s="35" t="s">
        <v>210</v>
      </c>
      <c r="C787" s="35" t="s">
        <v>21</v>
      </c>
      <c r="D787" s="36" t="s">
        <v>442</v>
      </c>
      <c r="E787" s="42">
        <v>620</v>
      </c>
      <c r="F787" s="37"/>
      <c r="G787" s="37"/>
      <c r="H787" s="38"/>
      <c r="I787" s="38"/>
      <c r="J787" s="38"/>
      <c r="K787" s="39"/>
      <c r="L787" s="37">
        <f>F787+H787+I787+J787+K787</f>
        <v>0</v>
      </c>
      <c r="M787" s="37">
        <f>G787+K787</f>
        <v>0</v>
      </c>
    </row>
    <row r="788" spans="1:13" s="103" customFormat="1" ht="83.25" hidden="1">
      <c r="A788" s="34" t="s">
        <v>443</v>
      </c>
      <c r="B788" s="35" t="s">
        <v>210</v>
      </c>
      <c r="C788" s="35" t="s">
        <v>21</v>
      </c>
      <c r="D788" s="79" t="s">
        <v>444</v>
      </c>
      <c r="E788" s="40"/>
      <c r="F788" s="37">
        <f>F789</f>
        <v>0</v>
      </c>
      <c r="G788" s="37">
        <f>G789</f>
        <v>0</v>
      </c>
      <c r="H788" s="58">
        <f t="shared" ref="H788:M788" si="327">H789</f>
        <v>0</v>
      </c>
      <c r="I788" s="58">
        <f t="shared" si="327"/>
        <v>0</v>
      </c>
      <c r="J788" s="58">
        <f t="shared" si="327"/>
        <v>0</v>
      </c>
      <c r="K788" s="58">
        <f t="shared" si="327"/>
        <v>0</v>
      </c>
      <c r="L788" s="58">
        <f t="shared" si="327"/>
        <v>0</v>
      </c>
      <c r="M788" s="58">
        <f t="shared" si="327"/>
        <v>0</v>
      </c>
    </row>
    <row r="789" spans="1:13" s="103" customFormat="1" ht="50.25" hidden="1">
      <c r="A789" s="34" t="s">
        <v>99</v>
      </c>
      <c r="B789" s="35" t="s">
        <v>210</v>
      </c>
      <c r="C789" s="35" t="s">
        <v>21</v>
      </c>
      <c r="D789" s="79" t="s">
        <v>444</v>
      </c>
      <c r="E789" s="40">
        <v>600</v>
      </c>
      <c r="F789" s="37">
        <f>F790+F791</f>
        <v>0</v>
      </c>
      <c r="G789" s="37">
        <f>G790+G791</f>
        <v>0</v>
      </c>
      <c r="H789" s="58">
        <f t="shared" ref="H789:M789" si="328">H790+H791</f>
        <v>0</v>
      </c>
      <c r="I789" s="58">
        <f t="shared" si="328"/>
        <v>0</v>
      </c>
      <c r="J789" s="58">
        <f t="shared" si="328"/>
        <v>0</v>
      </c>
      <c r="K789" s="58">
        <f t="shared" si="328"/>
        <v>0</v>
      </c>
      <c r="L789" s="58">
        <f t="shared" si="328"/>
        <v>0</v>
      </c>
      <c r="M789" s="58">
        <f t="shared" si="328"/>
        <v>0</v>
      </c>
    </row>
    <row r="790" spans="1:13" s="103" customFormat="1" ht="20.25" hidden="1">
      <c r="A790" s="63" t="s">
        <v>181</v>
      </c>
      <c r="B790" s="35" t="s">
        <v>210</v>
      </c>
      <c r="C790" s="35" t="s">
        <v>21</v>
      </c>
      <c r="D790" s="79" t="s">
        <v>444</v>
      </c>
      <c r="E790" s="40">
        <v>610</v>
      </c>
      <c r="F790" s="37"/>
      <c r="G790" s="37"/>
      <c r="H790" s="38"/>
      <c r="I790" s="38"/>
      <c r="J790" s="38"/>
      <c r="K790" s="39"/>
      <c r="L790" s="37">
        <f>F790+H790+I790+J790+K790</f>
        <v>0</v>
      </c>
      <c r="M790" s="37">
        <f>G790+K790</f>
        <v>0</v>
      </c>
    </row>
    <row r="791" spans="1:13" s="103" customFormat="1" ht="20.25" hidden="1">
      <c r="A791" s="63" t="s">
        <v>100</v>
      </c>
      <c r="B791" s="35" t="s">
        <v>210</v>
      </c>
      <c r="C791" s="35" t="s">
        <v>21</v>
      </c>
      <c r="D791" s="79" t="s">
        <v>444</v>
      </c>
      <c r="E791" s="40">
        <v>620</v>
      </c>
      <c r="F791" s="37"/>
      <c r="G791" s="37"/>
      <c r="H791" s="38"/>
      <c r="I791" s="38"/>
      <c r="J791" s="38"/>
      <c r="K791" s="39"/>
      <c r="L791" s="37">
        <f>F791+H791+I791+J791+K791</f>
        <v>0</v>
      </c>
      <c r="M791" s="37">
        <f>G791+K791</f>
        <v>0</v>
      </c>
    </row>
    <row r="792" spans="1:13" s="103" customFormat="1" ht="83.25" hidden="1">
      <c r="A792" s="63" t="s">
        <v>443</v>
      </c>
      <c r="B792" s="35" t="s">
        <v>210</v>
      </c>
      <c r="C792" s="35" t="s">
        <v>21</v>
      </c>
      <c r="D792" s="79" t="s">
        <v>445</v>
      </c>
      <c r="E792" s="40"/>
      <c r="F792" s="37">
        <f>F793</f>
        <v>0</v>
      </c>
      <c r="G792" s="37">
        <f>G793</f>
        <v>0</v>
      </c>
      <c r="H792" s="58">
        <f t="shared" ref="H792:M792" si="329">H793</f>
        <v>0</v>
      </c>
      <c r="I792" s="58">
        <f t="shared" si="329"/>
        <v>0</v>
      </c>
      <c r="J792" s="58">
        <f t="shared" si="329"/>
        <v>0</v>
      </c>
      <c r="K792" s="58">
        <f t="shared" si="329"/>
        <v>0</v>
      </c>
      <c r="L792" s="58">
        <f t="shared" si="329"/>
        <v>0</v>
      </c>
      <c r="M792" s="58">
        <f t="shared" si="329"/>
        <v>0</v>
      </c>
    </row>
    <row r="793" spans="1:13" s="103" customFormat="1" ht="50.25" hidden="1">
      <c r="A793" s="34" t="s">
        <v>99</v>
      </c>
      <c r="B793" s="35" t="s">
        <v>210</v>
      </c>
      <c r="C793" s="35" t="s">
        <v>21</v>
      </c>
      <c r="D793" s="79" t="s">
        <v>445</v>
      </c>
      <c r="E793" s="40">
        <v>600</v>
      </c>
      <c r="F793" s="37">
        <f>F794+F795</f>
        <v>0</v>
      </c>
      <c r="G793" s="37">
        <f>G794+G795</f>
        <v>0</v>
      </c>
      <c r="H793" s="58">
        <f t="shared" ref="H793:M793" si="330">H794+H795</f>
        <v>0</v>
      </c>
      <c r="I793" s="58">
        <f t="shared" si="330"/>
        <v>0</v>
      </c>
      <c r="J793" s="58">
        <f t="shared" si="330"/>
        <v>0</v>
      </c>
      <c r="K793" s="58">
        <f t="shared" si="330"/>
        <v>0</v>
      </c>
      <c r="L793" s="58">
        <f t="shared" si="330"/>
        <v>0</v>
      </c>
      <c r="M793" s="58">
        <f t="shared" si="330"/>
        <v>0</v>
      </c>
    </row>
    <row r="794" spans="1:13" s="103" customFormat="1" ht="20.25" hidden="1">
      <c r="A794" s="63" t="s">
        <v>181</v>
      </c>
      <c r="B794" s="35" t="s">
        <v>210</v>
      </c>
      <c r="C794" s="35" t="s">
        <v>21</v>
      </c>
      <c r="D794" s="79" t="s">
        <v>445</v>
      </c>
      <c r="E794" s="40">
        <v>610</v>
      </c>
      <c r="F794" s="37"/>
      <c r="G794" s="37"/>
      <c r="H794" s="38"/>
      <c r="I794" s="38"/>
      <c r="J794" s="38"/>
      <c r="K794" s="39"/>
      <c r="L794" s="37">
        <f>F794+H794+I794+J794+K794</f>
        <v>0</v>
      </c>
      <c r="M794" s="37">
        <f>G794+K794</f>
        <v>0</v>
      </c>
    </row>
    <row r="795" spans="1:13" s="103" customFormat="1" ht="20.25" hidden="1">
      <c r="A795" s="63" t="s">
        <v>100</v>
      </c>
      <c r="B795" s="35" t="s">
        <v>210</v>
      </c>
      <c r="C795" s="35" t="s">
        <v>21</v>
      </c>
      <c r="D795" s="79" t="s">
        <v>445</v>
      </c>
      <c r="E795" s="40">
        <v>620</v>
      </c>
      <c r="F795" s="37"/>
      <c r="G795" s="37"/>
      <c r="H795" s="38"/>
      <c r="I795" s="38"/>
      <c r="J795" s="38"/>
      <c r="K795" s="39"/>
      <c r="L795" s="37">
        <f>F795+H795+I795+J795+K795</f>
        <v>0</v>
      </c>
      <c r="M795" s="37">
        <f>G795+K795</f>
        <v>0</v>
      </c>
    </row>
    <row r="796" spans="1:13" s="103" customFormat="1" ht="83.25" hidden="1">
      <c r="A796" s="63" t="s">
        <v>443</v>
      </c>
      <c r="B796" s="35" t="s">
        <v>210</v>
      </c>
      <c r="C796" s="35" t="s">
        <v>21</v>
      </c>
      <c r="D796" s="79" t="s">
        <v>446</v>
      </c>
      <c r="E796" s="40"/>
      <c r="F796" s="60">
        <f>F797</f>
        <v>0</v>
      </c>
      <c r="G796" s="60">
        <f>G797</f>
        <v>0</v>
      </c>
      <c r="H796" s="88">
        <f t="shared" ref="H796:M796" si="331">H797</f>
        <v>0</v>
      </c>
      <c r="I796" s="88">
        <f t="shared" si="331"/>
        <v>0</v>
      </c>
      <c r="J796" s="88">
        <f t="shared" si="331"/>
        <v>0</v>
      </c>
      <c r="K796" s="88">
        <f t="shared" si="331"/>
        <v>0</v>
      </c>
      <c r="L796" s="88">
        <f t="shared" si="331"/>
        <v>0</v>
      </c>
      <c r="M796" s="88">
        <f t="shared" si="331"/>
        <v>0</v>
      </c>
    </row>
    <row r="797" spans="1:13" s="103" customFormat="1" ht="50.25" hidden="1">
      <c r="A797" s="34" t="s">
        <v>99</v>
      </c>
      <c r="B797" s="35" t="s">
        <v>210</v>
      </c>
      <c r="C797" s="35" t="s">
        <v>21</v>
      </c>
      <c r="D797" s="79" t="s">
        <v>446</v>
      </c>
      <c r="E797" s="40">
        <v>600</v>
      </c>
      <c r="F797" s="60">
        <f>F798+F799</f>
        <v>0</v>
      </c>
      <c r="G797" s="60">
        <f>G798+G799</f>
        <v>0</v>
      </c>
      <c r="H797" s="88">
        <f t="shared" ref="H797:M797" si="332">H798+H799</f>
        <v>0</v>
      </c>
      <c r="I797" s="88">
        <f t="shared" si="332"/>
        <v>0</v>
      </c>
      <c r="J797" s="88">
        <f t="shared" si="332"/>
        <v>0</v>
      </c>
      <c r="K797" s="88">
        <f t="shared" si="332"/>
        <v>0</v>
      </c>
      <c r="L797" s="88">
        <f t="shared" si="332"/>
        <v>0</v>
      </c>
      <c r="M797" s="88">
        <f t="shared" si="332"/>
        <v>0</v>
      </c>
    </row>
    <row r="798" spans="1:13" s="103" customFormat="1" ht="20.25" hidden="1">
      <c r="A798" s="63" t="s">
        <v>181</v>
      </c>
      <c r="B798" s="35" t="s">
        <v>210</v>
      </c>
      <c r="C798" s="35" t="s">
        <v>21</v>
      </c>
      <c r="D798" s="79" t="s">
        <v>446</v>
      </c>
      <c r="E798" s="40">
        <v>610</v>
      </c>
      <c r="F798" s="37"/>
      <c r="G798" s="37"/>
      <c r="H798" s="38"/>
      <c r="I798" s="38"/>
      <c r="J798" s="38"/>
      <c r="K798" s="39"/>
      <c r="L798" s="37">
        <f>F798+H798+I798+J798+K798</f>
        <v>0</v>
      </c>
      <c r="M798" s="37">
        <f>G798+K798</f>
        <v>0</v>
      </c>
    </row>
    <row r="799" spans="1:13" s="103" customFormat="1" ht="20.25" hidden="1">
      <c r="A799" s="63" t="s">
        <v>100</v>
      </c>
      <c r="B799" s="35" t="s">
        <v>210</v>
      </c>
      <c r="C799" s="35" t="s">
        <v>21</v>
      </c>
      <c r="D799" s="79" t="s">
        <v>446</v>
      </c>
      <c r="E799" s="40">
        <v>620</v>
      </c>
      <c r="F799" s="37"/>
      <c r="G799" s="37"/>
      <c r="H799" s="38"/>
      <c r="I799" s="38"/>
      <c r="J799" s="38"/>
      <c r="K799" s="39"/>
      <c r="L799" s="37">
        <f>F799+H799+I799+J799+K799</f>
        <v>0</v>
      </c>
      <c r="M799" s="37">
        <f>G799+K799</f>
        <v>0</v>
      </c>
    </row>
    <row r="800" spans="1:13" s="22" customFormat="1" ht="50.25">
      <c r="A800" s="34" t="s">
        <v>447</v>
      </c>
      <c r="B800" s="35" t="s">
        <v>210</v>
      </c>
      <c r="C800" s="35" t="s">
        <v>21</v>
      </c>
      <c r="D800" s="79" t="s">
        <v>448</v>
      </c>
      <c r="E800" s="40"/>
      <c r="F800" s="37">
        <f>F801</f>
        <v>1309</v>
      </c>
      <c r="G800" s="37">
        <f>G801</f>
        <v>0</v>
      </c>
      <c r="H800" s="37">
        <f t="shared" ref="H800:M800" si="333">H801</f>
        <v>0</v>
      </c>
      <c r="I800" s="37">
        <f t="shared" si="333"/>
        <v>0</v>
      </c>
      <c r="J800" s="37">
        <f t="shared" si="333"/>
        <v>0</v>
      </c>
      <c r="K800" s="37">
        <f t="shared" si="333"/>
        <v>0</v>
      </c>
      <c r="L800" s="37">
        <f t="shared" si="333"/>
        <v>1309</v>
      </c>
      <c r="M800" s="37">
        <f t="shared" si="333"/>
        <v>0</v>
      </c>
    </row>
    <row r="801" spans="1:13" s="22" customFormat="1" ht="50.25">
      <c r="A801" s="34" t="s">
        <v>99</v>
      </c>
      <c r="B801" s="35" t="s">
        <v>210</v>
      </c>
      <c r="C801" s="35" t="s">
        <v>21</v>
      </c>
      <c r="D801" s="79" t="s">
        <v>448</v>
      </c>
      <c r="E801" s="40">
        <v>600</v>
      </c>
      <c r="F801" s="37">
        <f>F802+F803</f>
        <v>1309</v>
      </c>
      <c r="G801" s="37">
        <f>G802+G803</f>
        <v>0</v>
      </c>
      <c r="H801" s="37">
        <f t="shared" ref="H801:M801" si="334">H802+H803</f>
        <v>0</v>
      </c>
      <c r="I801" s="37">
        <f t="shared" si="334"/>
        <v>0</v>
      </c>
      <c r="J801" s="37">
        <f t="shared" si="334"/>
        <v>0</v>
      </c>
      <c r="K801" s="37">
        <f t="shared" si="334"/>
        <v>0</v>
      </c>
      <c r="L801" s="37">
        <f t="shared" si="334"/>
        <v>1309</v>
      </c>
      <c r="M801" s="37">
        <f t="shared" si="334"/>
        <v>0</v>
      </c>
    </row>
    <row r="802" spans="1:13" s="22" customFormat="1" ht="20.25">
      <c r="A802" s="63" t="s">
        <v>181</v>
      </c>
      <c r="B802" s="35" t="s">
        <v>210</v>
      </c>
      <c r="C802" s="35" t="s">
        <v>21</v>
      </c>
      <c r="D802" s="79" t="s">
        <v>448</v>
      </c>
      <c r="E802" s="40">
        <v>610</v>
      </c>
      <c r="F802" s="37">
        <v>655</v>
      </c>
      <c r="G802" s="37"/>
      <c r="H802" s="38"/>
      <c r="I802" s="38"/>
      <c r="J802" s="38"/>
      <c r="K802" s="39"/>
      <c r="L802" s="37">
        <f>F802+H802+I802+J802+K802</f>
        <v>655</v>
      </c>
      <c r="M802" s="37">
        <f>G802+K802</f>
        <v>0</v>
      </c>
    </row>
    <row r="803" spans="1:13" s="22" customFormat="1" ht="20.25">
      <c r="A803" s="63" t="s">
        <v>100</v>
      </c>
      <c r="B803" s="35" t="s">
        <v>210</v>
      </c>
      <c r="C803" s="35" t="s">
        <v>21</v>
      </c>
      <c r="D803" s="79" t="s">
        <v>448</v>
      </c>
      <c r="E803" s="40">
        <v>620</v>
      </c>
      <c r="F803" s="37">
        <v>654</v>
      </c>
      <c r="G803" s="37"/>
      <c r="H803" s="38"/>
      <c r="I803" s="38"/>
      <c r="J803" s="38"/>
      <c r="K803" s="39"/>
      <c r="L803" s="37">
        <f>F803+H803+I803+J803+K803</f>
        <v>654</v>
      </c>
      <c r="M803" s="37">
        <f>G803+K803</f>
        <v>0</v>
      </c>
    </row>
    <row r="804" spans="1:13" s="126" customFormat="1" ht="33.75" hidden="1">
      <c r="A804" s="34" t="s">
        <v>449</v>
      </c>
      <c r="B804" s="35" t="s">
        <v>210</v>
      </c>
      <c r="C804" s="35" t="s">
        <v>21</v>
      </c>
      <c r="D804" s="54" t="s">
        <v>450</v>
      </c>
      <c r="E804" s="37"/>
      <c r="F804" s="37">
        <f>F805</f>
        <v>0</v>
      </c>
      <c r="G804" s="37">
        <f>G805</f>
        <v>0</v>
      </c>
      <c r="H804" s="58">
        <f t="shared" ref="H804:M805" si="335">H805</f>
        <v>0</v>
      </c>
      <c r="I804" s="58">
        <f t="shared" si="335"/>
        <v>0</v>
      </c>
      <c r="J804" s="58">
        <f t="shared" si="335"/>
        <v>0</v>
      </c>
      <c r="K804" s="58">
        <f t="shared" si="335"/>
        <v>0</v>
      </c>
      <c r="L804" s="58">
        <f t="shared" si="335"/>
        <v>0</v>
      </c>
      <c r="M804" s="58">
        <f t="shared" si="335"/>
        <v>0</v>
      </c>
    </row>
    <row r="805" spans="1:13" s="126" customFormat="1" ht="33.75" hidden="1">
      <c r="A805" s="34" t="s">
        <v>273</v>
      </c>
      <c r="B805" s="35" t="s">
        <v>210</v>
      </c>
      <c r="C805" s="35" t="s">
        <v>21</v>
      </c>
      <c r="D805" s="54" t="s">
        <v>450</v>
      </c>
      <c r="E805" s="81">
        <v>400</v>
      </c>
      <c r="F805" s="37">
        <f>F806</f>
        <v>0</v>
      </c>
      <c r="G805" s="37">
        <f>G806</f>
        <v>0</v>
      </c>
      <c r="H805" s="58">
        <f t="shared" si="335"/>
        <v>0</v>
      </c>
      <c r="I805" s="58">
        <f t="shared" si="335"/>
        <v>0</v>
      </c>
      <c r="J805" s="58">
        <f t="shared" si="335"/>
        <v>0</v>
      </c>
      <c r="K805" s="58">
        <f t="shared" si="335"/>
        <v>0</v>
      </c>
      <c r="L805" s="58">
        <f t="shared" si="335"/>
        <v>0</v>
      </c>
      <c r="M805" s="58">
        <f t="shared" si="335"/>
        <v>0</v>
      </c>
    </row>
    <row r="806" spans="1:13" s="126" customFormat="1" ht="20.25" hidden="1">
      <c r="A806" s="34" t="s">
        <v>271</v>
      </c>
      <c r="B806" s="35" t="s">
        <v>210</v>
      </c>
      <c r="C806" s="35" t="s">
        <v>21</v>
      </c>
      <c r="D806" s="54" t="s">
        <v>450</v>
      </c>
      <c r="E806" s="81">
        <v>410</v>
      </c>
      <c r="F806" s="37"/>
      <c r="G806" s="37"/>
      <c r="H806" s="38"/>
      <c r="I806" s="38"/>
      <c r="J806" s="38"/>
      <c r="K806" s="39"/>
      <c r="L806" s="37">
        <f>F806+H806+I806+J806+K806</f>
        <v>0</v>
      </c>
      <c r="M806" s="37">
        <f>G806+K806</f>
        <v>0</v>
      </c>
    </row>
    <row r="807" spans="1:13" s="126" customFormat="1" ht="33.75" hidden="1">
      <c r="A807" s="34" t="s">
        <v>449</v>
      </c>
      <c r="B807" s="35" t="s">
        <v>210</v>
      </c>
      <c r="C807" s="35" t="s">
        <v>21</v>
      </c>
      <c r="D807" s="54" t="s">
        <v>451</v>
      </c>
      <c r="E807" s="37"/>
      <c r="F807" s="37">
        <f>F808</f>
        <v>0</v>
      </c>
      <c r="G807" s="37">
        <f>G808</f>
        <v>0</v>
      </c>
      <c r="H807" s="58">
        <f t="shared" ref="H807:M808" si="336">H808</f>
        <v>0</v>
      </c>
      <c r="I807" s="58">
        <f t="shared" si="336"/>
        <v>0</v>
      </c>
      <c r="J807" s="58">
        <f t="shared" si="336"/>
        <v>0</v>
      </c>
      <c r="K807" s="58">
        <f t="shared" si="336"/>
        <v>0</v>
      </c>
      <c r="L807" s="58">
        <f t="shared" si="336"/>
        <v>0</v>
      </c>
      <c r="M807" s="58">
        <f t="shared" si="336"/>
        <v>0</v>
      </c>
    </row>
    <row r="808" spans="1:13" s="126" customFormat="1" ht="33.75" hidden="1">
      <c r="A808" s="34" t="s">
        <v>273</v>
      </c>
      <c r="B808" s="35" t="s">
        <v>210</v>
      </c>
      <c r="C808" s="35" t="s">
        <v>21</v>
      </c>
      <c r="D808" s="54" t="s">
        <v>451</v>
      </c>
      <c r="E808" s="81">
        <v>400</v>
      </c>
      <c r="F808" s="37">
        <f>F809</f>
        <v>0</v>
      </c>
      <c r="G808" s="37">
        <f>G809</f>
        <v>0</v>
      </c>
      <c r="H808" s="58">
        <f t="shared" si="336"/>
        <v>0</v>
      </c>
      <c r="I808" s="58">
        <f t="shared" si="336"/>
        <v>0</v>
      </c>
      <c r="J808" s="58">
        <f t="shared" si="336"/>
        <v>0</v>
      </c>
      <c r="K808" s="58">
        <f t="shared" si="336"/>
        <v>0</v>
      </c>
      <c r="L808" s="58">
        <f t="shared" si="336"/>
        <v>0</v>
      </c>
      <c r="M808" s="58">
        <f t="shared" si="336"/>
        <v>0</v>
      </c>
    </row>
    <row r="809" spans="1:13" s="126" customFormat="1" ht="20.25" hidden="1">
      <c r="A809" s="34" t="s">
        <v>271</v>
      </c>
      <c r="B809" s="35" t="s">
        <v>210</v>
      </c>
      <c r="C809" s="35" t="s">
        <v>21</v>
      </c>
      <c r="D809" s="54" t="s">
        <v>451</v>
      </c>
      <c r="E809" s="81">
        <v>410</v>
      </c>
      <c r="F809" s="37"/>
      <c r="G809" s="37"/>
      <c r="H809" s="38"/>
      <c r="I809" s="38"/>
      <c r="J809" s="38"/>
      <c r="K809" s="39"/>
      <c r="L809" s="37">
        <f>F809+H809+I809+J809+K809</f>
        <v>0</v>
      </c>
      <c r="M809" s="37">
        <f>G809+K809</f>
        <v>0</v>
      </c>
    </row>
    <row r="810" spans="1:13" s="103" customFormat="1" ht="50.25">
      <c r="A810" s="34" t="s">
        <v>374</v>
      </c>
      <c r="B810" s="35" t="s">
        <v>210</v>
      </c>
      <c r="C810" s="35" t="s">
        <v>21</v>
      </c>
      <c r="D810" s="35" t="s">
        <v>375</v>
      </c>
      <c r="E810" s="35"/>
      <c r="F810" s="37">
        <f t="shared" ref="F810:M812" si="337">F811</f>
        <v>1861</v>
      </c>
      <c r="G810" s="37">
        <f t="shared" si="337"/>
        <v>0</v>
      </c>
      <c r="H810" s="37">
        <f t="shared" si="337"/>
        <v>0</v>
      </c>
      <c r="I810" s="37">
        <f t="shared" si="337"/>
        <v>0</v>
      </c>
      <c r="J810" s="37">
        <f t="shared" si="337"/>
        <v>0</v>
      </c>
      <c r="K810" s="37">
        <f t="shared" si="337"/>
        <v>0</v>
      </c>
      <c r="L810" s="37">
        <f t="shared" si="337"/>
        <v>1861</v>
      </c>
      <c r="M810" s="37">
        <f t="shared" si="337"/>
        <v>0</v>
      </c>
    </row>
    <row r="811" spans="1:13" s="103" customFormat="1" ht="20.25">
      <c r="A811" s="63" t="s">
        <v>85</v>
      </c>
      <c r="B811" s="35" t="s">
        <v>210</v>
      </c>
      <c r="C811" s="35" t="s">
        <v>21</v>
      </c>
      <c r="D811" s="35" t="s">
        <v>376</v>
      </c>
      <c r="E811" s="35"/>
      <c r="F811" s="37">
        <f t="shared" si="337"/>
        <v>1861</v>
      </c>
      <c r="G811" s="37">
        <f t="shared" si="337"/>
        <v>0</v>
      </c>
      <c r="H811" s="37">
        <f t="shared" si="337"/>
        <v>0</v>
      </c>
      <c r="I811" s="37">
        <f t="shared" si="337"/>
        <v>0</v>
      </c>
      <c r="J811" s="37">
        <f t="shared" si="337"/>
        <v>0</v>
      </c>
      <c r="K811" s="37">
        <f t="shared" si="337"/>
        <v>0</v>
      </c>
      <c r="L811" s="37">
        <f t="shared" si="337"/>
        <v>1861</v>
      </c>
      <c r="M811" s="37">
        <f t="shared" si="337"/>
        <v>0</v>
      </c>
    </row>
    <row r="812" spans="1:13" s="103" customFormat="1" ht="20.25">
      <c r="A812" s="63" t="s">
        <v>431</v>
      </c>
      <c r="B812" s="35" t="s">
        <v>210</v>
      </c>
      <c r="C812" s="35" t="s">
        <v>21</v>
      </c>
      <c r="D812" s="35" t="s">
        <v>452</v>
      </c>
      <c r="E812" s="35"/>
      <c r="F812" s="37">
        <f t="shared" si="337"/>
        <v>1861</v>
      </c>
      <c r="G812" s="37">
        <f t="shared" si="337"/>
        <v>0</v>
      </c>
      <c r="H812" s="37">
        <f t="shared" si="337"/>
        <v>0</v>
      </c>
      <c r="I812" s="37">
        <f t="shared" si="337"/>
        <v>0</v>
      </c>
      <c r="J812" s="37">
        <f t="shared" si="337"/>
        <v>0</v>
      </c>
      <c r="K812" s="37">
        <f t="shared" si="337"/>
        <v>0</v>
      </c>
      <c r="L812" s="37">
        <f t="shared" si="337"/>
        <v>1861</v>
      </c>
      <c r="M812" s="37">
        <f t="shared" si="337"/>
        <v>0</v>
      </c>
    </row>
    <row r="813" spans="1:13" s="103" customFormat="1" ht="50.25">
      <c r="A813" s="56" t="s">
        <v>99</v>
      </c>
      <c r="B813" s="35" t="s">
        <v>210</v>
      </c>
      <c r="C813" s="35" t="s">
        <v>21</v>
      </c>
      <c r="D813" s="35" t="s">
        <v>452</v>
      </c>
      <c r="E813" s="42">
        <v>600</v>
      </c>
      <c r="F813" s="37">
        <f>F814+F815</f>
        <v>1861</v>
      </c>
      <c r="G813" s="37">
        <f>G814+G815</f>
        <v>0</v>
      </c>
      <c r="H813" s="37">
        <f t="shared" ref="H813:M813" si="338">H814+H815</f>
        <v>0</v>
      </c>
      <c r="I813" s="37">
        <f t="shared" si="338"/>
        <v>0</v>
      </c>
      <c r="J813" s="37">
        <f t="shared" si="338"/>
        <v>0</v>
      </c>
      <c r="K813" s="37">
        <f t="shared" si="338"/>
        <v>0</v>
      </c>
      <c r="L813" s="37">
        <f t="shared" si="338"/>
        <v>1861</v>
      </c>
      <c r="M813" s="37">
        <f t="shared" si="338"/>
        <v>0</v>
      </c>
    </row>
    <row r="814" spans="1:13" s="103" customFormat="1" ht="20.25">
      <c r="A814" s="63" t="s">
        <v>181</v>
      </c>
      <c r="B814" s="35" t="s">
        <v>210</v>
      </c>
      <c r="C814" s="35" t="s">
        <v>21</v>
      </c>
      <c r="D814" s="35" t="s">
        <v>452</v>
      </c>
      <c r="E814" s="42">
        <v>610</v>
      </c>
      <c r="F814" s="37">
        <v>1341</v>
      </c>
      <c r="G814" s="37"/>
      <c r="H814" s="38"/>
      <c r="I814" s="38"/>
      <c r="J814" s="38"/>
      <c r="K814" s="39"/>
      <c r="L814" s="37">
        <f>F814+H814+I814+J814+K814</f>
        <v>1341</v>
      </c>
      <c r="M814" s="37">
        <f>G814+K814</f>
        <v>0</v>
      </c>
    </row>
    <row r="815" spans="1:13" s="103" customFormat="1" ht="20.25">
      <c r="A815" s="34" t="s">
        <v>100</v>
      </c>
      <c r="B815" s="35" t="s">
        <v>210</v>
      </c>
      <c r="C815" s="35" t="s">
        <v>21</v>
      </c>
      <c r="D815" s="35" t="s">
        <v>452</v>
      </c>
      <c r="E815" s="42">
        <v>620</v>
      </c>
      <c r="F815" s="37">
        <v>520</v>
      </c>
      <c r="G815" s="37"/>
      <c r="H815" s="38"/>
      <c r="I815" s="38"/>
      <c r="J815" s="38"/>
      <c r="K815" s="39"/>
      <c r="L815" s="37">
        <f>F815+H815+I815+J815+K815</f>
        <v>520</v>
      </c>
      <c r="M815" s="37">
        <f>G815+K815</f>
        <v>0</v>
      </c>
    </row>
    <row r="816" spans="1:13" s="126" customFormat="1" ht="20.25" hidden="1">
      <c r="A816" s="127" t="s">
        <v>33</v>
      </c>
      <c r="B816" s="128" t="s">
        <v>210</v>
      </c>
      <c r="C816" s="128" t="s">
        <v>21</v>
      </c>
      <c r="D816" s="92" t="s">
        <v>34</v>
      </c>
      <c r="E816" s="129"/>
      <c r="F816" s="94">
        <f t="shared" ref="F816:M819" si="339">F817</f>
        <v>0</v>
      </c>
      <c r="G816" s="94">
        <f t="shared" si="339"/>
        <v>0</v>
      </c>
      <c r="H816" s="58">
        <f t="shared" si="339"/>
        <v>0</v>
      </c>
      <c r="I816" s="58">
        <f t="shared" si="339"/>
        <v>0</v>
      </c>
      <c r="J816" s="58">
        <f t="shared" si="339"/>
        <v>0</v>
      </c>
      <c r="K816" s="58">
        <f t="shared" si="339"/>
        <v>0</v>
      </c>
      <c r="L816" s="58">
        <f t="shared" si="339"/>
        <v>0</v>
      </c>
      <c r="M816" s="58">
        <f t="shared" si="339"/>
        <v>0</v>
      </c>
    </row>
    <row r="817" spans="1:13" s="126" customFormat="1" ht="20.25" hidden="1">
      <c r="A817" s="127" t="s">
        <v>85</v>
      </c>
      <c r="B817" s="128" t="s">
        <v>210</v>
      </c>
      <c r="C817" s="128" t="s">
        <v>21</v>
      </c>
      <c r="D817" s="92" t="s">
        <v>154</v>
      </c>
      <c r="E817" s="129"/>
      <c r="F817" s="94">
        <f t="shared" si="339"/>
        <v>0</v>
      </c>
      <c r="G817" s="94">
        <f t="shared" si="339"/>
        <v>0</v>
      </c>
      <c r="H817" s="58">
        <f t="shared" si="339"/>
        <v>0</v>
      </c>
      <c r="I817" s="58">
        <f t="shared" si="339"/>
        <v>0</v>
      </c>
      <c r="J817" s="58">
        <f t="shared" si="339"/>
        <v>0</v>
      </c>
      <c r="K817" s="58">
        <f t="shared" si="339"/>
        <v>0</v>
      </c>
      <c r="L817" s="58">
        <f t="shared" si="339"/>
        <v>0</v>
      </c>
      <c r="M817" s="58">
        <f t="shared" si="339"/>
        <v>0</v>
      </c>
    </row>
    <row r="818" spans="1:13" s="126" customFormat="1" ht="20.25" hidden="1">
      <c r="A818" s="127" t="s">
        <v>453</v>
      </c>
      <c r="B818" s="128" t="s">
        <v>210</v>
      </c>
      <c r="C818" s="128" t="s">
        <v>21</v>
      </c>
      <c r="D818" s="92" t="s">
        <v>454</v>
      </c>
      <c r="E818" s="129"/>
      <c r="F818" s="94">
        <f t="shared" si="339"/>
        <v>0</v>
      </c>
      <c r="G818" s="94">
        <f t="shared" si="339"/>
        <v>0</v>
      </c>
      <c r="H818" s="58">
        <f t="shared" si="339"/>
        <v>0</v>
      </c>
      <c r="I818" s="58">
        <f t="shared" si="339"/>
        <v>0</v>
      </c>
      <c r="J818" s="58">
        <f t="shared" si="339"/>
        <v>0</v>
      </c>
      <c r="K818" s="58">
        <f t="shared" si="339"/>
        <v>0</v>
      </c>
      <c r="L818" s="58">
        <f t="shared" si="339"/>
        <v>0</v>
      </c>
      <c r="M818" s="58">
        <f t="shared" si="339"/>
        <v>0</v>
      </c>
    </row>
    <row r="819" spans="1:13" s="126" customFormat="1" ht="50.25" hidden="1">
      <c r="A819" s="127" t="s">
        <v>99</v>
      </c>
      <c r="B819" s="128" t="s">
        <v>210</v>
      </c>
      <c r="C819" s="128" t="s">
        <v>21</v>
      </c>
      <c r="D819" s="92" t="s">
        <v>454</v>
      </c>
      <c r="E819" s="119">
        <v>600</v>
      </c>
      <c r="F819" s="94">
        <f t="shared" si="339"/>
        <v>0</v>
      </c>
      <c r="G819" s="94">
        <f t="shared" si="339"/>
        <v>0</v>
      </c>
      <c r="H819" s="58">
        <f t="shared" si="339"/>
        <v>0</v>
      </c>
      <c r="I819" s="58">
        <f t="shared" si="339"/>
        <v>0</v>
      </c>
      <c r="J819" s="58">
        <f t="shared" si="339"/>
        <v>0</v>
      </c>
      <c r="K819" s="58">
        <f t="shared" si="339"/>
        <v>0</v>
      </c>
      <c r="L819" s="58">
        <f t="shared" si="339"/>
        <v>0</v>
      </c>
      <c r="M819" s="58">
        <f t="shared" si="339"/>
        <v>0</v>
      </c>
    </row>
    <row r="820" spans="1:13" s="126" customFormat="1" ht="20.25" hidden="1">
      <c r="A820" s="127" t="s">
        <v>181</v>
      </c>
      <c r="B820" s="128" t="s">
        <v>210</v>
      </c>
      <c r="C820" s="128" t="s">
        <v>21</v>
      </c>
      <c r="D820" s="92" t="s">
        <v>454</v>
      </c>
      <c r="E820" s="119">
        <v>610</v>
      </c>
      <c r="F820" s="94">
        <f>57-57</f>
        <v>0</v>
      </c>
      <c r="G820" s="94"/>
      <c r="H820" s="38"/>
      <c r="I820" s="38"/>
      <c r="J820" s="38"/>
      <c r="K820" s="39"/>
      <c r="L820" s="37">
        <f>F820+H820+I820+J820+K820</f>
        <v>0</v>
      </c>
      <c r="M820" s="37">
        <f>G820+K820</f>
        <v>0</v>
      </c>
    </row>
    <row r="821" spans="1:13">
      <c r="A821" s="70"/>
      <c r="B821" s="71"/>
      <c r="C821" s="71"/>
      <c r="D821" s="72"/>
      <c r="E821" s="71"/>
      <c r="F821" s="73"/>
      <c r="G821" s="73"/>
      <c r="H821" s="73"/>
      <c r="I821" s="73"/>
      <c r="J821" s="73"/>
      <c r="K821" s="73"/>
      <c r="L821" s="73"/>
      <c r="M821" s="73"/>
    </row>
    <row r="822" spans="1:13" s="33" customFormat="1" ht="18.75">
      <c r="A822" s="27" t="s">
        <v>455</v>
      </c>
      <c r="B822" s="28" t="s">
        <v>210</v>
      </c>
      <c r="C822" s="28" t="s">
        <v>22</v>
      </c>
      <c r="D822" s="46"/>
      <c r="E822" s="28"/>
      <c r="F822" s="124">
        <f>F823+F889+F897</f>
        <v>1258736</v>
      </c>
      <c r="G822" s="124">
        <f>G823+G889+G897</f>
        <v>516542</v>
      </c>
      <c r="H822" s="124">
        <f t="shared" ref="H822:M822" si="340">H823+H889+H897</f>
        <v>0</v>
      </c>
      <c r="I822" s="124">
        <f t="shared" si="340"/>
        <v>0</v>
      </c>
      <c r="J822" s="124">
        <f t="shared" si="340"/>
        <v>0</v>
      </c>
      <c r="K822" s="124">
        <f t="shared" si="340"/>
        <v>0</v>
      </c>
      <c r="L822" s="124">
        <f t="shared" si="340"/>
        <v>1258736</v>
      </c>
      <c r="M822" s="124">
        <f t="shared" si="340"/>
        <v>516542</v>
      </c>
    </row>
    <row r="823" spans="1:13" s="33" customFormat="1" ht="50.25">
      <c r="A823" s="34" t="s">
        <v>424</v>
      </c>
      <c r="B823" s="35" t="s">
        <v>210</v>
      </c>
      <c r="C823" s="35" t="s">
        <v>22</v>
      </c>
      <c r="D823" s="54" t="s">
        <v>425</v>
      </c>
      <c r="E823" s="37"/>
      <c r="F823" s="37">
        <f>F824+F828+F838+F842++F865+F868+F871+F883+F886+F862+F859+F874+F877+F880</f>
        <v>1255919</v>
      </c>
      <c r="G823" s="37">
        <f>G824+G828+G838+G842++G865+G868+G871+G883+G886+G862+G859+G874+G877+G880</f>
        <v>516542</v>
      </c>
      <c r="H823" s="37">
        <f t="shared" ref="H823:M823" si="341">H824+H828+H838+H842++H865+H868+H871+H883+H886+H862+H859+H874+H877+H880</f>
        <v>0</v>
      </c>
      <c r="I823" s="37">
        <f t="shared" si="341"/>
        <v>0</v>
      </c>
      <c r="J823" s="37">
        <f t="shared" si="341"/>
        <v>0</v>
      </c>
      <c r="K823" s="37">
        <f t="shared" si="341"/>
        <v>0</v>
      </c>
      <c r="L823" s="37">
        <f t="shared" si="341"/>
        <v>1255919</v>
      </c>
      <c r="M823" s="37">
        <f t="shared" si="341"/>
        <v>516542</v>
      </c>
    </row>
    <row r="824" spans="1:13" s="33" customFormat="1" ht="33.75">
      <c r="A824" s="50" t="s">
        <v>95</v>
      </c>
      <c r="B824" s="79" t="s">
        <v>210</v>
      </c>
      <c r="C824" s="79" t="s">
        <v>22</v>
      </c>
      <c r="D824" s="79" t="s">
        <v>426</v>
      </c>
      <c r="E824" s="130"/>
      <c r="F824" s="37">
        <f t="shared" ref="F824:M826" si="342">F825</f>
        <v>626397</v>
      </c>
      <c r="G824" s="37">
        <f t="shared" si="342"/>
        <v>0</v>
      </c>
      <c r="H824" s="37">
        <f t="shared" si="342"/>
        <v>0</v>
      </c>
      <c r="I824" s="37">
        <f t="shared" si="342"/>
        <v>0</v>
      </c>
      <c r="J824" s="37">
        <f t="shared" si="342"/>
        <v>0</v>
      </c>
      <c r="K824" s="37">
        <f t="shared" si="342"/>
        <v>0</v>
      </c>
      <c r="L824" s="37">
        <f t="shared" si="342"/>
        <v>626397</v>
      </c>
      <c r="M824" s="37">
        <f t="shared" si="342"/>
        <v>0</v>
      </c>
    </row>
    <row r="825" spans="1:13" s="33" customFormat="1" ht="18.75">
      <c r="A825" s="44" t="s">
        <v>456</v>
      </c>
      <c r="B825" s="79" t="s">
        <v>210</v>
      </c>
      <c r="C825" s="79" t="s">
        <v>22</v>
      </c>
      <c r="D825" s="79" t="s">
        <v>457</v>
      </c>
      <c r="E825" s="130"/>
      <c r="F825" s="37">
        <f t="shared" si="342"/>
        <v>626397</v>
      </c>
      <c r="G825" s="37">
        <f t="shared" si="342"/>
        <v>0</v>
      </c>
      <c r="H825" s="37">
        <f t="shared" si="342"/>
        <v>0</v>
      </c>
      <c r="I825" s="37">
        <f t="shared" si="342"/>
        <v>0</v>
      </c>
      <c r="J825" s="37">
        <f t="shared" si="342"/>
        <v>0</v>
      </c>
      <c r="K825" s="37">
        <f t="shared" si="342"/>
        <v>0</v>
      </c>
      <c r="L825" s="37">
        <f t="shared" si="342"/>
        <v>626397</v>
      </c>
      <c r="M825" s="37">
        <f t="shared" si="342"/>
        <v>0</v>
      </c>
    </row>
    <row r="826" spans="1:13" s="33" customFormat="1" ht="50.25">
      <c r="A826" s="44" t="s">
        <v>99</v>
      </c>
      <c r="B826" s="79" t="s">
        <v>210</v>
      </c>
      <c r="C826" s="79" t="s">
        <v>22</v>
      </c>
      <c r="D826" s="79" t="s">
        <v>457</v>
      </c>
      <c r="E826" s="79">
        <v>600</v>
      </c>
      <c r="F826" s="37">
        <f t="shared" si="342"/>
        <v>626397</v>
      </c>
      <c r="G826" s="37">
        <f t="shared" si="342"/>
        <v>0</v>
      </c>
      <c r="H826" s="37">
        <f t="shared" si="342"/>
        <v>0</v>
      </c>
      <c r="I826" s="37">
        <f t="shared" si="342"/>
        <v>0</v>
      </c>
      <c r="J826" s="37">
        <f t="shared" si="342"/>
        <v>0</v>
      </c>
      <c r="K826" s="37">
        <f t="shared" si="342"/>
        <v>0</v>
      </c>
      <c r="L826" s="37">
        <f t="shared" si="342"/>
        <v>626397</v>
      </c>
      <c r="M826" s="37">
        <f t="shared" si="342"/>
        <v>0</v>
      </c>
    </row>
    <row r="827" spans="1:13" s="33" customFormat="1" ht="18.75">
      <c r="A827" s="44" t="s">
        <v>181</v>
      </c>
      <c r="B827" s="79" t="s">
        <v>210</v>
      </c>
      <c r="C827" s="79" t="s">
        <v>22</v>
      </c>
      <c r="D827" s="79" t="s">
        <v>457</v>
      </c>
      <c r="E827" s="81">
        <v>610</v>
      </c>
      <c r="F827" s="37">
        <v>626397</v>
      </c>
      <c r="G827" s="37"/>
      <c r="H827" s="38"/>
      <c r="I827" s="38"/>
      <c r="J827" s="38"/>
      <c r="K827" s="39"/>
      <c r="L827" s="37">
        <f>F827+H827+I827+J827+K827</f>
        <v>626397</v>
      </c>
      <c r="M827" s="37">
        <f>G827+K827</f>
        <v>0</v>
      </c>
    </row>
    <row r="828" spans="1:13" s="33" customFormat="1" ht="18.75">
      <c r="A828" s="106" t="s">
        <v>85</v>
      </c>
      <c r="B828" s="35" t="s">
        <v>210</v>
      </c>
      <c r="C828" s="35" t="s">
        <v>22</v>
      </c>
      <c r="D828" s="35" t="s">
        <v>429</v>
      </c>
      <c r="E828" s="35"/>
      <c r="F828" s="37">
        <f>F829+F832+F835</f>
        <v>49180</v>
      </c>
      <c r="G828" s="37">
        <f>G829+G832+G835</f>
        <v>0</v>
      </c>
      <c r="H828" s="37">
        <f t="shared" ref="H828:M828" si="343">H829+H832+H835</f>
        <v>0</v>
      </c>
      <c r="I828" s="37">
        <f t="shared" si="343"/>
        <v>0</v>
      </c>
      <c r="J828" s="37">
        <f t="shared" si="343"/>
        <v>0</v>
      </c>
      <c r="K828" s="37">
        <f t="shared" si="343"/>
        <v>0</v>
      </c>
      <c r="L828" s="37">
        <f t="shared" si="343"/>
        <v>49180</v>
      </c>
      <c r="M828" s="37">
        <f t="shared" si="343"/>
        <v>0</v>
      </c>
    </row>
    <row r="829" spans="1:13" s="131" customFormat="1" ht="18.75" hidden="1">
      <c r="A829" s="91" t="s">
        <v>271</v>
      </c>
      <c r="B829" s="92" t="s">
        <v>210</v>
      </c>
      <c r="C829" s="92" t="s">
        <v>22</v>
      </c>
      <c r="D829" s="92" t="s">
        <v>430</v>
      </c>
      <c r="E829" s="92"/>
      <c r="F829" s="94">
        <f>F830</f>
        <v>0</v>
      </c>
      <c r="G829" s="94">
        <f>G830</f>
        <v>0</v>
      </c>
      <c r="H829" s="58">
        <f t="shared" ref="H829:M830" si="344">H830</f>
        <v>0</v>
      </c>
      <c r="I829" s="58">
        <f t="shared" si="344"/>
        <v>0</v>
      </c>
      <c r="J829" s="58">
        <f t="shared" si="344"/>
        <v>0</v>
      </c>
      <c r="K829" s="58">
        <f t="shared" si="344"/>
        <v>0</v>
      </c>
      <c r="L829" s="58">
        <f t="shared" si="344"/>
        <v>0</v>
      </c>
      <c r="M829" s="58">
        <f t="shared" si="344"/>
        <v>0</v>
      </c>
    </row>
    <row r="830" spans="1:13" s="131" customFormat="1" ht="33.75" hidden="1">
      <c r="A830" s="91" t="s">
        <v>273</v>
      </c>
      <c r="B830" s="92" t="s">
        <v>210</v>
      </c>
      <c r="C830" s="92" t="s">
        <v>22</v>
      </c>
      <c r="D830" s="92" t="s">
        <v>430</v>
      </c>
      <c r="E830" s="119">
        <v>400</v>
      </c>
      <c r="F830" s="94">
        <f>F831</f>
        <v>0</v>
      </c>
      <c r="G830" s="94">
        <f>G831</f>
        <v>0</v>
      </c>
      <c r="H830" s="58">
        <f t="shared" si="344"/>
        <v>0</v>
      </c>
      <c r="I830" s="58">
        <f t="shared" si="344"/>
        <v>0</v>
      </c>
      <c r="J830" s="58">
        <f t="shared" si="344"/>
        <v>0</v>
      </c>
      <c r="K830" s="58">
        <f t="shared" si="344"/>
        <v>0</v>
      </c>
      <c r="L830" s="58">
        <f t="shared" si="344"/>
        <v>0</v>
      </c>
      <c r="M830" s="58">
        <f t="shared" si="344"/>
        <v>0</v>
      </c>
    </row>
    <row r="831" spans="1:13" s="131" customFormat="1" ht="18.75" hidden="1">
      <c r="A831" s="91" t="s">
        <v>271</v>
      </c>
      <c r="B831" s="92" t="s">
        <v>210</v>
      </c>
      <c r="C831" s="92" t="s">
        <v>22</v>
      </c>
      <c r="D831" s="92" t="s">
        <v>430</v>
      </c>
      <c r="E831" s="119">
        <v>410</v>
      </c>
      <c r="F831" s="94">
        <f>981-981</f>
        <v>0</v>
      </c>
      <c r="G831" s="94"/>
      <c r="H831" s="38"/>
      <c r="I831" s="38"/>
      <c r="J831" s="38"/>
      <c r="K831" s="39"/>
      <c r="L831" s="37">
        <f>F831+H831+I831+J831+K831</f>
        <v>0</v>
      </c>
      <c r="M831" s="37">
        <f>G831+K831</f>
        <v>0</v>
      </c>
    </row>
    <row r="832" spans="1:13" s="33" customFormat="1" ht="18.75">
      <c r="A832" s="44" t="s">
        <v>453</v>
      </c>
      <c r="B832" s="79" t="s">
        <v>210</v>
      </c>
      <c r="C832" s="79" t="s">
        <v>22</v>
      </c>
      <c r="D832" s="79" t="s">
        <v>458</v>
      </c>
      <c r="E832" s="79"/>
      <c r="F832" s="37">
        <f>F833</f>
        <v>49180</v>
      </c>
      <c r="G832" s="37">
        <f>G833</f>
        <v>0</v>
      </c>
      <c r="H832" s="37">
        <f t="shared" ref="H832:M833" si="345">H833</f>
        <v>0</v>
      </c>
      <c r="I832" s="37">
        <f t="shared" si="345"/>
        <v>0</v>
      </c>
      <c r="J832" s="37">
        <f t="shared" si="345"/>
        <v>0</v>
      </c>
      <c r="K832" s="37">
        <f t="shared" si="345"/>
        <v>0</v>
      </c>
      <c r="L832" s="37">
        <f t="shared" si="345"/>
        <v>49180</v>
      </c>
      <c r="M832" s="37">
        <f t="shared" si="345"/>
        <v>0</v>
      </c>
    </row>
    <row r="833" spans="1:13" s="33" customFormat="1" ht="50.25">
      <c r="A833" s="44" t="s">
        <v>99</v>
      </c>
      <c r="B833" s="79" t="s">
        <v>210</v>
      </c>
      <c r="C833" s="79" t="s">
        <v>22</v>
      </c>
      <c r="D833" s="79" t="s">
        <v>458</v>
      </c>
      <c r="E833" s="81">
        <v>600</v>
      </c>
      <c r="F833" s="37">
        <f>F834</f>
        <v>49180</v>
      </c>
      <c r="G833" s="37">
        <f>G834</f>
        <v>0</v>
      </c>
      <c r="H833" s="37">
        <f t="shared" si="345"/>
        <v>0</v>
      </c>
      <c r="I833" s="37">
        <f t="shared" si="345"/>
        <v>0</v>
      </c>
      <c r="J833" s="37">
        <f t="shared" si="345"/>
        <v>0</v>
      </c>
      <c r="K833" s="37">
        <f t="shared" si="345"/>
        <v>0</v>
      </c>
      <c r="L833" s="37">
        <f t="shared" si="345"/>
        <v>49180</v>
      </c>
      <c r="M833" s="37">
        <f t="shared" si="345"/>
        <v>0</v>
      </c>
    </row>
    <row r="834" spans="1:13" s="33" customFormat="1" ht="18.75">
      <c r="A834" s="44" t="s">
        <v>181</v>
      </c>
      <c r="B834" s="79" t="s">
        <v>210</v>
      </c>
      <c r="C834" s="79" t="s">
        <v>22</v>
      </c>
      <c r="D834" s="79" t="s">
        <v>458</v>
      </c>
      <c r="E834" s="81">
        <v>610</v>
      </c>
      <c r="F834" s="37">
        <v>49180</v>
      </c>
      <c r="G834" s="37"/>
      <c r="H834" s="38"/>
      <c r="I834" s="38"/>
      <c r="J834" s="38"/>
      <c r="K834" s="39"/>
      <c r="L834" s="37">
        <f>F834+H834+I834+J834+K834</f>
        <v>49180</v>
      </c>
      <c r="M834" s="37">
        <f>G834+K834</f>
        <v>0</v>
      </c>
    </row>
    <row r="835" spans="1:13" s="115" customFormat="1" ht="18.75" hidden="1">
      <c r="A835" s="44" t="s">
        <v>292</v>
      </c>
      <c r="B835" s="79" t="s">
        <v>210</v>
      </c>
      <c r="C835" s="79" t="s">
        <v>22</v>
      </c>
      <c r="D835" s="35" t="s">
        <v>459</v>
      </c>
      <c r="E835" s="79"/>
      <c r="F835" s="37">
        <f>F836</f>
        <v>0</v>
      </c>
      <c r="G835" s="57">
        <f>G836</f>
        <v>0</v>
      </c>
      <c r="H835" s="58">
        <f t="shared" ref="H835:M836" si="346">H836</f>
        <v>0</v>
      </c>
      <c r="I835" s="58">
        <f t="shared" si="346"/>
        <v>0</v>
      </c>
      <c r="J835" s="58">
        <f t="shared" si="346"/>
        <v>0</v>
      </c>
      <c r="K835" s="58">
        <f t="shared" si="346"/>
        <v>0</v>
      </c>
      <c r="L835" s="58">
        <f t="shared" si="346"/>
        <v>0</v>
      </c>
      <c r="M835" s="58">
        <f t="shared" si="346"/>
        <v>0</v>
      </c>
    </row>
    <row r="836" spans="1:13" s="115" customFormat="1" ht="33.75" hidden="1">
      <c r="A836" s="34" t="s">
        <v>42</v>
      </c>
      <c r="B836" s="79" t="s">
        <v>210</v>
      </c>
      <c r="C836" s="79" t="s">
        <v>22</v>
      </c>
      <c r="D836" s="35" t="s">
        <v>459</v>
      </c>
      <c r="E836" s="81">
        <v>200</v>
      </c>
      <c r="F836" s="37">
        <f>F837</f>
        <v>0</v>
      </c>
      <c r="G836" s="57">
        <f>G837</f>
        <v>0</v>
      </c>
      <c r="H836" s="58">
        <f t="shared" si="346"/>
        <v>0</v>
      </c>
      <c r="I836" s="58">
        <f t="shared" si="346"/>
        <v>0</v>
      </c>
      <c r="J836" s="58">
        <f t="shared" si="346"/>
        <v>0</v>
      </c>
      <c r="K836" s="58">
        <f t="shared" si="346"/>
        <v>0</v>
      </c>
      <c r="L836" s="58">
        <f t="shared" si="346"/>
        <v>0</v>
      </c>
      <c r="M836" s="58">
        <f t="shared" si="346"/>
        <v>0</v>
      </c>
    </row>
    <row r="837" spans="1:13" s="115" customFormat="1" ht="50.25" hidden="1">
      <c r="A837" s="44" t="s">
        <v>43</v>
      </c>
      <c r="B837" s="79" t="s">
        <v>210</v>
      </c>
      <c r="C837" s="79" t="s">
        <v>22</v>
      </c>
      <c r="D837" s="35" t="s">
        <v>459</v>
      </c>
      <c r="E837" s="81">
        <v>240</v>
      </c>
      <c r="F837" s="37"/>
      <c r="G837" s="37"/>
      <c r="H837" s="38"/>
      <c r="I837" s="38"/>
      <c r="J837" s="38"/>
      <c r="K837" s="39"/>
      <c r="L837" s="37">
        <f>F837+H837+I837+J837+K837</f>
        <v>0</v>
      </c>
      <c r="M837" s="37">
        <f>G837+K837</f>
        <v>0</v>
      </c>
    </row>
    <row r="838" spans="1:13" s="33" customFormat="1" ht="66.75">
      <c r="A838" s="44" t="s">
        <v>244</v>
      </c>
      <c r="B838" s="79" t="s">
        <v>210</v>
      </c>
      <c r="C838" s="79" t="s">
        <v>22</v>
      </c>
      <c r="D838" s="79" t="s">
        <v>460</v>
      </c>
      <c r="E838" s="79"/>
      <c r="F838" s="37">
        <f t="shared" ref="F838:M840" si="347">F839</f>
        <v>34810</v>
      </c>
      <c r="G838" s="37">
        <f t="shared" si="347"/>
        <v>0</v>
      </c>
      <c r="H838" s="37">
        <f t="shared" si="347"/>
        <v>0</v>
      </c>
      <c r="I838" s="37">
        <f t="shared" si="347"/>
        <v>0</v>
      </c>
      <c r="J838" s="37">
        <f t="shared" si="347"/>
        <v>0</v>
      </c>
      <c r="K838" s="37">
        <f t="shared" si="347"/>
        <v>0</v>
      </c>
      <c r="L838" s="37">
        <f t="shared" si="347"/>
        <v>34810</v>
      </c>
      <c r="M838" s="37">
        <f t="shared" si="347"/>
        <v>0</v>
      </c>
    </row>
    <row r="839" spans="1:13" s="33" customFormat="1" ht="33.75">
      <c r="A839" s="44" t="s">
        <v>461</v>
      </c>
      <c r="B839" s="79" t="s">
        <v>210</v>
      </c>
      <c r="C839" s="79" t="s">
        <v>22</v>
      </c>
      <c r="D839" s="79" t="s">
        <v>462</v>
      </c>
      <c r="E839" s="79"/>
      <c r="F839" s="37">
        <f t="shared" si="347"/>
        <v>34810</v>
      </c>
      <c r="G839" s="37">
        <f t="shared" si="347"/>
        <v>0</v>
      </c>
      <c r="H839" s="37">
        <f t="shared" si="347"/>
        <v>0</v>
      </c>
      <c r="I839" s="37">
        <f t="shared" si="347"/>
        <v>0</v>
      </c>
      <c r="J839" s="37">
        <f t="shared" si="347"/>
        <v>0</v>
      </c>
      <c r="K839" s="37">
        <f t="shared" si="347"/>
        <v>0</v>
      </c>
      <c r="L839" s="37">
        <f t="shared" si="347"/>
        <v>34810</v>
      </c>
      <c r="M839" s="37">
        <f t="shared" si="347"/>
        <v>0</v>
      </c>
    </row>
    <row r="840" spans="1:13" s="33" customFormat="1" ht="18.75">
      <c r="A840" s="44" t="s">
        <v>47</v>
      </c>
      <c r="B840" s="79" t="s">
        <v>210</v>
      </c>
      <c r="C840" s="79" t="s">
        <v>22</v>
      </c>
      <c r="D840" s="79" t="s">
        <v>462</v>
      </c>
      <c r="E840" s="81">
        <v>800</v>
      </c>
      <c r="F840" s="37">
        <f t="shared" si="347"/>
        <v>34810</v>
      </c>
      <c r="G840" s="37">
        <f t="shared" si="347"/>
        <v>0</v>
      </c>
      <c r="H840" s="37">
        <f t="shared" si="347"/>
        <v>0</v>
      </c>
      <c r="I840" s="37">
        <f t="shared" si="347"/>
        <v>0</v>
      </c>
      <c r="J840" s="37">
        <f t="shared" si="347"/>
        <v>0</v>
      </c>
      <c r="K840" s="37">
        <f t="shared" si="347"/>
        <v>0</v>
      </c>
      <c r="L840" s="37">
        <f t="shared" si="347"/>
        <v>34810</v>
      </c>
      <c r="M840" s="37">
        <f t="shared" si="347"/>
        <v>0</v>
      </c>
    </row>
    <row r="841" spans="1:13" s="33" customFormat="1" ht="66.75">
      <c r="A841" s="34" t="s">
        <v>248</v>
      </c>
      <c r="B841" s="79" t="s">
        <v>210</v>
      </c>
      <c r="C841" s="79" t="s">
        <v>22</v>
      </c>
      <c r="D841" s="79" t="s">
        <v>462</v>
      </c>
      <c r="E841" s="81">
        <v>810</v>
      </c>
      <c r="F841" s="37">
        <v>34810</v>
      </c>
      <c r="G841" s="37"/>
      <c r="H841" s="38"/>
      <c r="I841" s="38"/>
      <c r="J841" s="38"/>
      <c r="K841" s="39"/>
      <c r="L841" s="37">
        <f>F841+H841+I841+J841+K841</f>
        <v>34810</v>
      </c>
      <c r="M841" s="37">
        <f>G841+K841</f>
        <v>0</v>
      </c>
    </row>
    <row r="842" spans="1:13" s="115" customFormat="1" ht="18.75" hidden="1" customHeight="1">
      <c r="A842" s="125" t="s">
        <v>53</v>
      </c>
      <c r="B842" s="79" t="s">
        <v>210</v>
      </c>
      <c r="C842" s="79" t="s">
        <v>22</v>
      </c>
      <c r="D842" s="36" t="s">
        <v>436</v>
      </c>
      <c r="E842" s="79"/>
      <c r="F842" s="37">
        <f>F843+F846+F850+F853</f>
        <v>0</v>
      </c>
      <c r="G842" s="37">
        <f>G843+G846+G850+G853</f>
        <v>0</v>
      </c>
      <c r="H842" s="58">
        <f t="shared" ref="H842:M842" si="348">H843+H846+H850+H853</f>
        <v>0</v>
      </c>
      <c r="I842" s="58">
        <f t="shared" si="348"/>
        <v>0</v>
      </c>
      <c r="J842" s="58">
        <f t="shared" si="348"/>
        <v>0</v>
      </c>
      <c r="K842" s="58">
        <f t="shared" si="348"/>
        <v>0</v>
      </c>
      <c r="L842" s="58">
        <f t="shared" si="348"/>
        <v>0</v>
      </c>
      <c r="M842" s="58">
        <f t="shared" si="348"/>
        <v>0</v>
      </c>
    </row>
    <row r="843" spans="1:13" s="115" customFormat="1" ht="83.25" hidden="1" customHeight="1">
      <c r="A843" s="56" t="s">
        <v>463</v>
      </c>
      <c r="B843" s="79" t="s">
        <v>210</v>
      </c>
      <c r="C843" s="79" t="s">
        <v>22</v>
      </c>
      <c r="D843" s="36" t="s">
        <v>464</v>
      </c>
      <c r="E843" s="35"/>
      <c r="F843" s="37">
        <f>F844</f>
        <v>0</v>
      </c>
      <c r="G843" s="37">
        <f>G844</f>
        <v>0</v>
      </c>
      <c r="H843" s="58">
        <f t="shared" ref="H843:M844" si="349">H844</f>
        <v>0</v>
      </c>
      <c r="I843" s="58">
        <f t="shared" si="349"/>
        <v>0</v>
      </c>
      <c r="J843" s="58">
        <f t="shared" si="349"/>
        <v>0</v>
      </c>
      <c r="K843" s="58">
        <f t="shared" si="349"/>
        <v>0</v>
      </c>
      <c r="L843" s="58">
        <f t="shared" si="349"/>
        <v>0</v>
      </c>
      <c r="M843" s="58">
        <f t="shared" si="349"/>
        <v>0</v>
      </c>
    </row>
    <row r="844" spans="1:13" s="115" customFormat="1" ht="50.25" hidden="1" customHeight="1">
      <c r="A844" s="34" t="s">
        <v>99</v>
      </c>
      <c r="B844" s="79" t="s">
        <v>210</v>
      </c>
      <c r="C844" s="79" t="s">
        <v>22</v>
      </c>
      <c r="D844" s="36" t="s">
        <v>464</v>
      </c>
      <c r="E844" s="42">
        <v>600</v>
      </c>
      <c r="F844" s="37">
        <f>F845</f>
        <v>0</v>
      </c>
      <c r="G844" s="37">
        <f>G845</f>
        <v>0</v>
      </c>
      <c r="H844" s="58">
        <f t="shared" si="349"/>
        <v>0</v>
      </c>
      <c r="I844" s="58">
        <f t="shared" si="349"/>
        <v>0</v>
      </c>
      <c r="J844" s="58">
        <f t="shared" si="349"/>
        <v>0</v>
      </c>
      <c r="K844" s="58">
        <f t="shared" si="349"/>
        <v>0</v>
      </c>
      <c r="L844" s="58">
        <f t="shared" si="349"/>
        <v>0</v>
      </c>
      <c r="M844" s="58">
        <f t="shared" si="349"/>
        <v>0</v>
      </c>
    </row>
    <row r="845" spans="1:13" s="115" customFormat="1" ht="18.75" hidden="1" customHeight="1">
      <c r="A845" s="125" t="s">
        <v>181</v>
      </c>
      <c r="B845" s="79" t="s">
        <v>210</v>
      </c>
      <c r="C845" s="79" t="s">
        <v>22</v>
      </c>
      <c r="D845" s="36" t="s">
        <v>464</v>
      </c>
      <c r="E845" s="42">
        <v>610</v>
      </c>
      <c r="F845" s="37"/>
      <c r="G845" s="37"/>
      <c r="H845" s="38"/>
      <c r="I845" s="38"/>
      <c r="J845" s="38"/>
      <c r="K845" s="39"/>
      <c r="L845" s="37">
        <f>F845+H845+I845+J845+K845</f>
        <v>0</v>
      </c>
      <c r="M845" s="37">
        <f>G845+K845</f>
        <v>0</v>
      </c>
    </row>
    <row r="846" spans="1:13" s="115" customFormat="1" ht="99" hidden="1" customHeight="1">
      <c r="A846" s="132" t="s">
        <v>465</v>
      </c>
      <c r="B846" s="79" t="s">
        <v>210</v>
      </c>
      <c r="C846" s="79" t="s">
        <v>22</v>
      </c>
      <c r="D846" s="36" t="s">
        <v>466</v>
      </c>
      <c r="E846" s="35"/>
      <c r="F846" s="37">
        <f>F847</f>
        <v>0</v>
      </c>
      <c r="G846" s="37">
        <f>G847</f>
        <v>0</v>
      </c>
      <c r="H846" s="58">
        <f t="shared" ref="H846:M846" si="350">H847</f>
        <v>0</v>
      </c>
      <c r="I846" s="58">
        <f t="shared" si="350"/>
        <v>0</v>
      </c>
      <c r="J846" s="58">
        <f t="shared" si="350"/>
        <v>0</v>
      </c>
      <c r="K846" s="58">
        <f t="shared" si="350"/>
        <v>0</v>
      </c>
      <c r="L846" s="58">
        <f t="shared" si="350"/>
        <v>0</v>
      </c>
      <c r="M846" s="58">
        <f t="shared" si="350"/>
        <v>0</v>
      </c>
    </row>
    <row r="847" spans="1:13" s="115" customFormat="1" ht="50.25" hidden="1" customHeight="1">
      <c r="A847" s="34" t="s">
        <v>99</v>
      </c>
      <c r="B847" s="79" t="s">
        <v>210</v>
      </c>
      <c r="C847" s="79" t="s">
        <v>22</v>
      </c>
      <c r="D847" s="36" t="s">
        <v>466</v>
      </c>
      <c r="E847" s="42">
        <v>600</v>
      </c>
      <c r="F847" s="37">
        <f>SUM(F848:F849)</f>
        <v>0</v>
      </c>
      <c r="G847" s="37">
        <f>SUM(G848:G849)</f>
        <v>0</v>
      </c>
      <c r="H847" s="58">
        <f t="shared" ref="H847:M847" si="351">SUM(H848:H849)</f>
        <v>0</v>
      </c>
      <c r="I847" s="58">
        <f t="shared" si="351"/>
        <v>0</v>
      </c>
      <c r="J847" s="58">
        <f t="shared" si="351"/>
        <v>0</v>
      </c>
      <c r="K847" s="58">
        <f t="shared" si="351"/>
        <v>0</v>
      </c>
      <c r="L847" s="58">
        <f t="shared" si="351"/>
        <v>0</v>
      </c>
      <c r="M847" s="58">
        <f t="shared" si="351"/>
        <v>0</v>
      </c>
    </row>
    <row r="848" spans="1:13" s="115" customFormat="1" ht="18.75" hidden="1" customHeight="1">
      <c r="A848" s="125" t="s">
        <v>181</v>
      </c>
      <c r="B848" s="79" t="s">
        <v>210</v>
      </c>
      <c r="C848" s="79" t="s">
        <v>22</v>
      </c>
      <c r="D848" s="36" t="s">
        <v>466</v>
      </c>
      <c r="E848" s="42">
        <v>610</v>
      </c>
      <c r="F848" s="37"/>
      <c r="G848" s="37"/>
      <c r="H848" s="38"/>
      <c r="I848" s="38"/>
      <c r="J848" s="38"/>
      <c r="K848" s="39"/>
      <c r="L848" s="37">
        <f>F848+H848+I848+J848+K848</f>
        <v>0</v>
      </c>
      <c r="M848" s="37">
        <f>G848+K848</f>
        <v>0</v>
      </c>
    </row>
    <row r="849" spans="1:13" s="115" customFormat="1" ht="18.75" hidden="1" customHeight="1">
      <c r="A849" s="56" t="s">
        <v>100</v>
      </c>
      <c r="B849" s="79" t="s">
        <v>210</v>
      </c>
      <c r="C849" s="79" t="s">
        <v>22</v>
      </c>
      <c r="D849" s="36" t="s">
        <v>466</v>
      </c>
      <c r="E849" s="42">
        <v>620</v>
      </c>
      <c r="F849" s="37"/>
      <c r="G849" s="37"/>
      <c r="H849" s="38"/>
      <c r="I849" s="38"/>
      <c r="J849" s="38"/>
      <c r="K849" s="39"/>
      <c r="L849" s="37">
        <f>F849+H849+I849+J849+K849</f>
        <v>0</v>
      </c>
      <c r="M849" s="37">
        <f>G849+K849</f>
        <v>0</v>
      </c>
    </row>
    <row r="850" spans="1:13" s="115" customFormat="1" ht="66" hidden="1" customHeight="1">
      <c r="A850" s="133" t="s">
        <v>467</v>
      </c>
      <c r="B850" s="79" t="s">
        <v>210</v>
      </c>
      <c r="C850" s="79" t="s">
        <v>22</v>
      </c>
      <c r="D850" s="36" t="s">
        <v>468</v>
      </c>
      <c r="E850" s="35"/>
      <c r="F850" s="37">
        <f>F851</f>
        <v>0</v>
      </c>
      <c r="G850" s="37">
        <f>G851</f>
        <v>0</v>
      </c>
      <c r="H850" s="58">
        <f t="shared" ref="H850:M851" si="352">H851</f>
        <v>0</v>
      </c>
      <c r="I850" s="58">
        <f t="shared" si="352"/>
        <v>0</v>
      </c>
      <c r="J850" s="58">
        <f t="shared" si="352"/>
        <v>0</v>
      </c>
      <c r="K850" s="58">
        <f t="shared" si="352"/>
        <v>0</v>
      </c>
      <c r="L850" s="58">
        <f t="shared" si="352"/>
        <v>0</v>
      </c>
      <c r="M850" s="58">
        <f t="shared" si="352"/>
        <v>0</v>
      </c>
    </row>
    <row r="851" spans="1:13" s="115" customFormat="1" ht="50.25" hidden="1" customHeight="1">
      <c r="A851" s="34" t="s">
        <v>99</v>
      </c>
      <c r="B851" s="79" t="s">
        <v>210</v>
      </c>
      <c r="C851" s="79" t="s">
        <v>22</v>
      </c>
      <c r="D851" s="36" t="s">
        <v>468</v>
      </c>
      <c r="E851" s="42">
        <v>600</v>
      </c>
      <c r="F851" s="37">
        <f>F852</f>
        <v>0</v>
      </c>
      <c r="G851" s="37">
        <f>G852</f>
        <v>0</v>
      </c>
      <c r="H851" s="58">
        <f t="shared" si="352"/>
        <v>0</v>
      </c>
      <c r="I851" s="58">
        <f t="shared" si="352"/>
        <v>0</v>
      </c>
      <c r="J851" s="58">
        <f t="shared" si="352"/>
        <v>0</v>
      </c>
      <c r="K851" s="58">
        <f t="shared" si="352"/>
        <v>0</v>
      </c>
      <c r="L851" s="58">
        <f t="shared" si="352"/>
        <v>0</v>
      </c>
      <c r="M851" s="58">
        <f t="shared" si="352"/>
        <v>0</v>
      </c>
    </row>
    <row r="852" spans="1:13" s="115" customFormat="1" ht="18.75" hidden="1" customHeight="1">
      <c r="A852" s="125" t="s">
        <v>181</v>
      </c>
      <c r="B852" s="79" t="s">
        <v>210</v>
      </c>
      <c r="C852" s="79" t="s">
        <v>22</v>
      </c>
      <c r="D852" s="36" t="s">
        <v>468</v>
      </c>
      <c r="E852" s="42">
        <v>610</v>
      </c>
      <c r="F852" s="37"/>
      <c r="G852" s="37"/>
      <c r="H852" s="38"/>
      <c r="I852" s="38"/>
      <c r="J852" s="38"/>
      <c r="K852" s="39"/>
      <c r="L852" s="37">
        <f>F852+H852+I852+J852+K852</f>
        <v>0</v>
      </c>
      <c r="M852" s="37">
        <f>G852+K852</f>
        <v>0</v>
      </c>
    </row>
    <row r="853" spans="1:13" s="115" customFormat="1" ht="66" hidden="1" customHeight="1">
      <c r="A853" s="133" t="s">
        <v>469</v>
      </c>
      <c r="B853" s="79" t="s">
        <v>210</v>
      </c>
      <c r="C853" s="79" t="s">
        <v>22</v>
      </c>
      <c r="D853" s="36" t="s">
        <v>470</v>
      </c>
      <c r="E853" s="35"/>
      <c r="F853" s="37">
        <f>F854</f>
        <v>0</v>
      </c>
      <c r="G853" s="37">
        <f>G854</f>
        <v>0</v>
      </c>
      <c r="H853" s="58">
        <f t="shared" ref="H853:M854" si="353">H854</f>
        <v>0</v>
      </c>
      <c r="I853" s="58">
        <f t="shared" si="353"/>
        <v>0</v>
      </c>
      <c r="J853" s="58">
        <f t="shared" si="353"/>
        <v>0</v>
      </c>
      <c r="K853" s="58">
        <f t="shared" si="353"/>
        <v>0</v>
      </c>
      <c r="L853" s="58">
        <f t="shared" si="353"/>
        <v>0</v>
      </c>
      <c r="M853" s="58">
        <f t="shared" si="353"/>
        <v>0</v>
      </c>
    </row>
    <row r="854" spans="1:13" s="115" customFormat="1" ht="50.25" hidden="1" customHeight="1">
      <c r="A854" s="34" t="s">
        <v>99</v>
      </c>
      <c r="B854" s="79" t="s">
        <v>210</v>
      </c>
      <c r="C854" s="79" t="s">
        <v>22</v>
      </c>
      <c r="D854" s="36" t="s">
        <v>470</v>
      </c>
      <c r="E854" s="42">
        <v>600</v>
      </c>
      <c r="F854" s="37">
        <f>F855</f>
        <v>0</v>
      </c>
      <c r="G854" s="37">
        <f>G855</f>
        <v>0</v>
      </c>
      <c r="H854" s="58">
        <f t="shared" si="353"/>
        <v>0</v>
      </c>
      <c r="I854" s="58">
        <f t="shared" si="353"/>
        <v>0</v>
      </c>
      <c r="J854" s="58">
        <f t="shared" si="353"/>
        <v>0</v>
      </c>
      <c r="K854" s="58">
        <f t="shared" si="353"/>
        <v>0</v>
      </c>
      <c r="L854" s="58">
        <f t="shared" si="353"/>
        <v>0</v>
      </c>
      <c r="M854" s="58">
        <f t="shared" si="353"/>
        <v>0</v>
      </c>
    </row>
    <row r="855" spans="1:13" s="115" customFormat="1" ht="18.75" hidden="1" customHeight="1">
      <c r="A855" s="125" t="s">
        <v>181</v>
      </c>
      <c r="B855" s="79" t="s">
        <v>210</v>
      </c>
      <c r="C855" s="79" t="s">
        <v>22</v>
      </c>
      <c r="D855" s="36" t="s">
        <v>470</v>
      </c>
      <c r="E855" s="42">
        <v>610</v>
      </c>
      <c r="F855" s="37"/>
      <c r="G855" s="37"/>
      <c r="H855" s="38"/>
      <c r="I855" s="38"/>
      <c r="J855" s="38"/>
      <c r="K855" s="39"/>
      <c r="L855" s="37">
        <f>F855+H855+I855+J855+K855</f>
        <v>0</v>
      </c>
      <c r="M855" s="37">
        <f>G855+K855</f>
        <v>0</v>
      </c>
    </row>
    <row r="856" spans="1:13" s="115" customFormat="1" ht="116.25" hidden="1" customHeight="1">
      <c r="A856" s="125" t="s">
        <v>471</v>
      </c>
      <c r="B856" s="79" t="s">
        <v>210</v>
      </c>
      <c r="C856" s="79" t="s">
        <v>22</v>
      </c>
      <c r="D856" s="36" t="s">
        <v>472</v>
      </c>
      <c r="E856" s="35"/>
      <c r="F856" s="109"/>
      <c r="G856" s="109"/>
      <c r="H856" s="134"/>
      <c r="I856" s="134"/>
      <c r="J856" s="134"/>
      <c r="K856" s="134"/>
      <c r="L856" s="134"/>
      <c r="M856" s="134"/>
    </row>
    <row r="857" spans="1:13" s="115" customFormat="1" ht="50.25" hidden="1" customHeight="1">
      <c r="A857" s="34" t="s">
        <v>99</v>
      </c>
      <c r="B857" s="79" t="s">
        <v>210</v>
      </c>
      <c r="C857" s="79" t="s">
        <v>22</v>
      </c>
      <c r="D857" s="36" t="s">
        <v>472</v>
      </c>
      <c r="E857" s="42">
        <v>600</v>
      </c>
      <c r="F857" s="109"/>
      <c r="G857" s="109"/>
      <c r="H857" s="134"/>
      <c r="I857" s="134"/>
      <c r="J857" s="134"/>
      <c r="K857" s="134"/>
      <c r="L857" s="134"/>
      <c r="M857" s="134"/>
    </row>
    <row r="858" spans="1:13" s="115" customFormat="1" ht="18.75" hidden="1" customHeight="1">
      <c r="A858" s="125" t="s">
        <v>181</v>
      </c>
      <c r="B858" s="79" t="s">
        <v>210</v>
      </c>
      <c r="C858" s="79" t="s">
        <v>22</v>
      </c>
      <c r="D858" s="36" t="s">
        <v>472</v>
      </c>
      <c r="E858" s="42">
        <v>610</v>
      </c>
      <c r="F858" s="109"/>
      <c r="G858" s="109"/>
      <c r="H858" s="38"/>
      <c r="I858" s="38"/>
      <c r="J858" s="38"/>
      <c r="K858" s="39"/>
      <c r="L858" s="37">
        <f>F858+H858+I858+J858+K858</f>
        <v>0</v>
      </c>
      <c r="M858" s="37">
        <f>G858+K858</f>
        <v>0</v>
      </c>
    </row>
    <row r="859" spans="1:13" s="115" customFormat="1" ht="66.75" hidden="1" customHeight="1">
      <c r="A859" s="125" t="s">
        <v>473</v>
      </c>
      <c r="B859" s="79" t="s">
        <v>210</v>
      </c>
      <c r="C859" s="79" t="s">
        <v>22</v>
      </c>
      <c r="D859" s="36" t="s">
        <v>474</v>
      </c>
      <c r="E859" s="35"/>
      <c r="F859" s="37">
        <f>F860</f>
        <v>0</v>
      </c>
      <c r="G859" s="37">
        <f>G860</f>
        <v>0</v>
      </c>
      <c r="H859" s="58">
        <f t="shared" ref="H859:M860" si="354">H860</f>
        <v>0</v>
      </c>
      <c r="I859" s="58">
        <f t="shared" si="354"/>
        <v>0</v>
      </c>
      <c r="J859" s="58">
        <f t="shared" si="354"/>
        <v>0</v>
      </c>
      <c r="K859" s="58">
        <f t="shared" si="354"/>
        <v>0</v>
      </c>
      <c r="L859" s="58">
        <f t="shared" si="354"/>
        <v>0</v>
      </c>
      <c r="M859" s="58">
        <f t="shared" si="354"/>
        <v>0</v>
      </c>
    </row>
    <row r="860" spans="1:13" s="115" customFormat="1" ht="50.25" hidden="1" customHeight="1">
      <c r="A860" s="125" t="s">
        <v>99</v>
      </c>
      <c r="B860" s="79" t="s">
        <v>210</v>
      </c>
      <c r="C860" s="79" t="s">
        <v>22</v>
      </c>
      <c r="D860" s="36" t="s">
        <v>474</v>
      </c>
      <c r="E860" s="42">
        <v>600</v>
      </c>
      <c r="F860" s="37">
        <f>F861</f>
        <v>0</v>
      </c>
      <c r="G860" s="37">
        <f>G861</f>
        <v>0</v>
      </c>
      <c r="H860" s="58">
        <f t="shared" si="354"/>
        <v>0</v>
      </c>
      <c r="I860" s="58">
        <f t="shared" si="354"/>
        <v>0</v>
      </c>
      <c r="J860" s="58">
        <f t="shared" si="354"/>
        <v>0</v>
      </c>
      <c r="K860" s="58">
        <f t="shared" si="354"/>
        <v>0</v>
      </c>
      <c r="L860" s="58">
        <f t="shared" si="354"/>
        <v>0</v>
      </c>
      <c r="M860" s="58">
        <f t="shared" si="354"/>
        <v>0</v>
      </c>
    </row>
    <row r="861" spans="1:13" s="115" customFormat="1" ht="18.75" hidden="1" customHeight="1">
      <c r="A861" s="125" t="s">
        <v>181</v>
      </c>
      <c r="B861" s="79" t="s">
        <v>210</v>
      </c>
      <c r="C861" s="79" t="s">
        <v>22</v>
      </c>
      <c r="D861" s="36" t="s">
        <v>474</v>
      </c>
      <c r="E861" s="42">
        <v>610</v>
      </c>
      <c r="F861" s="37"/>
      <c r="G861" s="37"/>
      <c r="H861" s="38"/>
      <c r="I861" s="38"/>
      <c r="J861" s="38"/>
      <c r="K861" s="39"/>
      <c r="L861" s="37">
        <f>F861+H861+I861+J861+K861</f>
        <v>0</v>
      </c>
      <c r="M861" s="37">
        <f>G861+K861</f>
        <v>0</v>
      </c>
    </row>
    <row r="862" spans="1:13" s="115" customFormat="1" ht="83.25" hidden="1" customHeight="1">
      <c r="A862" s="125" t="s">
        <v>443</v>
      </c>
      <c r="B862" s="79" t="s">
        <v>210</v>
      </c>
      <c r="C862" s="79" t="s">
        <v>22</v>
      </c>
      <c r="D862" s="79" t="s">
        <v>475</v>
      </c>
      <c r="E862" s="35"/>
      <c r="F862" s="37">
        <f>F863</f>
        <v>0</v>
      </c>
      <c r="G862" s="37">
        <f>G863</f>
        <v>0</v>
      </c>
      <c r="H862" s="58">
        <f t="shared" ref="H862:M863" si="355">H863</f>
        <v>0</v>
      </c>
      <c r="I862" s="58">
        <f t="shared" si="355"/>
        <v>0</v>
      </c>
      <c r="J862" s="58">
        <f t="shared" si="355"/>
        <v>0</v>
      </c>
      <c r="K862" s="58">
        <f t="shared" si="355"/>
        <v>0</v>
      </c>
      <c r="L862" s="58">
        <f t="shared" si="355"/>
        <v>0</v>
      </c>
      <c r="M862" s="58">
        <f t="shared" si="355"/>
        <v>0</v>
      </c>
    </row>
    <row r="863" spans="1:13" s="115" customFormat="1" ht="50.25" hidden="1" customHeight="1">
      <c r="A863" s="34" t="s">
        <v>99</v>
      </c>
      <c r="B863" s="79" t="s">
        <v>210</v>
      </c>
      <c r="C863" s="79" t="s">
        <v>22</v>
      </c>
      <c r="D863" s="79" t="s">
        <v>475</v>
      </c>
      <c r="E863" s="42">
        <v>600</v>
      </c>
      <c r="F863" s="37">
        <f>F864</f>
        <v>0</v>
      </c>
      <c r="G863" s="37">
        <f>G864</f>
        <v>0</v>
      </c>
      <c r="H863" s="58">
        <f t="shared" si="355"/>
        <v>0</v>
      </c>
      <c r="I863" s="58">
        <f t="shared" si="355"/>
        <v>0</v>
      </c>
      <c r="J863" s="58">
        <f t="shared" si="355"/>
        <v>0</v>
      </c>
      <c r="K863" s="58">
        <f t="shared" si="355"/>
        <v>0</v>
      </c>
      <c r="L863" s="58">
        <f t="shared" si="355"/>
        <v>0</v>
      </c>
      <c r="M863" s="58">
        <f t="shared" si="355"/>
        <v>0</v>
      </c>
    </row>
    <row r="864" spans="1:13" s="115" customFormat="1" ht="18.75" hidden="1" customHeight="1">
      <c r="A864" s="125" t="s">
        <v>181</v>
      </c>
      <c r="B864" s="79" t="s">
        <v>210</v>
      </c>
      <c r="C864" s="79" t="s">
        <v>22</v>
      </c>
      <c r="D864" s="79" t="s">
        <v>475</v>
      </c>
      <c r="E864" s="42">
        <v>610</v>
      </c>
      <c r="F864" s="37"/>
      <c r="G864" s="37"/>
      <c r="H864" s="38"/>
      <c r="I864" s="38"/>
      <c r="J864" s="38"/>
      <c r="K864" s="39"/>
      <c r="L864" s="37">
        <f>F864+H864+I864+J864+K864</f>
        <v>0</v>
      </c>
      <c r="M864" s="37">
        <f>G864+K864</f>
        <v>0</v>
      </c>
    </row>
    <row r="865" spans="1:13" s="33" customFormat="1" ht="133.5">
      <c r="A865" s="50" t="s">
        <v>476</v>
      </c>
      <c r="B865" s="79" t="s">
        <v>210</v>
      </c>
      <c r="C865" s="79" t="s">
        <v>22</v>
      </c>
      <c r="D865" s="79" t="s">
        <v>477</v>
      </c>
      <c r="E865" s="79"/>
      <c r="F865" s="37">
        <f>F866</f>
        <v>352</v>
      </c>
      <c r="G865" s="37">
        <f>G866</f>
        <v>0</v>
      </c>
      <c r="H865" s="37">
        <f t="shared" ref="H865:M866" si="356">H866</f>
        <v>0</v>
      </c>
      <c r="I865" s="37">
        <f t="shared" si="356"/>
        <v>0</v>
      </c>
      <c r="J865" s="37">
        <f t="shared" si="356"/>
        <v>0</v>
      </c>
      <c r="K865" s="37">
        <f t="shared" si="356"/>
        <v>0</v>
      </c>
      <c r="L865" s="37">
        <f t="shared" si="356"/>
        <v>352</v>
      </c>
      <c r="M865" s="37">
        <f t="shared" si="356"/>
        <v>0</v>
      </c>
    </row>
    <row r="866" spans="1:13" s="33" customFormat="1" ht="18.75">
      <c r="A866" s="44" t="s">
        <v>47</v>
      </c>
      <c r="B866" s="79" t="s">
        <v>210</v>
      </c>
      <c r="C866" s="79" t="s">
        <v>22</v>
      </c>
      <c r="D866" s="79" t="s">
        <v>477</v>
      </c>
      <c r="E866" s="81">
        <v>800</v>
      </c>
      <c r="F866" s="37">
        <f>F867</f>
        <v>352</v>
      </c>
      <c r="G866" s="37">
        <f>G867</f>
        <v>0</v>
      </c>
      <c r="H866" s="37">
        <f t="shared" si="356"/>
        <v>0</v>
      </c>
      <c r="I866" s="37">
        <f t="shared" si="356"/>
        <v>0</v>
      </c>
      <c r="J866" s="37">
        <f t="shared" si="356"/>
        <v>0</v>
      </c>
      <c r="K866" s="37">
        <f t="shared" si="356"/>
        <v>0</v>
      </c>
      <c r="L866" s="37">
        <f t="shared" si="356"/>
        <v>352</v>
      </c>
      <c r="M866" s="37">
        <f t="shared" si="356"/>
        <v>0</v>
      </c>
    </row>
    <row r="867" spans="1:13" s="33" customFormat="1" ht="66.75">
      <c r="A867" s="34" t="s">
        <v>248</v>
      </c>
      <c r="B867" s="79" t="s">
        <v>210</v>
      </c>
      <c r="C867" s="79" t="s">
        <v>22</v>
      </c>
      <c r="D867" s="79" t="s">
        <v>477</v>
      </c>
      <c r="E867" s="81">
        <v>810</v>
      </c>
      <c r="F867" s="37">
        <v>352</v>
      </c>
      <c r="G867" s="37"/>
      <c r="H867" s="38"/>
      <c r="I867" s="38"/>
      <c r="J867" s="38"/>
      <c r="K867" s="39"/>
      <c r="L867" s="37">
        <f>F867+H867+I867+J867+K867</f>
        <v>352</v>
      </c>
      <c r="M867" s="37">
        <f>G867+K867</f>
        <v>0</v>
      </c>
    </row>
    <row r="868" spans="1:13" s="131" customFormat="1" ht="83.25" hidden="1">
      <c r="A868" s="91" t="s">
        <v>478</v>
      </c>
      <c r="B868" s="135" t="s">
        <v>210</v>
      </c>
      <c r="C868" s="135" t="s">
        <v>22</v>
      </c>
      <c r="D868" s="135" t="s">
        <v>479</v>
      </c>
      <c r="E868" s="135"/>
      <c r="F868" s="94">
        <f>F869</f>
        <v>0</v>
      </c>
      <c r="G868" s="94">
        <f>G869</f>
        <v>0</v>
      </c>
      <c r="H868" s="58">
        <f t="shared" ref="H868:M869" si="357">H869</f>
        <v>0</v>
      </c>
      <c r="I868" s="58">
        <f t="shared" si="357"/>
        <v>0</v>
      </c>
      <c r="J868" s="58">
        <f t="shared" si="357"/>
        <v>0</v>
      </c>
      <c r="K868" s="58">
        <f t="shared" si="357"/>
        <v>0</v>
      </c>
      <c r="L868" s="58">
        <f t="shared" si="357"/>
        <v>0</v>
      </c>
      <c r="M868" s="58">
        <f t="shared" si="357"/>
        <v>0</v>
      </c>
    </row>
    <row r="869" spans="1:13" s="131" customFormat="1" ht="50.25" hidden="1">
      <c r="A869" s="91" t="s">
        <v>99</v>
      </c>
      <c r="B869" s="135" t="s">
        <v>210</v>
      </c>
      <c r="C869" s="135" t="s">
        <v>22</v>
      </c>
      <c r="D869" s="135" t="s">
        <v>479</v>
      </c>
      <c r="E869" s="136">
        <v>600</v>
      </c>
      <c r="F869" s="94">
        <f>F870</f>
        <v>0</v>
      </c>
      <c r="G869" s="94">
        <f>G870</f>
        <v>0</v>
      </c>
      <c r="H869" s="58">
        <f t="shared" si="357"/>
        <v>0</v>
      </c>
      <c r="I869" s="58">
        <f t="shared" si="357"/>
        <v>0</v>
      </c>
      <c r="J869" s="58">
        <f t="shared" si="357"/>
        <v>0</v>
      </c>
      <c r="K869" s="58">
        <f t="shared" si="357"/>
        <v>0</v>
      </c>
      <c r="L869" s="58">
        <f t="shared" si="357"/>
        <v>0</v>
      </c>
      <c r="M869" s="58">
        <f t="shared" si="357"/>
        <v>0</v>
      </c>
    </row>
    <row r="870" spans="1:13" s="131" customFormat="1" ht="18.75" hidden="1">
      <c r="A870" s="91" t="s">
        <v>181</v>
      </c>
      <c r="B870" s="135" t="s">
        <v>210</v>
      </c>
      <c r="C870" s="135" t="s">
        <v>22</v>
      </c>
      <c r="D870" s="135" t="s">
        <v>479</v>
      </c>
      <c r="E870" s="136">
        <v>610</v>
      </c>
      <c r="F870" s="94"/>
      <c r="G870" s="94"/>
      <c r="H870" s="38"/>
      <c r="I870" s="38"/>
      <c r="J870" s="38"/>
      <c r="K870" s="39"/>
      <c r="L870" s="37">
        <f>F870+H870+I870+J870+K870</f>
        <v>0</v>
      </c>
      <c r="M870" s="37">
        <f>G870+K870</f>
        <v>0</v>
      </c>
    </row>
    <row r="871" spans="1:13" s="115" customFormat="1" ht="83.25">
      <c r="A871" s="34" t="s">
        <v>443</v>
      </c>
      <c r="B871" s="79" t="s">
        <v>210</v>
      </c>
      <c r="C871" s="79" t="s">
        <v>22</v>
      </c>
      <c r="D871" s="79" t="s">
        <v>480</v>
      </c>
      <c r="E871" s="35"/>
      <c r="F871" s="37">
        <f>F872</f>
        <v>3102</v>
      </c>
      <c r="G871" s="37">
        <f>G872</f>
        <v>0</v>
      </c>
      <c r="H871" s="37">
        <f t="shared" ref="H871:M872" si="358">H872</f>
        <v>0</v>
      </c>
      <c r="I871" s="37">
        <f t="shared" si="358"/>
        <v>0</v>
      </c>
      <c r="J871" s="37">
        <f t="shared" si="358"/>
        <v>0</v>
      </c>
      <c r="K871" s="37">
        <f t="shared" si="358"/>
        <v>0</v>
      </c>
      <c r="L871" s="37">
        <f t="shared" si="358"/>
        <v>3102</v>
      </c>
      <c r="M871" s="37">
        <f t="shared" si="358"/>
        <v>0</v>
      </c>
    </row>
    <row r="872" spans="1:13" s="115" customFormat="1" ht="50.25">
      <c r="A872" s="34" t="s">
        <v>99</v>
      </c>
      <c r="B872" s="79" t="s">
        <v>210</v>
      </c>
      <c r="C872" s="79" t="s">
        <v>22</v>
      </c>
      <c r="D872" s="79" t="s">
        <v>480</v>
      </c>
      <c r="E872" s="42">
        <v>600</v>
      </c>
      <c r="F872" s="37">
        <f>F873</f>
        <v>3102</v>
      </c>
      <c r="G872" s="37">
        <f>G873</f>
        <v>0</v>
      </c>
      <c r="H872" s="37">
        <f t="shared" si="358"/>
        <v>0</v>
      </c>
      <c r="I872" s="37">
        <f t="shared" si="358"/>
        <v>0</v>
      </c>
      <c r="J872" s="37">
        <f t="shared" si="358"/>
        <v>0</v>
      </c>
      <c r="K872" s="37">
        <f t="shared" si="358"/>
        <v>0</v>
      </c>
      <c r="L872" s="37">
        <f t="shared" si="358"/>
        <v>3102</v>
      </c>
      <c r="M872" s="37">
        <f t="shared" si="358"/>
        <v>0</v>
      </c>
    </row>
    <row r="873" spans="1:13" s="115" customFormat="1" ht="18.75">
      <c r="A873" s="34" t="s">
        <v>181</v>
      </c>
      <c r="B873" s="79" t="s">
        <v>210</v>
      </c>
      <c r="C873" s="79" t="s">
        <v>22</v>
      </c>
      <c r="D873" s="79" t="s">
        <v>480</v>
      </c>
      <c r="E873" s="42">
        <v>610</v>
      </c>
      <c r="F873" s="37">
        <v>3102</v>
      </c>
      <c r="G873" s="37"/>
      <c r="H873" s="38"/>
      <c r="I873" s="38"/>
      <c r="J873" s="38"/>
      <c r="K873" s="39"/>
      <c r="L873" s="37">
        <f>F873+H873+I873+J873+K873</f>
        <v>3102</v>
      </c>
      <c r="M873" s="37">
        <f>G873+K873</f>
        <v>0</v>
      </c>
    </row>
    <row r="874" spans="1:13" s="33" customFormat="1" ht="83.25">
      <c r="A874" s="63" t="s">
        <v>443</v>
      </c>
      <c r="B874" s="79" t="s">
        <v>210</v>
      </c>
      <c r="C874" s="79" t="s">
        <v>22</v>
      </c>
      <c r="D874" s="79" t="s">
        <v>446</v>
      </c>
      <c r="E874" s="40"/>
      <c r="F874" s="60">
        <f>F875</f>
        <v>532</v>
      </c>
      <c r="G874" s="60">
        <f>G875</f>
        <v>0</v>
      </c>
      <c r="H874" s="60">
        <f t="shared" ref="H874:M875" si="359">H875</f>
        <v>0</v>
      </c>
      <c r="I874" s="60">
        <f t="shared" si="359"/>
        <v>0</v>
      </c>
      <c r="J874" s="60">
        <f t="shared" si="359"/>
        <v>0</v>
      </c>
      <c r="K874" s="60">
        <f t="shared" si="359"/>
        <v>0</v>
      </c>
      <c r="L874" s="60">
        <f t="shared" si="359"/>
        <v>532</v>
      </c>
      <c r="M874" s="60">
        <f t="shared" si="359"/>
        <v>0</v>
      </c>
    </row>
    <row r="875" spans="1:13" s="33" customFormat="1" ht="50.25">
      <c r="A875" s="34" t="s">
        <v>99</v>
      </c>
      <c r="B875" s="79" t="s">
        <v>210</v>
      </c>
      <c r="C875" s="79" t="s">
        <v>22</v>
      </c>
      <c r="D875" s="79" t="s">
        <v>446</v>
      </c>
      <c r="E875" s="40">
        <v>600</v>
      </c>
      <c r="F875" s="37">
        <f>F876</f>
        <v>532</v>
      </c>
      <c r="G875" s="37">
        <f>G876</f>
        <v>0</v>
      </c>
      <c r="H875" s="37">
        <f t="shared" si="359"/>
        <v>0</v>
      </c>
      <c r="I875" s="37">
        <f t="shared" si="359"/>
        <v>0</v>
      </c>
      <c r="J875" s="37">
        <f t="shared" si="359"/>
        <v>0</v>
      </c>
      <c r="K875" s="37">
        <f t="shared" si="359"/>
        <v>0</v>
      </c>
      <c r="L875" s="37">
        <f t="shared" si="359"/>
        <v>532</v>
      </c>
      <c r="M875" s="37">
        <f t="shared" si="359"/>
        <v>0</v>
      </c>
    </row>
    <row r="876" spans="1:13" s="33" customFormat="1" ht="18.75">
      <c r="A876" s="63" t="s">
        <v>181</v>
      </c>
      <c r="B876" s="79" t="s">
        <v>210</v>
      </c>
      <c r="C876" s="79" t="s">
        <v>22</v>
      </c>
      <c r="D876" s="79" t="s">
        <v>446</v>
      </c>
      <c r="E876" s="40">
        <v>610</v>
      </c>
      <c r="F876" s="37">
        <v>532</v>
      </c>
      <c r="G876" s="37"/>
      <c r="H876" s="38"/>
      <c r="I876" s="38"/>
      <c r="J876" s="38"/>
      <c r="K876" s="39"/>
      <c r="L876" s="37">
        <f>F876+H876+I876+J876+K876</f>
        <v>532</v>
      </c>
      <c r="M876" s="37">
        <f>G876+K876</f>
        <v>0</v>
      </c>
    </row>
    <row r="877" spans="1:13" s="131" customFormat="1" ht="83.25" hidden="1">
      <c r="A877" s="137" t="s">
        <v>443</v>
      </c>
      <c r="B877" s="135" t="s">
        <v>210</v>
      </c>
      <c r="C877" s="135" t="s">
        <v>22</v>
      </c>
      <c r="D877" s="135" t="s">
        <v>481</v>
      </c>
      <c r="E877" s="129"/>
      <c r="F877" s="94">
        <f>F878</f>
        <v>0</v>
      </c>
      <c r="G877" s="93">
        <f>G878</f>
        <v>0</v>
      </c>
      <c r="H877" s="58">
        <f t="shared" ref="H877:M878" si="360">H878</f>
        <v>0</v>
      </c>
      <c r="I877" s="58">
        <f t="shared" si="360"/>
        <v>0</v>
      </c>
      <c r="J877" s="58">
        <f t="shared" si="360"/>
        <v>0</v>
      </c>
      <c r="K877" s="58">
        <f t="shared" si="360"/>
        <v>0</v>
      </c>
      <c r="L877" s="58">
        <f t="shared" si="360"/>
        <v>0</v>
      </c>
      <c r="M877" s="58">
        <f t="shared" si="360"/>
        <v>0</v>
      </c>
    </row>
    <row r="878" spans="1:13" s="131" customFormat="1" ht="50.25" hidden="1">
      <c r="A878" s="91" t="s">
        <v>99</v>
      </c>
      <c r="B878" s="135" t="s">
        <v>210</v>
      </c>
      <c r="C878" s="135" t="s">
        <v>22</v>
      </c>
      <c r="D878" s="135" t="s">
        <v>481</v>
      </c>
      <c r="E878" s="129">
        <v>600</v>
      </c>
      <c r="F878" s="94">
        <f>F879</f>
        <v>0</v>
      </c>
      <c r="G878" s="94">
        <f>G879</f>
        <v>0</v>
      </c>
      <c r="H878" s="58">
        <f t="shared" si="360"/>
        <v>0</v>
      </c>
      <c r="I878" s="58">
        <f t="shared" si="360"/>
        <v>0</v>
      </c>
      <c r="J878" s="58">
        <f t="shared" si="360"/>
        <v>0</v>
      </c>
      <c r="K878" s="58">
        <f t="shared" si="360"/>
        <v>0</v>
      </c>
      <c r="L878" s="58">
        <f t="shared" si="360"/>
        <v>0</v>
      </c>
      <c r="M878" s="58">
        <f t="shared" si="360"/>
        <v>0</v>
      </c>
    </row>
    <row r="879" spans="1:13" s="131" customFormat="1" ht="18.75" hidden="1">
      <c r="A879" s="137" t="s">
        <v>181</v>
      </c>
      <c r="B879" s="135" t="s">
        <v>210</v>
      </c>
      <c r="C879" s="135" t="s">
        <v>22</v>
      </c>
      <c r="D879" s="135" t="s">
        <v>481</v>
      </c>
      <c r="E879" s="129">
        <v>610</v>
      </c>
      <c r="F879" s="94">
        <f>6813-6813</f>
        <v>0</v>
      </c>
      <c r="G879" s="94"/>
      <c r="H879" s="38"/>
      <c r="I879" s="38"/>
      <c r="J879" s="38"/>
      <c r="K879" s="39"/>
      <c r="L879" s="37">
        <f>F879+H879+I879+J879+K879</f>
        <v>0</v>
      </c>
      <c r="M879" s="37">
        <f>G879+K879</f>
        <v>0</v>
      </c>
    </row>
    <row r="880" spans="1:13" s="33" customFormat="1" ht="50.25">
      <c r="A880" s="125" t="s">
        <v>447</v>
      </c>
      <c r="B880" s="79" t="s">
        <v>210</v>
      </c>
      <c r="C880" s="79" t="s">
        <v>22</v>
      </c>
      <c r="D880" s="79" t="s">
        <v>482</v>
      </c>
      <c r="E880" s="40"/>
      <c r="F880" s="37">
        <f>F881</f>
        <v>1334</v>
      </c>
      <c r="G880" s="37"/>
      <c r="H880" s="37">
        <f t="shared" ref="H880:M881" si="361">H881</f>
        <v>0</v>
      </c>
      <c r="I880" s="37">
        <f t="shared" si="361"/>
        <v>0</v>
      </c>
      <c r="J880" s="37">
        <f t="shared" si="361"/>
        <v>0</v>
      </c>
      <c r="K880" s="37">
        <f t="shared" si="361"/>
        <v>0</v>
      </c>
      <c r="L880" s="37">
        <f t="shared" si="361"/>
        <v>1334</v>
      </c>
      <c r="M880" s="37">
        <f t="shared" si="361"/>
        <v>0</v>
      </c>
    </row>
    <row r="881" spans="1:13" s="33" customFormat="1" ht="50.25">
      <c r="A881" s="34" t="s">
        <v>99</v>
      </c>
      <c r="B881" s="79" t="s">
        <v>210</v>
      </c>
      <c r="C881" s="79" t="s">
        <v>22</v>
      </c>
      <c r="D881" s="79" t="s">
        <v>482</v>
      </c>
      <c r="E881" s="40">
        <v>600</v>
      </c>
      <c r="F881" s="37">
        <f>F882</f>
        <v>1334</v>
      </c>
      <c r="G881" s="37"/>
      <c r="H881" s="37">
        <f t="shared" si="361"/>
        <v>0</v>
      </c>
      <c r="I881" s="37">
        <f t="shared" si="361"/>
        <v>0</v>
      </c>
      <c r="J881" s="37">
        <f t="shared" si="361"/>
        <v>0</v>
      </c>
      <c r="K881" s="37">
        <f t="shared" si="361"/>
        <v>0</v>
      </c>
      <c r="L881" s="37">
        <f t="shared" si="361"/>
        <v>1334</v>
      </c>
      <c r="M881" s="37">
        <f t="shared" si="361"/>
        <v>0</v>
      </c>
    </row>
    <row r="882" spans="1:13" s="33" customFormat="1" ht="18.75">
      <c r="A882" s="125" t="s">
        <v>181</v>
      </c>
      <c r="B882" s="79" t="s">
        <v>210</v>
      </c>
      <c r="C882" s="79" t="s">
        <v>22</v>
      </c>
      <c r="D882" s="79" t="s">
        <v>482</v>
      </c>
      <c r="E882" s="40">
        <v>610</v>
      </c>
      <c r="F882" s="37">
        <v>1334</v>
      </c>
      <c r="G882" s="37"/>
      <c r="H882" s="38"/>
      <c r="I882" s="38"/>
      <c r="J882" s="38"/>
      <c r="K882" s="39"/>
      <c r="L882" s="37">
        <f>F882+H882+I882+J882+K882</f>
        <v>1334</v>
      </c>
      <c r="M882" s="37">
        <f>G882+K882</f>
        <v>0</v>
      </c>
    </row>
    <row r="883" spans="1:13" s="33" customFormat="1" ht="33.75">
      <c r="A883" s="34" t="s">
        <v>483</v>
      </c>
      <c r="B883" s="79" t="s">
        <v>210</v>
      </c>
      <c r="C883" s="79" t="s">
        <v>22</v>
      </c>
      <c r="D883" s="79" t="s">
        <v>484</v>
      </c>
      <c r="E883" s="35"/>
      <c r="F883" s="37">
        <f>F884</f>
        <v>540212</v>
      </c>
      <c r="G883" s="37">
        <f>G884</f>
        <v>516542</v>
      </c>
      <c r="H883" s="37">
        <f t="shared" ref="H883:M884" si="362">H884</f>
        <v>0</v>
      </c>
      <c r="I883" s="37">
        <f t="shared" si="362"/>
        <v>0</v>
      </c>
      <c r="J883" s="37">
        <f t="shared" si="362"/>
        <v>0</v>
      </c>
      <c r="K883" s="37">
        <f t="shared" si="362"/>
        <v>0</v>
      </c>
      <c r="L883" s="37">
        <f t="shared" si="362"/>
        <v>540212</v>
      </c>
      <c r="M883" s="37">
        <f t="shared" si="362"/>
        <v>516542</v>
      </c>
    </row>
    <row r="884" spans="1:13" s="33" customFormat="1" ht="33.75">
      <c r="A884" s="34" t="s">
        <v>273</v>
      </c>
      <c r="B884" s="79" t="s">
        <v>210</v>
      </c>
      <c r="C884" s="79" t="s">
        <v>22</v>
      </c>
      <c r="D884" s="79" t="s">
        <v>484</v>
      </c>
      <c r="E884" s="42">
        <v>400</v>
      </c>
      <c r="F884" s="37">
        <f>F885</f>
        <v>540212</v>
      </c>
      <c r="G884" s="37">
        <f>G885</f>
        <v>516542</v>
      </c>
      <c r="H884" s="37">
        <f t="shared" si="362"/>
        <v>0</v>
      </c>
      <c r="I884" s="37">
        <f t="shared" si="362"/>
        <v>0</v>
      </c>
      <c r="J884" s="37">
        <f t="shared" si="362"/>
        <v>0</v>
      </c>
      <c r="K884" s="37">
        <f t="shared" si="362"/>
        <v>0</v>
      </c>
      <c r="L884" s="37">
        <f t="shared" si="362"/>
        <v>540212</v>
      </c>
      <c r="M884" s="37">
        <f t="shared" si="362"/>
        <v>516542</v>
      </c>
    </row>
    <row r="885" spans="1:13" s="33" customFormat="1" ht="18.75">
      <c r="A885" s="34" t="s">
        <v>271</v>
      </c>
      <c r="B885" s="79" t="s">
        <v>210</v>
      </c>
      <c r="C885" s="79" t="s">
        <v>22</v>
      </c>
      <c r="D885" s="79" t="s">
        <v>484</v>
      </c>
      <c r="E885" s="42">
        <v>410</v>
      </c>
      <c r="F885" s="37">
        <f>384044+156168</f>
        <v>540212</v>
      </c>
      <c r="G885" s="37">
        <f>364842+151700</f>
        <v>516542</v>
      </c>
      <c r="H885" s="38"/>
      <c r="I885" s="38"/>
      <c r="J885" s="38"/>
      <c r="K885" s="39"/>
      <c r="L885" s="37">
        <f>F885+H885+I885+J885+K885</f>
        <v>540212</v>
      </c>
      <c r="M885" s="37">
        <f>G885+K885</f>
        <v>516542</v>
      </c>
    </row>
    <row r="886" spans="1:13" s="131" customFormat="1" ht="33.75" hidden="1">
      <c r="A886" s="91" t="s">
        <v>483</v>
      </c>
      <c r="B886" s="135" t="s">
        <v>210</v>
      </c>
      <c r="C886" s="135" t="s">
        <v>22</v>
      </c>
      <c r="D886" s="135" t="s">
        <v>485</v>
      </c>
      <c r="E886" s="92"/>
      <c r="F886" s="94">
        <f>F887</f>
        <v>0</v>
      </c>
      <c r="G886" s="94">
        <f>G887</f>
        <v>0</v>
      </c>
      <c r="H886" s="58">
        <f t="shared" ref="H886:M887" si="363">H887</f>
        <v>0</v>
      </c>
      <c r="I886" s="58">
        <f t="shared" si="363"/>
        <v>0</v>
      </c>
      <c r="J886" s="58">
        <f t="shared" si="363"/>
        <v>0</v>
      </c>
      <c r="K886" s="58">
        <f t="shared" si="363"/>
        <v>0</v>
      </c>
      <c r="L886" s="58">
        <f t="shared" si="363"/>
        <v>0</v>
      </c>
      <c r="M886" s="58">
        <f t="shared" si="363"/>
        <v>0</v>
      </c>
    </row>
    <row r="887" spans="1:13" s="131" customFormat="1" ht="33.75" hidden="1">
      <c r="A887" s="91" t="s">
        <v>273</v>
      </c>
      <c r="B887" s="135" t="s">
        <v>210</v>
      </c>
      <c r="C887" s="135" t="s">
        <v>22</v>
      </c>
      <c r="D887" s="135" t="s">
        <v>485</v>
      </c>
      <c r="E887" s="119">
        <v>400</v>
      </c>
      <c r="F887" s="94">
        <f>F888</f>
        <v>0</v>
      </c>
      <c r="G887" s="94">
        <f>G888</f>
        <v>0</v>
      </c>
      <c r="H887" s="58">
        <f t="shared" si="363"/>
        <v>0</v>
      </c>
      <c r="I887" s="58">
        <f t="shared" si="363"/>
        <v>0</v>
      </c>
      <c r="J887" s="58">
        <f t="shared" si="363"/>
        <v>0</v>
      </c>
      <c r="K887" s="58">
        <f t="shared" si="363"/>
        <v>0</v>
      </c>
      <c r="L887" s="58">
        <f t="shared" si="363"/>
        <v>0</v>
      </c>
      <c r="M887" s="58">
        <f t="shared" si="363"/>
        <v>0</v>
      </c>
    </row>
    <row r="888" spans="1:13" s="131" customFormat="1" ht="18.75" hidden="1">
      <c r="A888" s="91" t="s">
        <v>271</v>
      </c>
      <c r="B888" s="135" t="s">
        <v>210</v>
      </c>
      <c r="C888" s="135" t="s">
        <v>22</v>
      </c>
      <c r="D888" s="135" t="s">
        <v>485</v>
      </c>
      <c r="E888" s="119">
        <v>410</v>
      </c>
      <c r="F888" s="94">
        <f>69735-69735</f>
        <v>0</v>
      </c>
      <c r="G888" s="94">
        <f>66248-66248</f>
        <v>0</v>
      </c>
      <c r="H888" s="38"/>
      <c r="I888" s="38"/>
      <c r="J888" s="38"/>
      <c r="K888" s="39"/>
      <c r="L888" s="37">
        <f>F888+H888+I888+J888+K888</f>
        <v>0</v>
      </c>
      <c r="M888" s="37">
        <f>G888+K888</f>
        <v>0</v>
      </c>
    </row>
    <row r="889" spans="1:13" s="115" customFormat="1" ht="50.25">
      <c r="A889" s="34" t="s">
        <v>374</v>
      </c>
      <c r="B889" s="79" t="s">
        <v>210</v>
      </c>
      <c r="C889" s="79" t="s">
        <v>22</v>
      </c>
      <c r="D889" s="35" t="s">
        <v>375</v>
      </c>
      <c r="E889" s="35"/>
      <c r="F889" s="37">
        <f>F890+F894</f>
        <v>2817</v>
      </c>
      <c r="G889" s="37">
        <f>G890+G894</f>
        <v>0</v>
      </c>
      <c r="H889" s="37">
        <f t="shared" ref="H889:M889" si="364">H890+H894</f>
        <v>0</v>
      </c>
      <c r="I889" s="37">
        <f t="shared" si="364"/>
        <v>0</v>
      </c>
      <c r="J889" s="37">
        <f t="shared" si="364"/>
        <v>0</v>
      </c>
      <c r="K889" s="37">
        <f t="shared" si="364"/>
        <v>0</v>
      </c>
      <c r="L889" s="37">
        <f t="shared" si="364"/>
        <v>2817</v>
      </c>
      <c r="M889" s="37">
        <f t="shared" si="364"/>
        <v>0</v>
      </c>
    </row>
    <row r="890" spans="1:13" s="115" customFormat="1" ht="18.75">
      <c r="A890" s="106" t="s">
        <v>85</v>
      </c>
      <c r="B890" s="35" t="s">
        <v>210</v>
      </c>
      <c r="C890" s="35" t="s">
        <v>22</v>
      </c>
      <c r="D890" s="35" t="s">
        <v>376</v>
      </c>
      <c r="E890" s="35"/>
      <c r="F890" s="37">
        <f t="shared" ref="F890:M892" si="365">F891</f>
        <v>2817</v>
      </c>
      <c r="G890" s="37">
        <f t="shared" si="365"/>
        <v>0</v>
      </c>
      <c r="H890" s="37">
        <f t="shared" si="365"/>
        <v>0</v>
      </c>
      <c r="I890" s="37">
        <f t="shared" si="365"/>
        <v>0</v>
      </c>
      <c r="J890" s="37">
        <f t="shared" si="365"/>
        <v>0</v>
      </c>
      <c r="K890" s="37">
        <f t="shared" si="365"/>
        <v>0</v>
      </c>
      <c r="L890" s="37">
        <f t="shared" si="365"/>
        <v>2817</v>
      </c>
      <c r="M890" s="37">
        <f t="shared" si="365"/>
        <v>0</v>
      </c>
    </row>
    <row r="891" spans="1:13" s="115" customFormat="1" ht="18.75">
      <c r="A891" s="44" t="s">
        <v>453</v>
      </c>
      <c r="B891" s="79" t="s">
        <v>210</v>
      </c>
      <c r="C891" s="79" t="s">
        <v>22</v>
      </c>
      <c r="D891" s="79" t="s">
        <v>486</v>
      </c>
      <c r="E891" s="79"/>
      <c r="F891" s="37">
        <f t="shared" si="365"/>
        <v>2817</v>
      </c>
      <c r="G891" s="37">
        <f t="shared" si="365"/>
        <v>0</v>
      </c>
      <c r="H891" s="37">
        <f t="shared" si="365"/>
        <v>0</v>
      </c>
      <c r="I891" s="37">
        <f t="shared" si="365"/>
        <v>0</v>
      </c>
      <c r="J891" s="37">
        <f t="shared" si="365"/>
        <v>0</v>
      </c>
      <c r="K891" s="37">
        <f t="shared" si="365"/>
        <v>0</v>
      </c>
      <c r="L891" s="37">
        <f t="shared" si="365"/>
        <v>2817</v>
      </c>
      <c r="M891" s="37">
        <f t="shared" si="365"/>
        <v>0</v>
      </c>
    </row>
    <row r="892" spans="1:13" s="115" customFormat="1" ht="50.25">
      <c r="A892" s="44" t="s">
        <v>99</v>
      </c>
      <c r="B892" s="79" t="s">
        <v>210</v>
      </c>
      <c r="C892" s="79" t="s">
        <v>22</v>
      </c>
      <c r="D892" s="79" t="s">
        <v>486</v>
      </c>
      <c r="E892" s="81">
        <v>600</v>
      </c>
      <c r="F892" s="37">
        <f t="shared" si="365"/>
        <v>2817</v>
      </c>
      <c r="G892" s="37">
        <f t="shared" si="365"/>
        <v>0</v>
      </c>
      <c r="H892" s="37">
        <f t="shared" si="365"/>
        <v>0</v>
      </c>
      <c r="I892" s="37">
        <f t="shared" si="365"/>
        <v>0</v>
      </c>
      <c r="J892" s="37">
        <f t="shared" si="365"/>
        <v>0</v>
      </c>
      <c r="K892" s="37">
        <f t="shared" si="365"/>
        <v>0</v>
      </c>
      <c r="L892" s="37">
        <f t="shared" si="365"/>
        <v>2817</v>
      </c>
      <c r="M892" s="37">
        <f t="shared" si="365"/>
        <v>0</v>
      </c>
    </row>
    <row r="893" spans="1:13" s="115" customFormat="1" ht="18.75">
      <c r="A893" s="44" t="s">
        <v>181</v>
      </c>
      <c r="B893" s="79" t="s">
        <v>210</v>
      </c>
      <c r="C893" s="79" t="s">
        <v>22</v>
      </c>
      <c r="D893" s="79" t="s">
        <v>486</v>
      </c>
      <c r="E893" s="81">
        <v>610</v>
      </c>
      <c r="F893" s="37">
        <v>2817</v>
      </c>
      <c r="G893" s="37"/>
      <c r="H893" s="38"/>
      <c r="I893" s="38"/>
      <c r="J893" s="38"/>
      <c r="K893" s="39"/>
      <c r="L893" s="37">
        <f>F893+H893+I893+J893+K893</f>
        <v>2817</v>
      </c>
      <c r="M893" s="37">
        <f>G893+K893</f>
        <v>0</v>
      </c>
    </row>
    <row r="894" spans="1:13" s="131" customFormat="1" ht="83.25" hidden="1">
      <c r="A894" s="34" t="s">
        <v>357</v>
      </c>
      <c r="B894" s="79" t="s">
        <v>210</v>
      </c>
      <c r="C894" s="79" t="s">
        <v>22</v>
      </c>
      <c r="D894" s="79" t="s">
        <v>487</v>
      </c>
      <c r="E894" s="35"/>
      <c r="F894" s="37">
        <f>F895</f>
        <v>0</v>
      </c>
      <c r="G894" s="37">
        <f>G895</f>
        <v>0</v>
      </c>
      <c r="H894" s="58">
        <f t="shared" ref="H894:M895" si="366">H895</f>
        <v>0</v>
      </c>
      <c r="I894" s="58">
        <f t="shared" si="366"/>
        <v>0</v>
      </c>
      <c r="J894" s="58">
        <f t="shared" si="366"/>
        <v>0</v>
      </c>
      <c r="K894" s="58">
        <f t="shared" si="366"/>
        <v>0</v>
      </c>
      <c r="L894" s="58">
        <f t="shared" si="366"/>
        <v>0</v>
      </c>
      <c r="M894" s="58">
        <f t="shared" si="366"/>
        <v>0</v>
      </c>
    </row>
    <row r="895" spans="1:13" s="131" customFormat="1" ht="50.25" hidden="1">
      <c r="A895" s="34" t="s">
        <v>99</v>
      </c>
      <c r="B895" s="79" t="s">
        <v>210</v>
      </c>
      <c r="C895" s="79" t="s">
        <v>22</v>
      </c>
      <c r="D895" s="79" t="s">
        <v>487</v>
      </c>
      <c r="E895" s="42">
        <v>600</v>
      </c>
      <c r="F895" s="37">
        <f>F896</f>
        <v>0</v>
      </c>
      <c r="G895" s="37">
        <f>G896</f>
        <v>0</v>
      </c>
      <c r="H895" s="58">
        <f t="shared" si="366"/>
        <v>0</v>
      </c>
      <c r="I895" s="58">
        <f t="shared" si="366"/>
        <v>0</v>
      </c>
      <c r="J895" s="58">
        <f t="shared" si="366"/>
        <v>0</v>
      </c>
      <c r="K895" s="58">
        <f t="shared" si="366"/>
        <v>0</v>
      </c>
      <c r="L895" s="58">
        <f t="shared" si="366"/>
        <v>0</v>
      </c>
      <c r="M895" s="58">
        <f t="shared" si="366"/>
        <v>0</v>
      </c>
    </row>
    <row r="896" spans="1:13" s="131" customFormat="1" ht="18.75" hidden="1">
      <c r="A896" s="34" t="s">
        <v>181</v>
      </c>
      <c r="B896" s="79" t="s">
        <v>210</v>
      </c>
      <c r="C896" s="79" t="s">
        <v>22</v>
      </c>
      <c r="D896" s="79" t="s">
        <v>487</v>
      </c>
      <c r="E896" s="42">
        <v>610</v>
      </c>
      <c r="F896" s="37"/>
      <c r="G896" s="37"/>
      <c r="H896" s="38"/>
      <c r="I896" s="38"/>
      <c r="J896" s="38"/>
      <c r="K896" s="39"/>
      <c r="L896" s="37">
        <f>F896+H896+I896+J896+K896</f>
        <v>0</v>
      </c>
      <c r="M896" s="37">
        <f>G896+K896</f>
        <v>0</v>
      </c>
    </row>
    <row r="897" spans="1:13" s="131" customFormat="1" ht="18.75" hidden="1">
      <c r="A897" s="44" t="s">
        <v>33</v>
      </c>
      <c r="B897" s="79" t="s">
        <v>210</v>
      </c>
      <c r="C897" s="79" t="s">
        <v>22</v>
      </c>
      <c r="D897" s="47" t="s">
        <v>34</v>
      </c>
      <c r="E897" s="35"/>
      <c r="F897" s="37">
        <f t="shared" ref="F897:M900" si="367">F898</f>
        <v>0</v>
      </c>
      <c r="G897" s="37">
        <f t="shared" si="367"/>
        <v>0</v>
      </c>
      <c r="H897" s="58">
        <f t="shared" si="367"/>
        <v>0</v>
      </c>
      <c r="I897" s="58">
        <f t="shared" si="367"/>
        <v>0</v>
      </c>
      <c r="J897" s="58">
        <f t="shared" si="367"/>
        <v>0</v>
      </c>
      <c r="K897" s="58">
        <f t="shared" si="367"/>
        <v>0</v>
      </c>
      <c r="L897" s="58">
        <f t="shared" si="367"/>
        <v>0</v>
      </c>
      <c r="M897" s="58">
        <f t="shared" si="367"/>
        <v>0</v>
      </c>
    </row>
    <row r="898" spans="1:13" s="131" customFormat="1" ht="18.75" hidden="1">
      <c r="A898" s="34" t="s">
        <v>85</v>
      </c>
      <c r="B898" s="79" t="s">
        <v>210</v>
      </c>
      <c r="C898" s="79" t="s">
        <v>22</v>
      </c>
      <c r="D898" s="54" t="s">
        <v>154</v>
      </c>
      <c r="E898" s="35"/>
      <c r="F898" s="37">
        <f t="shared" si="367"/>
        <v>0</v>
      </c>
      <c r="G898" s="37">
        <f t="shared" si="367"/>
        <v>0</v>
      </c>
      <c r="H898" s="58">
        <f t="shared" si="367"/>
        <v>0</v>
      </c>
      <c r="I898" s="58">
        <f t="shared" si="367"/>
        <v>0</v>
      </c>
      <c r="J898" s="58">
        <f t="shared" si="367"/>
        <v>0</v>
      </c>
      <c r="K898" s="58">
        <f t="shared" si="367"/>
        <v>0</v>
      </c>
      <c r="L898" s="58">
        <f t="shared" si="367"/>
        <v>0</v>
      </c>
      <c r="M898" s="58">
        <f t="shared" si="367"/>
        <v>0</v>
      </c>
    </row>
    <row r="899" spans="1:13" s="131" customFormat="1" ht="18.75" hidden="1">
      <c r="A899" s="44" t="s">
        <v>453</v>
      </c>
      <c r="B899" s="79" t="s">
        <v>210</v>
      </c>
      <c r="C899" s="79" t="s">
        <v>22</v>
      </c>
      <c r="D899" s="79" t="s">
        <v>488</v>
      </c>
      <c r="E899" s="35"/>
      <c r="F899" s="37">
        <f t="shared" si="367"/>
        <v>0</v>
      </c>
      <c r="G899" s="37">
        <f t="shared" si="367"/>
        <v>0</v>
      </c>
      <c r="H899" s="58">
        <f t="shared" si="367"/>
        <v>0</v>
      </c>
      <c r="I899" s="58">
        <f t="shared" si="367"/>
        <v>0</v>
      </c>
      <c r="J899" s="58">
        <f t="shared" si="367"/>
        <v>0</v>
      </c>
      <c r="K899" s="58">
        <f t="shared" si="367"/>
        <v>0</v>
      </c>
      <c r="L899" s="58">
        <f t="shared" si="367"/>
        <v>0</v>
      </c>
      <c r="M899" s="58">
        <f t="shared" si="367"/>
        <v>0</v>
      </c>
    </row>
    <row r="900" spans="1:13" s="131" customFormat="1" ht="50.25" hidden="1">
      <c r="A900" s="34" t="s">
        <v>99</v>
      </c>
      <c r="B900" s="79" t="s">
        <v>210</v>
      </c>
      <c r="C900" s="79" t="s">
        <v>22</v>
      </c>
      <c r="D900" s="79" t="s">
        <v>488</v>
      </c>
      <c r="E900" s="42">
        <v>600</v>
      </c>
      <c r="F900" s="37">
        <f t="shared" si="367"/>
        <v>0</v>
      </c>
      <c r="G900" s="37">
        <f t="shared" si="367"/>
        <v>0</v>
      </c>
      <c r="H900" s="58">
        <f t="shared" si="367"/>
        <v>0</v>
      </c>
      <c r="I900" s="58">
        <f t="shared" si="367"/>
        <v>0</v>
      </c>
      <c r="J900" s="58">
        <f t="shared" si="367"/>
        <v>0</v>
      </c>
      <c r="K900" s="58">
        <f t="shared" si="367"/>
        <v>0</v>
      </c>
      <c r="L900" s="58">
        <f t="shared" si="367"/>
        <v>0</v>
      </c>
      <c r="M900" s="58">
        <f t="shared" si="367"/>
        <v>0</v>
      </c>
    </row>
    <row r="901" spans="1:13" s="131" customFormat="1" ht="18.75" hidden="1">
      <c r="A901" s="34" t="s">
        <v>181</v>
      </c>
      <c r="B901" s="79" t="s">
        <v>210</v>
      </c>
      <c r="C901" s="79" t="s">
        <v>22</v>
      </c>
      <c r="D901" s="79" t="s">
        <v>488</v>
      </c>
      <c r="E901" s="42">
        <v>610</v>
      </c>
      <c r="F901" s="37"/>
      <c r="G901" s="37"/>
      <c r="H901" s="38"/>
      <c r="I901" s="38"/>
      <c r="J901" s="38"/>
      <c r="K901" s="39"/>
      <c r="L901" s="37">
        <f>F901+H901+I901+J901+K901</f>
        <v>0</v>
      </c>
      <c r="M901" s="37">
        <f>G901+K901</f>
        <v>0</v>
      </c>
    </row>
    <row r="902" spans="1:13" s="43" customFormat="1" ht="16.5">
      <c r="A902" s="125"/>
      <c r="B902" s="79"/>
      <c r="C902" s="79"/>
      <c r="D902" s="138"/>
      <c r="E902" s="35"/>
      <c r="F902" s="61"/>
      <c r="G902" s="61"/>
      <c r="H902" s="61"/>
      <c r="I902" s="61"/>
      <c r="J902" s="61"/>
      <c r="K902" s="61"/>
      <c r="L902" s="61"/>
      <c r="M902" s="61"/>
    </row>
    <row r="903" spans="1:13" s="43" customFormat="1" ht="18.75">
      <c r="A903" s="27" t="s">
        <v>489</v>
      </c>
      <c r="B903" s="28" t="s">
        <v>210</v>
      </c>
      <c r="C903" s="28" t="s">
        <v>32</v>
      </c>
      <c r="D903" s="138"/>
      <c r="E903" s="35"/>
      <c r="F903" s="124">
        <f>F904+F934+F953+F968+F958+F963+F919</f>
        <v>1183778</v>
      </c>
      <c r="G903" s="124">
        <f>G904+G934+G953+G968+G958+G963+G919</f>
        <v>0</v>
      </c>
      <c r="H903" s="124">
        <f t="shared" ref="H903:M903" si="368">H904+H934+H953+H968+H958+H963+H919</f>
        <v>0</v>
      </c>
      <c r="I903" s="124">
        <f t="shared" si="368"/>
        <v>0</v>
      </c>
      <c r="J903" s="124">
        <f t="shared" si="368"/>
        <v>0</v>
      </c>
      <c r="K903" s="124">
        <f t="shared" si="368"/>
        <v>0</v>
      </c>
      <c r="L903" s="124">
        <f t="shared" si="368"/>
        <v>1183778</v>
      </c>
      <c r="M903" s="124">
        <f t="shared" si="368"/>
        <v>0</v>
      </c>
    </row>
    <row r="904" spans="1:13" s="43" customFormat="1" ht="33.75">
      <c r="A904" s="44" t="s">
        <v>83</v>
      </c>
      <c r="B904" s="35" t="s">
        <v>210</v>
      </c>
      <c r="C904" s="35" t="s">
        <v>32</v>
      </c>
      <c r="D904" s="40" t="s">
        <v>84</v>
      </c>
      <c r="E904" s="28"/>
      <c r="F904" s="37">
        <f>F905+F909+F916+F913</f>
        <v>442914</v>
      </c>
      <c r="G904" s="37">
        <f>G905+G909+G916+G913</f>
        <v>0</v>
      </c>
      <c r="H904" s="37">
        <f t="shared" ref="H904:M904" si="369">H905+H909+H916+H913</f>
        <v>0</v>
      </c>
      <c r="I904" s="37">
        <f t="shared" si="369"/>
        <v>0</v>
      </c>
      <c r="J904" s="37">
        <f t="shared" si="369"/>
        <v>0</v>
      </c>
      <c r="K904" s="37">
        <f t="shared" si="369"/>
        <v>0</v>
      </c>
      <c r="L904" s="37">
        <f t="shared" si="369"/>
        <v>442914</v>
      </c>
      <c r="M904" s="37">
        <f t="shared" si="369"/>
        <v>0</v>
      </c>
    </row>
    <row r="905" spans="1:13" s="43" customFormat="1" ht="33">
      <c r="A905" s="50" t="s">
        <v>95</v>
      </c>
      <c r="B905" s="35" t="s">
        <v>210</v>
      </c>
      <c r="C905" s="35" t="s">
        <v>32</v>
      </c>
      <c r="D905" s="54" t="s">
        <v>490</v>
      </c>
      <c r="E905" s="35"/>
      <c r="F905" s="37">
        <f t="shared" ref="F905:M907" si="370">F906</f>
        <v>440746</v>
      </c>
      <c r="G905" s="37">
        <f t="shared" si="370"/>
        <v>0</v>
      </c>
      <c r="H905" s="37">
        <f t="shared" si="370"/>
        <v>0</v>
      </c>
      <c r="I905" s="37">
        <f t="shared" si="370"/>
        <v>0</v>
      </c>
      <c r="J905" s="37">
        <f t="shared" si="370"/>
        <v>0</v>
      </c>
      <c r="K905" s="37">
        <f t="shared" si="370"/>
        <v>0</v>
      </c>
      <c r="L905" s="37">
        <f t="shared" si="370"/>
        <v>440746</v>
      </c>
      <c r="M905" s="37">
        <f t="shared" si="370"/>
        <v>0</v>
      </c>
    </row>
    <row r="906" spans="1:13" s="43" customFormat="1" ht="16.5">
      <c r="A906" s="34" t="s">
        <v>491</v>
      </c>
      <c r="B906" s="35" t="s">
        <v>210</v>
      </c>
      <c r="C906" s="35" t="s">
        <v>32</v>
      </c>
      <c r="D906" s="54" t="s">
        <v>492</v>
      </c>
      <c r="E906" s="35"/>
      <c r="F906" s="37">
        <f t="shared" si="370"/>
        <v>440746</v>
      </c>
      <c r="G906" s="37">
        <f t="shared" si="370"/>
        <v>0</v>
      </c>
      <c r="H906" s="37">
        <f t="shared" si="370"/>
        <v>0</v>
      </c>
      <c r="I906" s="37">
        <f t="shared" si="370"/>
        <v>0</v>
      </c>
      <c r="J906" s="37">
        <f t="shared" si="370"/>
        <v>0</v>
      </c>
      <c r="K906" s="37">
        <f t="shared" si="370"/>
        <v>0</v>
      </c>
      <c r="L906" s="37">
        <f t="shared" si="370"/>
        <v>440746</v>
      </c>
      <c r="M906" s="37">
        <f t="shared" si="370"/>
        <v>0</v>
      </c>
    </row>
    <row r="907" spans="1:13" s="43" customFormat="1" ht="49.5">
      <c r="A907" s="44" t="s">
        <v>99</v>
      </c>
      <c r="B907" s="35" t="s">
        <v>210</v>
      </c>
      <c r="C907" s="35" t="s">
        <v>32</v>
      </c>
      <c r="D907" s="54" t="s">
        <v>492</v>
      </c>
      <c r="E907" s="42">
        <v>600</v>
      </c>
      <c r="F907" s="37">
        <f t="shared" si="370"/>
        <v>440746</v>
      </c>
      <c r="G907" s="37">
        <f t="shared" si="370"/>
        <v>0</v>
      </c>
      <c r="H907" s="37">
        <f t="shared" si="370"/>
        <v>0</v>
      </c>
      <c r="I907" s="37">
        <f t="shared" si="370"/>
        <v>0</v>
      </c>
      <c r="J907" s="37">
        <f t="shared" si="370"/>
        <v>0</v>
      </c>
      <c r="K907" s="37">
        <f t="shared" si="370"/>
        <v>0</v>
      </c>
      <c r="L907" s="37">
        <f t="shared" si="370"/>
        <v>440746</v>
      </c>
      <c r="M907" s="37">
        <f t="shared" si="370"/>
        <v>0</v>
      </c>
    </row>
    <row r="908" spans="1:13" s="43" customFormat="1" ht="16.5">
      <c r="A908" s="44" t="s">
        <v>181</v>
      </c>
      <c r="B908" s="35" t="s">
        <v>210</v>
      </c>
      <c r="C908" s="35" t="s">
        <v>32</v>
      </c>
      <c r="D908" s="54" t="s">
        <v>492</v>
      </c>
      <c r="E908" s="42">
        <v>610</v>
      </c>
      <c r="F908" s="37">
        <f>439146+1600</f>
        <v>440746</v>
      </c>
      <c r="G908" s="37"/>
      <c r="H908" s="38"/>
      <c r="I908" s="38"/>
      <c r="J908" s="38"/>
      <c r="K908" s="39"/>
      <c r="L908" s="37">
        <f>F908+H908+I908+J908+K908</f>
        <v>440746</v>
      </c>
      <c r="M908" s="37">
        <f>G908+K908</f>
        <v>0</v>
      </c>
    </row>
    <row r="909" spans="1:13" s="43" customFormat="1" ht="16.5">
      <c r="A909" s="44" t="s">
        <v>85</v>
      </c>
      <c r="B909" s="35" t="s">
        <v>210</v>
      </c>
      <c r="C909" s="35" t="s">
        <v>32</v>
      </c>
      <c r="D909" s="54" t="s">
        <v>86</v>
      </c>
      <c r="E909" s="35"/>
      <c r="F909" s="37">
        <f t="shared" ref="F909:M911" si="371">F910</f>
        <v>1594</v>
      </c>
      <c r="G909" s="37">
        <f t="shared" si="371"/>
        <v>0</v>
      </c>
      <c r="H909" s="37">
        <f t="shared" si="371"/>
        <v>0</v>
      </c>
      <c r="I909" s="37">
        <f t="shared" si="371"/>
        <v>0</v>
      </c>
      <c r="J909" s="37">
        <f t="shared" si="371"/>
        <v>0</v>
      </c>
      <c r="K909" s="37">
        <f t="shared" si="371"/>
        <v>0</v>
      </c>
      <c r="L909" s="37">
        <f t="shared" si="371"/>
        <v>1594</v>
      </c>
      <c r="M909" s="37">
        <f t="shared" si="371"/>
        <v>0</v>
      </c>
    </row>
    <row r="910" spans="1:13" s="43" customFormat="1" ht="28.5" customHeight="1">
      <c r="A910" s="44" t="s">
        <v>493</v>
      </c>
      <c r="B910" s="35" t="s">
        <v>210</v>
      </c>
      <c r="C910" s="35" t="s">
        <v>32</v>
      </c>
      <c r="D910" s="54" t="s">
        <v>494</v>
      </c>
      <c r="E910" s="35"/>
      <c r="F910" s="37">
        <f t="shared" si="371"/>
        <v>1594</v>
      </c>
      <c r="G910" s="37">
        <f t="shared" si="371"/>
        <v>0</v>
      </c>
      <c r="H910" s="37">
        <f t="shared" si="371"/>
        <v>0</v>
      </c>
      <c r="I910" s="37">
        <f t="shared" si="371"/>
        <v>0</v>
      </c>
      <c r="J910" s="37">
        <f t="shared" si="371"/>
        <v>0</v>
      </c>
      <c r="K910" s="37">
        <f t="shared" si="371"/>
        <v>0</v>
      </c>
      <c r="L910" s="37">
        <f t="shared" si="371"/>
        <v>1594</v>
      </c>
      <c r="M910" s="37">
        <f t="shared" si="371"/>
        <v>0</v>
      </c>
    </row>
    <row r="911" spans="1:13" s="43" customFormat="1" ht="49.5">
      <c r="A911" s="44" t="s">
        <v>99</v>
      </c>
      <c r="B911" s="35" t="s">
        <v>210</v>
      </c>
      <c r="C911" s="35" t="s">
        <v>32</v>
      </c>
      <c r="D911" s="54" t="s">
        <v>494</v>
      </c>
      <c r="E911" s="42">
        <v>600</v>
      </c>
      <c r="F911" s="37">
        <f t="shared" si="371"/>
        <v>1594</v>
      </c>
      <c r="G911" s="37">
        <f t="shared" si="371"/>
        <v>0</v>
      </c>
      <c r="H911" s="37">
        <f t="shared" si="371"/>
        <v>0</v>
      </c>
      <c r="I911" s="37">
        <f t="shared" si="371"/>
        <v>0</v>
      </c>
      <c r="J911" s="37">
        <f t="shared" si="371"/>
        <v>0</v>
      </c>
      <c r="K911" s="37">
        <f t="shared" si="371"/>
        <v>0</v>
      </c>
      <c r="L911" s="37">
        <f t="shared" si="371"/>
        <v>1594</v>
      </c>
      <c r="M911" s="37">
        <f t="shared" si="371"/>
        <v>0</v>
      </c>
    </row>
    <row r="912" spans="1:13" s="43" customFormat="1" ht="16.5">
      <c r="A912" s="44" t="s">
        <v>181</v>
      </c>
      <c r="B912" s="35" t="s">
        <v>210</v>
      </c>
      <c r="C912" s="35" t="s">
        <v>32</v>
      </c>
      <c r="D912" s="54" t="s">
        <v>494</v>
      </c>
      <c r="E912" s="42">
        <v>610</v>
      </c>
      <c r="F912" s="37">
        <f>1106+488</f>
        <v>1594</v>
      </c>
      <c r="G912" s="37"/>
      <c r="H912" s="38"/>
      <c r="I912" s="38"/>
      <c r="J912" s="38"/>
      <c r="K912" s="39"/>
      <c r="L912" s="37">
        <f>F912+H912+I912+J912+K912</f>
        <v>1594</v>
      </c>
      <c r="M912" s="37">
        <f>G912+K912</f>
        <v>0</v>
      </c>
    </row>
    <row r="913" spans="1:13" s="53" customFormat="1" ht="82.5" hidden="1">
      <c r="A913" s="34" t="s">
        <v>495</v>
      </c>
      <c r="B913" s="79" t="s">
        <v>210</v>
      </c>
      <c r="C913" s="79" t="s">
        <v>32</v>
      </c>
      <c r="D913" s="79" t="s">
        <v>496</v>
      </c>
      <c r="E913" s="35"/>
      <c r="F913" s="60">
        <f>F914</f>
        <v>0</v>
      </c>
      <c r="G913" s="60">
        <f>G914</f>
        <v>0</v>
      </c>
      <c r="H913" s="88">
        <f t="shared" ref="H913:M914" si="372">H914</f>
        <v>0</v>
      </c>
      <c r="I913" s="88">
        <f t="shared" si="372"/>
        <v>0</v>
      </c>
      <c r="J913" s="88">
        <f t="shared" si="372"/>
        <v>0</v>
      </c>
      <c r="K913" s="88">
        <f t="shared" si="372"/>
        <v>0</v>
      </c>
      <c r="L913" s="88">
        <f t="shared" si="372"/>
        <v>0</v>
      </c>
      <c r="M913" s="88">
        <f t="shared" si="372"/>
        <v>0</v>
      </c>
    </row>
    <row r="914" spans="1:13" s="53" customFormat="1" ht="49.5" hidden="1">
      <c r="A914" s="34" t="s">
        <v>99</v>
      </c>
      <c r="B914" s="79" t="s">
        <v>210</v>
      </c>
      <c r="C914" s="79" t="s">
        <v>32</v>
      </c>
      <c r="D914" s="79" t="s">
        <v>496</v>
      </c>
      <c r="E914" s="42">
        <v>600</v>
      </c>
      <c r="F914" s="60">
        <f>F915</f>
        <v>0</v>
      </c>
      <c r="G914" s="60">
        <f>G915</f>
        <v>0</v>
      </c>
      <c r="H914" s="88">
        <f t="shared" si="372"/>
        <v>0</v>
      </c>
      <c r="I914" s="88">
        <f t="shared" si="372"/>
        <v>0</v>
      </c>
      <c r="J914" s="88">
        <f t="shared" si="372"/>
        <v>0</v>
      </c>
      <c r="K914" s="88">
        <f t="shared" si="372"/>
        <v>0</v>
      </c>
      <c r="L914" s="88">
        <f t="shared" si="372"/>
        <v>0</v>
      </c>
      <c r="M914" s="88">
        <f t="shared" si="372"/>
        <v>0</v>
      </c>
    </row>
    <row r="915" spans="1:13" s="53" customFormat="1" ht="16.5" hidden="1">
      <c r="A915" s="34" t="s">
        <v>181</v>
      </c>
      <c r="B915" s="79" t="s">
        <v>210</v>
      </c>
      <c r="C915" s="79" t="s">
        <v>32</v>
      </c>
      <c r="D915" s="79" t="s">
        <v>496</v>
      </c>
      <c r="E915" s="42">
        <v>610</v>
      </c>
      <c r="F915" s="37"/>
      <c r="G915" s="37"/>
      <c r="H915" s="38"/>
      <c r="I915" s="38"/>
      <c r="J915" s="38"/>
      <c r="K915" s="39"/>
      <c r="L915" s="37">
        <f>F915+H915+I915+J915+K915</f>
        <v>0</v>
      </c>
      <c r="M915" s="37">
        <f>G915+K915</f>
        <v>0</v>
      </c>
    </row>
    <row r="916" spans="1:13" s="43" customFormat="1" ht="16.5">
      <c r="A916" s="44" t="s">
        <v>497</v>
      </c>
      <c r="B916" s="79" t="s">
        <v>210</v>
      </c>
      <c r="C916" s="79" t="s">
        <v>32</v>
      </c>
      <c r="D916" s="54" t="s">
        <v>498</v>
      </c>
      <c r="E916" s="35"/>
      <c r="F916" s="37">
        <f>F917</f>
        <v>574</v>
      </c>
      <c r="G916" s="37">
        <f>G917</f>
        <v>0</v>
      </c>
      <c r="H916" s="37">
        <f t="shared" ref="H916:M917" si="373">H917</f>
        <v>0</v>
      </c>
      <c r="I916" s="37">
        <f t="shared" si="373"/>
        <v>0</v>
      </c>
      <c r="J916" s="37">
        <f t="shared" si="373"/>
        <v>0</v>
      </c>
      <c r="K916" s="37">
        <f t="shared" si="373"/>
        <v>0</v>
      </c>
      <c r="L916" s="37">
        <f t="shared" si="373"/>
        <v>574</v>
      </c>
      <c r="M916" s="37">
        <f t="shared" si="373"/>
        <v>0</v>
      </c>
    </row>
    <row r="917" spans="1:13" s="43" customFormat="1" ht="49.5">
      <c r="A917" s="44" t="s">
        <v>99</v>
      </c>
      <c r="B917" s="79" t="s">
        <v>210</v>
      </c>
      <c r="C917" s="79" t="s">
        <v>32</v>
      </c>
      <c r="D917" s="54" t="s">
        <v>498</v>
      </c>
      <c r="E917" s="42">
        <v>600</v>
      </c>
      <c r="F917" s="37">
        <f>F918</f>
        <v>574</v>
      </c>
      <c r="G917" s="37">
        <f>G918</f>
        <v>0</v>
      </c>
      <c r="H917" s="37">
        <f t="shared" si="373"/>
        <v>0</v>
      </c>
      <c r="I917" s="37">
        <f t="shared" si="373"/>
        <v>0</v>
      </c>
      <c r="J917" s="37">
        <f t="shared" si="373"/>
        <v>0</v>
      </c>
      <c r="K917" s="37">
        <f t="shared" si="373"/>
        <v>0</v>
      </c>
      <c r="L917" s="37">
        <f t="shared" si="373"/>
        <v>574</v>
      </c>
      <c r="M917" s="37">
        <f t="shared" si="373"/>
        <v>0</v>
      </c>
    </row>
    <row r="918" spans="1:13" s="43" customFormat="1" ht="16.5">
      <c r="A918" s="44" t="s">
        <v>181</v>
      </c>
      <c r="B918" s="79" t="s">
        <v>210</v>
      </c>
      <c r="C918" s="79" t="s">
        <v>32</v>
      </c>
      <c r="D918" s="54" t="s">
        <v>498</v>
      </c>
      <c r="E918" s="42">
        <v>610</v>
      </c>
      <c r="F918" s="37">
        <v>574</v>
      </c>
      <c r="G918" s="37"/>
      <c r="H918" s="38"/>
      <c r="I918" s="38"/>
      <c r="J918" s="38"/>
      <c r="K918" s="39"/>
      <c r="L918" s="37">
        <f>F918+H918+I918+J918+K918</f>
        <v>574</v>
      </c>
      <c r="M918" s="37">
        <f>G918+K918</f>
        <v>0</v>
      </c>
    </row>
    <row r="919" spans="1:13" s="43" customFormat="1" ht="49.5">
      <c r="A919" s="139" t="s">
        <v>499</v>
      </c>
      <c r="B919" s="35" t="s">
        <v>210</v>
      </c>
      <c r="C919" s="35" t="s">
        <v>32</v>
      </c>
      <c r="D919" s="54" t="s">
        <v>500</v>
      </c>
      <c r="E919" s="35"/>
      <c r="F919" s="37">
        <f>F920+F924+F931+F928</f>
        <v>361830</v>
      </c>
      <c r="G919" s="37">
        <f>G920+G924+G931+G928</f>
        <v>0</v>
      </c>
      <c r="H919" s="37">
        <f t="shared" ref="H919:M919" si="374">H920+H924+H931+H928</f>
        <v>0</v>
      </c>
      <c r="I919" s="37">
        <f t="shared" si="374"/>
        <v>0</v>
      </c>
      <c r="J919" s="37">
        <f t="shared" si="374"/>
        <v>0</v>
      </c>
      <c r="K919" s="37">
        <f t="shared" si="374"/>
        <v>0</v>
      </c>
      <c r="L919" s="37">
        <f t="shared" si="374"/>
        <v>361830</v>
      </c>
      <c r="M919" s="37">
        <f t="shared" si="374"/>
        <v>0</v>
      </c>
    </row>
    <row r="920" spans="1:13" s="43" customFormat="1" ht="33">
      <c r="A920" s="140" t="s">
        <v>95</v>
      </c>
      <c r="B920" s="35" t="s">
        <v>210</v>
      </c>
      <c r="C920" s="35" t="s">
        <v>32</v>
      </c>
      <c r="D920" s="54" t="s">
        <v>501</v>
      </c>
      <c r="E920" s="35"/>
      <c r="F920" s="37">
        <f t="shared" ref="F920:M932" si="375">F921</f>
        <v>354021</v>
      </c>
      <c r="G920" s="37">
        <f t="shared" si="375"/>
        <v>0</v>
      </c>
      <c r="H920" s="37">
        <f t="shared" si="375"/>
        <v>0</v>
      </c>
      <c r="I920" s="37">
        <f t="shared" si="375"/>
        <v>0</v>
      </c>
      <c r="J920" s="37">
        <f t="shared" si="375"/>
        <v>0</v>
      </c>
      <c r="K920" s="37">
        <f t="shared" si="375"/>
        <v>0</v>
      </c>
      <c r="L920" s="37">
        <f t="shared" si="375"/>
        <v>354021</v>
      </c>
      <c r="M920" s="37">
        <f t="shared" si="375"/>
        <v>0</v>
      </c>
    </row>
    <row r="921" spans="1:13" s="43" customFormat="1" ht="16.5">
      <c r="A921" s="139" t="s">
        <v>491</v>
      </c>
      <c r="B921" s="35" t="s">
        <v>210</v>
      </c>
      <c r="C921" s="35" t="s">
        <v>32</v>
      </c>
      <c r="D921" s="54" t="s">
        <v>502</v>
      </c>
      <c r="E921" s="35"/>
      <c r="F921" s="37">
        <f t="shared" si="375"/>
        <v>354021</v>
      </c>
      <c r="G921" s="37">
        <f t="shared" si="375"/>
        <v>0</v>
      </c>
      <c r="H921" s="37">
        <f t="shared" si="375"/>
        <v>0</v>
      </c>
      <c r="I921" s="37">
        <f t="shared" si="375"/>
        <v>0</v>
      </c>
      <c r="J921" s="37">
        <f t="shared" si="375"/>
        <v>0</v>
      </c>
      <c r="K921" s="37">
        <f t="shared" si="375"/>
        <v>0</v>
      </c>
      <c r="L921" s="37">
        <f t="shared" si="375"/>
        <v>354021</v>
      </c>
      <c r="M921" s="37">
        <f t="shared" si="375"/>
        <v>0</v>
      </c>
    </row>
    <row r="922" spans="1:13" s="43" customFormat="1" ht="49.5">
      <c r="A922" s="139" t="s">
        <v>99</v>
      </c>
      <c r="B922" s="35" t="s">
        <v>210</v>
      </c>
      <c r="C922" s="35" t="s">
        <v>32</v>
      </c>
      <c r="D922" s="54" t="s">
        <v>502</v>
      </c>
      <c r="E922" s="42">
        <v>600</v>
      </c>
      <c r="F922" s="37">
        <f t="shared" si="375"/>
        <v>354021</v>
      </c>
      <c r="G922" s="37">
        <f t="shared" si="375"/>
        <v>0</v>
      </c>
      <c r="H922" s="37">
        <f t="shared" si="375"/>
        <v>0</v>
      </c>
      <c r="I922" s="37">
        <f t="shared" si="375"/>
        <v>0</v>
      </c>
      <c r="J922" s="37">
        <f t="shared" si="375"/>
        <v>0</v>
      </c>
      <c r="K922" s="37">
        <f t="shared" si="375"/>
        <v>0</v>
      </c>
      <c r="L922" s="37">
        <f t="shared" si="375"/>
        <v>354021</v>
      </c>
      <c r="M922" s="37">
        <f t="shared" si="375"/>
        <v>0</v>
      </c>
    </row>
    <row r="923" spans="1:13" s="43" customFormat="1" ht="16.5">
      <c r="A923" s="139" t="s">
        <v>181</v>
      </c>
      <c r="B923" s="35" t="s">
        <v>210</v>
      </c>
      <c r="C923" s="35" t="s">
        <v>32</v>
      </c>
      <c r="D923" s="54" t="s">
        <v>502</v>
      </c>
      <c r="E923" s="42">
        <v>610</v>
      </c>
      <c r="F923" s="37">
        <v>354021</v>
      </c>
      <c r="G923" s="37"/>
      <c r="H923" s="38"/>
      <c r="I923" s="38"/>
      <c r="J923" s="38"/>
      <c r="K923" s="39"/>
      <c r="L923" s="37">
        <f>F923+H923+I923+J923+K923</f>
        <v>354021</v>
      </c>
      <c r="M923" s="37">
        <f>G923+K923</f>
        <v>0</v>
      </c>
    </row>
    <row r="924" spans="1:13" s="43" customFormat="1" ht="16.5">
      <c r="A924" s="44" t="s">
        <v>85</v>
      </c>
      <c r="B924" s="35" t="s">
        <v>210</v>
      </c>
      <c r="C924" s="35" t="s">
        <v>32</v>
      </c>
      <c r="D924" s="54" t="s">
        <v>503</v>
      </c>
      <c r="E924" s="35"/>
      <c r="F924" s="37">
        <f t="shared" si="375"/>
        <v>7809</v>
      </c>
      <c r="G924" s="37">
        <f t="shared" si="375"/>
        <v>0</v>
      </c>
      <c r="H924" s="37">
        <f t="shared" si="375"/>
        <v>0</v>
      </c>
      <c r="I924" s="37">
        <f t="shared" si="375"/>
        <v>0</v>
      </c>
      <c r="J924" s="37">
        <f t="shared" si="375"/>
        <v>0</v>
      </c>
      <c r="K924" s="37">
        <f t="shared" si="375"/>
        <v>0</v>
      </c>
      <c r="L924" s="37">
        <f t="shared" si="375"/>
        <v>7809</v>
      </c>
      <c r="M924" s="37">
        <f t="shared" si="375"/>
        <v>0</v>
      </c>
    </row>
    <row r="925" spans="1:13" s="43" customFormat="1" ht="26.25" customHeight="1">
      <c r="A925" s="44" t="s">
        <v>493</v>
      </c>
      <c r="B925" s="35" t="s">
        <v>210</v>
      </c>
      <c r="C925" s="35" t="s">
        <v>32</v>
      </c>
      <c r="D925" s="54" t="s">
        <v>504</v>
      </c>
      <c r="E925" s="35"/>
      <c r="F925" s="37">
        <f t="shared" si="375"/>
        <v>7809</v>
      </c>
      <c r="G925" s="37">
        <f t="shared" si="375"/>
        <v>0</v>
      </c>
      <c r="H925" s="37">
        <f t="shared" si="375"/>
        <v>0</v>
      </c>
      <c r="I925" s="37">
        <f t="shared" si="375"/>
        <v>0</v>
      </c>
      <c r="J925" s="37">
        <f t="shared" si="375"/>
        <v>0</v>
      </c>
      <c r="K925" s="37">
        <f t="shared" si="375"/>
        <v>0</v>
      </c>
      <c r="L925" s="37">
        <f t="shared" si="375"/>
        <v>7809</v>
      </c>
      <c r="M925" s="37">
        <f t="shared" si="375"/>
        <v>0</v>
      </c>
    </row>
    <row r="926" spans="1:13" s="43" customFormat="1" ht="49.5">
      <c r="A926" s="44" t="s">
        <v>99</v>
      </c>
      <c r="B926" s="35" t="s">
        <v>210</v>
      </c>
      <c r="C926" s="35" t="s">
        <v>32</v>
      </c>
      <c r="D926" s="54" t="s">
        <v>504</v>
      </c>
      <c r="E926" s="42">
        <v>600</v>
      </c>
      <c r="F926" s="37">
        <f t="shared" si="375"/>
        <v>7809</v>
      </c>
      <c r="G926" s="37">
        <f t="shared" si="375"/>
        <v>0</v>
      </c>
      <c r="H926" s="37">
        <f t="shared" si="375"/>
        <v>0</v>
      </c>
      <c r="I926" s="37">
        <f t="shared" si="375"/>
        <v>0</v>
      </c>
      <c r="J926" s="37">
        <f t="shared" si="375"/>
        <v>0</v>
      </c>
      <c r="K926" s="37">
        <f t="shared" si="375"/>
        <v>0</v>
      </c>
      <c r="L926" s="37">
        <f t="shared" si="375"/>
        <v>7809</v>
      </c>
      <c r="M926" s="37">
        <f t="shared" si="375"/>
        <v>0</v>
      </c>
    </row>
    <row r="927" spans="1:13" s="43" customFormat="1" ht="16.5">
      <c r="A927" s="44" t="s">
        <v>181</v>
      </c>
      <c r="B927" s="35" t="s">
        <v>210</v>
      </c>
      <c r="C927" s="35" t="s">
        <v>32</v>
      </c>
      <c r="D927" s="54" t="s">
        <v>504</v>
      </c>
      <c r="E927" s="42">
        <v>610</v>
      </c>
      <c r="F927" s="37">
        <v>7809</v>
      </c>
      <c r="G927" s="37"/>
      <c r="H927" s="38"/>
      <c r="I927" s="38"/>
      <c r="J927" s="38"/>
      <c r="K927" s="39"/>
      <c r="L927" s="37">
        <f>F927+H927+I927+J927+K927</f>
        <v>7809</v>
      </c>
      <c r="M927" s="37">
        <f>G927+K927</f>
        <v>0</v>
      </c>
    </row>
    <row r="928" spans="1:13" s="53" customFormat="1" ht="66" hidden="1">
      <c r="A928" s="125" t="s">
        <v>505</v>
      </c>
      <c r="B928" s="35" t="s">
        <v>210</v>
      </c>
      <c r="C928" s="35" t="s">
        <v>32</v>
      </c>
      <c r="D928" s="79" t="s">
        <v>506</v>
      </c>
      <c r="E928" s="79"/>
      <c r="F928" s="37">
        <f t="shared" si="375"/>
        <v>0</v>
      </c>
      <c r="G928" s="37">
        <f t="shared" si="375"/>
        <v>0</v>
      </c>
      <c r="H928" s="58">
        <f t="shared" si="375"/>
        <v>0</v>
      </c>
      <c r="I928" s="58">
        <f t="shared" si="375"/>
        <v>0</v>
      </c>
      <c r="J928" s="58">
        <f t="shared" si="375"/>
        <v>0</v>
      </c>
      <c r="K928" s="58">
        <f t="shared" si="375"/>
        <v>0</v>
      </c>
      <c r="L928" s="58">
        <f t="shared" si="375"/>
        <v>0</v>
      </c>
      <c r="M928" s="58">
        <f t="shared" si="375"/>
        <v>0</v>
      </c>
    </row>
    <row r="929" spans="1:13" s="53" customFormat="1" ht="33" hidden="1">
      <c r="A929" s="63" t="s">
        <v>507</v>
      </c>
      <c r="B929" s="35" t="s">
        <v>210</v>
      </c>
      <c r="C929" s="35" t="s">
        <v>32</v>
      </c>
      <c r="D929" s="79" t="s">
        <v>506</v>
      </c>
      <c r="E929" s="81">
        <v>400</v>
      </c>
      <c r="F929" s="37">
        <f t="shared" si="375"/>
        <v>0</v>
      </c>
      <c r="G929" s="37">
        <f t="shared" si="375"/>
        <v>0</v>
      </c>
      <c r="H929" s="58">
        <f t="shared" si="375"/>
        <v>0</v>
      </c>
      <c r="I929" s="58">
        <f t="shared" si="375"/>
        <v>0</v>
      </c>
      <c r="J929" s="58">
        <f t="shared" si="375"/>
        <v>0</v>
      </c>
      <c r="K929" s="58">
        <f t="shared" si="375"/>
        <v>0</v>
      </c>
      <c r="L929" s="58">
        <f t="shared" si="375"/>
        <v>0</v>
      </c>
      <c r="M929" s="58">
        <f t="shared" si="375"/>
        <v>0</v>
      </c>
    </row>
    <row r="930" spans="1:13" s="53" customFormat="1" ht="132" hidden="1">
      <c r="A930" s="50" t="s">
        <v>508</v>
      </c>
      <c r="B930" s="35" t="s">
        <v>210</v>
      </c>
      <c r="C930" s="35" t="s">
        <v>32</v>
      </c>
      <c r="D930" s="79" t="s">
        <v>506</v>
      </c>
      <c r="E930" s="81">
        <v>460</v>
      </c>
      <c r="F930" s="37"/>
      <c r="G930" s="37"/>
      <c r="H930" s="38"/>
      <c r="I930" s="38"/>
      <c r="J930" s="38"/>
      <c r="K930" s="39"/>
      <c r="L930" s="37">
        <f>F930+H930+I930+J930+K930</f>
        <v>0</v>
      </c>
      <c r="M930" s="37">
        <f>G930+K930</f>
        <v>0</v>
      </c>
    </row>
    <row r="931" spans="1:13" s="53" customFormat="1" ht="82.5" hidden="1">
      <c r="A931" s="34" t="s">
        <v>495</v>
      </c>
      <c r="B931" s="35" t="s">
        <v>210</v>
      </c>
      <c r="C931" s="35" t="s">
        <v>32</v>
      </c>
      <c r="D931" s="79" t="s">
        <v>509</v>
      </c>
      <c r="E931" s="79"/>
      <c r="F931" s="37">
        <f t="shared" si="375"/>
        <v>0</v>
      </c>
      <c r="G931" s="37">
        <f t="shared" si="375"/>
        <v>0</v>
      </c>
      <c r="H931" s="58">
        <f t="shared" si="375"/>
        <v>0</v>
      </c>
      <c r="I931" s="58">
        <f t="shared" si="375"/>
        <v>0</v>
      </c>
      <c r="J931" s="58">
        <f t="shared" si="375"/>
        <v>0</v>
      </c>
      <c r="K931" s="58">
        <f t="shared" si="375"/>
        <v>0</v>
      </c>
      <c r="L931" s="58">
        <f t="shared" si="375"/>
        <v>0</v>
      </c>
      <c r="M931" s="58">
        <f t="shared" si="375"/>
        <v>0</v>
      </c>
    </row>
    <row r="932" spans="1:13" s="53" customFormat="1" ht="49.5" hidden="1">
      <c r="A932" s="34" t="s">
        <v>99</v>
      </c>
      <c r="B932" s="35" t="s">
        <v>210</v>
      </c>
      <c r="C932" s="35" t="s">
        <v>32</v>
      </c>
      <c r="D932" s="79" t="s">
        <v>509</v>
      </c>
      <c r="E932" s="81">
        <v>600</v>
      </c>
      <c r="F932" s="37">
        <f t="shared" si="375"/>
        <v>0</v>
      </c>
      <c r="G932" s="37">
        <f t="shared" si="375"/>
        <v>0</v>
      </c>
      <c r="H932" s="58">
        <f t="shared" si="375"/>
        <v>0</v>
      </c>
      <c r="I932" s="58">
        <f t="shared" si="375"/>
        <v>0</v>
      </c>
      <c r="J932" s="58">
        <f t="shared" si="375"/>
        <v>0</v>
      </c>
      <c r="K932" s="58">
        <f t="shared" si="375"/>
        <v>0</v>
      </c>
      <c r="L932" s="58">
        <f t="shared" si="375"/>
        <v>0</v>
      </c>
      <c r="M932" s="58">
        <f t="shared" si="375"/>
        <v>0</v>
      </c>
    </row>
    <row r="933" spans="1:13" s="53" customFormat="1" ht="16.5" hidden="1">
      <c r="A933" s="34" t="s">
        <v>181</v>
      </c>
      <c r="B933" s="35" t="s">
        <v>210</v>
      </c>
      <c r="C933" s="35" t="s">
        <v>32</v>
      </c>
      <c r="D933" s="79" t="s">
        <v>509</v>
      </c>
      <c r="E933" s="81">
        <v>610</v>
      </c>
      <c r="F933" s="37"/>
      <c r="G933" s="37"/>
      <c r="H933" s="38"/>
      <c r="I933" s="38"/>
      <c r="J933" s="38"/>
      <c r="K933" s="39"/>
      <c r="L933" s="37">
        <f>F933+H933+I933+J933+K933</f>
        <v>0</v>
      </c>
      <c r="M933" s="37">
        <f>G933+K933</f>
        <v>0</v>
      </c>
    </row>
    <row r="934" spans="1:13" s="43" customFormat="1" ht="50.25">
      <c r="A934" s="34" t="s">
        <v>424</v>
      </c>
      <c r="B934" s="35" t="s">
        <v>210</v>
      </c>
      <c r="C934" s="35" t="s">
        <v>32</v>
      </c>
      <c r="D934" s="54" t="s">
        <v>425</v>
      </c>
      <c r="E934" s="35"/>
      <c r="F934" s="37">
        <f>F935+F939+F943+F950</f>
        <v>378796</v>
      </c>
      <c r="G934" s="37">
        <f>G935+G939+G943+G950</f>
        <v>0</v>
      </c>
      <c r="H934" s="37">
        <f t="shared" ref="H934:M934" si="376">H935+H939+H943+H950</f>
        <v>0</v>
      </c>
      <c r="I934" s="37">
        <f t="shared" si="376"/>
        <v>0</v>
      </c>
      <c r="J934" s="37">
        <f t="shared" si="376"/>
        <v>0</v>
      </c>
      <c r="K934" s="37">
        <f t="shared" si="376"/>
        <v>0</v>
      </c>
      <c r="L934" s="37">
        <f t="shared" si="376"/>
        <v>378796</v>
      </c>
      <c r="M934" s="37">
        <f t="shared" si="376"/>
        <v>0</v>
      </c>
    </row>
    <row r="935" spans="1:13" s="43" customFormat="1" ht="33">
      <c r="A935" s="50" t="s">
        <v>95</v>
      </c>
      <c r="B935" s="35" t="s">
        <v>210</v>
      </c>
      <c r="C935" s="35" t="s">
        <v>32</v>
      </c>
      <c r="D935" s="54" t="s">
        <v>426</v>
      </c>
      <c r="E935" s="35"/>
      <c r="F935" s="37">
        <f t="shared" ref="F935:M937" si="377">F936</f>
        <v>376357</v>
      </c>
      <c r="G935" s="37">
        <f t="shared" si="377"/>
        <v>0</v>
      </c>
      <c r="H935" s="37">
        <f t="shared" si="377"/>
        <v>0</v>
      </c>
      <c r="I935" s="37">
        <f t="shared" si="377"/>
        <v>0</v>
      </c>
      <c r="J935" s="37">
        <f t="shared" si="377"/>
        <v>0</v>
      </c>
      <c r="K935" s="37">
        <f t="shared" si="377"/>
        <v>0</v>
      </c>
      <c r="L935" s="37">
        <f t="shared" si="377"/>
        <v>376357</v>
      </c>
      <c r="M935" s="37">
        <f t="shared" si="377"/>
        <v>0</v>
      </c>
    </row>
    <row r="936" spans="1:13" s="43" customFormat="1" ht="16.5">
      <c r="A936" s="44" t="s">
        <v>491</v>
      </c>
      <c r="B936" s="79" t="s">
        <v>210</v>
      </c>
      <c r="C936" s="35" t="s">
        <v>32</v>
      </c>
      <c r="D936" s="79" t="s">
        <v>510</v>
      </c>
      <c r="E936" s="79"/>
      <c r="F936" s="37">
        <f t="shared" si="377"/>
        <v>376357</v>
      </c>
      <c r="G936" s="37">
        <f t="shared" si="377"/>
        <v>0</v>
      </c>
      <c r="H936" s="37">
        <f t="shared" si="377"/>
        <v>0</v>
      </c>
      <c r="I936" s="37">
        <f t="shared" si="377"/>
        <v>0</v>
      </c>
      <c r="J936" s="37">
        <f t="shared" si="377"/>
        <v>0</v>
      </c>
      <c r="K936" s="37">
        <f t="shared" si="377"/>
        <v>0</v>
      </c>
      <c r="L936" s="37">
        <f t="shared" si="377"/>
        <v>376357</v>
      </c>
      <c r="M936" s="37">
        <f t="shared" si="377"/>
        <v>0</v>
      </c>
    </row>
    <row r="937" spans="1:13" s="43" customFormat="1" ht="49.5">
      <c r="A937" s="44" t="s">
        <v>99</v>
      </c>
      <c r="B937" s="79" t="s">
        <v>210</v>
      </c>
      <c r="C937" s="35" t="s">
        <v>32</v>
      </c>
      <c r="D937" s="79" t="s">
        <v>510</v>
      </c>
      <c r="E937" s="79">
        <v>600</v>
      </c>
      <c r="F937" s="37">
        <f t="shared" si="377"/>
        <v>376357</v>
      </c>
      <c r="G937" s="37">
        <f t="shared" si="377"/>
        <v>0</v>
      </c>
      <c r="H937" s="37">
        <f t="shared" si="377"/>
        <v>0</v>
      </c>
      <c r="I937" s="37">
        <f t="shared" si="377"/>
        <v>0</v>
      </c>
      <c r="J937" s="37">
        <f t="shared" si="377"/>
        <v>0</v>
      </c>
      <c r="K937" s="37">
        <f t="shared" si="377"/>
        <v>0</v>
      </c>
      <c r="L937" s="37">
        <f t="shared" si="377"/>
        <v>376357</v>
      </c>
      <c r="M937" s="37">
        <f t="shared" si="377"/>
        <v>0</v>
      </c>
    </row>
    <row r="938" spans="1:13" s="43" customFormat="1" ht="16.5">
      <c r="A938" s="44" t="s">
        <v>181</v>
      </c>
      <c r="B938" s="79" t="s">
        <v>210</v>
      </c>
      <c r="C938" s="35" t="s">
        <v>32</v>
      </c>
      <c r="D938" s="79" t="s">
        <v>510</v>
      </c>
      <c r="E938" s="81">
        <v>610</v>
      </c>
      <c r="F938" s="37">
        <v>376357</v>
      </c>
      <c r="G938" s="37"/>
      <c r="H938" s="38"/>
      <c r="I938" s="38"/>
      <c r="J938" s="38"/>
      <c r="K938" s="39"/>
      <c r="L938" s="37">
        <f>F938+H938+I938+J938+K938</f>
        <v>376357</v>
      </c>
      <c r="M938" s="37">
        <f>G938+K938</f>
        <v>0</v>
      </c>
    </row>
    <row r="939" spans="1:13" s="43" customFormat="1" ht="16.5">
      <c r="A939" s="106" t="s">
        <v>85</v>
      </c>
      <c r="B939" s="35" t="s">
        <v>210</v>
      </c>
      <c r="C939" s="35" t="s">
        <v>32</v>
      </c>
      <c r="D939" s="54" t="s">
        <v>429</v>
      </c>
      <c r="E939" s="35"/>
      <c r="F939" s="37">
        <f t="shared" ref="F939:M941" si="378">F940</f>
        <v>2439</v>
      </c>
      <c r="G939" s="37">
        <f t="shared" si="378"/>
        <v>0</v>
      </c>
      <c r="H939" s="37">
        <f t="shared" si="378"/>
        <v>0</v>
      </c>
      <c r="I939" s="37">
        <f t="shared" si="378"/>
        <v>0</v>
      </c>
      <c r="J939" s="37">
        <f t="shared" si="378"/>
        <v>0</v>
      </c>
      <c r="K939" s="37">
        <f t="shared" si="378"/>
        <v>0</v>
      </c>
      <c r="L939" s="37">
        <f t="shared" si="378"/>
        <v>2439</v>
      </c>
      <c r="M939" s="37">
        <f t="shared" si="378"/>
        <v>0</v>
      </c>
    </row>
    <row r="940" spans="1:13" s="43" customFormat="1" ht="25.5" customHeight="1">
      <c r="A940" s="44" t="s">
        <v>493</v>
      </c>
      <c r="B940" s="79" t="s">
        <v>210</v>
      </c>
      <c r="C940" s="35" t="s">
        <v>32</v>
      </c>
      <c r="D940" s="79" t="s">
        <v>511</v>
      </c>
      <c r="E940" s="79"/>
      <c r="F940" s="37">
        <f t="shared" si="378"/>
        <v>2439</v>
      </c>
      <c r="G940" s="37">
        <f t="shared" si="378"/>
        <v>0</v>
      </c>
      <c r="H940" s="37">
        <f t="shared" si="378"/>
        <v>0</v>
      </c>
      <c r="I940" s="37">
        <f t="shared" si="378"/>
        <v>0</v>
      </c>
      <c r="J940" s="37">
        <f t="shared" si="378"/>
        <v>0</v>
      </c>
      <c r="K940" s="37">
        <f t="shared" si="378"/>
        <v>0</v>
      </c>
      <c r="L940" s="37">
        <f t="shared" si="378"/>
        <v>2439</v>
      </c>
      <c r="M940" s="37">
        <f t="shared" si="378"/>
        <v>0</v>
      </c>
    </row>
    <row r="941" spans="1:13" s="43" customFormat="1" ht="49.5">
      <c r="A941" s="44" t="s">
        <v>99</v>
      </c>
      <c r="B941" s="79" t="s">
        <v>210</v>
      </c>
      <c r="C941" s="35" t="s">
        <v>32</v>
      </c>
      <c r="D941" s="79" t="s">
        <v>511</v>
      </c>
      <c r="E941" s="81">
        <v>600</v>
      </c>
      <c r="F941" s="37">
        <f t="shared" si="378"/>
        <v>2439</v>
      </c>
      <c r="G941" s="37">
        <f t="shared" si="378"/>
        <v>0</v>
      </c>
      <c r="H941" s="37">
        <f t="shared" si="378"/>
        <v>0</v>
      </c>
      <c r="I941" s="37">
        <f t="shared" si="378"/>
        <v>0</v>
      </c>
      <c r="J941" s="37">
        <f t="shared" si="378"/>
        <v>0</v>
      </c>
      <c r="K941" s="37">
        <f t="shared" si="378"/>
        <v>0</v>
      </c>
      <c r="L941" s="37">
        <f t="shared" si="378"/>
        <v>2439</v>
      </c>
      <c r="M941" s="37">
        <f t="shared" si="378"/>
        <v>0</v>
      </c>
    </row>
    <row r="942" spans="1:13" s="43" customFormat="1" ht="16.5">
      <c r="A942" s="44" t="s">
        <v>181</v>
      </c>
      <c r="B942" s="79" t="s">
        <v>210</v>
      </c>
      <c r="C942" s="35" t="s">
        <v>32</v>
      </c>
      <c r="D942" s="79" t="s">
        <v>511</v>
      </c>
      <c r="E942" s="81">
        <v>610</v>
      </c>
      <c r="F942" s="37">
        <v>2439</v>
      </c>
      <c r="G942" s="37"/>
      <c r="H942" s="38"/>
      <c r="I942" s="38"/>
      <c r="J942" s="38"/>
      <c r="K942" s="39"/>
      <c r="L942" s="37">
        <f>F942+H942+I942+J942+K942</f>
        <v>2439</v>
      </c>
      <c r="M942" s="37">
        <f>G942+K942</f>
        <v>0</v>
      </c>
    </row>
    <row r="943" spans="1:13" s="59" customFormat="1" ht="16.5" hidden="1">
      <c r="A943" s="125" t="s">
        <v>53</v>
      </c>
      <c r="B943" s="79" t="s">
        <v>210</v>
      </c>
      <c r="C943" s="35" t="s">
        <v>32</v>
      </c>
      <c r="D943" s="35" t="s">
        <v>436</v>
      </c>
      <c r="E943" s="35"/>
      <c r="F943" s="37">
        <f>F944+F947</f>
        <v>0</v>
      </c>
      <c r="G943" s="37">
        <f>G944+G947</f>
        <v>0</v>
      </c>
      <c r="H943" s="58">
        <f t="shared" ref="H943:M943" si="379">H944+H947</f>
        <v>0</v>
      </c>
      <c r="I943" s="58">
        <f t="shared" si="379"/>
        <v>0</v>
      </c>
      <c r="J943" s="58">
        <f t="shared" si="379"/>
        <v>0</v>
      </c>
      <c r="K943" s="58">
        <f t="shared" si="379"/>
        <v>0</v>
      </c>
      <c r="L943" s="58">
        <f t="shared" si="379"/>
        <v>0</v>
      </c>
      <c r="M943" s="58">
        <f t="shared" si="379"/>
        <v>0</v>
      </c>
    </row>
    <row r="944" spans="1:13" s="59" customFormat="1" ht="66" hidden="1">
      <c r="A944" s="125" t="s">
        <v>512</v>
      </c>
      <c r="B944" s="79" t="s">
        <v>210</v>
      </c>
      <c r="C944" s="35" t="s">
        <v>32</v>
      </c>
      <c r="D944" s="35" t="s">
        <v>513</v>
      </c>
      <c r="E944" s="35"/>
      <c r="F944" s="37">
        <f t="shared" ref="F944:M948" si="380">F945</f>
        <v>0</v>
      </c>
      <c r="G944" s="37">
        <f t="shared" si="380"/>
        <v>0</v>
      </c>
      <c r="H944" s="58">
        <f t="shared" si="380"/>
        <v>0</v>
      </c>
      <c r="I944" s="58">
        <f t="shared" si="380"/>
        <v>0</v>
      </c>
      <c r="J944" s="58">
        <f t="shared" si="380"/>
        <v>0</v>
      </c>
      <c r="K944" s="58">
        <f t="shared" si="380"/>
        <v>0</v>
      </c>
      <c r="L944" s="58">
        <f t="shared" si="380"/>
        <v>0</v>
      </c>
      <c r="M944" s="58">
        <f t="shared" si="380"/>
        <v>0</v>
      </c>
    </row>
    <row r="945" spans="1:13" s="59" customFormat="1" ht="49.5" hidden="1">
      <c r="A945" s="34" t="s">
        <v>99</v>
      </c>
      <c r="B945" s="79" t="s">
        <v>210</v>
      </c>
      <c r="C945" s="35" t="s">
        <v>32</v>
      </c>
      <c r="D945" s="35" t="s">
        <v>513</v>
      </c>
      <c r="E945" s="42">
        <v>600</v>
      </c>
      <c r="F945" s="37">
        <f t="shared" si="380"/>
        <v>0</v>
      </c>
      <c r="G945" s="37">
        <f t="shared" si="380"/>
        <v>0</v>
      </c>
      <c r="H945" s="58">
        <f t="shared" si="380"/>
        <v>0</v>
      </c>
      <c r="I945" s="58">
        <f t="shared" si="380"/>
        <v>0</v>
      </c>
      <c r="J945" s="58">
        <f t="shared" si="380"/>
        <v>0</v>
      </c>
      <c r="K945" s="58">
        <f t="shared" si="380"/>
        <v>0</v>
      </c>
      <c r="L945" s="58">
        <f t="shared" si="380"/>
        <v>0</v>
      </c>
      <c r="M945" s="58">
        <f t="shared" si="380"/>
        <v>0</v>
      </c>
    </row>
    <row r="946" spans="1:13" s="59" customFormat="1" ht="16.5" hidden="1">
      <c r="A946" s="125" t="s">
        <v>181</v>
      </c>
      <c r="B946" s="79" t="s">
        <v>210</v>
      </c>
      <c r="C946" s="35" t="s">
        <v>32</v>
      </c>
      <c r="D946" s="35" t="s">
        <v>513</v>
      </c>
      <c r="E946" s="42">
        <v>610</v>
      </c>
      <c r="F946" s="37"/>
      <c r="G946" s="37"/>
      <c r="H946" s="38"/>
      <c r="I946" s="38"/>
      <c r="J946" s="38"/>
      <c r="K946" s="39"/>
      <c r="L946" s="37">
        <f>F946+H946+I946+J946+K946</f>
        <v>0</v>
      </c>
      <c r="M946" s="37">
        <f>G946+K946</f>
        <v>0</v>
      </c>
    </row>
    <row r="947" spans="1:13" s="59" customFormat="1" ht="99" hidden="1">
      <c r="A947" s="125" t="s">
        <v>514</v>
      </c>
      <c r="B947" s="79" t="s">
        <v>210</v>
      </c>
      <c r="C947" s="35" t="s">
        <v>32</v>
      </c>
      <c r="D947" s="35" t="s">
        <v>515</v>
      </c>
      <c r="E947" s="35"/>
      <c r="F947" s="37">
        <f t="shared" si="380"/>
        <v>0</v>
      </c>
      <c r="G947" s="37">
        <f t="shared" si="380"/>
        <v>0</v>
      </c>
      <c r="H947" s="58">
        <f t="shared" si="380"/>
        <v>0</v>
      </c>
      <c r="I947" s="58">
        <f t="shared" si="380"/>
        <v>0</v>
      </c>
      <c r="J947" s="58">
        <f t="shared" si="380"/>
        <v>0</v>
      </c>
      <c r="K947" s="58">
        <f t="shared" si="380"/>
        <v>0</v>
      </c>
      <c r="L947" s="58">
        <f t="shared" si="380"/>
        <v>0</v>
      </c>
      <c r="M947" s="58">
        <f t="shared" si="380"/>
        <v>0</v>
      </c>
    </row>
    <row r="948" spans="1:13" s="59" customFormat="1" ht="49.5" hidden="1">
      <c r="A948" s="34" t="s">
        <v>99</v>
      </c>
      <c r="B948" s="79" t="s">
        <v>210</v>
      </c>
      <c r="C948" s="35" t="s">
        <v>32</v>
      </c>
      <c r="D948" s="35" t="s">
        <v>515</v>
      </c>
      <c r="E948" s="42">
        <v>600</v>
      </c>
      <c r="F948" s="37">
        <f t="shared" si="380"/>
        <v>0</v>
      </c>
      <c r="G948" s="37">
        <f t="shared" si="380"/>
        <v>0</v>
      </c>
      <c r="H948" s="58">
        <f t="shared" si="380"/>
        <v>0</v>
      </c>
      <c r="I948" s="58">
        <f t="shared" si="380"/>
        <v>0</v>
      </c>
      <c r="J948" s="58">
        <f t="shared" si="380"/>
        <v>0</v>
      </c>
      <c r="K948" s="58">
        <f t="shared" si="380"/>
        <v>0</v>
      </c>
      <c r="L948" s="58">
        <f t="shared" si="380"/>
        <v>0</v>
      </c>
      <c r="M948" s="58">
        <f t="shared" si="380"/>
        <v>0</v>
      </c>
    </row>
    <row r="949" spans="1:13" s="59" customFormat="1" ht="16.5" hidden="1">
      <c r="A949" s="125" t="s">
        <v>181</v>
      </c>
      <c r="B949" s="79" t="s">
        <v>210</v>
      </c>
      <c r="C949" s="35" t="s">
        <v>32</v>
      </c>
      <c r="D949" s="35" t="s">
        <v>515</v>
      </c>
      <c r="E949" s="42">
        <v>610</v>
      </c>
      <c r="F949" s="37"/>
      <c r="G949" s="37"/>
      <c r="H949" s="38"/>
      <c r="I949" s="38"/>
      <c r="J949" s="38"/>
      <c r="K949" s="39"/>
      <c r="L949" s="37">
        <f>F949+H949+I949+J949+K949</f>
        <v>0</v>
      </c>
      <c r="M949" s="37">
        <f>G949+K949</f>
        <v>0</v>
      </c>
    </row>
    <row r="950" spans="1:13" s="59" customFormat="1" ht="82.5" hidden="1">
      <c r="A950" s="63" t="s">
        <v>443</v>
      </c>
      <c r="B950" s="79" t="s">
        <v>210</v>
      </c>
      <c r="C950" s="35" t="s">
        <v>32</v>
      </c>
      <c r="D950" s="79" t="s">
        <v>446</v>
      </c>
      <c r="E950" s="40"/>
      <c r="F950" s="60">
        <f>F951</f>
        <v>0</v>
      </c>
      <c r="G950" s="60">
        <f>G951</f>
        <v>0</v>
      </c>
      <c r="H950" s="88">
        <f t="shared" ref="H950:M951" si="381">H951</f>
        <v>0</v>
      </c>
      <c r="I950" s="88">
        <f t="shared" si="381"/>
        <v>0</v>
      </c>
      <c r="J950" s="88">
        <f t="shared" si="381"/>
        <v>0</v>
      </c>
      <c r="K950" s="88">
        <f t="shared" si="381"/>
        <v>0</v>
      </c>
      <c r="L950" s="88">
        <f t="shared" si="381"/>
        <v>0</v>
      </c>
      <c r="M950" s="88">
        <f t="shared" si="381"/>
        <v>0</v>
      </c>
    </row>
    <row r="951" spans="1:13" s="59" customFormat="1" ht="49.5" hidden="1">
      <c r="A951" s="34" t="s">
        <v>99</v>
      </c>
      <c r="B951" s="79" t="s">
        <v>210</v>
      </c>
      <c r="C951" s="35" t="s">
        <v>32</v>
      </c>
      <c r="D951" s="79" t="s">
        <v>446</v>
      </c>
      <c r="E951" s="40">
        <v>600</v>
      </c>
      <c r="F951" s="37">
        <f>F952</f>
        <v>0</v>
      </c>
      <c r="G951" s="37">
        <f>G952</f>
        <v>0</v>
      </c>
      <c r="H951" s="58">
        <f t="shared" si="381"/>
        <v>0</v>
      </c>
      <c r="I951" s="58">
        <f t="shared" si="381"/>
        <v>0</v>
      </c>
      <c r="J951" s="58">
        <f t="shared" si="381"/>
        <v>0</v>
      </c>
      <c r="K951" s="58">
        <f t="shared" si="381"/>
        <v>0</v>
      </c>
      <c r="L951" s="58">
        <f t="shared" si="381"/>
        <v>0</v>
      </c>
      <c r="M951" s="58">
        <f t="shared" si="381"/>
        <v>0</v>
      </c>
    </row>
    <row r="952" spans="1:13" s="59" customFormat="1" ht="16.5" hidden="1">
      <c r="A952" s="63" t="s">
        <v>181</v>
      </c>
      <c r="B952" s="79" t="s">
        <v>210</v>
      </c>
      <c r="C952" s="35" t="s">
        <v>32</v>
      </c>
      <c r="D952" s="79" t="s">
        <v>446</v>
      </c>
      <c r="E952" s="40">
        <v>610</v>
      </c>
      <c r="F952" s="37"/>
      <c r="G952" s="37"/>
      <c r="H952" s="38"/>
      <c r="I952" s="38"/>
      <c r="J952" s="38"/>
      <c r="K952" s="39"/>
      <c r="L952" s="37">
        <f>F952+H952+I952+J952+K952</f>
        <v>0</v>
      </c>
      <c r="M952" s="37">
        <f>G952+K952</f>
        <v>0</v>
      </c>
    </row>
    <row r="953" spans="1:13" s="59" customFormat="1" ht="99" hidden="1">
      <c r="A953" s="63" t="s">
        <v>89</v>
      </c>
      <c r="B953" s="35" t="s">
        <v>210</v>
      </c>
      <c r="C953" s="35" t="s">
        <v>32</v>
      </c>
      <c r="D953" s="54" t="s">
        <v>90</v>
      </c>
      <c r="E953" s="35"/>
      <c r="F953" s="37">
        <f t="shared" ref="F953:M956" si="382">F954</f>
        <v>0</v>
      </c>
      <c r="G953" s="141">
        <f t="shared" si="382"/>
        <v>0</v>
      </c>
      <c r="H953" s="58">
        <f t="shared" si="382"/>
        <v>0</v>
      </c>
      <c r="I953" s="58">
        <f t="shared" si="382"/>
        <v>0</v>
      </c>
      <c r="J953" s="58">
        <f t="shared" si="382"/>
        <v>0</v>
      </c>
      <c r="K953" s="58">
        <f t="shared" si="382"/>
        <v>0</v>
      </c>
      <c r="L953" s="58">
        <f t="shared" si="382"/>
        <v>0</v>
      </c>
      <c r="M953" s="58">
        <f t="shared" si="382"/>
        <v>0</v>
      </c>
    </row>
    <row r="954" spans="1:13" s="59" customFormat="1" ht="16.5" hidden="1">
      <c r="A954" s="34" t="s">
        <v>85</v>
      </c>
      <c r="B954" s="35" t="s">
        <v>210</v>
      </c>
      <c r="C954" s="35" t="s">
        <v>32</v>
      </c>
      <c r="D954" s="54" t="s">
        <v>91</v>
      </c>
      <c r="E954" s="35"/>
      <c r="F954" s="37">
        <f t="shared" si="382"/>
        <v>0</v>
      </c>
      <c r="G954" s="141">
        <f t="shared" si="382"/>
        <v>0</v>
      </c>
      <c r="H954" s="58">
        <f t="shared" si="382"/>
        <v>0</v>
      </c>
      <c r="I954" s="58">
        <f t="shared" si="382"/>
        <v>0</v>
      </c>
      <c r="J954" s="58">
        <f t="shared" si="382"/>
        <v>0</v>
      </c>
      <c r="K954" s="58">
        <f t="shared" si="382"/>
        <v>0</v>
      </c>
      <c r="L954" s="58">
        <f t="shared" si="382"/>
        <v>0</v>
      </c>
      <c r="M954" s="58">
        <f t="shared" si="382"/>
        <v>0</v>
      </c>
    </row>
    <row r="955" spans="1:13" s="59" customFormat="1" ht="33" hidden="1">
      <c r="A955" s="44" t="s">
        <v>516</v>
      </c>
      <c r="B955" s="35" t="s">
        <v>210</v>
      </c>
      <c r="C955" s="35" t="s">
        <v>32</v>
      </c>
      <c r="D955" s="54" t="s">
        <v>517</v>
      </c>
      <c r="E955" s="35"/>
      <c r="F955" s="37">
        <f t="shared" si="382"/>
        <v>0</v>
      </c>
      <c r="G955" s="141">
        <f t="shared" si="382"/>
        <v>0</v>
      </c>
      <c r="H955" s="58">
        <f t="shared" si="382"/>
        <v>0</v>
      </c>
      <c r="I955" s="58">
        <f t="shared" si="382"/>
        <v>0</v>
      </c>
      <c r="J955" s="58">
        <f t="shared" si="382"/>
        <v>0</v>
      </c>
      <c r="K955" s="58">
        <f t="shared" si="382"/>
        <v>0</v>
      </c>
      <c r="L955" s="58">
        <f t="shared" si="382"/>
        <v>0</v>
      </c>
      <c r="M955" s="58">
        <f t="shared" si="382"/>
        <v>0</v>
      </c>
    </row>
    <row r="956" spans="1:13" s="59" customFormat="1" ht="49.5" hidden="1">
      <c r="A956" s="44" t="s">
        <v>99</v>
      </c>
      <c r="B956" s="35" t="s">
        <v>210</v>
      </c>
      <c r="C956" s="35" t="s">
        <v>32</v>
      </c>
      <c r="D956" s="54" t="s">
        <v>517</v>
      </c>
      <c r="E956" s="42">
        <v>600</v>
      </c>
      <c r="F956" s="37">
        <f>F957</f>
        <v>0</v>
      </c>
      <c r="G956" s="141"/>
      <c r="H956" s="58">
        <f t="shared" si="382"/>
        <v>0</v>
      </c>
      <c r="I956" s="58">
        <f t="shared" si="382"/>
        <v>0</v>
      </c>
      <c r="J956" s="58">
        <f t="shared" si="382"/>
        <v>0</v>
      </c>
      <c r="K956" s="58">
        <f t="shared" si="382"/>
        <v>0</v>
      </c>
      <c r="L956" s="58">
        <f t="shared" si="382"/>
        <v>0</v>
      </c>
      <c r="M956" s="58">
        <f t="shared" si="382"/>
        <v>0</v>
      </c>
    </row>
    <row r="957" spans="1:13" s="59" customFormat="1" ht="16.5" hidden="1">
      <c r="A957" s="44" t="s">
        <v>181</v>
      </c>
      <c r="B957" s="35" t="s">
        <v>210</v>
      </c>
      <c r="C957" s="35" t="s">
        <v>32</v>
      </c>
      <c r="D957" s="54" t="s">
        <v>517</v>
      </c>
      <c r="E957" s="42">
        <v>610</v>
      </c>
      <c r="F957" s="37"/>
      <c r="G957" s="37"/>
      <c r="H957" s="38"/>
      <c r="I957" s="38"/>
      <c r="J957" s="38"/>
      <c r="K957" s="39"/>
      <c r="L957" s="37">
        <f>F957+H957+I957+J957+K957</f>
        <v>0</v>
      </c>
      <c r="M957" s="37">
        <f>G957+K957</f>
        <v>0</v>
      </c>
    </row>
    <row r="958" spans="1:13" s="59" customFormat="1" ht="33" hidden="1">
      <c r="A958" s="34" t="s">
        <v>113</v>
      </c>
      <c r="B958" s="79" t="s">
        <v>210</v>
      </c>
      <c r="C958" s="79" t="s">
        <v>32</v>
      </c>
      <c r="D958" s="54" t="s">
        <v>114</v>
      </c>
      <c r="E958" s="35"/>
      <c r="F958" s="37">
        <f t="shared" ref="F958:M961" si="383">F959</f>
        <v>0</v>
      </c>
      <c r="G958" s="141">
        <f t="shared" si="383"/>
        <v>0</v>
      </c>
      <c r="H958" s="58">
        <f t="shared" si="383"/>
        <v>0</v>
      </c>
      <c r="I958" s="58">
        <f t="shared" si="383"/>
        <v>0</v>
      </c>
      <c r="J958" s="58">
        <f t="shared" si="383"/>
        <v>0</v>
      </c>
      <c r="K958" s="58">
        <f t="shared" si="383"/>
        <v>0</v>
      </c>
      <c r="L958" s="58">
        <f t="shared" si="383"/>
        <v>0</v>
      </c>
      <c r="M958" s="58">
        <f t="shared" si="383"/>
        <v>0</v>
      </c>
    </row>
    <row r="959" spans="1:13" s="59" customFormat="1" ht="16.5" hidden="1">
      <c r="A959" s="34" t="s">
        <v>85</v>
      </c>
      <c r="B959" s="79" t="s">
        <v>210</v>
      </c>
      <c r="C959" s="79" t="s">
        <v>32</v>
      </c>
      <c r="D959" s="54" t="s">
        <v>363</v>
      </c>
      <c r="E959" s="35"/>
      <c r="F959" s="37">
        <f t="shared" si="383"/>
        <v>0</v>
      </c>
      <c r="G959" s="141">
        <f t="shared" si="383"/>
        <v>0</v>
      </c>
      <c r="H959" s="58">
        <f t="shared" si="383"/>
        <v>0</v>
      </c>
      <c r="I959" s="58">
        <f t="shared" si="383"/>
        <v>0</v>
      </c>
      <c r="J959" s="58">
        <f t="shared" si="383"/>
        <v>0</v>
      </c>
      <c r="K959" s="58">
        <f t="shared" si="383"/>
        <v>0</v>
      </c>
      <c r="L959" s="58">
        <f t="shared" si="383"/>
        <v>0</v>
      </c>
      <c r="M959" s="58">
        <f t="shared" si="383"/>
        <v>0</v>
      </c>
    </row>
    <row r="960" spans="1:13" s="59" customFormat="1" ht="33.75" hidden="1">
      <c r="A960" s="106" t="s">
        <v>493</v>
      </c>
      <c r="B960" s="79" t="s">
        <v>210</v>
      </c>
      <c r="C960" s="79" t="s">
        <v>32</v>
      </c>
      <c r="D960" s="54" t="s">
        <v>518</v>
      </c>
      <c r="E960" s="28"/>
      <c r="F960" s="37">
        <f t="shared" si="383"/>
        <v>0</v>
      </c>
      <c r="G960" s="141">
        <f t="shared" si="383"/>
        <v>0</v>
      </c>
      <c r="H960" s="58">
        <f t="shared" si="383"/>
        <v>0</v>
      </c>
      <c r="I960" s="58">
        <f t="shared" si="383"/>
        <v>0</v>
      </c>
      <c r="J960" s="58">
        <f t="shared" si="383"/>
        <v>0</v>
      </c>
      <c r="K960" s="58">
        <f t="shared" si="383"/>
        <v>0</v>
      </c>
      <c r="L960" s="58">
        <f t="shared" si="383"/>
        <v>0</v>
      </c>
      <c r="M960" s="58">
        <f t="shared" si="383"/>
        <v>0</v>
      </c>
    </row>
    <row r="961" spans="1:13" s="59" customFormat="1" ht="49.5" hidden="1">
      <c r="A961" s="44" t="s">
        <v>99</v>
      </c>
      <c r="B961" s="79" t="s">
        <v>210</v>
      </c>
      <c r="C961" s="79" t="s">
        <v>32</v>
      </c>
      <c r="D961" s="54" t="s">
        <v>518</v>
      </c>
      <c r="E961" s="42">
        <v>600</v>
      </c>
      <c r="F961" s="37">
        <f>F962</f>
        <v>0</v>
      </c>
      <c r="G961" s="141"/>
      <c r="H961" s="58">
        <f t="shared" si="383"/>
        <v>0</v>
      </c>
      <c r="I961" s="58">
        <f t="shared" si="383"/>
        <v>0</v>
      </c>
      <c r="J961" s="58">
        <f t="shared" si="383"/>
        <v>0</v>
      </c>
      <c r="K961" s="58">
        <f t="shared" si="383"/>
        <v>0</v>
      </c>
      <c r="L961" s="58">
        <f t="shared" si="383"/>
        <v>0</v>
      </c>
      <c r="M961" s="58">
        <f t="shared" si="383"/>
        <v>0</v>
      </c>
    </row>
    <row r="962" spans="1:13" s="59" customFormat="1" ht="16.5" hidden="1">
      <c r="A962" s="34" t="s">
        <v>181</v>
      </c>
      <c r="B962" s="79" t="s">
        <v>210</v>
      </c>
      <c r="C962" s="79" t="s">
        <v>32</v>
      </c>
      <c r="D962" s="54" t="s">
        <v>518</v>
      </c>
      <c r="E962" s="42">
        <v>610</v>
      </c>
      <c r="F962" s="37"/>
      <c r="G962" s="37"/>
      <c r="H962" s="38"/>
      <c r="I962" s="38"/>
      <c r="J962" s="38"/>
      <c r="K962" s="39"/>
      <c r="L962" s="37">
        <f>F962+H962+I962+J962+K962</f>
        <v>0</v>
      </c>
      <c r="M962" s="37">
        <f>G962+K962</f>
        <v>0</v>
      </c>
    </row>
    <row r="963" spans="1:13" s="53" customFormat="1" ht="49.5">
      <c r="A963" s="34" t="s">
        <v>374</v>
      </c>
      <c r="B963" s="79" t="s">
        <v>210</v>
      </c>
      <c r="C963" s="79" t="s">
        <v>32</v>
      </c>
      <c r="D963" s="35" t="s">
        <v>375</v>
      </c>
      <c r="E963" s="35"/>
      <c r="F963" s="37">
        <f t="shared" ref="F963:M966" si="384">F964</f>
        <v>238</v>
      </c>
      <c r="G963" s="141">
        <f t="shared" si="384"/>
        <v>0</v>
      </c>
      <c r="H963" s="37">
        <f t="shared" si="384"/>
        <v>0</v>
      </c>
      <c r="I963" s="37">
        <f t="shared" si="384"/>
        <v>0</v>
      </c>
      <c r="J963" s="37">
        <f t="shared" si="384"/>
        <v>0</v>
      </c>
      <c r="K963" s="37">
        <f t="shared" si="384"/>
        <v>0</v>
      </c>
      <c r="L963" s="37">
        <f t="shared" si="384"/>
        <v>238</v>
      </c>
      <c r="M963" s="37">
        <f t="shared" si="384"/>
        <v>0</v>
      </c>
    </row>
    <row r="964" spans="1:13" s="53" customFormat="1" ht="16.5">
      <c r="A964" s="106" t="s">
        <v>85</v>
      </c>
      <c r="B964" s="79" t="s">
        <v>210</v>
      </c>
      <c r="C964" s="79" t="s">
        <v>32</v>
      </c>
      <c r="D964" s="54" t="s">
        <v>376</v>
      </c>
      <c r="E964" s="35"/>
      <c r="F964" s="37">
        <f t="shared" si="384"/>
        <v>238</v>
      </c>
      <c r="G964" s="141">
        <f t="shared" si="384"/>
        <v>0</v>
      </c>
      <c r="H964" s="37">
        <f t="shared" si="384"/>
        <v>0</v>
      </c>
      <c r="I964" s="37">
        <f t="shared" si="384"/>
        <v>0</v>
      </c>
      <c r="J964" s="37">
        <f t="shared" si="384"/>
        <v>0</v>
      </c>
      <c r="K964" s="37">
        <f t="shared" si="384"/>
        <v>0</v>
      </c>
      <c r="L964" s="37">
        <f t="shared" si="384"/>
        <v>238</v>
      </c>
      <c r="M964" s="37">
        <f t="shared" si="384"/>
        <v>0</v>
      </c>
    </row>
    <row r="965" spans="1:13" s="53" customFormat="1" ht="33.75">
      <c r="A965" s="106" t="s">
        <v>493</v>
      </c>
      <c r="B965" s="79" t="s">
        <v>210</v>
      </c>
      <c r="C965" s="79" t="s">
        <v>32</v>
      </c>
      <c r="D965" s="54" t="s">
        <v>519</v>
      </c>
      <c r="E965" s="28"/>
      <c r="F965" s="37">
        <f t="shared" si="384"/>
        <v>238</v>
      </c>
      <c r="G965" s="141">
        <f t="shared" si="384"/>
        <v>0</v>
      </c>
      <c r="H965" s="37">
        <f t="shared" si="384"/>
        <v>0</v>
      </c>
      <c r="I965" s="37">
        <f t="shared" si="384"/>
        <v>0</v>
      </c>
      <c r="J965" s="37">
        <f t="shared" si="384"/>
        <v>0</v>
      </c>
      <c r="K965" s="37">
        <f t="shared" si="384"/>
        <v>0</v>
      </c>
      <c r="L965" s="37">
        <f t="shared" si="384"/>
        <v>238</v>
      </c>
      <c r="M965" s="37">
        <f t="shared" si="384"/>
        <v>0</v>
      </c>
    </row>
    <row r="966" spans="1:13" s="53" customFormat="1" ht="49.5">
      <c r="A966" s="44" t="s">
        <v>99</v>
      </c>
      <c r="B966" s="79" t="s">
        <v>210</v>
      </c>
      <c r="C966" s="79" t="s">
        <v>32</v>
      </c>
      <c r="D966" s="54" t="s">
        <v>519</v>
      </c>
      <c r="E966" s="42">
        <v>600</v>
      </c>
      <c r="F966" s="37">
        <f>F967</f>
        <v>238</v>
      </c>
      <c r="G966" s="141"/>
      <c r="H966" s="37">
        <f t="shared" si="384"/>
        <v>0</v>
      </c>
      <c r="I966" s="37">
        <f t="shared" si="384"/>
        <v>0</v>
      </c>
      <c r="J966" s="37">
        <f t="shared" si="384"/>
        <v>0</v>
      </c>
      <c r="K966" s="37">
        <f t="shared" si="384"/>
        <v>0</v>
      </c>
      <c r="L966" s="37">
        <f t="shared" si="384"/>
        <v>238</v>
      </c>
      <c r="M966" s="37">
        <f t="shared" si="384"/>
        <v>0</v>
      </c>
    </row>
    <row r="967" spans="1:13" s="53" customFormat="1" ht="16.5">
      <c r="A967" s="34" t="s">
        <v>181</v>
      </c>
      <c r="B967" s="79" t="s">
        <v>210</v>
      </c>
      <c r="C967" s="79" t="s">
        <v>32</v>
      </c>
      <c r="D967" s="54" t="s">
        <v>519</v>
      </c>
      <c r="E967" s="42">
        <v>610</v>
      </c>
      <c r="F967" s="37">
        <v>238</v>
      </c>
      <c r="G967" s="37"/>
      <c r="H967" s="38"/>
      <c r="I967" s="38"/>
      <c r="J967" s="38"/>
      <c r="K967" s="39"/>
      <c r="L967" s="37">
        <f>F967+H967+I967+J967+K967</f>
        <v>238</v>
      </c>
      <c r="M967" s="37">
        <f>G967+K967</f>
        <v>0</v>
      </c>
    </row>
    <row r="968" spans="1:13" s="59" customFormat="1" ht="16.5" hidden="1">
      <c r="A968" s="44" t="s">
        <v>33</v>
      </c>
      <c r="B968" s="35" t="s">
        <v>210</v>
      </c>
      <c r="C968" s="35" t="s">
        <v>32</v>
      </c>
      <c r="D968" s="47" t="s">
        <v>34</v>
      </c>
      <c r="E968" s="35"/>
      <c r="F968" s="37">
        <f t="shared" ref="F968:M971" si="385">F969</f>
        <v>0</v>
      </c>
      <c r="G968" s="61">
        <f t="shared" si="385"/>
        <v>0</v>
      </c>
      <c r="H968" s="58">
        <f t="shared" si="385"/>
        <v>0</v>
      </c>
      <c r="I968" s="58">
        <f t="shared" si="385"/>
        <v>0</v>
      </c>
      <c r="J968" s="58">
        <f t="shared" si="385"/>
        <v>0</v>
      </c>
      <c r="K968" s="58">
        <f t="shared" si="385"/>
        <v>0</v>
      </c>
      <c r="L968" s="58">
        <f t="shared" si="385"/>
        <v>0</v>
      </c>
      <c r="M968" s="58">
        <f t="shared" si="385"/>
        <v>0</v>
      </c>
    </row>
    <row r="969" spans="1:13" s="59" customFormat="1" ht="16.5" hidden="1">
      <c r="A969" s="34" t="s">
        <v>85</v>
      </c>
      <c r="B969" s="35" t="s">
        <v>210</v>
      </c>
      <c r="C969" s="35" t="s">
        <v>32</v>
      </c>
      <c r="D969" s="54" t="s">
        <v>154</v>
      </c>
      <c r="E969" s="35"/>
      <c r="F969" s="37">
        <f t="shared" si="385"/>
        <v>0</v>
      </c>
      <c r="G969" s="61">
        <f t="shared" si="385"/>
        <v>0</v>
      </c>
      <c r="H969" s="58">
        <f t="shared" si="385"/>
        <v>0</v>
      </c>
      <c r="I969" s="58">
        <f t="shared" si="385"/>
        <v>0</v>
      </c>
      <c r="J969" s="58">
        <f t="shared" si="385"/>
        <v>0</v>
      </c>
      <c r="K969" s="58">
        <f t="shared" si="385"/>
        <v>0</v>
      </c>
      <c r="L969" s="58">
        <f t="shared" si="385"/>
        <v>0</v>
      </c>
      <c r="M969" s="58">
        <f t="shared" si="385"/>
        <v>0</v>
      </c>
    </row>
    <row r="970" spans="1:13" s="59" customFormat="1" ht="33" hidden="1">
      <c r="A970" s="44" t="s">
        <v>516</v>
      </c>
      <c r="B970" s="35" t="s">
        <v>210</v>
      </c>
      <c r="C970" s="35" t="s">
        <v>32</v>
      </c>
      <c r="D970" s="54" t="s">
        <v>520</v>
      </c>
      <c r="E970" s="35"/>
      <c r="F970" s="37">
        <f t="shared" si="385"/>
        <v>0</v>
      </c>
      <c r="G970" s="61">
        <f t="shared" si="385"/>
        <v>0</v>
      </c>
      <c r="H970" s="58">
        <f t="shared" si="385"/>
        <v>0</v>
      </c>
      <c r="I970" s="58">
        <f t="shared" si="385"/>
        <v>0</v>
      </c>
      <c r="J970" s="58">
        <f t="shared" si="385"/>
        <v>0</v>
      </c>
      <c r="K970" s="58">
        <f t="shared" si="385"/>
        <v>0</v>
      </c>
      <c r="L970" s="58">
        <f t="shared" si="385"/>
        <v>0</v>
      </c>
      <c r="M970" s="58">
        <f t="shared" si="385"/>
        <v>0</v>
      </c>
    </row>
    <row r="971" spans="1:13" s="59" customFormat="1" ht="49.5" hidden="1">
      <c r="A971" s="44" t="s">
        <v>99</v>
      </c>
      <c r="B971" s="35" t="s">
        <v>210</v>
      </c>
      <c r="C971" s="35" t="s">
        <v>32</v>
      </c>
      <c r="D971" s="54" t="s">
        <v>520</v>
      </c>
      <c r="E971" s="42">
        <v>600</v>
      </c>
      <c r="F971" s="37">
        <f>F972</f>
        <v>0</v>
      </c>
      <c r="G971" s="61"/>
      <c r="H971" s="58">
        <f t="shared" si="385"/>
        <v>0</v>
      </c>
      <c r="I971" s="58">
        <f t="shared" si="385"/>
        <v>0</v>
      </c>
      <c r="J971" s="58">
        <f t="shared" si="385"/>
        <v>0</v>
      </c>
      <c r="K971" s="58">
        <f t="shared" si="385"/>
        <v>0</v>
      </c>
      <c r="L971" s="58">
        <f t="shared" si="385"/>
        <v>0</v>
      </c>
      <c r="M971" s="58">
        <f t="shared" si="385"/>
        <v>0</v>
      </c>
    </row>
    <row r="972" spans="1:13" s="59" customFormat="1" ht="16.5" hidden="1">
      <c r="A972" s="44" t="s">
        <v>181</v>
      </c>
      <c r="B972" s="35" t="s">
        <v>210</v>
      </c>
      <c r="C972" s="35" t="s">
        <v>32</v>
      </c>
      <c r="D972" s="54" t="s">
        <v>520</v>
      </c>
      <c r="E972" s="42">
        <v>610</v>
      </c>
      <c r="F972" s="37"/>
      <c r="G972" s="37"/>
      <c r="H972" s="38"/>
      <c r="I972" s="38"/>
      <c r="J972" s="38"/>
      <c r="K972" s="39"/>
      <c r="L972" s="37">
        <f>F972+H972+I972+J972+K972</f>
        <v>0</v>
      </c>
      <c r="M972" s="37">
        <f>G972+K972</f>
        <v>0</v>
      </c>
    </row>
    <row r="973" spans="1:13" s="43" customFormat="1" ht="16.5">
      <c r="A973" s="44"/>
      <c r="B973" s="35"/>
      <c r="C973" s="35"/>
      <c r="D973" s="54"/>
      <c r="E973" s="35"/>
      <c r="F973" s="61"/>
      <c r="G973" s="61"/>
      <c r="H973" s="61"/>
      <c r="I973" s="61"/>
      <c r="J973" s="61"/>
      <c r="K973" s="61"/>
      <c r="L973" s="61"/>
      <c r="M973" s="61"/>
    </row>
    <row r="974" spans="1:13" s="43" customFormat="1" ht="56.25">
      <c r="A974" s="27" t="s">
        <v>521</v>
      </c>
      <c r="B974" s="28" t="s">
        <v>210</v>
      </c>
      <c r="C974" s="28" t="s">
        <v>206</v>
      </c>
      <c r="D974" s="46"/>
      <c r="E974" s="28"/>
      <c r="F974" s="124">
        <f t="shared" ref="F974:M978" si="386">F975</f>
        <v>3884</v>
      </c>
      <c r="G974" s="124">
        <f t="shared" si="386"/>
        <v>0</v>
      </c>
      <c r="H974" s="124">
        <f t="shared" si="386"/>
        <v>0</v>
      </c>
      <c r="I974" s="124">
        <f t="shared" si="386"/>
        <v>0</v>
      </c>
      <c r="J974" s="124">
        <f t="shared" si="386"/>
        <v>0</v>
      </c>
      <c r="K974" s="124">
        <f t="shared" si="386"/>
        <v>0</v>
      </c>
      <c r="L974" s="124">
        <f t="shared" si="386"/>
        <v>3884</v>
      </c>
      <c r="M974" s="124">
        <f t="shared" si="386"/>
        <v>0</v>
      </c>
    </row>
    <row r="975" spans="1:13" s="43" customFormat="1" ht="99">
      <c r="A975" s="63" t="s">
        <v>89</v>
      </c>
      <c r="B975" s="35" t="s">
        <v>210</v>
      </c>
      <c r="C975" s="35" t="s">
        <v>206</v>
      </c>
      <c r="D975" s="54" t="s">
        <v>90</v>
      </c>
      <c r="E975" s="35"/>
      <c r="F975" s="37">
        <f>F976</f>
        <v>3884</v>
      </c>
      <c r="G975" s="37">
        <f>G976</f>
        <v>0</v>
      </c>
      <c r="H975" s="37">
        <f t="shared" si="386"/>
        <v>0</v>
      </c>
      <c r="I975" s="37">
        <f t="shared" si="386"/>
        <v>0</v>
      </c>
      <c r="J975" s="37">
        <f t="shared" si="386"/>
        <v>0</v>
      </c>
      <c r="K975" s="37">
        <f t="shared" si="386"/>
        <v>0</v>
      </c>
      <c r="L975" s="37">
        <f t="shared" si="386"/>
        <v>3884</v>
      </c>
      <c r="M975" s="37">
        <f t="shared" si="386"/>
        <v>0</v>
      </c>
    </row>
    <row r="976" spans="1:13" s="43" customFormat="1" ht="33">
      <c r="A976" s="50" t="s">
        <v>95</v>
      </c>
      <c r="B976" s="35" t="s">
        <v>210</v>
      </c>
      <c r="C976" s="35" t="s">
        <v>206</v>
      </c>
      <c r="D976" s="54" t="s">
        <v>387</v>
      </c>
      <c r="E976" s="35"/>
      <c r="F976" s="37">
        <f t="shared" si="386"/>
        <v>3884</v>
      </c>
      <c r="G976" s="37">
        <f t="shared" si="386"/>
        <v>0</v>
      </c>
      <c r="H976" s="37">
        <f t="shared" si="386"/>
        <v>0</v>
      </c>
      <c r="I976" s="37">
        <f t="shared" si="386"/>
        <v>0</v>
      </c>
      <c r="J976" s="37">
        <f t="shared" si="386"/>
        <v>0</v>
      </c>
      <c r="K976" s="37">
        <f t="shared" si="386"/>
        <v>0</v>
      </c>
      <c r="L976" s="37">
        <f t="shared" si="386"/>
        <v>3884</v>
      </c>
      <c r="M976" s="37">
        <f t="shared" si="386"/>
        <v>0</v>
      </c>
    </row>
    <row r="977" spans="1:13" s="43" customFormat="1" ht="66">
      <c r="A977" s="34" t="s">
        <v>522</v>
      </c>
      <c r="B977" s="35" t="s">
        <v>210</v>
      </c>
      <c r="C977" s="35" t="s">
        <v>206</v>
      </c>
      <c r="D977" s="54" t="s">
        <v>523</v>
      </c>
      <c r="E977" s="35"/>
      <c r="F977" s="37">
        <f t="shared" si="386"/>
        <v>3884</v>
      </c>
      <c r="G977" s="37">
        <f t="shared" si="386"/>
        <v>0</v>
      </c>
      <c r="H977" s="37">
        <f t="shared" si="386"/>
        <v>0</v>
      </c>
      <c r="I977" s="37">
        <f t="shared" si="386"/>
        <v>0</v>
      </c>
      <c r="J977" s="37">
        <f t="shared" si="386"/>
        <v>0</v>
      </c>
      <c r="K977" s="37">
        <f t="shared" si="386"/>
        <v>0</v>
      </c>
      <c r="L977" s="37">
        <f t="shared" si="386"/>
        <v>3884</v>
      </c>
      <c r="M977" s="37">
        <f t="shared" si="386"/>
        <v>0</v>
      </c>
    </row>
    <row r="978" spans="1:13" s="43" customFormat="1" ht="49.5">
      <c r="A978" s="34" t="s">
        <v>99</v>
      </c>
      <c r="B978" s="35" t="s">
        <v>210</v>
      </c>
      <c r="C978" s="35" t="s">
        <v>206</v>
      </c>
      <c r="D978" s="54" t="s">
        <v>523</v>
      </c>
      <c r="E978" s="42">
        <v>600</v>
      </c>
      <c r="F978" s="37">
        <f t="shared" si="386"/>
        <v>3884</v>
      </c>
      <c r="G978" s="37">
        <f t="shared" si="386"/>
        <v>0</v>
      </c>
      <c r="H978" s="37">
        <f t="shared" si="386"/>
        <v>0</v>
      </c>
      <c r="I978" s="37">
        <f t="shared" si="386"/>
        <v>0</v>
      </c>
      <c r="J978" s="37">
        <f t="shared" si="386"/>
        <v>0</v>
      </c>
      <c r="K978" s="37">
        <f t="shared" si="386"/>
        <v>0</v>
      </c>
      <c r="L978" s="37">
        <f t="shared" si="386"/>
        <v>3884</v>
      </c>
      <c r="M978" s="37">
        <f t="shared" si="386"/>
        <v>0</v>
      </c>
    </row>
    <row r="979" spans="1:13" s="43" customFormat="1" ht="16.5">
      <c r="A979" s="34" t="s">
        <v>181</v>
      </c>
      <c r="B979" s="35" t="s">
        <v>210</v>
      </c>
      <c r="C979" s="35" t="s">
        <v>206</v>
      </c>
      <c r="D979" s="54" t="s">
        <v>523</v>
      </c>
      <c r="E979" s="42">
        <v>610</v>
      </c>
      <c r="F979" s="37">
        <f>3875+9</f>
        <v>3884</v>
      </c>
      <c r="G979" s="37"/>
      <c r="H979" s="38"/>
      <c r="I979" s="38"/>
      <c r="J979" s="38"/>
      <c r="K979" s="39"/>
      <c r="L979" s="37">
        <f>F979+H979+I979+J979+K979</f>
        <v>3884</v>
      </c>
      <c r="M979" s="37">
        <f>G979+K979</f>
        <v>0</v>
      </c>
    </row>
    <row r="980" spans="1:13" s="142" customFormat="1" ht="16.5">
      <c r="A980" s="34"/>
      <c r="B980" s="35"/>
      <c r="C980" s="35"/>
      <c r="D980" s="54"/>
      <c r="E980" s="35"/>
      <c r="F980" s="141"/>
      <c r="G980" s="141"/>
      <c r="H980" s="141"/>
      <c r="I980" s="141"/>
      <c r="J980" s="141"/>
      <c r="K980" s="141"/>
      <c r="L980" s="141"/>
      <c r="M980" s="141"/>
    </row>
    <row r="981" spans="1:13" s="143" customFormat="1" ht="18.75">
      <c r="A981" s="27" t="s">
        <v>524</v>
      </c>
      <c r="B981" s="28" t="s">
        <v>210</v>
      </c>
      <c r="C981" s="28" t="s">
        <v>72</v>
      </c>
      <c r="D981" s="46"/>
      <c r="E981" s="28"/>
      <c r="F981" s="124">
        <f>F982+F1004+F999+F994</f>
        <v>25277</v>
      </c>
      <c r="G981" s="124">
        <f>G982+G1004+G999+G994</f>
        <v>0</v>
      </c>
      <c r="H981" s="124">
        <f t="shared" ref="H981:M981" si="387">H982+H1004+H999+H994</f>
        <v>0</v>
      </c>
      <c r="I981" s="124">
        <f t="shared" si="387"/>
        <v>0</v>
      </c>
      <c r="J981" s="124">
        <f t="shared" si="387"/>
        <v>0</v>
      </c>
      <c r="K981" s="124">
        <f t="shared" si="387"/>
        <v>0</v>
      </c>
      <c r="L981" s="124">
        <f t="shared" si="387"/>
        <v>25277</v>
      </c>
      <c r="M981" s="124">
        <f t="shared" si="387"/>
        <v>0</v>
      </c>
    </row>
    <row r="982" spans="1:13" s="143" customFormat="1" ht="33.75">
      <c r="A982" s="44" t="s">
        <v>83</v>
      </c>
      <c r="B982" s="35" t="s">
        <v>210</v>
      </c>
      <c r="C982" s="35" t="s">
        <v>72</v>
      </c>
      <c r="D982" s="40" t="s">
        <v>84</v>
      </c>
      <c r="E982" s="28"/>
      <c r="F982" s="37">
        <f>F983+F987+F991</f>
        <v>25277</v>
      </c>
      <c r="G982" s="37">
        <f>G983+G987+G991</f>
        <v>0</v>
      </c>
      <c r="H982" s="37">
        <f t="shared" ref="H982:M982" si="388">H983+H987+H991</f>
        <v>0</v>
      </c>
      <c r="I982" s="37">
        <f t="shared" si="388"/>
        <v>0</v>
      </c>
      <c r="J982" s="37">
        <f t="shared" si="388"/>
        <v>0</v>
      </c>
      <c r="K982" s="37">
        <f t="shared" si="388"/>
        <v>0</v>
      </c>
      <c r="L982" s="37">
        <f t="shared" si="388"/>
        <v>25277</v>
      </c>
      <c r="M982" s="37">
        <f t="shared" si="388"/>
        <v>0</v>
      </c>
    </row>
    <row r="983" spans="1:13" s="143" customFormat="1" ht="33.75">
      <c r="A983" s="44" t="s">
        <v>95</v>
      </c>
      <c r="B983" s="35" t="s">
        <v>210</v>
      </c>
      <c r="C983" s="35" t="s">
        <v>72</v>
      </c>
      <c r="D983" s="54" t="s">
        <v>490</v>
      </c>
      <c r="E983" s="28"/>
      <c r="F983" s="37">
        <f t="shared" ref="F983:M985" si="389">F984</f>
        <v>24691</v>
      </c>
      <c r="G983" s="37">
        <f t="shared" si="389"/>
        <v>0</v>
      </c>
      <c r="H983" s="37">
        <f t="shared" si="389"/>
        <v>0</v>
      </c>
      <c r="I983" s="37">
        <f t="shared" si="389"/>
        <v>0</v>
      </c>
      <c r="J983" s="37">
        <f t="shared" si="389"/>
        <v>0</v>
      </c>
      <c r="K983" s="37">
        <f t="shared" si="389"/>
        <v>0</v>
      </c>
      <c r="L983" s="37">
        <f t="shared" si="389"/>
        <v>24691</v>
      </c>
      <c r="M983" s="37">
        <f t="shared" si="389"/>
        <v>0</v>
      </c>
    </row>
    <row r="984" spans="1:13" s="143" customFormat="1" ht="33.75">
      <c r="A984" s="44" t="s">
        <v>525</v>
      </c>
      <c r="B984" s="35" t="s">
        <v>210</v>
      </c>
      <c r="C984" s="35" t="s">
        <v>72</v>
      </c>
      <c r="D984" s="54" t="s">
        <v>526</v>
      </c>
      <c r="E984" s="28"/>
      <c r="F984" s="37">
        <f t="shared" si="389"/>
        <v>24691</v>
      </c>
      <c r="G984" s="37">
        <f t="shared" si="389"/>
        <v>0</v>
      </c>
      <c r="H984" s="37">
        <f t="shared" si="389"/>
        <v>0</v>
      </c>
      <c r="I984" s="37">
        <f t="shared" si="389"/>
        <v>0</v>
      </c>
      <c r="J984" s="37">
        <f t="shared" si="389"/>
        <v>0</v>
      </c>
      <c r="K984" s="37">
        <f t="shared" si="389"/>
        <v>0</v>
      </c>
      <c r="L984" s="37">
        <f t="shared" si="389"/>
        <v>24691</v>
      </c>
      <c r="M984" s="37">
        <f t="shared" si="389"/>
        <v>0</v>
      </c>
    </row>
    <row r="985" spans="1:13" s="143" customFormat="1" ht="49.5">
      <c r="A985" s="44" t="s">
        <v>99</v>
      </c>
      <c r="B985" s="35" t="s">
        <v>210</v>
      </c>
      <c r="C985" s="35" t="s">
        <v>72</v>
      </c>
      <c r="D985" s="54" t="s">
        <v>526</v>
      </c>
      <c r="E985" s="42">
        <v>600</v>
      </c>
      <c r="F985" s="37">
        <f t="shared" si="389"/>
        <v>24691</v>
      </c>
      <c r="G985" s="37">
        <f t="shared" si="389"/>
        <v>0</v>
      </c>
      <c r="H985" s="37">
        <f t="shared" si="389"/>
        <v>0</v>
      </c>
      <c r="I985" s="37">
        <f t="shared" si="389"/>
        <v>0</v>
      </c>
      <c r="J985" s="37">
        <f t="shared" si="389"/>
        <v>0</v>
      </c>
      <c r="K985" s="37">
        <f t="shared" si="389"/>
        <v>0</v>
      </c>
      <c r="L985" s="37">
        <f t="shared" si="389"/>
        <v>24691</v>
      </c>
      <c r="M985" s="37">
        <f t="shared" si="389"/>
        <v>0</v>
      </c>
    </row>
    <row r="986" spans="1:13" s="143" customFormat="1" ht="16.5">
      <c r="A986" s="44" t="s">
        <v>181</v>
      </c>
      <c r="B986" s="35" t="s">
        <v>210</v>
      </c>
      <c r="C986" s="35" t="s">
        <v>72</v>
      </c>
      <c r="D986" s="54" t="s">
        <v>526</v>
      </c>
      <c r="E986" s="42">
        <v>610</v>
      </c>
      <c r="F986" s="37">
        <v>24691</v>
      </c>
      <c r="G986" s="37"/>
      <c r="H986" s="38"/>
      <c r="I986" s="38"/>
      <c r="J986" s="38"/>
      <c r="K986" s="39"/>
      <c r="L986" s="37">
        <f>F986+H986+I986+J986+K986</f>
        <v>24691</v>
      </c>
      <c r="M986" s="37">
        <f>G986+K986</f>
        <v>0</v>
      </c>
    </row>
    <row r="987" spans="1:13" s="143" customFormat="1" ht="18.75">
      <c r="A987" s="44" t="s">
        <v>85</v>
      </c>
      <c r="B987" s="35" t="s">
        <v>210</v>
      </c>
      <c r="C987" s="35" t="s">
        <v>72</v>
      </c>
      <c r="D987" s="54" t="s">
        <v>86</v>
      </c>
      <c r="E987" s="28"/>
      <c r="F987" s="37">
        <f t="shared" ref="F987:M989" si="390">F988</f>
        <v>586</v>
      </c>
      <c r="G987" s="37">
        <f t="shared" si="390"/>
        <v>0</v>
      </c>
      <c r="H987" s="37">
        <f t="shared" si="390"/>
        <v>0</v>
      </c>
      <c r="I987" s="37">
        <f t="shared" si="390"/>
        <v>0</v>
      </c>
      <c r="J987" s="37">
        <f t="shared" si="390"/>
        <v>0</v>
      </c>
      <c r="K987" s="37">
        <f t="shared" si="390"/>
        <v>0</v>
      </c>
      <c r="L987" s="37">
        <f t="shared" si="390"/>
        <v>586</v>
      </c>
      <c r="M987" s="37">
        <f t="shared" si="390"/>
        <v>0</v>
      </c>
    </row>
    <row r="988" spans="1:13" s="143" customFormat="1" ht="18.75">
      <c r="A988" s="34" t="s">
        <v>527</v>
      </c>
      <c r="B988" s="35" t="s">
        <v>210</v>
      </c>
      <c r="C988" s="35" t="s">
        <v>72</v>
      </c>
      <c r="D988" s="54" t="s">
        <v>528</v>
      </c>
      <c r="E988" s="28"/>
      <c r="F988" s="37">
        <f t="shared" si="390"/>
        <v>586</v>
      </c>
      <c r="G988" s="37">
        <f t="shared" si="390"/>
        <v>0</v>
      </c>
      <c r="H988" s="37">
        <f t="shared" si="390"/>
        <v>0</v>
      </c>
      <c r="I988" s="37">
        <f t="shared" si="390"/>
        <v>0</v>
      </c>
      <c r="J988" s="37">
        <f t="shared" si="390"/>
        <v>0</v>
      </c>
      <c r="K988" s="37">
        <f t="shared" si="390"/>
        <v>0</v>
      </c>
      <c r="L988" s="37">
        <f t="shared" si="390"/>
        <v>586</v>
      </c>
      <c r="M988" s="37">
        <f t="shared" si="390"/>
        <v>0</v>
      </c>
    </row>
    <row r="989" spans="1:13" s="143" customFormat="1" ht="49.5">
      <c r="A989" s="44" t="s">
        <v>99</v>
      </c>
      <c r="B989" s="35" t="s">
        <v>210</v>
      </c>
      <c r="C989" s="35" t="s">
        <v>72</v>
      </c>
      <c r="D989" s="54" t="s">
        <v>528</v>
      </c>
      <c r="E989" s="42">
        <v>600</v>
      </c>
      <c r="F989" s="37">
        <f t="shared" si="390"/>
        <v>586</v>
      </c>
      <c r="G989" s="37">
        <f t="shared" si="390"/>
        <v>0</v>
      </c>
      <c r="H989" s="37">
        <f t="shared" si="390"/>
        <v>0</v>
      </c>
      <c r="I989" s="37">
        <f t="shared" si="390"/>
        <v>0</v>
      </c>
      <c r="J989" s="37">
        <f t="shared" si="390"/>
        <v>0</v>
      </c>
      <c r="K989" s="37">
        <f t="shared" si="390"/>
        <v>0</v>
      </c>
      <c r="L989" s="37">
        <f t="shared" si="390"/>
        <v>586</v>
      </c>
      <c r="M989" s="37">
        <f t="shared" si="390"/>
        <v>0</v>
      </c>
    </row>
    <row r="990" spans="1:13" s="143" customFormat="1" ht="16.5">
      <c r="A990" s="34" t="s">
        <v>181</v>
      </c>
      <c r="B990" s="35" t="s">
        <v>210</v>
      </c>
      <c r="C990" s="35" t="s">
        <v>72</v>
      </c>
      <c r="D990" s="54" t="s">
        <v>528</v>
      </c>
      <c r="E990" s="42">
        <v>610</v>
      </c>
      <c r="F990" s="37">
        <v>586</v>
      </c>
      <c r="G990" s="37"/>
      <c r="H990" s="38"/>
      <c r="I990" s="38"/>
      <c r="J990" s="38"/>
      <c r="K990" s="39"/>
      <c r="L990" s="37">
        <f>F990+H990+I990+J990+K990</f>
        <v>586</v>
      </c>
      <c r="M990" s="37">
        <f>G990+K990</f>
        <v>0</v>
      </c>
    </row>
    <row r="991" spans="1:13" s="145" customFormat="1" ht="49.5" hidden="1">
      <c r="A991" s="63" t="s">
        <v>529</v>
      </c>
      <c r="B991" s="35" t="s">
        <v>210</v>
      </c>
      <c r="C991" s="35" t="s">
        <v>72</v>
      </c>
      <c r="D991" s="35" t="s">
        <v>530</v>
      </c>
      <c r="E991" s="35"/>
      <c r="F991" s="141"/>
      <c r="G991" s="141"/>
      <c r="H991" s="144"/>
      <c r="I991" s="144"/>
      <c r="J991" s="144"/>
      <c r="K991" s="144"/>
      <c r="L991" s="144"/>
      <c r="M991" s="144"/>
    </row>
    <row r="992" spans="1:13" s="145" customFormat="1" ht="49.5" hidden="1">
      <c r="A992" s="146" t="s">
        <v>99</v>
      </c>
      <c r="B992" s="35" t="s">
        <v>210</v>
      </c>
      <c r="C992" s="35" t="s">
        <v>72</v>
      </c>
      <c r="D992" s="35" t="s">
        <v>530</v>
      </c>
      <c r="E992" s="42">
        <v>600</v>
      </c>
      <c r="F992" s="141"/>
      <c r="G992" s="141"/>
      <c r="H992" s="144"/>
      <c r="I992" s="144"/>
      <c r="J992" s="144"/>
      <c r="K992" s="144"/>
      <c r="L992" s="144"/>
      <c r="M992" s="144"/>
    </row>
    <row r="993" spans="1:13" s="145" customFormat="1" ht="16.5" hidden="1">
      <c r="A993" s="63" t="s">
        <v>181</v>
      </c>
      <c r="B993" s="35" t="s">
        <v>210</v>
      </c>
      <c r="C993" s="35" t="s">
        <v>72</v>
      </c>
      <c r="D993" s="35" t="s">
        <v>530</v>
      </c>
      <c r="E993" s="42">
        <v>610</v>
      </c>
      <c r="F993" s="141"/>
      <c r="G993" s="141"/>
      <c r="H993" s="38"/>
      <c r="I993" s="38"/>
      <c r="J993" s="38"/>
      <c r="K993" s="39"/>
      <c r="L993" s="37">
        <f>F993+H993+I993+J993+K993</f>
        <v>0</v>
      </c>
      <c r="M993" s="37">
        <f>G993+K993</f>
        <v>0</v>
      </c>
    </row>
    <row r="994" spans="1:13" s="145" customFormat="1" ht="33" hidden="1">
      <c r="A994" s="34" t="s">
        <v>113</v>
      </c>
      <c r="B994" s="35" t="s">
        <v>210</v>
      </c>
      <c r="C994" s="35" t="s">
        <v>72</v>
      </c>
      <c r="D994" s="54" t="s">
        <v>114</v>
      </c>
      <c r="E994" s="35"/>
      <c r="F994" s="37">
        <f t="shared" ref="F994:M997" si="391">F995</f>
        <v>0</v>
      </c>
      <c r="G994" s="141">
        <f t="shared" si="391"/>
        <v>0</v>
      </c>
      <c r="H994" s="58">
        <f t="shared" si="391"/>
        <v>0</v>
      </c>
      <c r="I994" s="58">
        <f t="shared" si="391"/>
        <v>0</v>
      </c>
      <c r="J994" s="58">
        <f t="shared" si="391"/>
        <v>0</v>
      </c>
      <c r="K994" s="58">
        <f t="shared" si="391"/>
        <v>0</v>
      </c>
      <c r="L994" s="58">
        <f t="shared" si="391"/>
        <v>0</v>
      </c>
      <c r="M994" s="58">
        <f t="shared" si="391"/>
        <v>0</v>
      </c>
    </row>
    <row r="995" spans="1:13" s="145" customFormat="1" ht="16.5" hidden="1">
      <c r="A995" s="34" t="s">
        <v>85</v>
      </c>
      <c r="B995" s="35" t="s">
        <v>210</v>
      </c>
      <c r="C995" s="35" t="s">
        <v>72</v>
      </c>
      <c r="D995" s="54" t="s">
        <v>363</v>
      </c>
      <c r="E995" s="35"/>
      <c r="F995" s="37">
        <f t="shared" si="391"/>
        <v>0</v>
      </c>
      <c r="G995" s="141">
        <f t="shared" si="391"/>
        <v>0</v>
      </c>
      <c r="H995" s="58">
        <f t="shared" si="391"/>
        <v>0</v>
      </c>
      <c r="I995" s="58">
        <f t="shared" si="391"/>
        <v>0</v>
      </c>
      <c r="J995" s="58">
        <f t="shared" si="391"/>
        <v>0</v>
      </c>
      <c r="K995" s="58">
        <f t="shared" si="391"/>
        <v>0</v>
      </c>
      <c r="L995" s="58">
        <f t="shared" si="391"/>
        <v>0</v>
      </c>
      <c r="M995" s="58">
        <f t="shared" si="391"/>
        <v>0</v>
      </c>
    </row>
    <row r="996" spans="1:13" s="145" customFormat="1" ht="16.5" hidden="1">
      <c r="A996" s="34" t="s">
        <v>527</v>
      </c>
      <c r="B996" s="35" t="s">
        <v>210</v>
      </c>
      <c r="C996" s="35" t="s">
        <v>72</v>
      </c>
      <c r="D996" s="54" t="s">
        <v>531</v>
      </c>
      <c r="E996" s="35"/>
      <c r="F996" s="37">
        <f t="shared" si="391"/>
        <v>0</v>
      </c>
      <c r="G996" s="141">
        <f t="shared" si="391"/>
        <v>0</v>
      </c>
      <c r="H996" s="58">
        <f t="shared" si="391"/>
        <v>0</v>
      </c>
      <c r="I996" s="58">
        <f t="shared" si="391"/>
        <v>0</v>
      </c>
      <c r="J996" s="58">
        <f t="shared" si="391"/>
        <v>0</v>
      </c>
      <c r="K996" s="58">
        <f t="shared" si="391"/>
        <v>0</v>
      </c>
      <c r="L996" s="58">
        <f t="shared" si="391"/>
        <v>0</v>
      </c>
      <c r="M996" s="58">
        <f t="shared" si="391"/>
        <v>0</v>
      </c>
    </row>
    <row r="997" spans="1:13" s="145" customFormat="1" ht="49.5" hidden="1">
      <c r="A997" s="44" t="s">
        <v>99</v>
      </c>
      <c r="B997" s="35" t="s">
        <v>210</v>
      </c>
      <c r="C997" s="35" t="s">
        <v>72</v>
      </c>
      <c r="D997" s="54" t="s">
        <v>531</v>
      </c>
      <c r="E997" s="42">
        <v>600</v>
      </c>
      <c r="F997" s="37">
        <f>F998</f>
        <v>0</v>
      </c>
      <c r="G997" s="141"/>
      <c r="H997" s="58">
        <f t="shared" si="391"/>
        <v>0</v>
      </c>
      <c r="I997" s="58">
        <f t="shared" si="391"/>
        <v>0</v>
      </c>
      <c r="J997" s="58">
        <f t="shared" si="391"/>
        <v>0</v>
      </c>
      <c r="K997" s="58">
        <f t="shared" si="391"/>
        <v>0</v>
      </c>
      <c r="L997" s="58">
        <f t="shared" si="391"/>
        <v>0</v>
      </c>
      <c r="M997" s="58">
        <f t="shared" si="391"/>
        <v>0</v>
      </c>
    </row>
    <row r="998" spans="1:13" s="145" customFormat="1" ht="16.5" hidden="1">
      <c r="A998" s="34" t="s">
        <v>181</v>
      </c>
      <c r="B998" s="35" t="s">
        <v>210</v>
      </c>
      <c r="C998" s="35" t="s">
        <v>72</v>
      </c>
      <c r="D998" s="54" t="s">
        <v>531</v>
      </c>
      <c r="E998" s="42">
        <v>610</v>
      </c>
      <c r="F998" s="37"/>
      <c r="G998" s="37"/>
      <c r="H998" s="38"/>
      <c r="I998" s="38"/>
      <c r="J998" s="38"/>
      <c r="K998" s="39"/>
      <c r="L998" s="37">
        <f>F998+H998+I998+J998+K998</f>
        <v>0</v>
      </c>
      <c r="M998" s="37">
        <f>G998+K998</f>
        <v>0</v>
      </c>
    </row>
    <row r="999" spans="1:13" s="145" customFormat="1" ht="49.5" hidden="1">
      <c r="A999" s="34" t="s">
        <v>374</v>
      </c>
      <c r="B999" s="35" t="s">
        <v>210</v>
      </c>
      <c r="C999" s="35" t="s">
        <v>72</v>
      </c>
      <c r="D999" s="35" t="s">
        <v>375</v>
      </c>
      <c r="E999" s="35"/>
      <c r="F999" s="37">
        <f t="shared" ref="F999:M1002" si="392">F1000</f>
        <v>0</v>
      </c>
      <c r="G999" s="141">
        <f t="shared" si="392"/>
        <v>0</v>
      </c>
      <c r="H999" s="58">
        <f t="shared" si="392"/>
        <v>0</v>
      </c>
      <c r="I999" s="58">
        <f t="shared" si="392"/>
        <v>0</v>
      </c>
      <c r="J999" s="58">
        <f t="shared" si="392"/>
        <v>0</v>
      </c>
      <c r="K999" s="58">
        <f t="shared" si="392"/>
        <v>0</v>
      </c>
      <c r="L999" s="58">
        <f t="shared" si="392"/>
        <v>0</v>
      </c>
      <c r="M999" s="58">
        <f t="shared" si="392"/>
        <v>0</v>
      </c>
    </row>
    <row r="1000" spans="1:13" s="145" customFormat="1" ht="16.5" hidden="1">
      <c r="A1000" s="106" t="s">
        <v>85</v>
      </c>
      <c r="B1000" s="35" t="s">
        <v>210</v>
      </c>
      <c r="C1000" s="35" t="s">
        <v>72</v>
      </c>
      <c r="D1000" s="54" t="s">
        <v>376</v>
      </c>
      <c r="E1000" s="35"/>
      <c r="F1000" s="37">
        <f t="shared" si="392"/>
        <v>0</v>
      </c>
      <c r="G1000" s="141">
        <f t="shared" si="392"/>
        <v>0</v>
      </c>
      <c r="H1000" s="58">
        <f t="shared" si="392"/>
        <v>0</v>
      </c>
      <c r="I1000" s="58">
        <f t="shared" si="392"/>
        <v>0</v>
      </c>
      <c r="J1000" s="58">
        <f t="shared" si="392"/>
        <v>0</v>
      </c>
      <c r="K1000" s="58">
        <f t="shared" si="392"/>
        <v>0</v>
      </c>
      <c r="L1000" s="58">
        <f t="shared" si="392"/>
        <v>0</v>
      </c>
      <c r="M1000" s="58">
        <f t="shared" si="392"/>
        <v>0</v>
      </c>
    </row>
    <row r="1001" spans="1:13" s="145" customFormat="1" ht="18.75" hidden="1">
      <c r="A1001" s="34" t="s">
        <v>527</v>
      </c>
      <c r="B1001" s="35" t="s">
        <v>210</v>
      </c>
      <c r="C1001" s="35" t="s">
        <v>72</v>
      </c>
      <c r="D1001" s="54" t="s">
        <v>532</v>
      </c>
      <c r="E1001" s="28"/>
      <c r="F1001" s="37">
        <f t="shared" si="392"/>
        <v>0</v>
      </c>
      <c r="G1001" s="141">
        <f t="shared" si="392"/>
        <v>0</v>
      </c>
      <c r="H1001" s="58">
        <f t="shared" si="392"/>
        <v>0</v>
      </c>
      <c r="I1001" s="58">
        <f t="shared" si="392"/>
        <v>0</v>
      </c>
      <c r="J1001" s="58">
        <f t="shared" si="392"/>
        <v>0</v>
      </c>
      <c r="K1001" s="58">
        <f t="shared" si="392"/>
        <v>0</v>
      </c>
      <c r="L1001" s="58">
        <f t="shared" si="392"/>
        <v>0</v>
      </c>
      <c r="M1001" s="58">
        <f t="shared" si="392"/>
        <v>0</v>
      </c>
    </row>
    <row r="1002" spans="1:13" s="145" customFormat="1" ht="49.5" hidden="1">
      <c r="A1002" s="44" t="s">
        <v>99</v>
      </c>
      <c r="B1002" s="35" t="s">
        <v>210</v>
      </c>
      <c r="C1002" s="35" t="s">
        <v>72</v>
      </c>
      <c r="D1002" s="54" t="s">
        <v>532</v>
      </c>
      <c r="E1002" s="42">
        <v>600</v>
      </c>
      <c r="F1002" s="37">
        <f>F1003</f>
        <v>0</v>
      </c>
      <c r="G1002" s="141"/>
      <c r="H1002" s="58">
        <f t="shared" si="392"/>
        <v>0</v>
      </c>
      <c r="I1002" s="58">
        <f t="shared" si="392"/>
        <v>0</v>
      </c>
      <c r="J1002" s="58">
        <f t="shared" si="392"/>
        <v>0</v>
      </c>
      <c r="K1002" s="58">
        <f t="shared" si="392"/>
        <v>0</v>
      </c>
      <c r="L1002" s="58">
        <f t="shared" si="392"/>
        <v>0</v>
      </c>
      <c r="M1002" s="58">
        <f t="shared" si="392"/>
        <v>0</v>
      </c>
    </row>
    <row r="1003" spans="1:13" s="145" customFormat="1" ht="16.5" hidden="1">
      <c r="A1003" s="34" t="s">
        <v>181</v>
      </c>
      <c r="B1003" s="35" t="s">
        <v>210</v>
      </c>
      <c r="C1003" s="35" t="s">
        <v>72</v>
      </c>
      <c r="D1003" s="54" t="s">
        <v>532</v>
      </c>
      <c r="E1003" s="42">
        <v>610</v>
      </c>
      <c r="F1003" s="37"/>
      <c r="G1003" s="37"/>
      <c r="H1003" s="38"/>
      <c r="I1003" s="38"/>
      <c r="J1003" s="38"/>
      <c r="K1003" s="39"/>
      <c r="L1003" s="37">
        <f>F1003+H1003+I1003+J1003+K1003</f>
        <v>0</v>
      </c>
      <c r="M1003" s="37">
        <f>G1003+K1003</f>
        <v>0</v>
      </c>
    </row>
    <row r="1004" spans="1:13" s="145" customFormat="1" ht="99" hidden="1">
      <c r="A1004" s="63" t="s">
        <v>89</v>
      </c>
      <c r="B1004" s="35" t="s">
        <v>210</v>
      </c>
      <c r="C1004" s="35" t="s">
        <v>72</v>
      </c>
      <c r="D1004" s="54" t="s">
        <v>533</v>
      </c>
      <c r="E1004" s="35"/>
      <c r="F1004" s="141"/>
      <c r="G1004" s="141"/>
      <c r="H1004" s="144"/>
      <c r="I1004" s="144"/>
      <c r="J1004" s="144"/>
      <c r="K1004" s="144"/>
      <c r="L1004" s="144"/>
      <c r="M1004" s="144"/>
    </row>
    <row r="1005" spans="1:13" s="145" customFormat="1" ht="18.75" hidden="1">
      <c r="A1005" s="44" t="s">
        <v>85</v>
      </c>
      <c r="B1005" s="35" t="s">
        <v>210</v>
      </c>
      <c r="C1005" s="35" t="s">
        <v>72</v>
      </c>
      <c r="D1005" s="54" t="s">
        <v>91</v>
      </c>
      <c r="E1005" s="28"/>
      <c r="F1005" s="141"/>
      <c r="G1005" s="141"/>
      <c r="H1005" s="144"/>
      <c r="I1005" s="144"/>
      <c r="J1005" s="144"/>
      <c r="K1005" s="144"/>
      <c r="L1005" s="144"/>
      <c r="M1005" s="144"/>
    </row>
    <row r="1006" spans="1:13" s="145" customFormat="1" ht="18.75" hidden="1">
      <c r="A1006" s="34" t="s">
        <v>527</v>
      </c>
      <c r="B1006" s="35" t="s">
        <v>210</v>
      </c>
      <c r="C1006" s="35" t="s">
        <v>72</v>
      </c>
      <c r="D1006" s="54" t="s">
        <v>534</v>
      </c>
      <c r="E1006" s="28"/>
      <c r="F1006" s="141"/>
      <c r="G1006" s="141"/>
      <c r="H1006" s="144"/>
      <c r="I1006" s="144"/>
      <c r="J1006" s="144"/>
      <c r="K1006" s="144"/>
      <c r="L1006" s="144"/>
      <c r="M1006" s="144"/>
    </row>
    <row r="1007" spans="1:13" s="145" customFormat="1" ht="49.5" hidden="1">
      <c r="A1007" s="44" t="s">
        <v>99</v>
      </c>
      <c r="B1007" s="35" t="s">
        <v>210</v>
      </c>
      <c r="C1007" s="35" t="s">
        <v>72</v>
      </c>
      <c r="D1007" s="54" t="s">
        <v>534</v>
      </c>
      <c r="E1007" s="42">
        <v>600</v>
      </c>
      <c r="F1007" s="141"/>
      <c r="G1007" s="141"/>
      <c r="H1007" s="144"/>
      <c r="I1007" s="144"/>
      <c r="J1007" s="144"/>
      <c r="K1007" s="144"/>
      <c r="L1007" s="144"/>
      <c r="M1007" s="144"/>
    </row>
    <row r="1008" spans="1:13" s="145" customFormat="1" ht="16.5" hidden="1">
      <c r="A1008" s="34" t="s">
        <v>181</v>
      </c>
      <c r="B1008" s="35" t="s">
        <v>210</v>
      </c>
      <c r="C1008" s="35" t="s">
        <v>72</v>
      </c>
      <c r="D1008" s="54" t="s">
        <v>534</v>
      </c>
      <c r="E1008" s="42">
        <v>610</v>
      </c>
      <c r="F1008" s="141"/>
      <c r="G1008" s="141"/>
      <c r="H1008" s="38"/>
      <c r="I1008" s="38"/>
      <c r="J1008" s="38"/>
      <c r="K1008" s="39"/>
      <c r="L1008" s="37">
        <f>F1008+H1008+I1008+J1008+K1008</f>
        <v>0</v>
      </c>
      <c r="M1008" s="37">
        <f>G1008+K1008</f>
        <v>0</v>
      </c>
    </row>
    <row r="1009" spans="1:13" s="142" customFormat="1" ht="16.5">
      <c r="A1009" s="34"/>
      <c r="B1009" s="35"/>
      <c r="C1009" s="35"/>
      <c r="D1009" s="54"/>
      <c r="E1009" s="35"/>
      <c r="F1009" s="141"/>
      <c r="G1009" s="141"/>
      <c r="H1009" s="141"/>
      <c r="I1009" s="141"/>
      <c r="J1009" s="141"/>
      <c r="K1009" s="141"/>
      <c r="L1009" s="141"/>
      <c r="M1009" s="141"/>
    </row>
    <row r="1010" spans="1:13" s="142" customFormat="1" ht="18.75">
      <c r="A1010" s="27" t="s">
        <v>535</v>
      </c>
      <c r="B1010" s="28" t="s">
        <v>210</v>
      </c>
      <c r="C1010" s="28" t="s">
        <v>210</v>
      </c>
      <c r="D1010" s="46"/>
      <c r="E1010" s="28"/>
      <c r="F1010" s="124">
        <f>F1011+F1023</f>
        <v>68275</v>
      </c>
      <c r="G1010" s="124">
        <f>G1011+G1023</f>
        <v>33519</v>
      </c>
      <c r="H1010" s="124">
        <f t="shared" ref="H1010:M1010" si="393">H1011+H1023</f>
        <v>0</v>
      </c>
      <c r="I1010" s="124">
        <f t="shared" si="393"/>
        <v>0</v>
      </c>
      <c r="J1010" s="124">
        <f t="shared" si="393"/>
        <v>0</v>
      </c>
      <c r="K1010" s="124">
        <f t="shared" si="393"/>
        <v>0</v>
      </c>
      <c r="L1010" s="124">
        <f t="shared" si="393"/>
        <v>68275</v>
      </c>
      <c r="M1010" s="124">
        <f t="shared" si="393"/>
        <v>33519</v>
      </c>
    </row>
    <row r="1011" spans="1:13" s="142" customFormat="1" ht="34.5">
      <c r="A1011" s="34" t="s">
        <v>536</v>
      </c>
      <c r="B1011" s="35" t="s">
        <v>210</v>
      </c>
      <c r="C1011" s="35" t="s">
        <v>210</v>
      </c>
      <c r="D1011" s="54" t="s">
        <v>537</v>
      </c>
      <c r="E1011" s="28"/>
      <c r="F1011" s="37">
        <f>F1012+F1016+F1020</f>
        <v>34756</v>
      </c>
      <c r="G1011" s="37">
        <f>G1012+G1016+G1020</f>
        <v>0</v>
      </c>
      <c r="H1011" s="37">
        <f t="shared" ref="H1011:M1011" si="394">H1012+H1016+H1020</f>
        <v>0</v>
      </c>
      <c r="I1011" s="37">
        <f t="shared" si="394"/>
        <v>0</v>
      </c>
      <c r="J1011" s="37">
        <f t="shared" si="394"/>
        <v>0</v>
      </c>
      <c r="K1011" s="37">
        <f t="shared" si="394"/>
        <v>0</v>
      </c>
      <c r="L1011" s="37">
        <f t="shared" si="394"/>
        <v>34756</v>
      </c>
      <c r="M1011" s="37">
        <f t="shared" si="394"/>
        <v>0</v>
      </c>
    </row>
    <row r="1012" spans="1:13" s="142" customFormat="1" ht="33">
      <c r="A1012" s="50" t="s">
        <v>95</v>
      </c>
      <c r="B1012" s="35" t="s">
        <v>210</v>
      </c>
      <c r="C1012" s="35" t="s">
        <v>210</v>
      </c>
      <c r="D1012" s="60" t="s">
        <v>538</v>
      </c>
      <c r="E1012" s="79"/>
      <c r="F1012" s="37">
        <f t="shared" ref="F1012:M1014" si="395">F1013</f>
        <v>32036</v>
      </c>
      <c r="G1012" s="37">
        <f t="shared" si="395"/>
        <v>0</v>
      </c>
      <c r="H1012" s="37">
        <f t="shared" si="395"/>
        <v>0</v>
      </c>
      <c r="I1012" s="37">
        <f t="shared" si="395"/>
        <v>0</v>
      </c>
      <c r="J1012" s="37">
        <f t="shared" si="395"/>
        <v>0</v>
      </c>
      <c r="K1012" s="37">
        <f t="shared" si="395"/>
        <v>0</v>
      </c>
      <c r="L1012" s="37">
        <f t="shared" si="395"/>
        <v>32036</v>
      </c>
      <c r="M1012" s="37">
        <f t="shared" si="395"/>
        <v>0</v>
      </c>
    </row>
    <row r="1013" spans="1:13" s="142" customFormat="1" ht="33">
      <c r="A1013" s="34" t="s">
        <v>539</v>
      </c>
      <c r="B1013" s="35" t="s">
        <v>210</v>
      </c>
      <c r="C1013" s="35" t="s">
        <v>210</v>
      </c>
      <c r="D1013" s="60" t="s">
        <v>540</v>
      </c>
      <c r="E1013" s="79"/>
      <c r="F1013" s="37">
        <f t="shared" si="395"/>
        <v>32036</v>
      </c>
      <c r="G1013" s="37">
        <f t="shared" si="395"/>
        <v>0</v>
      </c>
      <c r="H1013" s="37">
        <f t="shared" si="395"/>
        <v>0</v>
      </c>
      <c r="I1013" s="37">
        <f t="shared" si="395"/>
        <v>0</v>
      </c>
      <c r="J1013" s="37">
        <f t="shared" si="395"/>
        <v>0</v>
      </c>
      <c r="K1013" s="37">
        <f t="shared" si="395"/>
        <v>0</v>
      </c>
      <c r="L1013" s="37">
        <f t="shared" si="395"/>
        <v>32036</v>
      </c>
      <c r="M1013" s="37">
        <f t="shared" si="395"/>
        <v>0</v>
      </c>
    </row>
    <row r="1014" spans="1:13" s="142" customFormat="1" ht="49.5">
      <c r="A1014" s="34" t="s">
        <v>99</v>
      </c>
      <c r="B1014" s="35" t="s">
        <v>210</v>
      </c>
      <c r="C1014" s="35" t="s">
        <v>210</v>
      </c>
      <c r="D1014" s="60" t="s">
        <v>540</v>
      </c>
      <c r="E1014" s="79">
        <v>600</v>
      </c>
      <c r="F1014" s="37">
        <f t="shared" si="395"/>
        <v>32036</v>
      </c>
      <c r="G1014" s="37">
        <f t="shared" si="395"/>
        <v>0</v>
      </c>
      <c r="H1014" s="37">
        <f t="shared" si="395"/>
        <v>0</v>
      </c>
      <c r="I1014" s="37">
        <f t="shared" si="395"/>
        <v>0</v>
      </c>
      <c r="J1014" s="37">
        <f t="shared" si="395"/>
        <v>0</v>
      </c>
      <c r="K1014" s="37">
        <f t="shared" si="395"/>
        <v>0</v>
      </c>
      <c r="L1014" s="37">
        <f t="shared" si="395"/>
        <v>32036</v>
      </c>
      <c r="M1014" s="37">
        <f t="shared" si="395"/>
        <v>0</v>
      </c>
    </row>
    <row r="1015" spans="1:13" s="142" customFormat="1" ht="16.5">
      <c r="A1015" s="34" t="s">
        <v>181</v>
      </c>
      <c r="B1015" s="35" t="s">
        <v>210</v>
      </c>
      <c r="C1015" s="35" t="s">
        <v>210</v>
      </c>
      <c r="D1015" s="60" t="s">
        <v>540</v>
      </c>
      <c r="E1015" s="81">
        <v>610</v>
      </c>
      <c r="F1015" s="37">
        <v>32036</v>
      </c>
      <c r="G1015" s="37"/>
      <c r="H1015" s="38"/>
      <c r="I1015" s="38"/>
      <c r="J1015" s="38"/>
      <c r="K1015" s="39"/>
      <c r="L1015" s="37">
        <f>F1015+H1015+I1015+J1015+K1015</f>
        <v>32036</v>
      </c>
      <c r="M1015" s="37">
        <f>G1015+K1015</f>
        <v>0</v>
      </c>
    </row>
    <row r="1016" spans="1:13" s="142" customFormat="1" ht="16.5">
      <c r="A1016" s="34" t="s">
        <v>85</v>
      </c>
      <c r="B1016" s="35" t="s">
        <v>210</v>
      </c>
      <c r="C1016" s="35" t="s">
        <v>210</v>
      </c>
      <c r="D1016" s="54" t="s">
        <v>541</v>
      </c>
      <c r="E1016" s="35"/>
      <c r="F1016" s="37">
        <f t="shared" ref="F1016:M1018" si="396">F1017</f>
        <v>270</v>
      </c>
      <c r="G1016" s="37">
        <f t="shared" si="396"/>
        <v>0</v>
      </c>
      <c r="H1016" s="37">
        <f t="shared" si="396"/>
        <v>0</v>
      </c>
      <c r="I1016" s="37">
        <f t="shared" si="396"/>
        <v>0</v>
      </c>
      <c r="J1016" s="37">
        <f t="shared" si="396"/>
        <v>0</v>
      </c>
      <c r="K1016" s="37">
        <f t="shared" si="396"/>
        <v>0</v>
      </c>
      <c r="L1016" s="37">
        <f t="shared" si="396"/>
        <v>270</v>
      </c>
      <c r="M1016" s="37">
        <f t="shared" si="396"/>
        <v>0</v>
      </c>
    </row>
    <row r="1017" spans="1:13" s="142" customFormat="1" ht="16.5">
      <c r="A1017" s="34" t="s">
        <v>542</v>
      </c>
      <c r="B1017" s="35" t="s">
        <v>210</v>
      </c>
      <c r="C1017" s="35" t="s">
        <v>210</v>
      </c>
      <c r="D1017" s="54" t="s">
        <v>543</v>
      </c>
      <c r="E1017" s="35"/>
      <c r="F1017" s="37">
        <f t="shared" si="396"/>
        <v>270</v>
      </c>
      <c r="G1017" s="37">
        <f t="shared" si="396"/>
        <v>0</v>
      </c>
      <c r="H1017" s="37">
        <f t="shared" si="396"/>
        <v>0</v>
      </c>
      <c r="I1017" s="37">
        <f t="shared" si="396"/>
        <v>0</v>
      </c>
      <c r="J1017" s="37">
        <f t="shared" si="396"/>
        <v>0</v>
      </c>
      <c r="K1017" s="37">
        <f t="shared" si="396"/>
        <v>0</v>
      </c>
      <c r="L1017" s="37">
        <f t="shared" si="396"/>
        <v>270</v>
      </c>
      <c r="M1017" s="37">
        <f t="shared" si="396"/>
        <v>0</v>
      </c>
    </row>
    <row r="1018" spans="1:13" s="142" customFormat="1" ht="49.5">
      <c r="A1018" s="34" t="s">
        <v>99</v>
      </c>
      <c r="B1018" s="35" t="s">
        <v>210</v>
      </c>
      <c r="C1018" s="35" t="s">
        <v>210</v>
      </c>
      <c r="D1018" s="54" t="s">
        <v>543</v>
      </c>
      <c r="E1018" s="42">
        <v>600</v>
      </c>
      <c r="F1018" s="37">
        <f t="shared" si="396"/>
        <v>270</v>
      </c>
      <c r="G1018" s="37">
        <f t="shared" si="396"/>
        <v>0</v>
      </c>
      <c r="H1018" s="37">
        <f t="shared" si="396"/>
        <v>0</v>
      </c>
      <c r="I1018" s="37">
        <f t="shared" si="396"/>
        <v>0</v>
      </c>
      <c r="J1018" s="37">
        <f t="shared" si="396"/>
        <v>0</v>
      </c>
      <c r="K1018" s="37">
        <f t="shared" si="396"/>
        <v>0</v>
      </c>
      <c r="L1018" s="37">
        <f t="shared" si="396"/>
        <v>270</v>
      </c>
      <c r="M1018" s="37">
        <f t="shared" si="396"/>
        <v>0</v>
      </c>
    </row>
    <row r="1019" spans="1:13" s="142" customFormat="1" ht="16.5">
      <c r="A1019" s="34" t="s">
        <v>181</v>
      </c>
      <c r="B1019" s="35" t="s">
        <v>210</v>
      </c>
      <c r="C1019" s="35" t="s">
        <v>210</v>
      </c>
      <c r="D1019" s="54" t="s">
        <v>543</v>
      </c>
      <c r="E1019" s="42">
        <v>610</v>
      </c>
      <c r="F1019" s="37">
        <v>270</v>
      </c>
      <c r="G1019" s="37"/>
      <c r="H1019" s="38"/>
      <c r="I1019" s="38"/>
      <c r="J1019" s="38"/>
      <c r="K1019" s="39"/>
      <c r="L1019" s="37">
        <f>F1019+H1019+I1019+J1019+K1019</f>
        <v>270</v>
      </c>
      <c r="M1019" s="37">
        <f>G1019+K1019</f>
        <v>0</v>
      </c>
    </row>
    <row r="1020" spans="1:13" s="142" customFormat="1" ht="49.5">
      <c r="A1020" s="34" t="s">
        <v>544</v>
      </c>
      <c r="B1020" s="35" t="s">
        <v>210</v>
      </c>
      <c r="C1020" s="35" t="s">
        <v>210</v>
      </c>
      <c r="D1020" s="54" t="s">
        <v>545</v>
      </c>
      <c r="E1020" s="35"/>
      <c r="F1020" s="37">
        <f>F1021</f>
        <v>2450</v>
      </c>
      <c r="G1020" s="37">
        <f>G1021</f>
        <v>0</v>
      </c>
      <c r="H1020" s="37">
        <f t="shared" ref="H1020:M1021" si="397">H1021</f>
        <v>0</v>
      </c>
      <c r="I1020" s="37">
        <f t="shared" si="397"/>
        <v>0</v>
      </c>
      <c r="J1020" s="37">
        <f t="shared" si="397"/>
        <v>0</v>
      </c>
      <c r="K1020" s="37">
        <f t="shared" si="397"/>
        <v>0</v>
      </c>
      <c r="L1020" s="37">
        <f t="shared" si="397"/>
        <v>2450</v>
      </c>
      <c r="M1020" s="37">
        <f t="shared" si="397"/>
        <v>0</v>
      </c>
    </row>
    <row r="1021" spans="1:13" s="142" customFormat="1" ht="49.5">
      <c r="A1021" s="34" t="s">
        <v>99</v>
      </c>
      <c r="B1021" s="35" t="s">
        <v>210</v>
      </c>
      <c r="C1021" s="35" t="s">
        <v>210</v>
      </c>
      <c r="D1021" s="54" t="s">
        <v>545</v>
      </c>
      <c r="E1021" s="42">
        <v>600</v>
      </c>
      <c r="F1021" s="37">
        <f>F1022</f>
        <v>2450</v>
      </c>
      <c r="G1021" s="37">
        <f>G1022</f>
        <v>0</v>
      </c>
      <c r="H1021" s="37">
        <f t="shared" si="397"/>
        <v>0</v>
      </c>
      <c r="I1021" s="37">
        <f t="shared" si="397"/>
        <v>0</v>
      </c>
      <c r="J1021" s="37">
        <f t="shared" si="397"/>
        <v>0</v>
      </c>
      <c r="K1021" s="37">
        <f t="shared" si="397"/>
        <v>0</v>
      </c>
      <c r="L1021" s="37">
        <f t="shared" si="397"/>
        <v>2450</v>
      </c>
      <c r="M1021" s="37">
        <f t="shared" si="397"/>
        <v>0</v>
      </c>
    </row>
    <row r="1022" spans="1:13" s="142" customFormat="1" ht="16.5">
      <c r="A1022" s="34" t="s">
        <v>181</v>
      </c>
      <c r="B1022" s="35" t="s">
        <v>210</v>
      </c>
      <c r="C1022" s="35" t="s">
        <v>210</v>
      </c>
      <c r="D1022" s="54" t="s">
        <v>545</v>
      </c>
      <c r="E1022" s="42">
        <v>610</v>
      </c>
      <c r="F1022" s="37">
        <v>2450</v>
      </c>
      <c r="G1022" s="37"/>
      <c r="H1022" s="38"/>
      <c r="I1022" s="38"/>
      <c r="J1022" s="38"/>
      <c r="K1022" s="39"/>
      <c r="L1022" s="37">
        <f>F1022+H1022+I1022+J1022+K1022</f>
        <v>2450</v>
      </c>
      <c r="M1022" s="37">
        <f>G1022+K1022</f>
        <v>0</v>
      </c>
    </row>
    <row r="1023" spans="1:13" s="143" customFormat="1" ht="49.5">
      <c r="A1023" s="34" t="s">
        <v>546</v>
      </c>
      <c r="B1023" s="35" t="s">
        <v>210</v>
      </c>
      <c r="C1023" s="35" t="s">
        <v>210</v>
      </c>
      <c r="D1023" s="54" t="s">
        <v>425</v>
      </c>
      <c r="E1023" s="35"/>
      <c r="F1023" s="37">
        <f>F1024</f>
        <v>33519</v>
      </c>
      <c r="G1023" s="37">
        <f>G1024</f>
        <v>33519</v>
      </c>
      <c r="H1023" s="37">
        <f t="shared" ref="H1023:M1024" si="398">H1024</f>
        <v>0</v>
      </c>
      <c r="I1023" s="37">
        <f t="shared" si="398"/>
        <v>0</v>
      </c>
      <c r="J1023" s="37">
        <f t="shared" si="398"/>
        <v>0</v>
      </c>
      <c r="K1023" s="37">
        <f t="shared" si="398"/>
        <v>0</v>
      </c>
      <c r="L1023" s="37">
        <f t="shared" si="398"/>
        <v>33519</v>
      </c>
      <c r="M1023" s="37">
        <f t="shared" si="398"/>
        <v>33519</v>
      </c>
    </row>
    <row r="1024" spans="1:13" s="143" customFormat="1" ht="16.5">
      <c r="A1024" s="34" t="s">
        <v>53</v>
      </c>
      <c r="B1024" s="35" t="s">
        <v>210</v>
      </c>
      <c r="C1024" s="35" t="s">
        <v>210</v>
      </c>
      <c r="D1024" s="54" t="s">
        <v>436</v>
      </c>
      <c r="E1024" s="35"/>
      <c r="F1024" s="37">
        <f>F1025</f>
        <v>33519</v>
      </c>
      <c r="G1024" s="37">
        <f>G1025</f>
        <v>33519</v>
      </c>
      <c r="H1024" s="37">
        <f t="shared" si="398"/>
        <v>0</v>
      </c>
      <c r="I1024" s="37">
        <f t="shared" si="398"/>
        <v>0</v>
      </c>
      <c r="J1024" s="37">
        <f t="shared" si="398"/>
        <v>0</v>
      </c>
      <c r="K1024" s="37">
        <f t="shared" si="398"/>
        <v>0</v>
      </c>
      <c r="L1024" s="37">
        <f t="shared" si="398"/>
        <v>33519</v>
      </c>
      <c r="M1024" s="37">
        <f t="shared" si="398"/>
        <v>33519</v>
      </c>
    </row>
    <row r="1025" spans="1:13" s="143" customFormat="1" ht="82.5">
      <c r="A1025" s="34" t="s">
        <v>547</v>
      </c>
      <c r="B1025" s="35" t="s">
        <v>210</v>
      </c>
      <c r="C1025" s="35" t="s">
        <v>210</v>
      </c>
      <c r="D1025" s="54" t="s">
        <v>548</v>
      </c>
      <c r="E1025" s="35"/>
      <c r="F1025" s="37">
        <f>F1026+F1028</f>
        <v>33519</v>
      </c>
      <c r="G1025" s="37">
        <f>G1026+G1028</f>
        <v>33519</v>
      </c>
      <c r="H1025" s="37">
        <f t="shared" ref="H1025:M1025" si="399">H1026+H1028</f>
        <v>0</v>
      </c>
      <c r="I1025" s="37">
        <f t="shared" si="399"/>
        <v>0</v>
      </c>
      <c r="J1025" s="37">
        <f t="shared" si="399"/>
        <v>0</v>
      </c>
      <c r="K1025" s="37">
        <f t="shared" si="399"/>
        <v>0</v>
      </c>
      <c r="L1025" s="37">
        <f t="shared" si="399"/>
        <v>33519</v>
      </c>
      <c r="M1025" s="37">
        <f t="shared" si="399"/>
        <v>33519</v>
      </c>
    </row>
    <row r="1026" spans="1:13" s="145" customFormat="1" ht="49.5" hidden="1">
      <c r="A1026" s="34" t="s">
        <v>99</v>
      </c>
      <c r="B1026" s="35" t="s">
        <v>210</v>
      </c>
      <c r="C1026" s="35" t="s">
        <v>210</v>
      </c>
      <c r="D1026" s="54" t="s">
        <v>548</v>
      </c>
      <c r="E1026" s="35">
        <v>600</v>
      </c>
      <c r="F1026" s="37">
        <f>F1027</f>
        <v>0</v>
      </c>
      <c r="G1026" s="37">
        <f>G1027</f>
        <v>0</v>
      </c>
      <c r="H1026" s="58">
        <f t="shared" ref="H1026:M1026" si="400">H1027</f>
        <v>0</v>
      </c>
      <c r="I1026" s="58">
        <f t="shared" si="400"/>
        <v>0</v>
      </c>
      <c r="J1026" s="58">
        <f t="shared" si="400"/>
        <v>0</v>
      </c>
      <c r="K1026" s="58">
        <f t="shared" si="400"/>
        <v>0</v>
      </c>
      <c r="L1026" s="58">
        <f t="shared" si="400"/>
        <v>0</v>
      </c>
      <c r="M1026" s="58">
        <f t="shared" si="400"/>
        <v>0</v>
      </c>
    </row>
    <row r="1027" spans="1:13" s="145" customFormat="1" ht="16.5" hidden="1">
      <c r="A1027" s="34" t="s">
        <v>181</v>
      </c>
      <c r="B1027" s="35" t="s">
        <v>210</v>
      </c>
      <c r="C1027" s="35" t="s">
        <v>210</v>
      </c>
      <c r="D1027" s="54" t="s">
        <v>548</v>
      </c>
      <c r="E1027" s="35">
        <v>610</v>
      </c>
      <c r="F1027" s="37"/>
      <c r="G1027" s="37"/>
      <c r="H1027" s="38"/>
      <c r="I1027" s="38"/>
      <c r="J1027" s="38"/>
      <c r="K1027" s="39"/>
      <c r="L1027" s="37">
        <f>F1027+H1027+I1027+J1027+K1027</f>
        <v>0</v>
      </c>
      <c r="M1027" s="37">
        <f>G1027+K1027</f>
        <v>0</v>
      </c>
    </row>
    <row r="1028" spans="1:13" s="143" customFormat="1" ht="16.5">
      <c r="A1028" s="34" t="s">
        <v>47</v>
      </c>
      <c r="B1028" s="35" t="s">
        <v>210</v>
      </c>
      <c r="C1028" s="35" t="s">
        <v>210</v>
      </c>
      <c r="D1028" s="54" t="s">
        <v>548</v>
      </c>
      <c r="E1028" s="35">
        <v>800</v>
      </c>
      <c r="F1028" s="37">
        <f>F1029</f>
        <v>33519</v>
      </c>
      <c r="G1028" s="37">
        <f>G1029</f>
        <v>33519</v>
      </c>
      <c r="H1028" s="37">
        <f t="shared" ref="H1028:M1028" si="401">H1029</f>
        <v>0</v>
      </c>
      <c r="I1028" s="37">
        <f t="shared" si="401"/>
        <v>0</v>
      </c>
      <c r="J1028" s="37">
        <f t="shared" si="401"/>
        <v>0</v>
      </c>
      <c r="K1028" s="37">
        <f t="shared" si="401"/>
        <v>0</v>
      </c>
      <c r="L1028" s="37">
        <f t="shared" si="401"/>
        <v>33519</v>
      </c>
      <c r="M1028" s="37">
        <f t="shared" si="401"/>
        <v>33519</v>
      </c>
    </row>
    <row r="1029" spans="1:13" s="143" customFormat="1" ht="66">
      <c r="A1029" s="34" t="s">
        <v>248</v>
      </c>
      <c r="B1029" s="35" t="s">
        <v>210</v>
      </c>
      <c r="C1029" s="35" t="s">
        <v>210</v>
      </c>
      <c r="D1029" s="54" t="s">
        <v>548</v>
      </c>
      <c r="E1029" s="35">
        <v>810</v>
      </c>
      <c r="F1029" s="37">
        <v>33519</v>
      </c>
      <c r="G1029" s="37">
        <v>33519</v>
      </c>
      <c r="H1029" s="38"/>
      <c r="I1029" s="38"/>
      <c r="J1029" s="38"/>
      <c r="K1029" s="39"/>
      <c r="L1029" s="37">
        <f>F1029+H1029+I1029+J1029+K1029</f>
        <v>33519</v>
      </c>
      <c r="M1029" s="37">
        <f>G1029+K1029</f>
        <v>33519</v>
      </c>
    </row>
    <row r="1030" spans="1:13" s="142" customFormat="1" ht="16.5">
      <c r="A1030" s="34"/>
      <c r="B1030" s="35"/>
      <c r="C1030" s="35"/>
      <c r="D1030" s="54"/>
      <c r="E1030" s="35"/>
      <c r="F1030" s="141"/>
      <c r="G1030" s="141"/>
      <c r="H1030" s="141"/>
      <c r="I1030" s="141"/>
      <c r="J1030" s="141"/>
      <c r="K1030" s="141"/>
      <c r="L1030" s="141"/>
      <c r="M1030" s="141"/>
    </row>
    <row r="1031" spans="1:13" s="142" customFormat="1" ht="18.75">
      <c r="A1031" s="27" t="s">
        <v>549</v>
      </c>
      <c r="B1031" s="28" t="s">
        <v>210</v>
      </c>
      <c r="C1031" s="28" t="s">
        <v>262</v>
      </c>
      <c r="D1031" s="147"/>
      <c r="E1031" s="148"/>
      <c r="F1031" s="124">
        <f>F1032</f>
        <v>77636</v>
      </c>
      <c r="G1031" s="124">
        <f>G1032</f>
        <v>0</v>
      </c>
      <c r="H1031" s="124">
        <f t="shared" ref="H1031:M1031" si="402">H1032</f>
        <v>0</v>
      </c>
      <c r="I1031" s="124">
        <f t="shared" si="402"/>
        <v>0</v>
      </c>
      <c r="J1031" s="124">
        <f t="shared" si="402"/>
        <v>0</v>
      </c>
      <c r="K1031" s="124">
        <f t="shared" si="402"/>
        <v>0</v>
      </c>
      <c r="L1031" s="124">
        <f t="shared" si="402"/>
        <v>77636</v>
      </c>
      <c r="M1031" s="124">
        <f t="shared" si="402"/>
        <v>0</v>
      </c>
    </row>
    <row r="1032" spans="1:13" s="142" customFormat="1" ht="50.25">
      <c r="A1032" s="34" t="s">
        <v>424</v>
      </c>
      <c r="B1032" s="79" t="s">
        <v>210</v>
      </c>
      <c r="C1032" s="79" t="s">
        <v>262</v>
      </c>
      <c r="D1032" s="54" t="s">
        <v>425</v>
      </c>
      <c r="E1032" s="79"/>
      <c r="F1032" s="37">
        <f>F1033+F1037+F1041+F1049</f>
        <v>77636</v>
      </c>
      <c r="G1032" s="37">
        <f>G1033+G1037+G1041+G1049</f>
        <v>0</v>
      </c>
      <c r="H1032" s="37">
        <f t="shared" ref="H1032:M1032" si="403">H1033+H1037+H1041+H1049</f>
        <v>0</v>
      </c>
      <c r="I1032" s="37">
        <f t="shared" si="403"/>
        <v>0</v>
      </c>
      <c r="J1032" s="37">
        <f t="shared" si="403"/>
        <v>0</v>
      </c>
      <c r="K1032" s="37">
        <f t="shared" si="403"/>
        <v>0</v>
      </c>
      <c r="L1032" s="37">
        <f t="shared" si="403"/>
        <v>77636</v>
      </c>
      <c r="M1032" s="37">
        <f t="shared" si="403"/>
        <v>0</v>
      </c>
    </row>
    <row r="1033" spans="1:13" s="142" customFormat="1" ht="33">
      <c r="A1033" s="50" t="s">
        <v>95</v>
      </c>
      <c r="B1033" s="79" t="s">
        <v>210</v>
      </c>
      <c r="C1033" s="79" t="s">
        <v>262</v>
      </c>
      <c r="D1033" s="79" t="s">
        <v>426</v>
      </c>
      <c r="E1033" s="79"/>
      <c r="F1033" s="37">
        <f t="shared" ref="F1033:M1035" si="404">F1034</f>
        <v>60793</v>
      </c>
      <c r="G1033" s="37">
        <f t="shared" si="404"/>
        <v>0</v>
      </c>
      <c r="H1033" s="37">
        <f t="shared" si="404"/>
        <v>0</v>
      </c>
      <c r="I1033" s="37">
        <f t="shared" si="404"/>
        <v>0</v>
      </c>
      <c r="J1033" s="37">
        <f t="shared" si="404"/>
        <v>0</v>
      </c>
      <c r="K1033" s="37">
        <f t="shared" si="404"/>
        <v>0</v>
      </c>
      <c r="L1033" s="37">
        <f t="shared" si="404"/>
        <v>60793</v>
      </c>
      <c r="M1033" s="37">
        <f t="shared" si="404"/>
        <v>0</v>
      </c>
    </row>
    <row r="1034" spans="1:13" s="142" customFormat="1" ht="33">
      <c r="A1034" s="44" t="s">
        <v>550</v>
      </c>
      <c r="B1034" s="79" t="s">
        <v>210</v>
      </c>
      <c r="C1034" s="79" t="s">
        <v>262</v>
      </c>
      <c r="D1034" s="79" t="s">
        <v>551</v>
      </c>
      <c r="E1034" s="79"/>
      <c r="F1034" s="37">
        <f t="shared" si="404"/>
        <v>60793</v>
      </c>
      <c r="G1034" s="37">
        <f t="shared" si="404"/>
        <v>0</v>
      </c>
      <c r="H1034" s="37">
        <f t="shared" si="404"/>
        <v>0</v>
      </c>
      <c r="I1034" s="37">
        <f t="shared" si="404"/>
        <v>0</v>
      </c>
      <c r="J1034" s="37">
        <f t="shared" si="404"/>
        <v>0</v>
      </c>
      <c r="K1034" s="37">
        <f t="shared" si="404"/>
        <v>0</v>
      </c>
      <c r="L1034" s="37">
        <f t="shared" si="404"/>
        <v>60793</v>
      </c>
      <c r="M1034" s="37">
        <f t="shared" si="404"/>
        <v>0</v>
      </c>
    </row>
    <row r="1035" spans="1:13" s="142" customFormat="1" ht="49.5">
      <c r="A1035" s="44" t="s">
        <v>99</v>
      </c>
      <c r="B1035" s="79" t="s">
        <v>210</v>
      </c>
      <c r="C1035" s="79" t="s">
        <v>262</v>
      </c>
      <c r="D1035" s="79" t="s">
        <v>551</v>
      </c>
      <c r="E1035" s="81">
        <v>600</v>
      </c>
      <c r="F1035" s="37">
        <f t="shared" si="404"/>
        <v>60793</v>
      </c>
      <c r="G1035" s="37">
        <f t="shared" si="404"/>
        <v>0</v>
      </c>
      <c r="H1035" s="37">
        <f t="shared" si="404"/>
        <v>0</v>
      </c>
      <c r="I1035" s="37">
        <f t="shared" si="404"/>
        <v>0</v>
      </c>
      <c r="J1035" s="37">
        <f t="shared" si="404"/>
        <v>0</v>
      </c>
      <c r="K1035" s="37">
        <f t="shared" si="404"/>
        <v>0</v>
      </c>
      <c r="L1035" s="37">
        <f t="shared" si="404"/>
        <v>60793</v>
      </c>
      <c r="M1035" s="37">
        <f t="shared" si="404"/>
        <v>0</v>
      </c>
    </row>
    <row r="1036" spans="1:13" s="142" customFormat="1" ht="16.5">
      <c r="A1036" s="44" t="s">
        <v>100</v>
      </c>
      <c r="B1036" s="79" t="s">
        <v>210</v>
      </c>
      <c r="C1036" s="79" t="s">
        <v>262</v>
      </c>
      <c r="D1036" s="79" t="s">
        <v>551</v>
      </c>
      <c r="E1036" s="81">
        <v>620</v>
      </c>
      <c r="F1036" s="37">
        <v>60793</v>
      </c>
      <c r="G1036" s="37"/>
      <c r="H1036" s="38"/>
      <c r="I1036" s="38"/>
      <c r="J1036" s="38"/>
      <c r="K1036" s="39"/>
      <c r="L1036" s="37">
        <f>F1036+H1036+I1036+J1036+K1036</f>
        <v>60793</v>
      </c>
      <c r="M1036" s="37">
        <f>G1036+K1036</f>
        <v>0</v>
      </c>
    </row>
    <row r="1037" spans="1:13" s="142" customFormat="1" ht="16.5">
      <c r="A1037" s="44" t="s">
        <v>85</v>
      </c>
      <c r="B1037" s="79" t="s">
        <v>210</v>
      </c>
      <c r="C1037" s="79" t="s">
        <v>262</v>
      </c>
      <c r="D1037" s="79" t="s">
        <v>429</v>
      </c>
      <c r="E1037" s="79"/>
      <c r="F1037" s="37">
        <f t="shared" ref="F1037:M1039" si="405">F1038</f>
        <v>679</v>
      </c>
      <c r="G1037" s="37">
        <f t="shared" si="405"/>
        <v>0</v>
      </c>
      <c r="H1037" s="37">
        <f t="shared" si="405"/>
        <v>0</v>
      </c>
      <c r="I1037" s="37">
        <f t="shared" si="405"/>
        <v>0</v>
      </c>
      <c r="J1037" s="37">
        <f t="shared" si="405"/>
        <v>0</v>
      </c>
      <c r="K1037" s="37">
        <f t="shared" si="405"/>
        <v>0</v>
      </c>
      <c r="L1037" s="37">
        <f t="shared" si="405"/>
        <v>679</v>
      </c>
      <c r="M1037" s="37">
        <f t="shared" si="405"/>
        <v>0</v>
      </c>
    </row>
    <row r="1038" spans="1:13" s="142" customFormat="1" ht="33">
      <c r="A1038" s="44" t="s">
        <v>552</v>
      </c>
      <c r="B1038" s="79" t="s">
        <v>210</v>
      </c>
      <c r="C1038" s="79" t="s">
        <v>262</v>
      </c>
      <c r="D1038" s="79" t="s">
        <v>553</v>
      </c>
      <c r="E1038" s="79"/>
      <c r="F1038" s="37">
        <f t="shared" si="405"/>
        <v>679</v>
      </c>
      <c r="G1038" s="37">
        <f t="shared" si="405"/>
        <v>0</v>
      </c>
      <c r="H1038" s="37">
        <f t="shared" si="405"/>
        <v>0</v>
      </c>
      <c r="I1038" s="37">
        <f t="shared" si="405"/>
        <v>0</v>
      </c>
      <c r="J1038" s="37">
        <f t="shared" si="405"/>
        <v>0</v>
      </c>
      <c r="K1038" s="37">
        <f t="shared" si="405"/>
        <v>0</v>
      </c>
      <c r="L1038" s="37">
        <f t="shared" si="405"/>
        <v>679</v>
      </c>
      <c r="M1038" s="37">
        <f t="shared" si="405"/>
        <v>0</v>
      </c>
    </row>
    <row r="1039" spans="1:13" s="142" customFormat="1" ht="49.5">
      <c r="A1039" s="44" t="s">
        <v>99</v>
      </c>
      <c r="B1039" s="79" t="s">
        <v>210</v>
      </c>
      <c r="C1039" s="79" t="s">
        <v>262</v>
      </c>
      <c r="D1039" s="79" t="s">
        <v>553</v>
      </c>
      <c r="E1039" s="81">
        <v>600</v>
      </c>
      <c r="F1039" s="37">
        <f t="shared" si="405"/>
        <v>679</v>
      </c>
      <c r="G1039" s="37">
        <f t="shared" si="405"/>
        <v>0</v>
      </c>
      <c r="H1039" s="37">
        <f t="shared" si="405"/>
        <v>0</v>
      </c>
      <c r="I1039" s="37">
        <f t="shared" si="405"/>
        <v>0</v>
      </c>
      <c r="J1039" s="37">
        <f t="shared" si="405"/>
        <v>0</v>
      </c>
      <c r="K1039" s="37">
        <f t="shared" si="405"/>
        <v>0</v>
      </c>
      <c r="L1039" s="37">
        <f t="shared" si="405"/>
        <v>679</v>
      </c>
      <c r="M1039" s="37">
        <f t="shared" si="405"/>
        <v>0</v>
      </c>
    </row>
    <row r="1040" spans="1:13" s="142" customFormat="1" ht="16.5">
      <c r="A1040" s="44" t="s">
        <v>100</v>
      </c>
      <c r="B1040" s="79" t="s">
        <v>210</v>
      </c>
      <c r="C1040" s="79" t="s">
        <v>262</v>
      </c>
      <c r="D1040" s="79" t="s">
        <v>553</v>
      </c>
      <c r="E1040" s="81">
        <v>620</v>
      </c>
      <c r="F1040" s="37">
        <v>679</v>
      </c>
      <c r="G1040" s="37"/>
      <c r="H1040" s="38"/>
      <c r="I1040" s="38"/>
      <c r="J1040" s="38"/>
      <c r="K1040" s="39"/>
      <c r="L1040" s="37">
        <f>F1040+H1040+I1040+J1040+K1040</f>
        <v>679</v>
      </c>
      <c r="M1040" s="37">
        <f>G1040+K1040</f>
        <v>0</v>
      </c>
    </row>
    <row r="1041" spans="1:13" s="142" customFormat="1" ht="33">
      <c r="A1041" s="34" t="s">
        <v>125</v>
      </c>
      <c r="B1041" s="79" t="s">
        <v>210</v>
      </c>
      <c r="C1041" s="79" t="s">
        <v>262</v>
      </c>
      <c r="D1041" s="79" t="s">
        <v>554</v>
      </c>
      <c r="E1041" s="79"/>
      <c r="F1041" s="37">
        <f>F1042</f>
        <v>16129</v>
      </c>
      <c r="G1041" s="37">
        <f>G1042</f>
        <v>0</v>
      </c>
      <c r="H1041" s="37">
        <f t="shared" ref="H1041:M1041" si="406">H1042</f>
        <v>0</v>
      </c>
      <c r="I1041" s="37">
        <f t="shared" si="406"/>
        <v>0</v>
      </c>
      <c r="J1041" s="37">
        <f t="shared" si="406"/>
        <v>0</v>
      </c>
      <c r="K1041" s="37">
        <f t="shared" si="406"/>
        <v>0</v>
      </c>
      <c r="L1041" s="37">
        <f t="shared" si="406"/>
        <v>16129</v>
      </c>
      <c r="M1041" s="37">
        <f t="shared" si="406"/>
        <v>0</v>
      </c>
    </row>
    <row r="1042" spans="1:13" s="142" customFormat="1" ht="33">
      <c r="A1042" s="44" t="s">
        <v>550</v>
      </c>
      <c r="B1042" s="79" t="s">
        <v>210</v>
      </c>
      <c r="C1042" s="79" t="s">
        <v>262</v>
      </c>
      <c r="D1042" s="79" t="s">
        <v>555</v>
      </c>
      <c r="E1042" s="79"/>
      <c r="F1042" s="37">
        <f>F1043+F1045+F1047</f>
        <v>16129</v>
      </c>
      <c r="G1042" s="37">
        <f>G1043+G1045+G1047</f>
        <v>0</v>
      </c>
      <c r="H1042" s="37">
        <f t="shared" ref="H1042:M1042" si="407">H1043+H1045+H1047</f>
        <v>0</v>
      </c>
      <c r="I1042" s="37">
        <f t="shared" si="407"/>
        <v>0</v>
      </c>
      <c r="J1042" s="37">
        <f t="shared" si="407"/>
        <v>0</v>
      </c>
      <c r="K1042" s="37">
        <f t="shared" si="407"/>
        <v>0</v>
      </c>
      <c r="L1042" s="37">
        <f t="shared" si="407"/>
        <v>16129</v>
      </c>
      <c r="M1042" s="37">
        <f t="shared" si="407"/>
        <v>0</v>
      </c>
    </row>
    <row r="1043" spans="1:13" s="142" customFormat="1" ht="82.5">
      <c r="A1043" s="34" t="s">
        <v>29</v>
      </c>
      <c r="B1043" s="79" t="s">
        <v>210</v>
      </c>
      <c r="C1043" s="79" t="s">
        <v>262</v>
      </c>
      <c r="D1043" s="79" t="s">
        <v>555</v>
      </c>
      <c r="E1043" s="81">
        <v>100</v>
      </c>
      <c r="F1043" s="37">
        <f>F1044</f>
        <v>15296</v>
      </c>
      <c r="G1043" s="37">
        <f>G1044</f>
        <v>0</v>
      </c>
      <c r="H1043" s="37">
        <f t="shared" ref="H1043:M1043" si="408">H1044</f>
        <v>0</v>
      </c>
      <c r="I1043" s="37">
        <f t="shared" si="408"/>
        <v>0</v>
      </c>
      <c r="J1043" s="37">
        <f t="shared" si="408"/>
        <v>0</v>
      </c>
      <c r="K1043" s="37">
        <f t="shared" si="408"/>
        <v>0</v>
      </c>
      <c r="L1043" s="37">
        <f t="shared" si="408"/>
        <v>15296</v>
      </c>
      <c r="M1043" s="37">
        <f t="shared" si="408"/>
        <v>0</v>
      </c>
    </row>
    <row r="1044" spans="1:13" s="142" customFormat="1" ht="33">
      <c r="A1044" s="44" t="s">
        <v>129</v>
      </c>
      <c r="B1044" s="79" t="s">
        <v>210</v>
      </c>
      <c r="C1044" s="79" t="s">
        <v>262</v>
      </c>
      <c r="D1044" s="79" t="s">
        <v>555</v>
      </c>
      <c r="E1044" s="81">
        <v>110</v>
      </c>
      <c r="F1044" s="37">
        <v>15296</v>
      </c>
      <c r="G1044" s="37"/>
      <c r="H1044" s="38"/>
      <c r="I1044" s="38"/>
      <c r="J1044" s="38"/>
      <c r="K1044" s="39"/>
      <c r="L1044" s="37">
        <f>F1044+H1044+I1044+J1044+K1044</f>
        <v>15296</v>
      </c>
      <c r="M1044" s="37">
        <f>G1044+K1044</f>
        <v>0</v>
      </c>
    </row>
    <row r="1045" spans="1:13" s="142" customFormat="1" ht="33">
      <c r="A1045" s="34" t="s">
        <v>42</v>
      </c>
      <c r="B1045" s="79" t="s">
        <v>210</v>
      </c>
      <c r="C1045" s="79" t="s">
        <v>262</v>
      </c>
      <c r="D1045" s="79" t="s">
        <v>555</v>
      </c>
      <c r="E1045" s="81">
        <v>200</v>
      </c>
      <c r="F1045" s="37">
        <f>F1046</f>
        <v>830</v>
      </c>
      <c r="G1045" s="37">
        <f>G1046</f>
        <v>0</v>
      </c>
      <c r="H1045" s="37">
        <f t="shared" ref="H1045:M1045" si="409">H1046</f>
        <v>0</v>
      </c>
      <c r="I1045" s="37">
        <f t="shared" si="409"/>
        <v>0</v>
      </c>
      <c r="J1045" s="37">
        <f t="shared" si="409"/>
        <v>0</v>
      </c>
      <c r="K1045" s="37">
        <f t="shared" si="409"/>
        <v>0</v>
      </c>
      <c r="L1045" s="37">
        <f t="shared" si="409"/>
        <v>830</v>
      </c>
      <c r="M1045" s="37">
        <f t="shared" si="409"/>
        <v>0</v>
      </c>
    </row>
    <row r="1046" spans="1:13" s="142" customFormat="1" ht="49.5">
      <c r="A1046" s="44" t="s">
        <v>43</v>
      </c>
      <c r="B1046" s="79" t="s">
        <v>210</v>
      </c>
      <c r="C1046" s="79" t="s">
        <v>262</v>
      </c>
      <c r="D1046" s="79" t="s">
        <v>555</v>
      </c>
      <c r="E1046" s="81">
        <v>240</v>
      </c>
      <c r="F1046" s="37">
        <v>830</v>
      </c>
      <c r="G1046" s="37"/>
      <c r="H1046" s="38"/>
      <c r="I1046" s="38"/>
      <c r="J1046" s="38"/>
      <c r="K1046" s="39"/>
      <c r="L1046" s="37">
        <f>F1046+H1046+I1046+J1046+K1046</f>
        <v>830</v>
      </c>
      <c r="M1046" s="37">
        <f>G1046+K1046</f>
        <v>0</v>
      </c>
    </row>
    <row r="1047" spans="1:13" s="142" customFormat="1" ht="16.5">
      <c r="A1047" s="44" t="s">
        <v>47</v>
      </c>
      <c r="B1047" s="79" t="s">
        <v>210</v>
      </c>
      <c r="C1047" s="79" t="s">
        <v>262</v>
      </c>
      <c r="D1047" s="79" t="s">
        <v>555</v>
      </c>
      <c r="E1047" s="81">
        <v>800</v>
      </c>
      <c r="F1047" s="37">
        <f>F1048</f>
        <v>3</v>
      </c>
      <c r="G1047" s="37">
        <f>G1048</f>
        <v>0</v>
      </c>
      <c r="H1047" s="37">
        <f t="shared" ref="H1047:M1047" si="410">H1048</f>
        <v>0</v>
      </c>
      <c r="I1047" s="37">
        <f t="shared" si="410"/>
        <v>0</v>
      </c>
      <c r="J1047" s="37">
        <f t="shared" si="410"/>
        <v>0</v>
      </c>
      <c r="K1047" s="37">
        <f t="shared" si="410"/>
        <v>0</v>
      </c>
      <c r="L1047" s="37">
        <f t="shared" si="410"/>
        <v>3</v>
      </c>
      <c r="M1047" s="37">
        <f t="shared" si="410"/>
        <v>0</v>
      </c>
    </row>
    <row r="1048" spans="1:13" s="142" customFormat="1" ht="16.5">
      <c r="A1048" s="34" t="s">
        <v>49</v>
      </c>
      <c r="B1048" s="79" t="s">
        <v>210</v>
      </c>
      <c r="C1048" s="79" t="s">
        <v>262</v>
      </c>
      <c r="D1048" s="79" t="s">
        <v>555</v>
      </c>
      <c r="E1048" s="81">
        <v>850</v>
      </c>
      <c r="F1048" s="37">
        <v>3</v>
      </c>
      <c r="G1048" s="37"/>
      <c r="H1048" s="38"/>
      <c r="I1048" s="38"/>
      <c r="J1048" s="38"/>
      <c r="K1048" s="39"/>
      <c r="L1048" s="37">
        <f>F1048+H1048+I1048+J1048+K1048</f>
        <v>3</v>
      </c>
      <c r="M1048" s="37">
        <f>G1048+K1048</f>
        <v>0</v>
      </c>
    </row>
    <row r="1049" spans="1:13" s="142" customFormat="1" ht="66">
      <c r="A1049" s="125" t="s">
        <v>505</v>
      </c>
      <c r="B1049" s="79" t="s">
        <v>210</v>
      </c>
      <c r="C1049" s="79" t="s">
        <v>262</v>
      </c>
      <c r="D1049" s="149" t="s">
        <v>556</v>
      </c>
      <c r="E1049" s="35"/>
      <c r="F1049" s="37">
        <f>F1050</f>
        <v>35</v>
      </c>
      <c r="G1049" s="37">
        <f>G1050</f>
        <v>0</v>
      </c>
      <c r="H1049" s="37">
        <f t="shared" ref="H1049:M1050" si="411">H1050</f>
        <v>0</v>
      </c>
      <c r="I1049" s="37">
        <f t="shared" si="411"/>
        <v>0</v>
      </c>
      <c r="J1049" s="37">
        <f t="shared" si="411"/>
        <v>0</v>
      </c>
      <c r="K1049" s="37">
        <f t="shared" si="411"/>
        <v>0</v>
      </c>
      <c r="L1049" s="37">
        <f t="shared" si="411"/>
        <v>35</v>
      </c>
      <c r="M1049" s="37">
        <f t="shared" si="411"/>
        <v>0</v>
      </c>
    </row>
    <row r="1050" spans="1:13" s="142" customFormat="1" ht="49.5">
      <c r="A1050" s="125" t="s">
        <v>99</v>
      </c>
      <c r="B1050" s="79" t="s">
        <v>210</v>
      </c>
      <c r="C1050" s="79" t="s">
        <v>262</v>
      </c>
      <c r="D1050" s="149" t="s">
        <v>556</v>
      </c>
      <c r="E1050" s="150">
        <v>600</v>
      </c>
      <c r="F1050" s="37">
        <f>F1051</f>
        <v>35</v>
      </c>
      <c r="G1050" s="37">
        <f>G1051</f>
        <v>0</v>
      </c>
      <c r="H1050" s="37">
        <f t="shared" si="411"/>
        <v>0</v>
      </c>
      <c r="I1050" s="37">
        <f t="shared" si="411"/>
        <v>0</v>
      </c>
      <c r="J1050" s="37">
        <f t="shared" si="411"/>
        <v>0</v>
      </c>
      <c r="K1050" s="37">
        <f t="shared" si="411"/>
        <v>0</v>
      </c>
      <c r="L1050" s="37">
        <f t="shared" si="411"/>
        <v>35</v>
      </c>
      <c r="M1050" s="37">
        <f t="shared" si="411"/>
        <v>0</v>
      </c>
    </row>
    <row r="1051" spans="1:13" s="142" customFormat="1" ht="16.5">
      <c r="A1051" s="125" t="s">
        <v>100</v>
      </c>
      <c r="B1051" s="79" t="s">
        <v>210</v>
      </c>
      <c r="C1051" s="79" t="s">
        <v>262</v>
      </c>
      <c r="D1051" s="149" t="s">
        <v>556</v>
      </c>
      <c r="E1051" s="42">
        <v>620</v>
      </c>
      <c r="F1051" s="37">
        <v>35</v>
      </c>
      <c r="G1051" s="37"/>
      <c r="H1051" s="38"/>
      <c r="I1051" s="38"/>
      <c r="J1051" s="38"/>
      <c r="K1051" s="39"/>
      <c r="L1051" s="37">
        <f>F1051+H1051+I1051+J1051+K1051</f>
        <v>35</v>
      </c>
      <c r="M1051" s="37">
        <f>G1051+K1051</f>
        <v>0</v>
      </c>
    </row>
    <row r="1052" spans="1:13">
      <c r="A1052" s="70"/>
      <c r="B1052" s="71"/>
      <c r="C1052" s="71"/>
      <c r="D1052" s="72"/>
      <c r="E1052" s="71"/>
      <c r="F1052" s="73"/>
      <c r="G1052" s="73"/>
      <c r="H1052" s="73"/>
      <c r="I1052" s="73"/>
      <c r="J1052" s="73"/>
      <c r="K1052" s="73"/>
      <c r="L1052" s="73"/>
      <c r="M1052" s="73"/>
    </row>
    <row r="1053" spans="1:13" s="22" customFormat="1" ht="20.25">
      <c r="A1053" s="16" t="s">
        <v>557</v>
      </c>
      <c r="B1053" s="17" t="s">
        <v>558</v>
      </c>
      <c r="C1053" s="17"/>
      <c r="D1053" s="18"/>
      <c r="E1053" s="17"/>
      <c r="F1053" s="19">
        <f>F1055+F1155</f>
        <v>536648</v>
      </c>
      <c r="G1053" s="19">
        <f>G1055+G1155</f>
        <v>0</v>
      </c>
      <c r="H1053" s="19">
        <f t="shared" ref="H1053:M1053" si="412">H1055+H1155</f>
        <v>0</v>
      </c>
      <c r="I1053" s="19">
        <f t="shared" si="412"/>
        <v>0</v>
      </c>
      <c r="J1053" s="19">
        <f t="shared" si="412"/>
        <v>0</v>
      </c>
      <c r="K1053" s="19">
        <f t="shared" si="412"/>
        <v>0</v>
      </c>
      <c r="L1053" s="19">
        <f t="shared" si="412"/>
        <v>536648</v>
      </c>
      <c r="M1053" s="19">
        <f t="shared" si="412"/>
        <v>0</v>
      </c>
    </row>
    <row r="1054" spans="1:13" s="22" customFormat="1" ht="20.25">
      <c r="A1054" s="16"/>
      <c r="B1054" s="17"/>
      <c r="C1054" s="17"/>
      <c r="D1054" s="18"/>
      <c r="E1054" s="17"/>
      <c r="F1054" s="120"/>
      <c r="G1054" s="120"/>
      <c r="H1054" s="120"/>
      <c r="I1054" s="120"/>
      <c r="J1054" s="120"/>
      <c r="K1054" s="120"/>
      <c r="L1054" s="120"/>
      <c r="M1054" s="120"/>
    </row>
    <row r="1055" spans="1:13" s="22" customFormat="1" ht="20.25">
      <c r="A1055" s="27" t="s">
        <v>559</v>
      </c>
      <c r="B1055" s="28" t="s">
        <v>236</v>
      </c>
      <c r="C1055" s="28" t="s">
        <v>21</v>
      </c>
      <c r="D1055" s="46"/>
      <c r="E1055" s="28"/>
      <c r="F1055" s="124">
        <f>F1056+F1144+F1132+F1124</f>
        <v>536574</v>
      </c>
      <c r="G1055" s="124">
        <f>G1056+G1144+G1132</f>
        <v>0</v>
      </c>
      <c r="H1055" s="124">
        <f t="shared" ref="H1055:M1055" si="413">H1056+H1144+H1132+H1124</f>
        <v>0</v>
      </c>
      <c r="I1055" s="124">
        <f t="shared" si="413"/>
        <v>0</v>
      </c>
      <c r="J1055" s="124">
        <f t="shared" si="413"/>
        <v>0</v>
      </c>
      <c r="K1055" s="124">
        <f t="shared" si="413"/>
        <v>0</v>
      </c>
      <c r="L1055" s="124">
        <f t="shared" si="413"/>
        <v>536574</v>
      </c>
      <c r="M1055" s="124">
        <f t="shared" si="413"/>
        <v>0</v>
      </c>
    </row>
    <row r="1056" spans="1:13" s="22" customFormat="1" ht="33.75">
      <c r="A1056" s="44" t="s">
        <v>83</v>
      </c>
      <c r="B1056" s="35" t="s">
        <v>236</v>
      </c>
      <c r="C1056" s="35" t="s">
        <v>21</v>
      </c>
      <c r="D1056" s="40" t="s">
        <v>84</v>
      </c>
      <c r="E1056" s="35"/>
      <c r="F1056" s="37">
        <f>F1057+F1076+F1104+F1108+F1111+F1114+F1117+F1121+F1098</f>
        <v>536574</v>
      </c>
      <c r="G1056" s="37">
        <f>G1057+G1076+G1104+G1108+G1111+G1114+G1117+G1121+G1098</f>
        <v>0</v>
      </c>
      <c r="H1056" s="37">
        <f t="shared" ref="H1056:M1056" si="414">H1057+H1076+H1104+H1108+H1111+H1114+H1117+H1121+H1098</f>
        <v>0</v>
      </c>
      <c r="I1056" s="37">
        <f t="shared" si="414"/>
        <v>0</v>
      </c>
      <c r="J1056" s="37">
        <f t="shared" si="414"/>
        <v>0</v>
      </c>
      <c r="K1056" s="37">
        <f t="shared" si="414"/>
        <v>0</v>
      </c>
      <c r="L1056" s="37">
        <f t="shared" si="414"/>
        <v>536574</v>
      </c>
      <c r="M1056" s="37">
        <f t="shared" si="414"/>
        <v>0</v>
      </c>
    </row>
    <row r="1057" spans="1:13" s="22" customFormat="1" ht="33.75">
      <c r="A1057" s="50" t="s">
        <v>95</v>
      </c>
      <c r="B1057" s="35" t="s">
        <v>236</v>
      </c>
      <c r="C1057" s="35" t="s">
        <v>21</v>
      </c>
      <c r="D1057" s="54" t="s">
        <v>490</v>
      </c>
      <c r="E1057" s="35"/>
      <c r="F1057" s="37">
        <f>F1058+F1061+F1065+F1068+F1072</f>
        <v>513126</v>
      </c>
      <c r="G1057" s="37">
        <f>G1058+G1061+G1065+G1068+G1072</f>
        <v>0</v>
      </c>
      <c r="H1057" s="37">
        <f t="shared" ref="H1057:M1057" si="415">H1058+H1061+H1065+H1068+H1072</f>
        <v>0</v>
      </c>
      <c r="I1057" s="37">
        <f t="shared" si="415"/>
        <v>0</v>
      </c>
      <c r="J1057" s="37">
        <f t="shared" si="415"/>
        <v>0</v>
      </c>
      <c r="K1057" s="37">
        <f t="shared" si="415"/>
        <v>0</v>
      </c>
      <c r="L1057" s="37">
        <f t="shared" si="415"/>
        <v>513126</v>
      </c>
      <c r="M1057" s="37">
        <f t="shared" si="415"/>
        <v>0</v>
      </c>
    </row>
    <row r="1058" spans="1:13" s="22" customFormat="1" ht="20.25">
      <c r="A1058" s="50" t="s">
        <v>560</v>
      </c>
      <c r="B1058" s="35" t="s">
        <v>236</v>
      </c>
      <c r="C1058" s="35" t="s">
        <v>21</v>
      </c>
      <c r="D1058" s="54" t="s">
        <v>561</v>
      </c>
      <c r="E1058" s="35"/>
      <c r="F1058" s="37">
        <f>F1059</f>
        <v>32907</v>
      </c>
      <c r="G1058" s="37">
        <f>G1059</f>
        <v>0</v>
      </c>
      <c r="H1058" s="37">
        <f t="shared" ref="H1058:M1059" si="416">H1059</f>
        <v>0</v>
      </c>
      <c r="I1058" s="37">
        <f t="shared" si="416"/>
        <v>0</v>
      </c>
      <c r="J1058" s="37">
        <f t="shared" si="416"/>
        <v>0</v>
      </c>
      <c r="K1058" s="37">
        <f t="shared" si="416"/>
        <v>0</v>
      </c>
      <c r="L1058" s="37">
        <f t="shared" si="416"/>
        <v>32907</v>
      </c>
      <c r="M1058" s="37">
        <f t="shared" si="416"/>
        <v>0</v>
      </c>
    </row>
    <row r="1059" spans="1:13" s="22" customFormat="1" ht="50.25">
      <c r="A1059" s="44" t="s">
        <v>99</v>
      </c>
      <c r="B1059" s="35" t="s">
        <v>236</v>
      </c>
      <c r="C1059" s="35" t="s">
        <v>21</v>
      </c>
      <c r="D1059" s="54" t="s">
        <v>561</v>
      </c>
      <c r="E1059" s="42">
        <v>600</v>
      </c>
      <c r="F1059" s="37">
        <f>F1060</f>
        <v>32907</v>
      </c>
      <c r="G1059" s="37">
        <f>G1060</f>
        <v>0</v>
      </c>
      <c r="H1059" s="37">
        <f t="shared" si="416"/>
        <v>0</v>
      </c>
      <c r="I1059" s="37">
        <f t="shared" si="416"/>
        <v>0</v>
      </c>
      <c r="J1059" s="37">
        <f t="shared" si="416"/>
        <v>0</v>
      </c>
      <c r="K1059" s="37">
        <f t="shared" si="416"/>
        <v>0</v>
      </c>
      <c r="L1059" s="37">
        <f t="shared" si="416"/>
        <v>32907</v>
      </c>
      <c r="M1059" s="37">
        <f t="shared" si="416"/>
        <v>0</v>
      </c>
    </row>
    <row r="1060" spans="1:13" s="22" customFormat="1" ht="20.25">
      <c r="A1060" s="34" t="s">
        <v>100</v>
      </c>
      <c r="B1060" s="35" t="s">
        <v>236</v>
      </c>
      <c r="C1060" s="35" t="s">
        <v>21</v>
      </c>
      <c r="D1060" s="54" t="s">
        <v>561</v>
      </c>
      <c r="E1060" s="42">
        <v>620</v>
      </c>
      <c r="F1060" s="37">
        <f>29907+3000</f>
        <v>32907</v>
      </c>
      <c r="G1060" s="37"/>
      <c r="H1060" s="38"/>
      <c r="I1060" s="38"/>
      <c r="J1060" s="38"/>
      <c r="K1060" s="39"/>
      <c r="L1060" s="37">
        <f>F1060+H1060+I1060+J1060+K1060</f>
        <v>32907</v>
      </c>
      <c r="M1060" s="37">
        <f>G1060+K1060</f>
        <v>0</v>
      </c>
    </row>
    <row r="1061" spans="1:13" s="22" customFormat="1" ht="20.25">
      <c r="A1061" s="34" t="s">
        <v>562</v>
      </c>
      <c r="B1061" s="35" t="s">
        <v>236</v>
      </c>
      <c r="C1061" s="35" t="s">
        <v>21</v>
      </c>
      <c r="D1061" s="54" t="s">
        <v>563</v>
      </c>
      <c r="E1061" s="35"/>
      <c r="F1061" s="37">
        <f>F1062</f>
        <v>86980</v>
      </c>
      <c r="G1061" s="37">
        <f>G1062</f>
        <v>0</v>
      </c>
      <c r="H1061" s="37">
        <f t="shared" ref="H1061:M1061" si="417">H1062</f>
        <v>0</v>
      </c>
      <c r="I1061" s="37">
        <f t="shared" si="417"/>
        <v>0</v>
      </c>
      <c r="J1061" s="37">
        <f t="shared" si="417"/>
        <v>0</v>
      </c>
      <c r="K1061" s="37">
        <f t="shared" si="417"/>
        <v>0</v>
      </c>
      <c r="L1061" s="37">
        <f t="shared" si="417"/>
        <v>86980</v>
      </c>
      <c r="M1061" s="37">
        <f t="shared" si="417"/>
        <v>0</v>
      </c>
    </row>
    <row r="1062" spans="1:13" s="22" customFormat="1" ht="50.25">
      <c r="A1062" s="44" t="s">
        <v>99</v>
      </c>
      <c r="B1062" s="35" t="s">
        <v>236</v>
      </c>
      <c r="C1062" s="35" t="s">
        <v>21</v>
      </c>
      <c r="D1062" s="54" t="s">
        <v>563</v>
      </c>
      <c r="E1062" s="42">
        <v>600</v>
      </c>
      <c r="F1062" s="37">
        <f>F1063+F1064</f>
        <v>86980</v>
      </c>
      <c r="G1062" s="37">
        <f>G1063+G1064</f>
        <v>0</v>
      </c>
      <c r="H1062" s="37">
        <f t="shared" ref="H1062:M1062" si="418">H1063+H1064</f>
        <v>0</v>
      </c>
      <c r="I1062" s="37">
        <f t="shared" si="418"/>
        <v>0</v>
      </c>
      <c r="J1062" s="37">
        <f t="shared" si="418"/>
        <v>0</v>
      </c>
      <c r="K1062" s="37">
        <f t="shared" si="418"/>
        <v>0</v>
      </c>
      <c r="L1062" s="37">
        <f t="shared" si="418"/>
        <v>86980</v>
      </c>
      <c r="M1062" s="37">
        <f t="shared" si="418"/>
        <v>0</v>
      </c>
    </row>
    <row r="1063" spans="1:13" s="22" customFormat="1" ht="20.25">
      <c r="A1063" s="34" t="s">
        <v>181</v>
      </c>
      <c r="B1063" s="35" t="s">
        <v>236</v>
      </c>
      <c r="C1063" s="35" t="s">
        <v>21</v>
      </c>
      <c r="D1063" s="54" t="s">
        <v>563</v>
      </c>
      <c r="E1063" s="42">
        <v>610</v>
      </c>
      <c r="F1063" s="37">
        <v>20570</v>
      </c>
      <c r="G1063" s="37"/>
      <c r="H1063" s="38"/>
      <c r="I1063" s="38"/>
      <c r="J1063" s="38"/>
      <c r="K1063" s="39"/>
      <c r="L1063" s="37">
        <f>F1063+H1063+I1063+J1063+K1063</f>
        <v>20570</v>
      </c>
      <c r="M1063" s="37">
        <f>G1063+K1063</f>
        <v>0</v>
      </c>
    </row>
    <row r="1064" spans="1:13" s="22" customFormat="1" ht="20.25">
      <c r="A1064" s="34" t="s">
        <v>100</v>
      </c>
      <c r="B1064" s="35" t="s">
        <v>236</v>
      </c>
      <c r="C1064" s="35" t="s">
        <v>21</v>
      </c>
      <c r="D1064" s="54" t="s">
        <v>563</v>
      </c>
      <c r="E1064" s="42">
        <v>620</v>
      </c>
      <c r="F1064" s="37">
        <v>66410</v>
      </c>
      <c r="G1064" s="37"/>
      <c r="H1064" s="38"/>
      <c r="I1064" s="38"/>
      <c r="J1064" s="38"/>
      <c r="K1064" s="39"/>
      <c r="L1064" s="37">
        <f>F1064+H1064+I1064+J1064+K1064</f>
        <v>66410</v>
      </c>
      <c r="M1064" s="37">
        <f>G1064+K1064</f>
        <v>0</v>
      </c>
    </row>
    <row r="1065" spans="1:13" s="22" customFormat="1" ht="20.25">
      <c r="A1065" s="34" t="s">
        <v>564</v>
      </c>
      <c r="B1065" s="35" t="s">
        <v>236</v>
      </c>
      <c r="C1065" s="35" t="s">
        <v>21</v>
      </c>
      <c r="D1065" s="54" t="s">
        <v>565</v>
      </c>
      <c r="E1065" s="35"/>
      <c r="F1065" s="37">
        <f>F1066</f>
        <v>44972</v>
      </c>
      <c r="G1065" s="37">
        <f>G1066</f>
        <v>0</v>
      </c>
      <c r="H1065" s="37">
        <f t="shared" ref="H1065:M1066" si="419">H1066</f>
        <v>0</v>
      </c>
      <c r="I1065" s="37">
        <f t="shared" si="419"/>
        <v>0</v>
      </c>
      <c r="J1065" s="37">
        <f t="shared" si="419"/>
        <v>0</v>
      </c>
      <c r="K1065" s="37">
        <f t="shared" si="419"/>
        <v>0</v>
      </c>
      <c r="L1065" s="37">
        <f t="shared" si="419"/>
        <v>44972</v>
      </c>
      <c r="M1065" s="37">
        <f t="shared" si="419"/>
        <v>0</v>
      </c>
    </row>
    <row r="1066" spans="1:13" s="22" customFormat="1" ht="50.25">
      <c r="A1066" s="44" t="s">
        <v>99</v>
      </c>
      <c r="B1066" s="35" t="s">
        <v>236</v>
      </c>
      <c r="C1066" s="35" t="s">
        <v>21</v>
      </c>
      <c r="D1066" s="54" t="s">
        <v>565</v>
      </c>
      <c r="E1066" s="42">
        <v>600</v>
      </c>
      <c r="F1066" s="37">
        <f>F1067</f>
        <v>44972</v>
      </c>
      <c r="G1066" s="37">
        <f>G1067</f>
        <v>0</v>
      </c>
      <c r="H1066" s="37">
        <f t="shared" si="419"/>
        <v>0</v>
      </c>
      <c r="I1066" s="37">
        <f t="shared" si="419"/>
        <v>0</v>
      </c>
      <c r="J1066" s="37">
        <f t="shared" si="419"/>
        <v>0</v>
      </c>
      <c r="K1066" s="37">
        <f t="shared" si="419"/>
        <v>0</v>
      </c>
      <c r="L1066" s="37">
        <f t="shared" si="419"/>
        <v>44972</v>
      </c>
      <c r="M1066" s="37">
        <f t="shared" si="419"/>
        <v>0</v>
      </c>
    </row>
    <row r="1067" spans="1:13" s="22" customFormat="1" ht="20.25">
      <c r="A1067" s="34" t="s">
        <v>181</v>
      </c>
      <c r="B1067" s="35" t="s">
        <v>236</v>
      </c>
      <c r="C1067" s="35" t="s">
        <v>21</v>
      </c>
      <c r="D1067" s="54" t="s">
        <v>565</v>
      </c>
      <c r="E1067" s="42">
        <v>610</v>
      </c>
      <c r="F1067" s="37">
        <v>44972</v>
      </c>
      <c r="G1067" s="37"/>
      <c r="H1067" s="38"/>
      <c r="I1067" s="38"/>
      <c r="J1067" s="38"/>
      <c r="K1067" s="39"/>
      <c r="L1067" s="37">
        <f>F1067+H1067+I1067+J1067+K1067</f>
        <v>44972</v>
      </c>
      <c r="M1067" s="37">
        <f>G1067+K1067</f>
        <v>0</v>
      </c>
    </row>
    <row r="1068" spans="1:13" s="22" customFormat="1" ht="20.25">
      <c r="A1068" s="34" t="s">
        <v>566</v>
      </c>
      <c r="B1068" s="35" t="s">
        <v>236</v>
      </c>
      <c r="C1068" s="35" t="s">
        <v>21</v>
      </c>
      <c r="D1068" s="54" t="s">
        <v>567</v>
      </c>
      <c r="E1068" s="35"/>
      <c r="F1068" s="37">
        <f>F1069</f>
        <v>172070</v>
      </c>
      <c r="G1068" s="37">
        <f>G1069</f>
        <v>0</v>
      </c>
      <c r="H1068" s="37">
        <f t="shared" ref="H1068:M1068" si="420">H1069</f>
        <v>0</v>
      </c>
      <c r="I1068" s="37">
        <f t="shared" si="420"/>
        <v>0</v>
      </c>
      <c r="J1068" s="37">
        <f t="shared" si="420"/>
        <v>0</v>
      </c>
      <c r="K1068" s="37">
        <f t="shared" si="420"/>
        <v>0</v>
      </c>
      <c r="L1068" s="37">
        <f t="shared" si="420"/>
        <v>172070</v>
      </c>
      <c r="M1068" s="37">
        <f t="shared" si="420"/>
        <v>0</v>
      </c>
    </row>
    <row r="1069" spans="1:13" s="22" customFormat="1" ht="50.25">
      <c r="A1069" s="44" t="s">
        <v>99</v>
      </c>
      <c r="B1069" s="35" t="s">
        <v>236</v>
      </c>
      <c r="C1069" s="35" t="s">
        <v>21</v>
      </c>
      <c r="D1069" s="54" t="s">
        <v>567</v>
      </c>
      <c r="E1069" s="42">
        <v>600</v>
      </c>
      <c r="F1069" s="37">
        <f>F1070+F1071</f>
        <v>172070</v>
      </c>
      <c r="G1069" s="37">
        <f>G1070+G1071</f>
        <v>0</v>
      </c>
      <c r="H1069" s="37">
        <f t="shared" ref="H1069:M1069" si="421">H1070+H1071</f>
        <v>0</v>
      </c>
      <c r="I1069" s="37">
        <f t="shared" si="421"/>
        <v>0</v>
      </c>
      <c r="J1069" s="37">
        <f t="shared" si="421"/>
        <v>0</v>
      </c>
      <c r="K1069" s="37">
        <f t="shared" si="421"/>
        <v>0</v>
      </c>
      <c r="L1069" s="37">
        <f t="shared" si="421"/>
        <v>172070</v>
      </c>
      <c r="M1069" s="37">
        <f t="shared" si="421"/>
        <v>0</v>
      </c>
    </row>
    <row r="1070" spans="1:13" s="22" customFormat="1" ht="20.25">
      <c r="A1070" s="34" t="s">
        <v>181</v>
      </c>
      <c r="B1070" s="35" t="s">
        <v>236</v>
      </c>
      <c r="C1070" s="35" t="s">
        <v>21</v>
      </c>
      <c r="D1070" s="54" t="s">
        <v>567</v>
      </c>
      <c r="E1070" s="42">
        <v>610</v>
      </c>
      <c r="F1070" s="37">
        <v>148848</v>
      </c>
      <c r="G1070" s="37"/>
      <c r="H1070" s="38"/>
      <c r="I1070" s="38"/>
      <c r="J1070" s="38"/>
      <c r="K1070" s="39"/>
      <c r="L1070" s="37">
        <f>F1070+H1070+I1070+J1070+K1070</f>
        <v>148848</v>
      </c>
      <c r="M1070" s="37">
        <f>G1070+K1070</f>
        <v>0</v>
      </c>
    </row>
    <row r="1071" spans="1:13" s="22" customFormat="1" ht="20.25">
      <c r="A1071" s="34" t="s">
        <v>100</v>
      </c>
      <c r="B1071" s="35" t="s">
        <v>236</v>
      </c>
      <c r="C1071" s="35" t="s">
        <v>21</v>
      </c>
      <c r="D1071" s="54" t="s">
        <v>567</v>
      </c>
      <c r="E1071" s="42">
        <v>620</v>
      </c>
      <c r="F1071" s="37">
        <v>23222</v>
      </c>
      <c r="G1071" s="37"/>
      <c r="H1071" s="38"/>
      <c r="I1071" s="38"/>
      <c r="J1071" s="38"/>
      <c r="K1071" s="39"/>
      <c r="L1071" s="37">
        <f>F1071+H1071+I1071+J1071+K1071</f>
        <v>23222</v>
      </c>
      <c r="M1071" s="37">
        <f>G1071+K1071</f>
        <v>0</v>
      </c>
    </row>
    <row r="1072" spans="1:13" s="22" customFormat="1" ht="33.75">
      <c r="A1072" s="34" t="s">
        <v>568</v>
      </c>
      <c r="B1072" s="35" t="s">
        <v>236</v>
      </c>
      <c r="C1072" s="35" t="s">
        <v>21</v>
      </c>
      <c r="D1072" s="54" t="s">
        <v>569</v>
      </c>
      <c r="E1072" s="35"/>
      <c r="F1072" s="37">
        <f>F1073</f>
        <v>176197</v>
      </c>
      <c r="G1072" s="37">
        <f>G1073</f>
        <v>0</v>
      </c>
      <c r="H1072" s="37">
        <f t="shared" ref="H1072:M1072" si="422">H1073</f>
        <v>0</v>
      </c>
      <c r="I1072" s="37">
        <f t="shared" si="422"/>
        <v>0</v>
      </c>
      <c r="J1072" s="37">
        <f t="shared" si="422"/>
        <v>0</v>
      </c>
      <c r="K1072" s="37">
        <f t="shared" si="422"/>
        <v>0</v>
      </c>
      <c r="L1072" s="37">
        <f t="shared" si="422"/>
        <v>176197</v>
      </c>
      <c r="M1072" s="37">
        <f t="shared" si="422"/>
        <v>0</v>
      </c>
    </row>
    <row r="1073" spans="1:13" s="22" customFormat="1" ht="50.25">
      <c r="A1073" s="44" t="s">
        <v>99</v>
      </c>
      <c r="B1073" s="35" t="s">
        <v>236</v>
      </c>
      <c r="C1073" s="35" t="s">
        <v>21</v>
      </c>
      <c r="D1073" s="54" t="s">
        <v>569</v>
      </c>
      <c r="E1073" s="42">
        <v>600</v>
      </c>
      <c r="F1073" s="37">
        <f>F1074+F1075</f>
        <v>176197</v>
      </c>
      <c r="G1073" s="37">
        <f>G1074+G1075</f>
        <v>0</v>
      </c>
      <c r="H1073" s="37">
        <f t="shared" ref="H1073:M1073" si="423">H1074+H1075</f>
        <v>0</v>
      </c>
      <c r="I1073" s="37">
        <f t="shared" si="423"/>
        <v>0</v>
      </c>
      <c r="J1073" s="37">
        <f t="shared" si="423"/>
        <v>0</v>
      </c>
      <c r="K1073" s="37">
        <f t="shared" si="423"/>
        <v>0</v>
      </c>
      <c r="L1073" s="37">
        <f t="shared" si="423"/>
        <v>176197</v>
      </c>
      <c r="M1073" s="37">
        <f t="shared" si="423"/>
        <v>0</v>
      </c>
    </row>
    <row r="1074" spans="1:13" s="22" customFormat="1" ht="20.25">
      <c r="A1074" s="34" t="s">
        <v>181</v>
      </c>
      <c r="B1074" s="35" t="s">
        <v>236</v>
      </c>
      <c r="C1074" s="35" t="s">
        <v>21</v>
      </c>
      <c r="D1074" s="54" t="s">
        <v>569</v>
      </c>
      <c r="E1074" s="42">
        <v>610</v>
      </c>
      <c r="F1074" s="37">
        <f>132442-30389</f>
        <v>102053</v>
      </c>
      <c r="G1074" s="37"/>
      <c r="H1074" s="38"/>
      <c r="I1074" s="38"/>
      <c r="J1074" s="38"/>
      <c r="K1074" s="39"/>
      <c r="L1074" s="37">
        <f>F1074+H1074+I1074+J1074+K1074</f>
        <v>102053</v>
      </c>
      <c r="M1074" s="37">
        <f>G1074+K1074</f>
        <v>0</v>
      </c>
    </row>
    <row r="1075" spans="1:13" s="22" customFormat="1" ht="20.25">
      <c r="A1075" s="34" t="s">
        <v>100</v>
      </c>
      <c r="B1075" s="35" t="s">
        <v>236</v>
      </c>
      <c r="C1075" s="35" t="s">
        <v>21</v>
      </c>
      <c r="D1075" s="54" t="s">
        <v>569</v>
      </c>
      <c r="E1075" s="42">
        <v>620</v>
      </c>
      <c r="F1075" s="37">
        <f>73932+212</f>
        <v>74144</v>
      </c>
      <c r="G1075" s="37"/>
      <c r="H1075" s="38"/>
      <c r="I1075" s="38"/>
      <c r="J1075" s="38"/>
      <c r="K1075" s="39"/>
      <c r="L1075" s="37">
        <f>F1075+H1075+I1075+J1075+K1075</f>
        <v>74144</v>
      </c>
      <c r="M1075" s="37">
        <f>G1075+K1075</f>
        <v>0</v>
      </c>
    </row>
    <row r="1076" spans="1:13" s="22" customFormat="1" ht="20.25">
      <c r="A1076" s="44" t="s">
        <v>85</v>
      </c>
      <c r="B1076" s="35" t="s">
        <v>236</v>
      </c>
      <c r="C1076" s="35" t="s">
        <v>21</v>
      </c>
      <c r="D1076" s="54" t="s">
        <v>86</v>
      </c>
      <c r="E1076" s="35"/>
      <c r="F1076" s="37">
        <f>F1077+F1080+F1084+F1087+F1091+F1095</f>
        <v>23079</v>
      </c>
      <c r="G1076" s="37">
        <f>G1077+G1080+G1084+G1087+G1091+G1095</f>
        <v>0</v>
      </c>
      <c r="H1076" s="37">
        <f t="shared" ref="H1076:M1076" si="424">H1077+H1080+H1084+H1087+H1091+H1095</f>
        <v>0</v>
      </c>
      <c r="I1076" s="37">
        <f t="shared" si="424"/>
        <v>0</v>
      </c>
      <c r="J1076" s="37">
        <f t="shared" si="424"/>
        <v>0</v>
      </c>
      <c r="K1076" s="37">
        <f t="shared" si="424"/>
        <v>0</v>
      </c>
      <c r="L1076" s="37">
        <f t="shared" si="424"/>
        <v>23079</v>
      </c>
      <c r="M1076" s="37">
        <f t="shared" si="424"/>
        <v>0</v>
      </c>
    </row>
    <row r="1077" spans="1:13" s="22" customFormat="1" ht="20.25">
      <c r="A1077" s="50" t="s">
        <v>560</v>
      </c>
      <c r="B1077" s="35" t="s">
        <v>236</v>
      </c>
      <c r="C1077" s="35" t="s">
        <v>21</v>
      </c>
      <c r="D1077" s="54" t="s">
        <v>570</v>
      </c>
      <c r="E1077" s="35"/>
      <c r="F1077" s="37">
        <f>F1078</f>
        <v>5</v>
      </c>
      <c r="G1077" s="37">
        <f>G1078</f>
        <v>0</v>
      </c>
      <c r="H1077" s="37">
        <f t="shared" ref="H1077:M1078" si="425">H1078</f>
        <v>0</v>
      </c>
      <c r="I1077" s="37">
        <f t="shared" si="425"/>
        <v>0</v>
      </c>
      <c r="J1077" s="37">
        <f t="shared" si="425"/>
        <v>0</v>
      </c>
      <c r="K1077" s="37">
        <f t="shared" si="425"/>
        <v>0</v>
      </c>
      <c r="L1077" s="37">
        <f t="shared" si="425"/>
        <v>5</v>
      </c>
      <c r="M1077" s="37">
        <f t="shared" si="425"/>
        <v>0</v>
      </c>
    </row>
    <row r="1078" spans="1:13" s="22" customFormat="1" ht="50.25">
      <c r="A1078" s="44" t="s">
        <v>99</v>
      </c>
      <c r="B1078" s="35" t="s">
        <v>236</v>
      </c>
      <c r="C1078" s="35" t="s">
        <v>21</v>
      </c>
      <c r="D1078" s="54" t="s">
        <v>570</v>
      </c>
      <c r="E1078" s="42">
        <v>600</v>
      </c>
      <c r="F1078" s="37">
        <f>F1079</f>
        <v>5</v>
      </c>
      <c r="G1078" s="37">
        <f>G1079</f>
        <v>0</v>
      </c>
      <c r="H1078" s="37">
        <f t="shared" si="425"/>
        <v>0</v>
      </c>
      <c r="I1078" s="37">
        <f t="shared" si="425"/>
        <v>0</v>
      </c>
      <c r="J1078" s="37">
        <f t="shared" si="425"/>
        <v>0</v>
      </c>
      <c r="K1078" s="37">
        <f t="shared" si="425"/>
        <v>0</v>
      </c>
      <c r="L1078" s="37">
        <f t="shared" si="425"/>
        <v>5</v>
      </c>
      <c r="M1078" s="37">
        <f t="shared" si="425"/>
        <v>0</v>
      </c>
    </row>
    <row r="1079" spans="1:13" s="22" customFormat="1" ht="20.25">
      <c r="A1079" s="34" t="s">
        <v>100</v>
      </c>
      <c r="B1079" s="35" t="s">
        <v>236</v>
      </c>
      <c r="C1079" s="35" t="s">
        <v>21</v>
      </c>
      <c r="D1079" s="54" t="s">
        <v>570</v>
      </c>
      <c r="E1079" s="42">
        <v>620</v>
      </c>
      <c r="F1079" s="37">
        <v>5</v>
      </c>
      <c r="G1079" s="37"/>
      <c r="H1079" s="38"/>
      <c r="I1079" s="38"/>
      <c r="J1079" s="38"/>
      <c r="K1079" s="39"/>
      <c r="L1079" s="37">
        <f>F1079+H1079+I1079+J1079+K1079</f>
        <v>5</v>
      </c>
      <c r="M1079" s="37">
        <f>G1079+K1079</f>
        <v>0</v>
      </c>
    </row>
    <row r="1080" spans="1:13" s="22" customFormat="1" ht="20.25">
      <c r="A1080" s="34" t="s">
        <v>562</v>
      </c>
      <c r="B1080" s="35" t="s">
        <v>236</v>
      </c>
      <c r="C1080" s="35" t="s">
        <v>21</v>
      </c>
      <c r="D1080" s="54" t="s">
        <v>571</v>
      </c>
      <c r="E1080" s="35"/>
      <c r="F1080" s="37">
        <f>F1081</f>
        <v>30</v>
      </c>
      <c r="G1080" s="37">
        <f>G1081</f>
        <v>0</v>
      </c>
      <c r="H1080" s="37">
        <f t="shared" ref="H1080:M1080" si="426">H1081</f>
        <v>0</v>
      </c>
      <c r="I1080" s="37">
        <f t="shared" si="426"/>
        <v>0</v>
      </c>
      <c r="J1080" s="37">
        <f t="shared" si="426"/>
        <v>0</v>
      </c>
      <c r="K1080" s="37">
        <f t="shared" si="426"/>
        <v>0</v>
      </c>
      <c r="L1080" s="37">
        <f t="shared" si="426"/>
        <v>30</v>
      </c>
      <c r="M1080" s="37">
        <f t="shared" si="426"/>
        <v>0</v>
      </c>
    </row>
    <row r="1081" spans="1:13" s="22" customFormat="1" ht="50.25">
      <c r="A1081" s="44" t="s">
        <v>99</v>
      </c>
      <c r="B1081" s="35" t="s">
        <v>236</v>
      </c>
      <c r="C1081" s="35" t="s">
        <v>21</v>
      </c>
      <c r="D1081" s="54" t="s">
        <v>571</v>
      </c>
      <c r="E1081" s="42">
        <v>600</v>
      </c>
      <c r="F1081" s="37">
        <f>F1082+F1083</f>
        <v>30</v>
      </c>
      <c r="G1081" s="37">
        <f>G1082+G1083</f>
        <v>0</v>
      </c>
      <c r="H1081" s="37">
        <f t="shared" ref="H1081:M1081" si="427">H1082+H1083</f>
        <v>0</v>
      </c>
      <c r="I1081" s="37">
        <f t="shared" si="427"/>
        <v>0</v>
      </c>
      <c r="J1081" s="37">
        <f t="shared" si="427"/>
        <v>0</v>
      </c>
      <c r="K1081" s="37">
        <f t="shared" si="427"/>
        <v>0</v>
      </c>
      <c r="L1081" s="37">
        <f t="shared" si="427"/>
        <v>30</v>
      </c>
      <c r="M1081" s="37">
        <f t="shared" si="427"/>
        <v>0</v>
      </c>
    </row>
    <row r="1082" spans="1:13" s="22" customFormat="1" ht="20.25">
      <c r="A1082" s="34" t="s">
        <v>181</v>
      </c>
      <c r="B1082" s="35" t="s">
        <v>236</v>
      </c>
      <c r="C1082" s="35" t="s">
        <v>21</v>
      </c>
      <c r="D1082" s="54" t="s">
        <v>571</v>
      </c>
      <c r="E1082" s="42">
        <v>610</v>
      </c>
      <c r="F1082" s="37">
        <v>9</v>
      </c>
      <c r="G1082" s="37"/>
      <c r="H1082" s="38"/>
      <c r="I1082" s="38"/>
      <c r="J1082" s="38"/>
      <c r="K1082" s="39"/>
      <c r="L1082" s="37">
        <f>F1082+H1082+I1082+J1082+K1082</f>
        <v>9</v>
      </c>
      <c r="M1082" s="37">
        <f>G1082+K1082</f>
        <v>0</v>
      </c>
    </row>
    <row r="1083" spans="1:13" s="22" customFormat="1" ht="20.25">
      <c r="A1083" s="34" t="s">
        <v>100</v>
      </c>
      <c r="B1083" s="35" t="s">
        <v>236</v>
      </c>
      <c r="C1083" s="35" t="s">
        <v>21</v>
      </c>
      <c r="D1083" s="54" t="s">
        <v>571</v>
      </c>
      <c r="E1083" s="42">
        <v>620</v>
      </c>
      <c r="F1083" s="37">
        <v>21</v>
      </c>
      <c r="G1083" s="37"/>
      <c r="H1083" s="38"/>
      <c r="I1083" s="38"/>
      <c r="J1083" s="38"/>
      <c r="K1083" s="39"/>
      <c r="L1083" s="37">
        <f>F1083+H1083+I1083+J1083+K1083</f>
        <v>21</v>
      </c>
      <c r="M1083" s="37">
        <f>G1083+K1083</f>
        <v>0</v>
      </c>
    </row>
    <row r="1084" spans="1:13" s="22" customFormat="1" ht="20.25">
      <c r="A1084" s="34" t="s">
        <v>564</v>
      </c>
      <c r="B1084" s="35" t="s">
        <v>236</v>
      </c>
      <c r="C1084" s="35" t="s">
        <v>21</v>
      </c>
      <c r="D1084" s="54" t="s">
        <v>572</v>
      </c>
      <c r="E1084" s="35"/>
      <c r="F1084" s="37">
        <f>F1085</f>
        <v>462</v>
      </c>
      <c r="G1084" s="37">
        <f>G1085</f>
        <v>0</v>
      </c>
      <c r="H1084" s="37">
        <f t="shared" ref="H1084:M1085" si="428">H1085</f>
        <v>0</v>
      </c>
      <c r="I1084" s="37">
        <f t="shared" si="428"/>
        <v>0</v>
      </c>
      <c r="J1084" s="37">
        <f t="shared" si="428"/>
        <v>0</v>
      </c>
      <c r="K1084" s="37">
        <f t="shared" si="428"/>
        <v>0</v>
      </c>
      <c r="L1084" s="37">
        <f t="shared" si="428"/>
        <v>462</v>
      </c>
      <c r="M1084" s="37">
        <f t="shared" si="428"/>
        <v>0</v>
      </c>
    </row>
    <row r="1085" spans="1:13" s="22" customFormat="1" ht="50.25">
      <c r="A1085" s="44" t="s">
        <v>99</v>
      </c>
      <c r="B1085" s="35" t="s">
        <v>236</v>
      </c>
      <c r="C1085" s="35" t="s">
        <v>21</v>
      </c>
      <c r="D1085" s="54" t="s">
        <v>572</v>
      </c>
      <c r="E1085" s="42">
        <v>600</v>
      </c>
      <c r="F1085" s="37">
        <f>F1086</f>
        <v>462</v>
      </c>
      <c r="G1085" s="37">
        <f>G1086</f>
        <v>0</v>
      </c>
      <c r="H1085" s="37">
        <f t="shared" si="428"/>
        <v>0</v>
      </c>
      <c r="I1085" s="37">
        <f t="shared" si="428"/>
        <v>0</v>
      </c>
      <c r="J1085" s="37">
        <f t="shared" si="428"/>
        <v>0</v>
      </c>
      <c r="K1085" s="37">
        <f t="shared" si="428"/>
        <v>0</v>
      </c>
      <c r="L1085" s="37">
        <f t="shared" si="428"/>
        <v>462</v>
      </c>
      <c r="M1085" s="37">
        <f t="shared" si="428"/>
        <v>0</v>
      </c>
    </row>
    <row r="1086" spans="1:13" s="22" customFormat="1" ht="20.25">
      <c r="A1086" s="34" t="s">
        <v>181</v>
      </c>
      <c r="B1086" s="35" t="s">
        <v>236</v>
      </c>
      <c r="C1086" s="35" t="s">
        <v>21</v>
      </c>
      <c r="D1086" s="54" t="s">
        <v>572</v>
      </c>
      <c r="E1086" s="42">
        <v>610</v>
      </c>
      <c r="F1086" s="37">
        <v>462</v>
      </c>
      <c r="G1086" s="37"/>
      <c r="H1086" s="38"/>
      <c r="I1086" s="38"/>
      <c r="J1086" s="38"/>
      <c r="K1086" s="39"/>
      <c r="L1086" s="37">
        <f>F1086+H1086+I1086+J1086+K1086</f>
        <v>462</v>
      </c>
      <c r="M1086" s="37">
        <f>G1086+K1086</f>
        <v>0</v>
      </c>
    </row>
    <row r="1087" spans="1:13" s="22" customFormat="1" ht="20.25">
      <c r="A1087" s="34" t="s">
        <v>566</v>
      </c>
      <c r="B1087" s="35" t="s">
        <v>236</v>
      </c>
      <c r="C1087" s="35" t="s">
        <v>21</v>
      </c>
      <c r="D1087" s="54" t="s">
        <v>573</v>
      </c>
      <c r="E1087" s="35"/>
      <c r="F1087" s="37">
        <f>F1088</f>
        <v>2526</v>
      </c>
      <c r="G1087" s="37">
        <f>G1088</f>
        <v>0</v>
      </c>
      <c r="H1087" s="37">
        <f t="shared" ref="H1087:M1087" si="429">H1088</f>
        <v>0</v>
      </c>
      <c r="I1087" s="37">
        <f t="shared" si="429"/>
        <v>0</v>
      </c>
      <c r="J1087" s="37">
        <f t="shared" si="429"/>
        <v>0</v>
      </c>
      <c r="K1087" s="37">
        <f t="shared" si="429"/>
        <v>0</v>
      </c>
      <c r="L1087" s="37">
        <f t="shared" si="429"/>
        <v>2526</v>
      </c>
      <c r="M1087" s="37">
        <f t="shared" si="429"/>
        <v>0</v>
      </c>
    </row>
    <row r="1088" spans="1:13" s="22" customFormat="1" ht="50.25">
      <c r="A1088" s="44" t="s">
        <v>99</v>
      </c>
      <c r="B1088" s="35" t="s">
        <v>236</v>
      </c>
      <c r="C1088" s="35" t="s">
        <v>21</v>
      </c>
      <c r="D1088" s="54" t="s">
        <v>573</v>
      </c>
      <c r="E1088" s="42">
        <v>600</v>
      </c>
      <c r="F1088" s="37">
        <f>F1089+F1090</f>
        <v>2526</v>
      </c>
      <c r="G1088" s="37">
        <f>G1089+G1090</f>
        <v>0</v>
      </c>
      <c r="H1088" s="37">
        <f t="shared" ref="H1088:M1088" si="430">H1089+H1090</f>
        <v>0</v>
      </c>
      <c r="I1088" s="37">
        <f t="shared" si="430"/>
        <v>0</v>
      </c>
      <c r="J1088" s="37">
        <f t="shared" si="430"/>
        <v>0</v>
      </c>
      <c r="K1088" s="37">
        <f t="shared" si="430"/>
        <v>0</v>
      </c>
      <c r="L1088" s="37">
        <f t="shared" si="430"/>
        <v>2526</v>
      </c>
      <c r="M1088" s="37">
        <f t="shared" si="430"/>
        <v>0</v>
      </c>
    </row>
    <row r="1089" spans="1:13" s="22" customFormat="1" ht="20.25">
      <c r="A1089" s="34" t="s">
        <v>181</v>
      </c>
      <c r="B1089" s="35" t="s">
        <v>236</v>
      </c>
      <c r="C1089" s="35" t="s">
        <v>21</v>
      </c>
      <c r="D1089" s="54" t="s">
        <v>573</v>
      </c>
      <c r="E1089" s="42">
        <v>610</v>
      </c>
      <c r="F1089" s="37">
        <v>1597</v>
      </c>
      <c r="G1089" s="37"/>
      <c r="H1089" s="38"/>
      <c r="I1089" s="38"/>
      <c r="J1089" s="38"/>
      <c r="K1089" s="39"/>
      <c r="L1089" s="37">
        <f>F1089+H1089+I1089+J1089+K1089</f>
        <v>1597</v>
      </c>
      <c r="M1089" s="37">
        <f>G1089+K1089</f>
        <v>0</v>
      </c>
    </row>
    <row r="1090" spans="1:13" s="22" customFormat="1" ht="20.25">
      <c r="A1090" s="34" t="s">
        <v>100</v>
      </c>
      <c r="B1090" s="35" t="s">
        <v>236</v>
      </c>
      <c r="C1090" s="35" t="s">
        <v>21</v>
      </c>
      <c r="D1090" s="54" t="s">
        <v>573</v>
      </c>
      <c r="E1090" s="42">
        <v>620</v>
      </c>
      <c r="F1090" s="37">
        <v>929</v>
      </c>
      <c r="G1090" s="37"/>
      <c r="H1090" s="38"/>
      <c r="I1090" s="38"/>
      <c r="J1090" s="38"/>
      <c r="K1090" s="39"/>
      <c r="L1090" s="37">
        <f>F1090+H1090+I1090+J1090+K1090</f>
        <v>929</v>
      </c>
      <c r="M1090" s="37">
        <f>G1090+K1090</f>
        <v>0</v>
      </c>
    </row>
    <row r="1091" spans="1:13" s="22" customFormat="1" ht="33.75">
      <c r="A1091" s="44" t="s">
        <v>568</v>
      </c>
      <c r="B1091" s="35" t="s">
        <v>236</v>
      </c>
      <c r="C1091" s="35" t="s">
        <v>21</v>
      </c>
      <c r="D1091" s="54" t="s">
        <v>574</v>
      </c>
      <c r="E1091" s="35"/>
      <c r="F1091" s="37">
        <f>F1092</f>
        <v>4139</v>
      </c>
      <c r="G1091" s="37">
        <f>G1092</f>
        <v>0</v>
      </c>
      <c r="H1091" s="37">
        <f t="shared" ref="H1091:M1091" si="431">H1092</f>
        <v>0</v>
      </c>
      <c r="I1091" s="37">
        <f t="shared" si="431"/>
        <v>0</v>
      </c>
      <c r="J1091" s="37">
        <f t="shared" si="431"/>
        <v>0</v>
      </c>
      <c r="K1091" s="37">
        <f t="shared" si="431"/>
        <v>0</v>
      </c>
      <c r="L1091" s="37">
        <f t="shared" si="431"/>
        <v>4139</v>
      </c>
      <c r="M1091" s="37">
        <f t="shared" si="431"/>
        <v>0</v>
      </c>
    </row>
    <row r="1092" spans="1:13" s="22" customFormat="1" ht="50.25">
      <c r="A1092" s="44" t="s">
        <v>99</v>
      </c>
      <c r="B1092" s="35" t="s">
        <v>236</v>
      </c>
      <c r="C1092" s="35" t="s">
        <v>21</v>
      </c>
      <c r="D1092" s="54" t="s">
        <v>574</v>
      </c>
      <c r="E1092" s="42">
        <v>600</v>
      </c>
      <c r="F1092" s="37">
        <f>F1093+F1094</f>
        <v>4139</v>
      </c>
      <c r="G1092" s="37">
        <f>G1093+G1094</f>
        <v>0</v>
      </c>
      <c r="H1092" s="37">
        <f t="shared" ref="H1092:M1092" si="432">H1093+H1094</f>
        <v>0</v>
      </c>
      <c r="I1092" s="37">
        <f t="shared" si="432"/>
        <v>0</v>
      </c>
      <c r="J1092" s="37">
        <f t="shared" si="432"/>
        <v>0</v>
      </c>
      <c r="K1092" s="37">
        <f t="shared" si="432"/>
        <v>0</v>
      </c>
      <c r="L1092" s="37">
        <f t="shared" si="432"/>
        <v>4139</v>
      </c>
      <c r="M1092" s="37">
        <f t="shared" si="432"/>
        <v>0</v>
      </c>
    </row>
    <row r="1093" spans="1:13" s="22" customFormat="1" ht="20.25">
      <c r="A1093" s="44" t="s">
        <v>181</v>
      </c>
      <c r="B1093" s="35" t="s">
        <v>236</v>
      </c>
      <c r="C1093" s="35" t="s">
        <v>21</v>
      </c>
      <c r="D1093" s="54" t="s">
        <v>574</v>
      </c>
      <c r="E1093" s="42">
        <v>610</v>
      </c>
      <c r="F1093" s="37">
        <f>45+2175</f>
        <v>2220</v>
      </c>
      <c r="G1093" s="37"/>
      <c r="H1093" s="38"/>
      <c r="I1093" s="38"/>
      <c r="J1093" s="38"/>
      <c r="K1093" s="39"/>
      <c r="L1093" s="37">
        <f>F1093+H1093+I1093+J1093+K1093</f>
        <v>2220</v>
      </c>
      <c r="M1093" s="37">
        <f>G1093+K1093</f>
        <v>0</v>
      </c>
    </row>
    <row r="1094" spans="1:13" s="22" customFormat="1" ht="20.25">
      <c r="A1094" s="44" t="s">
        <v>100</v>
      </c>
      <c r="B1094" s="35" t="s">
        <v>236</v>
      </c>
      <c r="C1094" s="35" t="s">
        <v>21</v>
      </c>
      <c r="D1094" s="54" t="s">
        <v>574</v>
      </c>
      <c r="E1094" s="42">
        <v>620</v>
      </c>
      <c r="F1094" s="37">
        <f>2919-1000</f>
        <v>1919</v>
      </c>
      <c r="G1094" s="37"/>
      <c r="H1094" s="38"/>
      <c r="I1094" s="38"/>
      <c r="J1094" s="38"/>
      <c r="K1094" s="39"/>
      <c r="L1094" s="37">
        <f>F1094+H1094+I1094+J1094+K1094</f>
        <v>1919</v>
      </c>
      <c r="M1094" s="37">
        <f>G1094+K1094</f>
        <v>0</v>
      </c>
    </row>
    <row r="1095" spans="1:13" s="22" customFormat="1" ht="20.25">
      <c r="A1095" s="44" t="s">
        <v>292</v>
      </c>
      <c r="B1095" s="35" t="s">
        <v>236</v>
      </c>
      <c r="C1095" s="35" t="s">
        <v>21</v>
      </c>
      <c r="D1095" s="54" t="s">
        <v>575</v>
      </c>
      <c r="E1095" s="35"/>
      <c r="F1095" s="37">
        <f>F1096+F1102</f>
        <v>15917</v>
      </c>
      <c r="G1095" s="37"/>
      <c r="H1095" s="37">
        <f t="shared" ref="H1095:M1095" si="433">H1096+H1102</f>
        <v>0</v>
      </c>
      <c r="I1095" s="37">
        <f t="shared" si="433"/>
        <v>0</v>
      </c>
      <c r="J1095" s="37">
        <f t="shared" si="433"/>
        <v>0</v>
      </c>
      <c r="K1095" s="37">
        <f t="shared" si="433"/>
        <v>0</v>
      </c>
      <c r="L1095" s="37">
        <f t="shared" si="433"/>
        <v>15917</v>
      </c>
      <c r="M1095" s="37">
        <f t="shared" si="433"/>
        <v>0</v>
      </c>
    </row>
    <row r="1096" spans="1:13" s="22" customFormat="1" ht="33.75">
      <c r="A1096" s="34" t="s">
        <v>42</v>
      </c>
      <c r="B1096" s="35" t="s">
        <v>236</v>
      </c>
      <c r="C1096" s="35" t="s">
        <v>21</v>
      </c>
      <c r="D1096" s="54" t="s">
        <v>575</v>
      </c>
      <c r="E1096" s="81">
        <v>200</v>
      </c>
      <c r="F1096" s="37">
        <f>F1097</f>
        <v>3645</v>
      </c>
      <c r="G1096" s="37"/>
      <c r="H1096" s="37">
        <f t="shared" ref="H1096:M1096" si="434">H1097</f>
        <v>0</v>
      </c>
      <c r="I1096" s="37">
        <f t="shared" si="434"/>
        <v>0</v>
      </c>
      <c r="J1096" s="37">
        <f t="shared" si="434"/>
        <v>0</v>
      </c>
      <c r="K1096" s="37">
        <f t="shared" si="434"/>
        <v>0</v>
      </c>
      <c r="L1096" s="37">
        <f t="shared" si="434"/>
        <v>3645</v>
      </c>
      <c r="M1096" s="37">
        <f t="shared" si="434"/>
        <v>0</v>
      </c>
    </row>
    <row r="1097" spans="1:13" s="22" customFormat="1" ht="50.25">
      <c r="A1097" s="44" t="s">
        <v>43</v>
      </c>
      <c r="B1097" s="35" t="s">
        <v>236</v>
      </c>
      <c r="C1097" s="35" t="s">
        <v>21</v>
      </c>
      <c r="D1097" s="54" t="s">
        <v>575</v>
      </c>
      <c r="E1097" s="81">
        <v>240</v>
      </c>
      <c r="F1097" s="37">
        <f>3645</f>
        <v>3645</v>
      </c>
      <c r="G1097" s="37"/>
      <c r="H1097" s="38"/>
      <c r="I1097" s="38"/>
      <c r="J1097" s="38"/>
      <c r="K1097" s="39"/>
      <c r="L1097" s="37">
        <f>F1097+H1097+I1097+J1097+K1097</f>
        <v>3645</v>
      </c>
      <c r="M1097" s="37">
        <f>G1097+K1097</f>
        <v>0</v>
      </c>
    </row>
    <row r="1098" spans="1:13" s="103" customFormat="1" ht="66.75" hidden="1">
      <c r="A1098" s="44" t="s">
        <v>244</v>
      </c>
      <c r="B1098" s="35" t="s">
        <v>236</v>
      </c>
      <c r="C1098" s="35" t="s">
        <v>21</v>
      </c>
      <c r="D1098" s="54" t="s">
        <v>576</v>
      </c>
      <c r="E1098" s="35"/>
      <c r="F1098" s="37">
        <f t="shared" ref="F1098:M1100" si="435">F1099</f>
        <v>0</v>
      </c>
      <c r="G1098" s="37">
        <f t="shared" si="435"/>
        <v>0</v>
      </c>
      <c r="H1098" s="58">
        <f t="shared" si="435"/>
        <v>0</v>
      </c>
      <c r="I1098" s="58">
        <f t="shared" si="435"/>
        <v>0</v>
      </c>
      <c r="J1098" s="58">
        <f t="shared" si="435"/>
        <v>0</v>
      </c>
      <c r="K1098" s="58">
        <f t="shared" si="435"/>
        <v>0</v>
      </c>
      <c r="L1098" s="58">
        <f t="shared" si="435"/>
        <v>0</v>
      </c>
      <c r="M1098" s="58">
        <f t="shared" si="435"/>
        <v>0</v>
      </c>
    </row>
    <row r="1099" spans="1:13" s="103" customFormat="1" ht="20.25" hidden="1">
      <c r="A1099" s="44" t="s">
        <v>577</v>
      </c>
      <c r="B1099" s="35" t="s">
        <v>236</v>
      </c>
      <c r="C1099" s="35" t="s">
        <v>21</v>
      </c>
      <c r="D1099" s="54" t="s">
        <v>578</v>
      </c>
      <c r="E1099" s="35"/>
      <c r="F1099" s="37">
        <f t="shared" si="435"/>
        <v>0</v>
      </c>
      <c r="G1099" s="37">
        <f t="shared" si="435"/>
        <v>0</v>
      </c>
      <c r="H1099" s="58">
        <f t="shared" si="435"/>
        <v>0</v>
      </c>
      <c r="I1099" s="58">
        <f t="shared" si="435"/>
        <v>0</v>
      </c>
      <c r="J1099" s="58">
        <f t="shared" si="435"/>
        <v>0</v>
      </c>
      <c r="K1099" s="58">
        <f t="shared" si="435"/>
        <v>0</v>
      </c>
      <c r="L1099" s="58">
        <f t="shared" si="435"/>
        <v>0</v>
      </c>
      <c r="M1099" s="58">
        <f t="shared" si="435"/>
        <v>0</v>
      </c>
    </row>
    <row r="1100" spans="1:13" s="103" customFormat="1" ht="20.25" hidden="1">
      <c r="A1100" s="34" t="s">
        <v>47</v>
      </c>
      <c r="B1100" s="35" t="s">
        <v>236</v>
      </c>
      <c r="C1100" s="35" t="s">
        <v>21</v>
      </c>
      <c r="D1100" s="54" t="s">
        <v>578</v>
      </c>
      <c r="E1100" s="42">
        <v>800</v>
      </c>
      <c r="F1100" s="37">
        <f t="shared" si="435"/>
        <v>0</v>
      </c>
      <c r="G1100" s="37">
        <f t="shared" si="435"/>
        <v>0</v>
      </c>
      <c r="H1100" s="58">
        <f t="shared" si="435"/>
        <v>0</v>
      </c>
      <c r="I1100" s="58">
        <f t="shared" si="435"/>
        <v>0</v>
      </c>
      <c r="J1100" s="58">
        <f t="shared" si="435"/>
        <v>0</v>
      </c>
      <c r="K1100" s="58">
        <f t="shared" si="435"/>
        <v>0</v>
      </c>
      <c r="L1100" s="58">
        <f t="shared" si="435"/>
        <v>0</v>
      </c>
      <c r="M1100" s="58">
        <f t="shared" si="435"/>
        <v>0</v>
      </c>
    </row>
    <row r="1101" spans="1:13" s="103" customFormat="1" ht="66.75" hidden="1">
      <c r="A1101" s="34" t="s">
        <v>248</v>
      </c>
      <c r="B1101" s="35" t="s">
        <v>236</v>
      </c>
      <c r="C1101" s="35" t="s">
        <v>21</v>
      </c>
      <c r="D1101" s="54" t="s">
        <v>578</v>
      </c>
      <c r="E1101" s="42">
        <v>810</v>
      </c>
      <c r="F1101" s="37"/>
      <c r="G1101" s="37"/>
      <c r="H1101" s="38"/>
      <c r="I1101" s="38"/>
      <c r="J1101" s="38"/>
      <c r="K1101" s="39"/>
      <c r="L1101" s="37">
        <f>F1101+H1101+I1101+J1101+K1101</f>
        <v>0</v>
      </c>
      <c r="M1101" s="37">
        <f>G1101+K1101</f>
        <v>0</v>
      </c>
    </row>
    <row r="1102" spans="1:13" s="103" customFormat="1" ht="33.75">
      <c r="A1102" s="34" t="s">
        <v>273</v>
      </c>
      <c r="B1102" s="35" t="s">
        <v>236</v>
      </c>
      <c r="C1102" s="35" t="s">
        <v>21</v>
      </c>
      <c r="D1102" s="54" t="s">
        <v>575</v>
      </c>
      <c r="E1102" s="42">
        <v>400</v>
      </c>
      <c r="F1102" s="37">
        <f>F1103</f>
        <v>12272</v>
      </c>
      <c r="G1102" s="37"/>
      <c r="H1102" s="37">
        <f t="shared" ref="H1102:M1102" si="436">H1103</f>
        <v>0</v>
      </c>
      <c r="I1102" s="37">
        <f t="shared" si="436"/>
        <v>0</v>
      </c>
      <c r="J1102" s="37">
        <f t="shared" si="436"/>
        <v>0</v>
      </c>
      <c r="K1102" s="37">
        <f t="shared" si="436"/>
        <v>0</v>
      </c>
      <c r="L1102" s="37">
        <f t="shared" si="436"/>
        <v>12272</v>
      </c>
      <c r="M1102" s="37">
        <f t="shared" si="436"/>
        <v>0</v>
      </c>
    </row>
    <row r="1103" spans="1:13" s="103" customFormat="1" ht="20.25">
      <c r="A1103" s="34" t="s">
        <v>271</v>
      </c>
      <c r="B1103" s="35" t="s">
        <v>236</v>
      </c>
      <c r="C1103" s="35" t="s">
        <v>21</v>
      </c>
      <c r="D1103" s="54" t="s">
        <v>575</v>
      </c>
      <c r="E1103" s="42">
        <v>410</v>
      </c>
      <c r="F1103" s="37">
        <v>12272</v>
      </c>
      <c r="G1103" s="37"/>
      <c r="H1103" s="38"/>
      <c r="I1103" s="38"/>
      <c r="J1103" s="38"/>
      <c r="K1103" s="39"/>
      <c r="L1103" s="37">
        <f>F1103+H1103+I1103+J1103+K1103</f>
        <v>12272</v>
      </c>
      <c r="M1103" s="37">
        <f>G1103+K1103</f>
        <v>0</v>
      </c>
    </row>
    <row r="1104" spans="1:13" s="22" customFormat="1" ht="52.5" customHeight="1">
      <c r="A1104" s="44" t="s">
        <v>579</v>
      </c>
      <c r="B1104" s="35" t="s">
        <v>236</v>
      </c>
      <c r="C1104" s="35" t="s">
        <v>21</v>
      </c>
      <c r="D1104" s="35" t="s">
        <v>580</v>
      </c>
      <c r="E1104" s="40"/>
      <c r="F1104" s="37">
        <f>F1105</f>
        <v>369</v>
      </c>
      <c r="G1104" s="37">
        <f>G1105</f>
        <v>0</v>
      </c>
      <c r="H1104" s="37">
        <f t="shared" ref="H1104:M1104" si="437">H1105</f>
        <v>0</v>
      </c>
      <c r="I1104" s="37">
        <f t="shared" si="437"/>
        <v>0</v>
      </c>
      <c r="J1104" s="37">
        <f t="shared" si="437"/>
        <v>0</v>
      </c>
      <c r="K1104" s="37">
        <f t="shared" si="437"/>
        <v>0</v>
      </c>
      <c r="L1104" s="37">
        <f t="shared" si="437"/>
        <v>369</v>
      </c>
      <c r="M1104" s="37">
        <f t="shared" si="437"/>
        <v>0</v>
      </c>
    </row>
    <row r="1105" spans="1:13" s="22" customFormat="1" ht="50.25">
      <c r="A1105" s="44" t="s">
        <v>99</v>
      </c>
      <c r="B1105" s="35" t="s">
        <v>236</v>
      </c>
      <c r="C1105" s="35" t="s">
        <v>21</v>
      </c>
      <c r="D1105" s="35" t="s">
        <v>580</v>
      </c>
      <c r="E1105" s="42">
        <v>600</v>
      </c>
      <c r="F1105" s="37">
        <f>F1106+F1107</f>
        <v>369</v>
      </c>
      <c r="G1105" s="37">
        <f>G1106+G1107</f>
        <v>0</v>
      </c>
      <c r="H1105" s="37">
        <f t="shared" ref="H1105:M1105" si="438">H1106+H1107</f>
        <v>0</v>
      </c>
      <c r="I1105" s="37">
        <f t="shared" si="438"/>
        <v>0</v>
      </c>
      <c r="J1105" s="37">
        <f t="shared" si="438"/>
        <v>0</v>
      </c>
      <c r="K1105" s="37">
        <f t="shared" si="438"/>
        <v>0</v>
      </c>
      <c r="L1105" s="37">
        <f t="shared" si="438"/>
        <v>369</v>
      </c>
      <c r="M1105" s="37">
        <f t="shared" si="438"/>
        <v>0</v>
      </c>
    </row>
    <row r="1106" spans="1:13" s="22" customFormat="1" ht="20.25">
      <c r="A1106" s="44" t="s">
        <v>181</v>
      </c>
      <c r="B1106" s="35" t="s">
        <v>236</v>
      </c>
      <c r="C1106" s="35" t="s">
        <v>21</v>
      </c>
      <c r="D1106" s="35" t="s">
        <v>580</v>
      </c>
      <c r="E1106" s="42">
        <v>610</v>
      </c>
      <c r="F1106" s="37">
        <v>200</v>
      </c>
      <c r="G1106" s="37"/>
      <c r="H1106" s="38"/>
      <c r="I1106" s="38"/>
      <c r="J1106" s="38"/>
      <c r="K1106" s="39"/>
      <c r="L1106" s="37">
        <f>F1106+H1106+I1106+J1106+K1106</f>
        <v>200</v>
      </c>
      <c r="M1106" s="37">
        <f>G1106+K1106</f>
        <v>0</v>
      </c>
    </row>
    <row r="1107" spans="1:13" s="22" customFormat="1" ht="20.25">
      <c r="A1107" s="44" t="s">
        <v>100</v>
      </c>
      <c r="B1107" s="35" t="s">
        <v>236</v>
      </c>
      <c r="C1107" s="35" t="s">
        <v>21</v>
      </c>
      <c r="D1107" s="35" t="s">
        <v>580</v>
      </c>
      <c r="E1107" s="42">
        <v>620</v>
      </c>
      <c r="F1107" s="37">
        <v>169</v>
      </c>
      <c r="G1107" s="37"/>
      <c r="H1107" s="38"/>
      <c r="I1107" s="38"/>
      <c r="J1107" s="38"/>
      <c r="K1107" s="39"/>
      <c r="L1107" s="37">
        <f>F1107+H1107+I1107+J1107+K1107</f>
        <v>169</v>
      </c>
      <c r="M1107" s="37">
        <f>G1107+K1107</f>
        <v>0</v>
      </c>
    </row>
    <row r="1108" spans="1:13" s="103" customFormat="1" ht="50.25" hidden="1">
      <c r="A1108" s="44" t="s">
        <v>581</v>
      </c>
      <c r="B1108" s="35" t="s">
        <v>236</v>
      </c>
      <c r="C1108" s="35" t="s">
        <v>21</v>
      </c>
      <c r="D1108" s="35" t="s">
        <v>582</v>
      </c>
      <c r="E1108" s="35"/>
      <c r="F1108" s="96"/>
      <c r="G1108" s="96"/>
      <c r="H1108" s="151"/>
      <c r="I1108" s="151"/>
      <c r="J1108" s="151"/>
      <c r="K1108" s="151"/>
      <c r="L1108" s="151"/>
      <c r="M1108" s="151"/>
    </row>
    <row r="1109" spans="1:13" s="103" customFormat="1" ht="50.25" hidden="1">
      <c r="A1109" s="44" t="s">
        <v>99</v>
      </c>
      <c r="B1109" s="35" t="s">
        <v>236</v>
      </c>
      <c r="C1109" s="35" t="s">
        <v>21</v>
      </c>
      <c r="D1109" s="35" t="s">
        <v>582</v>
      </c>
      <c r="E1109" s="42">
        <v>600</v>
      </c>
      <c r="F1109" s="96"/>
      <c r="G1109" s="96"/>
      <c r="H1109" s="151"/>
      <c r="I1109" s="151"/>
      <c r="J1109" s="151"/>
      <c r="K1109" s="151"/>
      <c r="L1109" s="151"/>
      <c r="M1109" s="151"/>
    </row>
    <row r="1110" spans="1:13" s="103" customFormat="1" ht="20.25" hidden="1">
      <c r="A1110" s="44" t="s">
        <v>181</v>
      </c>
      <c r="B1110" s="35" t="s">
        <v>236</v>
      </c>
      <c r="C1110" s="35" t="s">
        <v>21</v>
      </c>
      <c r="D1110" s="35" t="s">
        <v>582</v>
      </c>
      <c r="E1110" s="42">
        <v>610</v>
      </c>
      <c r="F1110" s="96"/>
      <c r="G1110" s="96"/>
      <c r="H1110" s="38"/>
      <c r="I1110" s="38"/>
      <c r="J1110" s="38"/>
      <c r="K1110" s="39"/>
      <c r="L1110" s="37">
        <f>F1110+H1110+I1110+J1110+K1110</f>
        <v>0</v>
      </c>
      <c r="M1110" s="37">
        <f>G1110+K1110</f>
        <v>0</v>
      </c>
    </row>
    <row r="1111" spans="1:13" s="103" customFormat="1" ht="20.25" hidden="1">
      <c r="A1111" s="44" t="s">
        <v>583</v>
      </c>
      <c r="B1111" s="35" t="s">
        <v>236</v>
      </c>
      <c r="C1111" s="35" t="s">
        <v>21</v>
      </c>
      <c r="D1111" s="35" t="s">
        <v>584</v>
      </c>
      <c r="E1111" s="35"/>
      <c r="F1111" s="37">
        <f>F1112</f>
        <v>0</v>
      </c>
      <c r="G1111" s="37">
        <f>G1112</f>
        <v>0</v>
      </c>
      <c r="H1111" s="58">
        <f t="shared" ref="H1111:M1112" si="439">H1112</f>
        <v>0</v>
      </c>
      <c r="I1111" s="58">
        <f t="shared" si="439"/>
        <v>0</v>
      </c>
      <c r="J1111" s="58">
        <f t="shared" si="439"/>
        <v>0</v>
      </c>
      <c r="K1111" s="58">
        <f t="shared" si="439"/>
        <v>0</v>
      </c>
      <c r="L1111" s="58">
        <f t="shared" si="439"/>
        <v>0</v>
      </c>
      <c r="M1111" s="58">
        <f t="shared" si="439"/>
        <v>0</v>
      </c>
    </row>
    <row r="1112" spans="1:13" s="103" customFormat="1" ht="33.75" hidden="1">
      <c r="A1112" s="44" t="s">
        <v>273</v>
      </c>
      <c r="B1112" s="35" t="s">
        <v>236</v>
      </c>
      <c r="C1112" s="35" t="s">
        <v>21</v>
      </c>
      <c r="D1112" s="35" t="s">
        <v>584</v>
      </c>
      <c r="E1112" s="42">
        <v>400</v>
      </c>
      <c r="F1112" s="37">
        <f>F1113</f>
        <v>0</v>
      </c>
      <c r="G1112" s="37">
        <f>G1113</f>
        <v>0</v>
      </c>
      <c r="H1112" s="58">
        <f t="shared" si="439"/>
        <v>0</v>
      </c>
      <c r="I1112" s="58">
        <f t="shared" si="439"/>
        <v>0</v>
      </c>
      <c r="J1112" s="58">
        <f t="shared" si="439"/>
        <v>0</v>
      </c>
      <c r="K1112" s="58">
        <f t="shared" si="439"/>
        <v>0</v>
      </c>
      <c r="L1112" s="58">
        <f t="shared" si="439"/>
        <v>0</v>
      </c>
      <c r="M1112" s="58">
        <f t="shared" si="439"/>
        <v>0</v>
      </c>
    </row>
    <row r="1113" spans="1:13" s="103" customFormat="1" ht="20.25" hidden="1">
      <c r="A1113" s="44" t="s">
        <v>271</v>
      </c>
      <c r="B1113" s="35" t="s">
        <v>236</v>
      </c>
      <c r="C1113" s="35" t="s">
        <v>21</v>
      </c>
      <c r="D1113" s="35" t="s">
        <v>584</v>
      </c>
      <c r="E1113" s="42">
        <v>410</v>
      </c>
      <c r="F1113" s="37"/>
      <c r="G1113" s="37"/>
      <c r="H1113" s="38"/>
      <c r="I1113" s="38"/>
      <c r="J1113" s="38"/>
      <c r="K1113" s="39"/>
      <c r="L1113" s="37">
        <f>F1113+H1113+I1113+J1113+K1113</f>
        <v>0</v>
      </c>
      <c r="M1113" s="37">
        <f>G1113+K1113</f>
        <v>0</v>
      </c>
    </row>
    <row r="1114" spans="1:13" s="103" customFormat="1" ht="20.25" hidden="1">
      <c r="A1114" s="44" t="s">
        <v>585</v>
      </c>
      <c r="B1114" s="35" t="s">
        <v>236</v>
      </c>
      <c r="C1114" s="35" t="s">
        <v>21</v>
      </c>
      <c r="D1114" s="35" t="s">
        <v>586</v>
      </c>
      <c r="E1114" s="35"/>
      <c r="F1114" s="37">
        <f>F1115</f>
        <v>0</v>
      </c>
      <c r="G1114" s="37">
        <f>G1115</f>
        <v>0</v>
      </c>
      <c r="H1114" s="58">
        <f t="shared" ref="H1114:M1115" si="440">H1115</f>
        <v>0</v>
      </c>
      <c r="I1114" s="58">
        <f t="shared" si="440"/>
        <v>0</v>
      </c>
      <c r="J1114" s="58">
        <f t="shared" si="440"/>
        <v>0</v>
      </c>
      <c r="K1114" s="58">
        <f t="shared" si="440"/>
        <v>0</v>
      </c>
      <c r="L1114" s="58">
        <f t="shared" si="440"/>
        <v>0</v>
      </c>
      <c r="M1114" s="58">
        <f t="shared" si="440"/>
        <v>0</v>
      </c>
    </row>
    <row r="1115" spans="1:13" s="103" customFormat="1" ht="50.25" hidden="1">
      <c r="A1115" s="34" t="s">
        <v>99</v>
      </c>
      <c r="B1115" s="35" t="s">
        <v>236</v>
      </c>
      <c r="C1115" s="35" t="s">
        <v>21</v>
      </c>
      <c r="D1115" s="35" t="s">
        <v>586</v>
      </c>
      <c r="E1115" s="42">
        <v>600</v>
      </c>
      <c r="F1115" s="37">
        <f>F1116</f>
        <v>0</v>
      </c>
      <c r="G1115" s="37">
        <f>G1116</f>
        <v>0</v>
      </c>
      <c r="H1115" s="58">
        <f t="shared" si="440"/>
        <v>0</v>
      </c>
      <c r="I1115" s="58">
        <f t="shared" si="440"/>
        <v>0</v>
      </c>
      <c r="J1115" s="58">
        <f t="shared" si="440"/>
        <v>0</v>
      </c>
      <c r="K1115" s="58">
        <f t="shared" si="440"/>
        <v>0</v>
      </c>
      <c r="L1115" s="58">
        <f t="shared" si="440"/>
        <v>0</v>
      </c>
      <c r="M1115" s="58">
        <f t="shared" si="440"/>
        <v>0</v>
      </c>
    </row>
    <row r="1116" spans="1:13" s="103" customFormat="1" ht="20.25" hidden="1">
      <c r="A1116" s="34" t="s">
        <v>100</v>
      </c>
      <c r="B1116" s="35" t="s">
        <v>236</v>
      </c>
      <c r="C1116" s="35" t="s">
        <v>21</v>
      </c>
      <c r="D1116" s="35" t="s">
        <v>586</v>
      </c>
      <c r="E1116" s="42">
        <v>620</v>
      </c>
      <c r="F1116" s="37"/>
      <c r="G1116" s="37"/>
      <c r="H1116" s="38"/>
      <c r="I1116" s="38"/>
      <c r="J1116" s="38"/>
      <c r="K1116" s="39"/>
      <c r="L1116" s="37">
        <f>F1116+H1116+I1116+J1116+K1116</f>
        <v>0</v>
      </c>
      <c r="M1116" s="37">
        <f>G1116+K1116</f>
        <v>0</v>
      </c>
    </row>
    <row r="1117" spans="1:13" s="103" customFormat="1" ht="83.25" hidden="1">
      <c r="A1117" s="34" t="s">
        <v>495</v>
      </c>
      <c r="B1117" s="79" t="s">
        <v>236</v>
      </c>
      <c r="C1117" s="79" t="s">
        <v>21</v>
      </c>
      <c r="D1117" s="79" t="s">
        <v>496</v>
      </c>
      <c r="E1117" s="35"/>
      <c r="F1117" s="37">
        <f>F1118</f>
        <v>0</v>
      </c>
      <c r="G1117" s="37">
        <f>G1118</f>
        <v>0</v>
      </c>
      <c r="H1117" s="58">
        <f t="shared" ref="H1117:M1117" si="441">H1118</f>
        <v>0</v>
      </c>
      <c r="I1117" s="58">
        <f t="shared" si="441"/>
        <v>0</v>
      </c>
      <c r="J1117" s="58">
        <f t="shared" si="441"/>
        <v>0</v>
      </c>
      <c r="K1117" s="58">
        <f t="shared" si="441"/>
        <v>0</v>
      </c>
      <c r="L1117" s="58">
        <f t="shared" si="441"/>
        <v>0</v>
      </c>
      <c r="M1117" s="58">
        <f t="shared" si="441"/>
        <v>0</v>
      </c>
    </row>
    <row r="1118" spans="1:13" s="103" customFormat="1" ht="50.25" hidden="1">
      <c r="A1118" s="34" t="s">
        <v>99</v>
      </c>
      <c r="B1118" s="79" t="s">
        <v>236</v>
      </c>
      <c r="C1118" s="79" t="s">
        <v>21</v>
      </c>
      <c r="D1118" s="79" t="s">
        <v>496</v>
      </c>
      <c r="E1118" s="42">
        <v>600</v>
      </c>
      <c r="F1118" s="37">
        <f>F1119+F1120</f>
        <v>0</v>
      </c>
      <c r="G1118" s="37">
        <f>G1119+G1120</f>
        <v>0</v>
      </c>
      <c r="H1118" s="58">
        <f t="shared" ref="H1118:M1118" si="442">H1119+H1120</f>
        <v>0</v>
      </c>
      <c r="I1118" s="58">
        <f t="shared" si="442"/>
        <v>0</v>
      </c>
      <c r="J1118" s="58">
        <f t="shared" si="442"/>
        <v>0</v>
      </c>
      <c r="K1118" s="58">
        <f t="shared" si="442"/>
        <v>0</v>
      </c>
      <c r="L1118" s="58">
        <f t="shared" si="442"/>
        <v>0</v>
      </c>
      <c r="M1118" s="58">
        <f t="shared" si="442"/>
        <v>0</v>
      </c>
    </row>
    <row r="1119" spans="1:13" s="103" customFormat="1" ht="20.25" hidden="1">
      <c r="A1119" s="34" t="s">
        <v>181</v>
      </c>
      <c r="B1119" s="79" t="s">
        <v>236</v>
      </c>
      <c r="C1119" s="79" t="s">
        <v>21</v>
      </c>
      <c r="D1119" s="79" t="s">
        <v>496</v>
      </c>
      <c r="E1119" s="42">
        <v>610</v>
      </c>
      <c r="F1119" s="37"/>
      <c r="G1119" s="37"/>
      <c r="H1119" s="38"/>
      <c r="I1119" s="38"/>
      <c r="J1119" s="38"/>
      <c r="K1119" s="39"/>
      <c r="L1119" s="37">
        <f>F1119+H1119+I1119+J1119+K1119</f>
        <v>0</v>
      </c>
      <c r="M1119" s="37">
        <f>G1119+K1119</f>
        <v>0</v>
      </c>
    </row>
    <row r="1120" spans="1:13" s="103" customFormat="1" ht="20.25" hidden="1">
      <c r="A1120" s="34" t="s">
        <v>100</v>
      </c>
      <c r="B1120" s="79" t="s">
        <v>236</v>
      </c>
      <c r="C1120" s="79" t="s">
        <v>21</v>
      </c>
      <c r="D1120" s="79" t="s">
        <v>496</v>
      </c>
      <c r="E1120" s="42">
        <v>620</v>
      </c>
      <c r="F1120" s="37"/>
      <c r="G1120" s="37"/>
      <c r="H1120" s="38"/>
      <c r="I1120" s="38"/>
      <c r="J1120" s="38"/>
      <c r="K1120" s="39"/>
      <c r="L1120" s="37">
        <f>F1120+H1120+I1120+J1120+K1120</f>
        <v>0</v>
      </c>
      <c r="M1120" s="37">
        <f>G1120+K1120</f>
        <v>0</v>
      </c>
    </row>
    <row r="1121" spans="1:13" s="103" customFormat="1" ht="20.25" hidden="1">
      <c r="A1121" s="34" t="s">
        <v>587</v>
      </c>
      <c r="B1121" s="79" t="s">
        <v>236</v>
      </c>
      <c r="C1121" s="79" t="s">
        <v>21</v>
      </c>
      <c r="D1121" s="79" t="s">
        <v>588</v>
      </c>
      <c r="E1121" s="35"/>
      <c r="F1121" s="37">
        <f>F1122</f>
        <v>0</v>
      </c>
      <c r="G1121" s="37">
        <f>G1122</f>
        <v>0</v>
      </c>
      <c r="H1121" s="58">
        <f t="shared" ref="H1121:M1122" si="443">H1122</f>
        <v>0</v>
      </c>
      <c r="I1121" s="58">
        <f t="shared" si="443"/>
        <v>0</v>
      </c>
      <c r="J1121" s="58">
        <f t="shared" si="443"/>
        <v>0</v>
      </c>
      <c r="K1121" s="58">
        <f t="shared" si="443"/>
        <v>0</v>
      </c>
      <c r="L1121" s="58">
        <f t="shared" si="443"/>
        <v>0</v>
      </c>
      <c r="M1121" s="58">
        <f t="shared" si="443"/>
        <v>0</v>
      </c>
    </row>
    <row r="1122" spans="1:13" s="103" customFormat="1" ht="50.25" hidden="1">
      <c r="A1122" s="34" t="s">
        <v>99</v>
      </c>
      <c r="B1122" s="79" t="s">
        <v>236</v>
      </c>
      <c r="C1122" s="79" t="s">
        <v>21</v>
      </c>
      <c r="D1122" s="79" t="s">
        <v>588</v>
      </c>
      <c r="E1122" s="42">
        <v>600</v>
      </c>
      <c r="F1122" s="37">
        <f>F1123</f>
        <v>0</v>
      </c>
      <c r="G1122" s="37">
        <f>G1123</f>
        <v>0</v>
      </c>
      <c r="H1122" s="58">
        <f t="shared" si="443"/>
        <v>0</v>
      </c>
      <c r="I1122" s="58">
        <f t="shared" si="443"/>
        <v>0</v>
      </c>
      <c r="J1122" s="58">
        <f t="shared" si="443"/>
        <v>0</v>
      </c>
      <c r="K1122" s="58">
        <f t="shared" si="443"/>
        <v>0</v>
      </c>
      <c r="L1122" s="58">
        <f t="shared" si="443"/>
        <v>0</v>
      </c>
      <c r="M1122" s="58">
        <f t="shared" si="443"/>
        <v>0</v>
      </c>
    </row>
    <row r="1123" spans="1:13" s="103" customFormat="1" ht="20.25" hidden="1">
      <c r="A1123" s="34" t="s">
        <v>181</v>
      </c>
      <c r="B1123" s="79" t="s">
        <v>236</v>
      </c>
      <c r="C1123" s="79" t="s">
        <v>21</v>
      </c>
      <c r="D1123" s="79" t="s">
        <v>588</v>
      </c>
      <c r="E1123" s="42">
        <v>610</v>
      </c>
      <c r="F1123" s="37"/>
      <c r="G1123" s="37"/>
      <c r="H1123" s="38"/>
      <c r="I1123" s="38"/>
      <c r="J1123" s="38"/>
      <c r="K1123" s="39"/>
      <c r="L1123" s="37">
        <f>F1123+H1123+I1123+J1123+K1123</f>
        <v>0</v>
      </c>
      <c r="M1123" s="37">
        <f>G1123+K1123</f>
        <v>0</v>
      </c>
    </row>
    <row r="1124" spans="1:13" s="103" customFormat="1" ht="99.75" hidden="1">
      <c r="A1124" s="34" t="s">
        <v>89</v>
      </c>
      <c r="B1124" s="152" t="s">
        <v>236</v>
      </c>
      <c r="C1124" s="152" t="s">
        <v>21</v>
      </c>
      <c r="D1124" s="40" t="s">
        <v>90</v>
      </c>
      <c r="E1124" s="152"/>
      <c r="F1124" s="153">
        <f>F1125</f>
        <v>0</v>
      </c>
      <c r="G1124" s="37"/>
      <c r="H1124" s="154">
        <f t="shared" ref="H1124:M1124" si="444">H1125</f>
        <v>0</v>
      </c>
      <c r="I1124" s="154">
        <f t="shared" si="444"/>
        <v>0</v>
      </c>
      <c r="J1124" s="154">
        <f t="shared" si="444"/>
        <v>0</v>
      </c>
      <c r="K1124" s="154">
        <f t="shared" si="444"/>
        <v>0</v>
      </c>
      <c r="L1124" s="154">
        <f t="shared" si="444"/>
        <v>0</v>
      </c>
      <c r="M1124" s="154">
        <f t="shared" si="444"/>
        <v>0</v>
      </c>
    </row>
    <row r="1125" spans="1:13" s="103" customFormat="1" ht="20.25" hidden="1">
      <c r="A1125" s="125" t="s">
        <v>85</v>
      </c>
      <c r="B1125" s="152" t="s">
        <v>236</v>
      </c>
      <c r="C1125" s="152" t="s">
        <v>21</v>
      </c>
      <c r="D1125" s="40" t="s">
        <v>91</v>
      </c>
      <c r="E1125" s="152"/>
      <c r="F1125" s="153">
        <f>F1129+F1126</f>
        <v>0</v>
      </c>
      <c r="G1125" s="37"/>
      <c r="H1125" s="154">
        <f t="shared" ref="H1125:M1125" si="445">H1129+H1126</f>
        <v>0</v>
      </c>
      <c r="I1125" s="154">
        <f t="shared" si="445"/>
        <v>0</v>
      </c>
      <c r="J1125" s="154">
        <f t="shared" si="445"/>
        <v>0</v>
      </c>
      <c r="K1125" s="154">
        <f t="shared" si="445"/>
        <v>0</v>
      </c>
      <c r="L1125" s="154">
        <f t="shared" si="445"/>
        <v>0</v>
      </c>
      <c r="M1125" s="154">
        <f t="shared" si="445"/>
        <v>0</v>
      </c>
    </row>
    <row r="1126" spans="1:13" s="103" customFormat="1" ht="20.25" hidden="1">
      <c r="A1126" s="155" t="s">
        <v>564</v>
      </c>
      <c r="B1126" s="156" t="s">
        <v>236</v>
      </c>
      <c r="C1126" s="156" t="s">
        <v>21</v>
      </c>
      <c r="D1126" s="157" t="s">
        <v>589</v>
      </c>
      <c r="E1126" s="156"/>
      <c r="F1126" s="153">
        <f>F1127</f>
        <v>0</v>
      </c>
      <c r="G1126" s="37"/>
      <c r="H1126" s="154">
        <f t="shared" ref="H1126:M1127" si="446">H1127</f>
        <v>0</v>
      </c>
      <c r="I1126" s="154">
        <f t="shared" si="446"/>
        <v>0</v>
      </c>
      <c r="J1126" s="154">
        <f t="shared" si="446"/>
        <v>0</v>
      </c>
      <c r="K1126" s="154">
        <f t="shared" si="446"/>
        <v>0</v>
      </c>
      <c r="L1126" s="154">
        <f t="shared" si="446"/>
        <v>0</v>
      </c>
      <c r="M1126" s="154">
        <f t="shared" si="446"/>
        <v>0</v>
      </c>
    </row>
    <row r="1127" spans="1:13" s="103" customFormat="1" ht="31.5" hidden="1">
      <c r="A1127" s="155" t="s">
        <v>99</v>
      </c>
      <c r="B1127" s="156" t="s">
        <v>236</v>
      </c>
      <c r="C1127" s="156" t="s">
        <v>21</v>
      </c>
      <c r="D1127" s="157" t="s">
        <v>589</v>
      </c>
      <c r="E1127" s="158">
        <v>600</v>
      </c>
      <c r="F1127" s="153">
        <f>F1128</f>
        <v>0</v>
      </c>
      <c r="G1127" s="37"/>
      <c r="H1127" s="154">
        <f t="shared" si="446"/>
        <v>0</v>
      </c>
      <c r="I1127" s="154">
        <f t="shared" si="446"/>
        <v>0</v>
      </c>
      <c r="J1127" s="154">
        <f t="shared" si="446"/>
        <v>0</v>
      </c>
      <c r="K1127" s="154">
        <f t="shared" si="446"/>
        <v>0</v>
      </c>
      <c r="L1127" s="154">
        <f t="shared" si="446"/>
        <v>0</v>
      </c>
      <c r="M1127" s="154">
        <f t="shared" si="446"/>
        <v>0</v>
      </c>
    </row>
    <row r="1128" spans="1:13" s="103" customFormat="1" ht="20.25" hidden="1">
      <c r="A1128" s="155" t="s">
        <v>181</v>
      </c>
      <c r="B1128" s="156" t="s">
        <v>236</v>
      </c>
      <c r="C1128" s="156" t="s">
        <v>21</v>
      </c>
      <c r="D1128" s="157" t="s">
        <v>589</v>
      </c>
      <c r="E1128" s="156">
        <v>610</v>
      </c>
      <c r="F1128" s="153"/>
      <c r="G1128" s="37"/>
      <c r="H1128" s="38"/>
      <c r="I1128" s="38"/>
      <c r="J1128" s="38"/>
      <c r="K1128" s="39"/>
      <c r="L1128" s="37">
        <f>F1128+H1128+I1128+J1128+K1128</f>
        <v>0</v>
      </c>
      <c r="M1128" s="37">
        <f>G1128+K1128</f>
        <v>0</v>
      </c>
    </row>
    <row r="1129" spans="1:13" s="103" customFormat="1" ht="31.5" hidden="1">
      <c r="A1129" s="155" t="s">
        <v>568</v>
      </c>
      <c r="B1129" s="156" t="s">
        <v>236</v>
      </c>
      <c r="C1129" s="156" t="s">
        <v>21</v>
      </c>
      <c r="D1129" s="157" t="s">
        <v>590</v>
      </c>
      <c r="E1129" s="156"/>
      <c r="F1129" s="153">
        <f>F1130</f>
        <v>0</v>
      </c>
      <c r="G1129" s="37"/>
      <c r="H1129" s="154">
        <f t="shared" ref="H1129:M1130" si="447">H1130</f>
        <v>0</v>
      </c>
      <c r="I1129" s="154">
        <f t="shared" si="447"/>
        <v>0</v>
      </c>
      <c r="J1129" s="154">
        <f t="shared" si="447"/>
        <v>0</v>
      </c>
      <c r="K1129" s="154">
        <f t="shared" si="447"/>
        <v>0</v>
      </c>
      <c r="L1129" s="154">
        <f t="shared" si="447"/>
        <v>0</v>
      </c>
      <c r="M1129" s="154">
        <f t="shared" si="447"/>
        <v>0</v>
      </c>
    </row>
    <row r="1130" spans="1:13" s="103" customFormat="1" ht="31.5" hidden="1">
      <c r="A1130" s="155" t="s">
        <v>99</v>
      </c>
      <c r="B1130" s="156" t="s">
        <v>236</v>
      </c>
      <c r="C1130" s="156" t="s">
        <v>21</v>
      </c>
      <c r="D1130" s="157" t="s">
        <v>590</v>
      </c>
      <c r="E1130" s="158">
        <v>600</v>
      </c>
      <c r="F1130" s="153">
        <f>F1131</f>
        <v>0</v>
      </c>
      <c r="G1130" s="37"/>
      <c r="H1130" s="154">
        <f t="shared" si="447"/>
        <v>0</v>
      </c>
      <c r="I1130" s="154">
        <f t="shared" si="447"/>
        <v>0</v>
      </c>
      <c r="J1130" s="154">
        <f t="shared" si="447"/>
        <v>0</v>
      </c>
      <c r="K1130" s="154">
        <f t="shared" si="447"/>
        <v>0</v>
      </c>
      <c r="L1130" s="154">
        <f t="shared" si="447"/>
        <v>0</v>
      </c>
      <c r="M1130" s="154">
        <f t="shared" si="447"/>
        <v>0</v>
      </c>
    </row>
    <row r="1131" spans="1:13" s="103" customFormat="1" ht="20.25" hidden="1">
      <c r="A1131" s="155" t="s">
        <v>181</v>
      </c>
      <c r="B1131" s="156" t="s">
        <v>236</v>
      </c>
      <c r="C1131" s="156" t="s">
        <v>21</v>
      </c>
      <c r="D1131" s="157" t="s">
        <v>590</v>
      </c>
      <c r="E1131" s="156">
        <v>610</v>
      </c>
      <c r="F1131" s="153"/>
      <c r="G1131" s="37"/>
      <c r="H1131" s="38"/>
      <c r="I1131" s="38"/>
      <c r="J1131" s="38"/>
      <c r="K1131" s="39"/>
      <c r="L1131" s="37">
        <f>F1131+H1131+I1131+J1131+K1131</f>
        <v>0</v>
      </c>
      <c r="M1131" s="37">
        <f>G1131+K1131</f>
        <v>0</v>
      </c>
    </row>
    <row r="1132" spans="1:13" s="103" customFormat="1" ht="33.75" hidden="1">
      <c r="A1132" s="34" t="s">
        <v>113</v>
      </c>
      <c r="B1132" s="79" t="s">
        <v>236</v>
      </c>
      <c r="C1132" s="79" t="s">
        <v>21</v>
      </c>
      <c r="D1132" s="54" t="s">
        <v>114</v>
      </c>
      <c r="E1132" s="35"/>
      <c r="F1132" s="37">
        <f>F1133</f>
        <v>0</v>
      </c>
      <c r="G1132" s="141">
        <f>G1133</f>
        <v>0</v>
      </c>
      <c r="H1132" s="58">
        <f t="shared" ref="H1132:M1132" si="448">H1133</f>
        <v>0</v>
      </c>
      <c r="I1132" s="58">
        <f t="shared" si="448"/>
        <v>0</v>
      </c>
      <c r="J1132" s="58">
        <f t="shared" si="448"/>
        <v>0</v>
      </c>
      <c r="K1132" s="58">
        <f t="shared" si="448"/>
        <v>0</v>
      </c>
      <c r="L1132" s="58">
        <f t="shared" si="448"/>
        <v>0</v>
      </c>
      <c r="M1132" s="58">
        <f t="shared" si="448"/>
        <v>0</v>
      </c>
    </row>
    <row r="1133" spans="1:13" s="103" customFormat="1" ht="20.25" hidden="1">
      <c r="A1133" s="34" t="s">
        <v>85</v>
      </c>
      <c r="B1133" s="79" t="s">
        <v>236</v>
      </c>
      <c r="C1133" s="79" t="s">
        <v>21</v>
      </c>
      <c r="D1133" s="54" t="s">
        <v>363</v>
      </c>
      <c r="E1133" s="35"/>
      <c r="F1133" s="37">
        <f>F1134+F1137+F1140</f>
        <v>0</v>
      </c>
      <c r="G1133" s="37">
        <f>G1134+G1137+G1140</f>
        <v>0</v>
      </c>
      <c r="H1133" s="58">
        <f t="shared" ref="H1133:M1133" si="449">H1134+H1137+H1140</f>
        <v>0</v>
      </c>
      <c r="I1133" s="58">
        <f t="shared" si="449"/>
        <v>0</v>
      </c>
      <c r="J1133" s="58">
        <f t="shared" si="449"/>
        <v>0</v>
      </c>
      <c r="K1133" s="58">
        <f t="shared" si="449"/>
        <v>0</v>
      </c>
      <c r="L1133" s="58">
        <f t="shared" si="449"/>
        <v>0</v>
      </c>
      <c r="M1133" s="58">
        <f t="shared" si="449"/>
        <v>0</v>
      </c>
    </row>
    <row r="1134" spans="1:13" s="103" customFormat="1" ht="20.25" hidden="1">
      <c r="A1134" s="106" t="s">
        <v>562</v>
      </c>
      <c r="B1134" s="79" t="s">
        <v>236</v>
      </c>
      <c r="C1134" s="79" t="s">
        <v>21</v>
      </c>
      <c r="D1134" s="54" t="s">
        <v>591</v>
      </c>
      <c r="E1134" s="28"/>
      <c r="F1134" s="37">
        <f>F1135</f>
        <v>0</v>
      </c>
      <c r="G1134" s="141">
        <f>G1135</f>
        <v>0</v>
      </c>
      <c r="H1134" s="58">
        <f t="shared" ref="H1134:M1135" si="450">H1135</f>
        <v>0</v>
      </c>
      <c r="I1134" s="58">
        <f t="shared" si="450"/>
        <v>0</v>
      </c>
      <c r="J1134" s="58">
        <f t="shared" si="450"/>
        <v>0</v>
      </c>
      <c r="K1134" s="58">
        <f t="shared" si="450"/>
        <v>0</v>
      </c>
      <c r="L1134" s="58">
        <f t="shared" si="450"/>
        <v>0</v>
      </c>
      <c r="M1134" s="58">
        <f t="shared" si="450"/>
        <v>0</v>
      </c>
    </row>
    <row r="1135" spans="1:13" s="103" customFormat="1" ht="50.25" hidden="1">
      <c r="A1135" s="44" t="s">
        <v>99</v>
      </c>
      <c r="B1135" s="79" t="s">
        <v>236</v>
      </c>
      <c r="C1135" s="79" t="s">
        <v>21</v>
      </c>
      <c r="D1135" s="54" t="s">
        <v>591</v>
      </c>
      <c r="E1135" s="42">
        <v>600</v>
      </c>
      <c r="F1135" s="37">
        <f>F1136</f>
        <v>0</v>
      </c>
      <c r="G1135" s="37">
        <f>G1136</f>
        <v>0</v>
      </c>
      <c r="H1135" s="58">
        <f t="shared" si="450"/>
        <v>0</v>
      </c>
      <c r="I1135" s="58">
        <f t="shared" si="450"/>
        <v>0</v>
      </c>
      <c r="J1135" s="58">
        <f t="shared" si="450"/>
        <v>0</v>
      </c>
      <c r="K1135" s="58">
        <f t="shared" si="450"/>
        <v>0</v>
      </c>
      <c r="L1135" s="58">
        <f t="shared" si="450"/>
        <v>0</v>
      </c>
      <c r="M1135" s="58">
        <f t="shared" si="450"/>
        <v>0</v>
      </c>
    </row>
    <row r="1136" spans="1:13" s="103" customFormat="1" ht="20.25" hidden="1">
      <c r="A1136" s="34" t="s">
        <v>100</v>
      </c>
      <c r="B1136" s="79" t="s">
        <v>236</v>
      </c>
      <c r="C1136" s="79" t="s">
        <v>21</v>
      </c>
      <c r="D1136" s="54" t="s">
        <v>591</v>
      </c>
      <c r="E1136" s="42">
        <v>620</v>
      </c>
      <c r="F1136" s="37"/>
      <c r="G1136" s="37"/>
      <c r="H1136" s="38"/>
      <c r="I1136" s="38"/>
      <c r="J1136" s="38"/>
      <c r="K1136" s="39"/>
      <c r="L1136" s="37">
        <f>F1136+H1136+I1136+J1136+K1136</f>
        <v>0</v>
      </c>
      <c r="M1136" s="37">
        <f>G1136+K1136</f>
        <v>0</v>
      </c>
    </row>
    <row r="1137" spans="1:13" s="103" customFormat="1" ht="20.25" hidden="1">
      <c r="A1137" s="106" t="s">
        <v>564</v>
      </c>
      <c r="B1137" s="79" t="s">
        <v>236</v>
      </c>
      <c r="C1137" s="79" t="s">
        <v>21</v>
      </c>
      <c r="D1137" s="54" t="s">
        <v>592</v>
      </c>
      <c r="E1137" s="28"/>
      <c r="F1137" s="37">
        <f>F1138</f>
        <v>0</v>
      </c>
      <c r="G1137" s="141">
        <f>G1138</f>
        <v>0</v>
      </c>
      <c r="H1137" s="58">
        <f t="shared" ref="H1137:M1138" si="451">H1138</f>
        <v>0</v>
      </c>
      <c r="I1137" s="58">
        <f t="shared" si="451"/>
        <v>0</v>
      </c>
      <c r="J1137" s="58">
        <f t="shared" si="451"/>
        <v>0</v>
      </c>
      <c r="K1137" s="58">
        <f t="shared" si="451"/>
        <v>0</v>
      </c>
      <c r="L1137" s="58">
        <f t="shared" si="451"/>
        <v>0</v>
      </c>
      <c r="M1137" s="58">
        <f t="shared" si="451"/>
        <v>0</v>
      </c>
    </row>
    <row r="1138" spans="1:13" s="103" customFormat="1" ht="50.25" hidden="1">
      <c r="A1138" s="44" t="s">
        <v>99</v>
      </c>
      <c r="B1138" s="79" t="s">
        <v>236</v>
      </c>
      <c r="C1138" s="79" t="s">
        <v>21</v>
      </c>
      <c r="D1138" s="54" t="s">
        <v>592</v>
      </c>
      <c r="E1138" s="42">
        <v>600</v>
      </c>
      <c r="F1138" s="37">
        <f>F1139</f>
        <v>0</v>
      </c>
      <c r="G1138" s="37">
        <f>G1139</f>
        <v>0</v>
      </c>
      <c r="H1138" s="58">
        <f t="shared" si="451"/>
        <v>0</v>
      </c>
      <c r="I1138" s="58">
        <f t="shared" si="451"/>
        <v>0</v>
      </c>
      <c r="J1138" s="58">
        <f t="shared" si="451"/>
        <v>0</v>
      </c>
      <c r="K1138" s="58">
        <f t="shared" si="451"/>
        <v>0</v>
      </c>
      <c r="L1138" s="58">
        <f t="shared" si="451"/>
        <v>0</v>
      </c>
      <c r="M1138" s="58">
        <f t="shared" si="451"/>
        <v>0</v>
      </c>
    </row>
    <row r="1139" spans="1:13" s="103" customFormat="1" ht="20.25" hidden="1">
      <c r="A1139" s="34" t="s">
        <v>181</v>
      </c>
      <c r="B1139" s="79" t="s">
        <v>236</v>
      </c>
      <c r="C1139" s="79" t="s">
        <v>21</v>
      </c>
      <c r="D1139" s="54" t="s">
        <v>592</v>
      </c>
      <c r="E1139" s="42">
        <v>610</v>
      </c>
      <c r="F1139" s="37"/>
      <c r="G1139" s="37"/>
      <c r="H1139" s="38"/>
      <c r="I1139" s="38"/>
      <c r="J1139" s="38"/>
      <c r="K1139" s="39"/>
      <c r="L1139" s="37">
        <f>F1139+H1139+I1139+J1139+K1139</f>
        <v>0</v>
      </c>
      <c r="M1139" s="37">
        <f>G1139+K1139</f>
        <v>0</v>
      </c>
    </row>
    <row r="1140" spans="1:13" s="103" customFormat="1" ht="33.75" hidden="1">
      <c r="A1140" s="44" t="s">
        <v>568</v>
      </c>
      <c r="B1140" s="79" t="s">
        <v>236</v>
      </c>
      <c r="C1140" s="79" t="s">
        <v>21</v>
      </c>
      <c r="D1140" s="54" t="s">
        <v>593</v>
      </c>
      <c r="E1140" s="28"/>
      <c r="F1140" s="37">
        <f>F1141</f>
        <v>0</v>
      </c>
      <c r="G1140" s="141">
        <f>G1141</f>
        <v>0</v>
      </c>
      <c r="H1140" s="58">
        <f t="shared" ref="H1140:M1140" si="452">H1141</f>
        <v>0</v>
      </c>
      <c r="I1140" s="58">
        <f t="shared" si="452"/>
        <v>0</v>
      </c>
      <c r="J1140" s="58">
        <f t="shared" si="452"/>
        <v>0</v>
      </c>
      <c r="K1140" s="58">
        <f t="shared" si="452"/>
        <v>0</v>
      </c>
      <c r="L1140" s="58">
        <f t="shared" si="452"/>
        <v>0</v>
      </c>
      <c r="M1140" s="58">
        <f t="shared" si="452"/>
        <v>0</v>
      </c>
    </row>
    <row r="1141" spans="1:13" s="103" customFormat="1" ht="50.25" hidden="1">
      <c r="A1141" s="44" t="s">
        <v>99</v>
      </c>
      <c r="B1141" s="79" t="s">
        <v>236</v>
      </c>
      <c r="C1141" s="79" t="s">
        <v>21</v>
      </c>
      <c r="D1141" s="54" t="s">
        <v>593</v>
      </c>
      <c r="E1141" s="42">
        <v>600</v>
      </c>
      <c r="F1141" s="37">
        <f>F1142+F1143</f>
        <v>0</v>
      </c>
      <c r="G1141" s="37">
        <f>G1142+G1143</f>
        <v>0</v>
      </c>
      <c r="H1141" s="58">
        <f t="shared" ref="H1141:M1141" si="453">H1142+H1143</f>
        <v>0</v>
      </c>
      <c r="I1141" s="58">
        <f t="shared" si="453"/>
        <v>0</v>
      </c>
      <c r="J1141" s="58">
        <f t="shared" si="453"/>
        <v>0</v>
      </c>
      <c r="K1141" s="58">
        <f t="shared" si="453"/>
        <v>0</v>
      </c>
      <c r="L1141" s="58">
        <f t="shared" si="453"/>
        <v>0</v>
      </c>
      <c r="M1141" s="58">
        <f t="shared" si="453"/>
        <v>0</v>
      </c>
    </row>
    <row r="1142" spans="1:13" s="103" customFormat="1" ht="20.25" hidden="1">
      <c r="A1142" s="34" t="s">
        <v>181</v>
      </c>
      <c r="B1142" s="79" t="s">
        <v>236</v>
      </c>
      <c r="C1142" s="79" t="s">
        <v>21</v>
      </c>
      <c r="D1142" s="54" t="s">
        <v>593</v>
      </c>
      <c r="E1142" s="42">
        <v>610</v>
      </c>
      <c r="F1142" s="37"/>
      <c r="G1142" s="37"/>
      <c r="H1142" s="38"/>
      <c r="I1142" s="38"/>
      <c r="J1142" s="38"/>
      <c r="K1142" s="39"/>
      <c r="L1142" s="37">
        <f>F1142+H1142+I1142+J1142+K1142</f>
        <v>0</v>
      </c>
      <c r="M1142" s="37">
        <f>G1142+K1142</f>
        <v>0</v>
      </c>
    </row>
    <row r="1143" spans="1:13" s="103" customFormat="1" ht="20.25" hidden="1">
      <c r="A1143" s="34" t="s">
        <v>100</v>
      </c>
      <c r="B1143" s="79" t="s">
        <v>236</v>
      </c>
      <c r="C1143" s="79" t="s">
        <v>21</v>
      </c>
      <c r="D1143" s="54" t="s">
        <v>593</v>
      </c>
      <c r="E1143" s="42">
        <v>620</v>
      </c>
      <c r="F1143" s="37"/>
      <c r="G1143" s="37"/>
      <c r="H1143" s="38"/>
      <c r="I1143" s="38"/>
      <c r="J1143" s="38"/>
      <c r="K1143" s="39"/>
      <c r="L1143" s="37">
        <f>F1143+H1143+I1143+J1143+K1143</f>
        <v>0</v>
      </c>
      <c r="M1143" s="37">
        <f>G1143+K1143</f>
        <v>0</v>
      </c>
    </row>
    <row r="1144" spans="1:13" s="103" customFormat="1" ht="50.25" hidden="1">
      <c r="A1144" s="34" t="s">
        <v>374</v>
      </c>
      <c r="B1144" s="79" t="s">
        <v>236</v>
      </c>
      <c r="C1144" s="79" t="s">
        <v>21</v>
      </c>
      <c r="D1144" s="35" t="s">
        <v>375</v>
      </c>
      <c r="E1144" s="35"/>
      <c r="F1144" s="37">
        <f>F1145+F1150</f>
        <v>0</v>
      </c>
      <c r="G1144" s="37">
        <f>G1145+G1150</f>
        <v>0</v>
      </c>
      <c r="H1144" s="58">
        <f t="shared" ref="H1144:M1144" si="454">H1145+H1150</f>
        <v>0</v>
      </c>
      <c r="I1144" s="58">
        <f t="shared" si="454"/>
        <v>0</v>
      </c>
      <c r="J1144" s="58">
        <f t="shared" si="454"/>
        <v>0</v>
      </c>
      <c r="K1144" s="58">
        <f t="shared" si="454"/>
        <v>0</v>
      </c>
      <c r="L1144" s="58">
        <f t="shared" si="454"/>
        <v>0</v>
      </c>
      <c r="M1144" s="58">
        <f t="shared" si="454"/>
        <v>0</v>
      </c>
    </row>
    <row r="1145" spans="1:13" s="103" customFormat="1" ht="20.25" hidden="1">
      <c r="A1145" s="106" t="s">
        <v>85</v>
      </c>
      <c r="B1145" s="79" t="s">
        <v>236</v>
      </c>
      <c r="C1145" s="79" t="s">
        <v>21</v>
      </c>
      <c r="D1145" s="54" t="s">
        <v>376</v>
      </c>
      <c r="E1145" s="35"/>
      <c r="F1145" s="37">
        <f>F1146</f>
        <v>0</v>
      </c>
      <c r="G1145" s="141">
        <f>G1146</f>
        <v>0</v>
      </c>
      <c r="H1145" s="58">
        <f t="shared" ref="H1145:M1146" si="455">H1146</f>
        <v>0</v>
      </c>
      <c r="I1145" s="58">
        <f t="shared" si="455"/>
        <v>0</v>
      </c>
      <c r="J1145" s="58">
        <f t="shared" si="455"/>
        <v>0</v>
      </c>
      <c r="K1145" s="58">
        <f t="shared" si="455"/>
        <v>0</v>
      </c>
      <c r="L1145" s="58">
        <f t="shared" si="455"/>
        <v>0</v>
      </c>
      <c r="M1145" s="58">
        <f t="shared" si="455"/>
        <v>0</v>
      </c>
    </row>
    <row r="1146" spans="1:13" s="103" customFormat="1" ht="20.25" hidden="1">
      <c r="A1146" s="106" t="s">
        <v>562</v>
      </c>
      <c r="B1146" s="79" t="s">
        <v>236</v>
      </c>
      <c r="C1146" s="79" t="s">
        <v>21</v>
      </c>
      <c r="D1146" s="54" t="s">
        <v>594</v>
      </c>
      <c r="E1146" s="28"/>
      <c r="F1146" s="37">
        <f>F1147</f>
        <v>0</v>
      </c>
      <c r="G1146" s="141">
        <f>G1147</f>
        <v>0</v>
      </c>
      <c r="H1146" s="58">
        <f t="shared" si="455"/>
        <v>0</v>
      </c>
      <c r="I1146" s="58">
        <f t="shared" si="455"/>
        <v>0</v>
      </c>
      <c r="J1146" s="58">
        <f t="shared" si="455"/>
        <v>0</v>
      </c>
      <c r="K1146" s="58">
        <f t="shared" si="455"/>
        <v>0</v>
      </c>
      <c r="L1146" s="58">
        <f t="shared" si="455"/>
        <v>0</v>
      </c>
      <c r="M1146" s="58">
        <f t="shared" si="455"/>
        <v>0</v>
      </c>
    </row>
    <row r="1147" spans="1:13" s="103" customFormat="1" ht="50.25" hidden="1">
      <c r="A1147" s="44" t="s">
        <v>99</v>
      </c>
      <c r="B1147" s="79" t="s">
        <v>236</v>
      </c>
      <c r="C1147" s="79" t="s">
        <v>21</v>
      </c>
      <c r="D1147" s="54" t="s">
        <v>594</v>
      </c>
      <c r="E1147" s="42">
        <v>600</v>
      </c>
      <c r="F1147" s="37">
        <f>F1148+F1149</f>
        <v>0</v>
      </c>
      <c r="G1147" s="141"/>
      <c r="H1147" s="58">
        <f t="shared" ref="H1147:M1147" si="456">H1148+H1149</f>
        <v>0</v>
      </c>
      <c r="I1147" s="58">
        <f t="shared" si="456"/>
        <v>0</v>
      </c>
      <c r="J1147" s="58">
        <f t="shared" si="456"/>
        <v>0</v>
      </c>
      <c r="K1147" s="58">
        <f t="shared" si="456"/>
        <v>0</v>
      </c>
      <c r="L1147" s="58">
        <f t="shared" si="456"/>
        <v>0</v>
      </c>
      <c r="M1147" s="58">
        <f t="shared" si="456"/>
        <v>0</v>
      </c>
    </row>
    <row r="1148" spans="1:13" s="103" customFormat="1" ht="20.25" hidden="1">
      <c r="A1148" s="34" t="s">
        <v>181</v>
      </c>
      <c r="B1148" s="79" t="s">
        <v>236</v>
      </c>
      <c r="C1148" s="79" t="s">
        <v>21</v>
      </c>
      <c r="D1148" s="54" t="s">
        <v>594</v>
      </c>
      <c r="E1148" s="42">
        <v>610</v>
      </c>
      <c r="F1148" s="37"/>
      <c r="G1148" s="37"/>
      <c r="H1148" s="38"/>
      <c r="I1148" s="38"/>
      <c r="J1148" s="38"/>
      <c r="K1148" s="39"/>
      <c r="L1148" s="37">
        <f>F1148+H1148+I1148+J1148+K1148</f>
        <v>0</v>
      </c>
      <c r="M1148" s="37">
        <f>G1148+K1148</f>
        <v>0</v>
      </c>
    </row>
    <row r="1149" spans="1:13" s="103" customFormat="1" ht="20.25" hidden="1">
      <c r="A1149" s="34" t="s">
        <v>100</v>
      </c>
      <c r="B1149" s="79" t="s">
        <v>236</v>
      </c>
      <c r="C1149" s="79" t="s">
        <v>21</v>
      </c>
      <c r="D1149" s="54" t="s">
        <v>594</v>
      </c>
      <c r="E1149" s="42">
        <v>620</v>
      </c>
      <c r="F1149" s="37"/>
      <c r="G1149" s="37"/>
      <c r="H1149" s="38"/>
      <c r="I1149" s="38"/>
      <c r="J1149" s="38"/>
      <c r="K1149" s="39"/>
      <c r="L1149" s="37">
        <f>F1149+H1149+I1149+J1149+K1149</f>
        <v>0</v>
      </c>
      <c r="M1149" s="37">
        <f>G1149+K1149</f>
        <v>0</v>
      </c>
    </row>
    <row r="1150" spans="1:13" s="103" customFormat="1" ht="33.75" hidden="1">
      <c r="A1150" s="44" t="s">
        <v>568</v>
      </c>
      <c r="B1150" s="79" t="s">
        <v>236</v>
      </c>
      <c r="C1150" s="79" t="s">
        <v>21</v>
      </c>
      <c r="D1150" s="54" t="s">
        <v>595</v>
      </c>
      <c r="E1150" s="35"/>
      <c r="F1150" s="37">
        <f>F1151</f>
        <v>0</v>
      </c>
      <c r="G1150" s="141">
        <f>G1151</f>
        <v>0</v>
      </c>
      <c r="H1150" s="58">
        <f t="shared" ref="H1150:M1150" si="457">H1151</f>
        <v>0</v>
      </c>
      <c r="I1150" s="58">
        <f t="shared" si="457"/>
        <v>0</v>
      </c>
      <c r="J1150" s="58">
        <f t="shared" si="457"/>
        <v>0</v>
      </c>
      <c r="K1150" s="58">
        <f t="shared" si="457"/>
        <v>0</v>
      </c>
      <c r="L1150" s="58">
        <f t="shared" si="457"/>
        <v>0</v>
      </c>
      <c r="M1150" s="58">
        <f t="shared" si="457"/>
        <v>0</v>
      </c>
    </row>
    <row r="1151" spans="1:13" s="103" customFormat="1" ht="50.25" hidden="1">
      <c r="A1151" s="44" t="s">
        <v>99</v>
      </c>
      <c r="B1151" s="79" t="s">
        <v>236</v>
      </c>
      <c r="C1151" s="79" t="s">
        <v>21</v>
      </c>
      <c r="D1151" s="54" t="s">
        <v>595</v>
      </c>
      <c r="E1151" s="42">
        <v>600</v>
      </c>
      <c r="F1151" s="37">
        <f>F1152+F1153</f>
        <v>0</v>
      </c>
      <c r="G1151" s="141"/>
      <c r="H1151" s="58">
        <f t="shared" ref="H1151:M1151" si="458">H1152+H1153</f>
        <v>0</v>
      </c>
      <c r="I1151" s="58">
        <f t="shared" si="458"/>
        <v>0</v>
      </c>
      <c r="J1151" s="58">
        <f t="shared" si="458"/>
        <v>0</v>
      </c>
      <c r="K1151" s="58">
        <f t="shared" si="458"/>
        <v>0</v>
      </c>
      <c r="L1151" s="58">
        <f t="shared" si="458"/>
        <v>0</v>
      </c>
      <c r="M1151" s="58">
        <f t="shared" si="458"/>
        <v>0</v>
      </c>
    </row>
    <row r="1152" spans="1:13" s="103" customFormat="1" ht="20.25" hidden="1">
      <c r="A1152" s="34" t="s">
        <v>181</v>
      </c>
      <c r="B1152" s="79" t="s">
        <v>236</v>
      </c>
      <c r="C1152" s="79" t="s">
        <v>21</v>
      </c>
      <c r="D1152" s="54" t="s">
        <v>595</v>
      </c>
      <c r="E1152" s="42">
        <v>610</v>
      </c>
      <c r="F1152" s="37"/>
      <c r="G1152" s="37"/>
      <c r="H1152" s="38"/>
      <c r="I1152" s="38"/>
      <c r="J1152" s="38"/>
      <c r="K1152" s="39"/>
      <c r="L1152" s="37">
        <f>F1152+H1152+I1152+J1152+K1152</f>
        <v>0</v>
      </c>
      <c r="M1152" s="37">
        <f>G1152+K1152</f>
        <v>0</v>
      </c>
    </row>
    <row r="1153" spans="1:13" s="103" customFormat="1" ht="20.25" hidden="1">
      <c r="A1153" s="34" t="s">
        <v>100</v>
      </c>
      <c r="B1153" s="79" t="s">
        <v>236</v>
      </c>
      <c r="C1153" s="79" t="s">
        <v>21</v>
      </c>
      <c r="D1153" s="54" t="s">
        <v>595</v>
      </c>
      <c r="E1153" s="42">
        <v>620</v>
      </c>
      <c r="F1153" s="37"/>
      <c r="G1153" s="37"/>
      <c r="H1153" s="38"/>
      <c r="I1153" s="38"/>
      <c r="J1153" s="38"/>
      <c r="K1153" s="39"/>
      <c r="L1153" s="37">
        <f>F1153+H1153+I1153+J1153+K1153</f>
        <v>0</v>
      </c>
      <c r="M1153" s="37">
        <f>G1153+K1153</f>
        <v>0</v>
      </c>
    </row>
    <row r="1154" spans="1:13" s="22" customFormat="1" ht="20.25">
      <c r="A1154" s="34"/>
      <c r="B1154" s="35"/>
      <c r="C1154" s="35"/>
      <c r="D1154" s="54"/>
      <c r="E1154" s="35"/>
      <c r="F1154" s="96"/>
      <c r="G1154" s="96"/>
      <c r="H1154" s="96"/>
      <c r="I1154" s="96"/>
      <c r="J1154" s="96"/>
      <c r="K1154" s="96"/>
      <c r="L1154" s="96"/>
      <c r="M1154" s="96"/>
    </row>
    <row r="1155" spans="1:13" s="43" customFormat="1" ht="37.5">
      <c r="A1155" s="27" t="s">
        <v>596</v>
      </c>
      <c r="B1155" s="28" t="s">
        <v>236</v>
      </c>
      <c r="C1155" s="28" t="s">
        <v>51</v>
      </c>
      <c r="D1155" s="46"/>
      <c r="E1155" s="28"/>
      <c r="F1155" s="30">
        <f t="shared" ref="F1155:M1159" si="459">F1156</f>
        <v>74</v>
      </c>
      <c r="G1155" s="30">
        <f t="shared" si="459"/>
        <v>0</v>
      </c>
      <c r="H1155" s="30">
        <f t="shared" si="459"/>
        <v>0</v>
      </c>
      <c r="I1155" s="30">
        <f t="shared" si="459"/>
        <v>0</v>
      </c>
      <c r="J1155" s="30">
        <f t="shared" si="459"/>
        <v>0</v>
      </c>
      <c r="K1155" s="30">
        <f t="shared" si="459"/>
        <v>0</v>
      </c>
      <c r="L1155" s="30">
        <f t="shared" si="459"/>
        <v>74</v>
      </c>
      <c r="M1155" s="30">
        <f t="shared" si="459"/>
        <v>0</v>
      </c>
    </row>
    <row r="1156" spans="1:13" s="43" customFormat="1" ht="33">
      <c r="A1156" s="44" t="s">
        <v>83</v>
      </c>
      <c r="B1156" s="35" t="s">
        <v>236</v>
      </c>
      <c r="C1156" s="35" t="s">
        <v>51</v>
      </c>
      <c r="D1156" s="40" t="s">
        <v>84</v>
      </c>
      <c r="E1156" s="35"/>
      <c r="F1156" s="37">
        <f t="shared" si="459"/>
        <v>74</v>
      </c>
      <c r="G1156" s="37">
        <f t="shared" si="459"/>
        <v>0</v>
      </c>
      <c r="H1156" s="37">
        <f t="shared" si="459"/>
        <v>0</v>
      </c>
      <c r="I1156" s="37">
        <f t="shared" si="459"/>
        <v>0</v>
      </c>
      <c r="J1156" s="37">
        <f t="shared" si="459"/>
        <v>0</v>
      </c>
      <c r="K1156" s="37">
        <f t="shared" si="459"/>
        <v>0</v>
      </c>
      <c r="L1156" s="37">
        <f t="shared" si="459"/>
        <v>74</v>
      </c>
      <c r="M1156" s="37">
        <f t="shared" si="459"/>
        <v>0</v>
      </c>
    </row>
    <row r="1157" spans="1:13" s="43" customFormat="1" ht="16.5">
      <c r="A1157" s="44" t="s">
        <v>85</v>
      </c>
      <c r="B1157" s="35" t="s">
        <v>236</v>
      </c>
      <c r="C1157" s="35" t="s">
        <v>51</v>
      </c>
      <c r="D1157" s="54" t="s">
        <v>86</v>
      </c>
      <c r="E1157" s="35"/>
      <c r="F1157" s="37">
        <f t="shared" si="459"/>
        <v>74</v>
      </c>
      <c r="G1157" s="37">
        <f t="shared" si="459"/>
        <v>0</v>
      </c>
      <c r="H1157" s="37">
        <f t="shared" si="459"/>
        <v>0</v>
      </c>
      <c r="I1157" s="37">
        <f t="shared" si="459"/>
        <v>0</v>
      </c>
      <c r="J1157" s="37">
        <f t="shared" si="459"/>
        <v>0</v>
      </c>
      <c r="K1157" s="37">
        <f t="shared" si="459"/>
        <v>0</v>
      </c>
      <c r="L1157" s="37">
        <f t="shared" si="459"/>
        <v>74</v>
      </c>
      <c r="M1157" s="37">
        <f t="shared" si="459"/>
        <v>0</v>
      </c>
    </row>
    <row r="1158" spans="1:13" s="43" customFormat="1" ht="33">
      <c r="A1158" s="34" t="s">
        <v>597</v>
      </c>
      <c r="B1158" s="35" t="s">
        <v>236</v>
      </c>
      <c r="C1158" s="35" t="s">
        <v>51</v>
      </c>
      <c r="D1158" s="54" t="s">
        <v>598</v>
      </c>
      <c r="E1158" s="35"/>
      <c r="F1158" s="37">
        <f t="shared" si="459"/>
        <v>74</v>
      </c>
      <c r="G1158" s="37">
        <f t="shared" si="459"/>
        <v>0</v>
      </c>
      <c r="H1158" s="37">
        <f t="shared" si="459"/>
        <v>0</v>
      </c>
      <c r="I1158" s="37">
        <f t="shared" si="459"/>
        <v>0</v>
      </c>
      <c r="J1158" s="37">
        <f t="shared" si="459"/>
        <v>0</v>
      </c>
      <c r="K1158" s="37">
        <f t="shared" si="459"/>
        <v>0</v>
      </c>
      <c r="L1158" s="37">
        <f t="shared" si="459"/>
        <v>74</v>
      </c>
      <c r="M1158" s="37">
        <f t="shared" si="459"/>
        <v>0</v>
      </c>
    </row>
    <row r="1159" spans="1:13" s="43" customFormat="1" ht="33">
      <c r="A1159" s="34" t="s">
        <v>42</v>
      </c>
      <c r="B1159" s="35" t="s">
        <v>236</v>
      </c>
      <c r="C1159" s="35" t="s">
        <v>51</v>
      </c>
      <c r="D1159" s="54" t="s">
        <v>598</v>
      </c>
      <c r="E1159" s="42">
        <v>200</v>
      </c>
      <c r="F1159" s="37">
        <f t="shared" si="459"/>
        <v>74</v>
      </c>
      <c r="G1159" s="37">
        <f t="shared" si="459"/>
        <v>0</v>
      </c>
      <c r="H1159" s="37">
        <f t="shared" si="459"/>
        <v>0</v>
      </c>
      <c r="I1159" s="37">
        <f t="shared" si="459"/>
        <v>0</v>
      </c>
      <c r="J1159" s="37">
        <f t="shared" si="459"/>
        <v>0</v>
      </c>
      <c r="K1159" s="37">
        <f t="shared" si="459"/>
        <v>0</v>
      </c>
      <c r="L1159" s="37">
        <f t="shared" si="459"/>
        <v>74</v>
      </c>
      <c r="M1159" s="37">
        <f t="shared" si="459"/>
        <v>0</v>
      </c>
    </row>
    <row r="1160" spans="1:13" s="43" customFormat="1" ht="49.5">
      <c r="A1160" s="44" t="s">
        <v>43</v>
      </c>
      <c r="B1160" s="35" t="s">
        <v>236</v>
      </c>
      <c r="C1160" s="35" t="s">
        <v>51</v>
      </c>
      <c r="D1160" s="54" t="s">
        <v>598</v>
      </c>
      <c r="E1160" s="42">
        <v>240</v>
      </c>
      <c r="F1160" s="37">
        <v>74</v>
      </c>
      <c r="G1160" s="37"/>
      <c r="H1160" s="38"/>
      <c r="I1160" s="38"/>
      <c r="J1160" s="38"/>
      <c r="K1160" s="39"/>
      <c r="L1160" s="37">
        <f>F1160+H1160+I1160+J1160+K1160</f>
        <v>74</v>
      </c>
      <c r="M1160" s="37">
        <f>G1160+K1160</f>
        <v>0</v>
      </c>
    </row>
    <row r="1161" spans="1:13" s="43" customFormat="1" ht="16.5">
      <c r="A1161" s="44"/>
      <c r="B1161" s="35"/>
      <c r="C1161" s="35"/>
      <c r="D1161" s="54"/>
      <c r="E1161" s="35"/>
      <c r="F1161" s="61"/>
      <c r="G1161" s="61"/>
      <c r="H1161" s="61"/>
      <c r="I1161" s="61"/>
      <c r="J1161" s="61"/>
      <c r="K1161" s="61"/>
      <c r="L1161" s="61"/>
      <c r="M1161" s="61"/>
    </row>
    <row r="1162" spans="1:13" s="22" customFormat="1" ht="20.25">
      <c r="A1162" s="16" t="s">
        <v>599</v>
      </c>
      <c r="B1162" s="17" t="s">
        <v>600</v>
      </c>
      <c r="C1162" s="17"/>
      <c r="D1162" s="18"/>
      <c r="E1162" s="19"/>
      <c r="F1162" s="19">
        <f>F1164+F1173+F1274+F1339</f>
        <v>682368</v>
      </c>
      <c r="G1162" s="19">
        <f>G1164+G1173+G1274+G1339</f>
        <v>345541</v>
      </c>
      <c r="H1162" s="19">
        <f t="shared" ref="H1162:M1162" si="460">H1164+H1173+H1274+H1339</f>
        <v>0</v>
      </c>
      <c r="I1162" s="19">
        <f t="shared" si="460"/>
        <v>0</v>
      </c>
      <c r="J1162" s="19">
        <f t="shared" si="460"/>
        <v>0</v>
      </c>
      <c r="K1162" s="19">
        <f t="shared" si="460"/>
        <v>0</v>
      </c>
      <c r="L1162" s="19">
        <f t="shared" si="460"/>
        <v>682368</v>
      </c>
      <c r="M1162" s="19">
        <f t="shared" si="460"/>
        <v>345541</v>
      </c>
    </row>
    <row r="1163" spans="1:13" s="22" customFormat="1" ht="16.5" customHeight="1">
      <c r="A1163" s="16"/>
      <c r="B1163" s="17"/>
      <c r="C1163" s="17"/>
      <c r="D1163" s="18"/>
      <c r="E1163" s="17"/>
      <c r="F1163" s="96"/>
      <c r="G1163" s="96"/>
      <c r="H1163" s="96"/>
      <c r="I1163" s="96"/>
      <c r="J1163" s="96"/>
      <c r="K1163" s="96"/>
      <c r="L1163" s="96"/>
      <c r="M1163" s="96"/>
    </row>
    <row r="1164" spans="1:13" s="22" customFormat="1" ht="20.25">
      <c r="A1164" s="27" t="s">
        <v>601</v>
      </c>
      <c r="B1164" s="28" t="s">
        <v>172</v>
      </c>
      <c r="C1164" s="28" t="s">
        <v>21</v>
      </c>
      <c r="D1164" s="18"/>
      <c r="E1164" s="17"/>
      <c r="F1164" s="30">
        <f t="shared" ref="F1164:M1166" si="461">F1165</f>
        <v>55456</v>
      </c>
      <c r="G1164" s="30">
        <f t="shared" si="461"/>
        <v>0</v>
      </c>
      <c r="H1164" s="30">
        <f t="shared" si="461"/>
        <v>0</v>
      </c>
      <c r="I1164" s="30">
        <f t="shared" si="461"/>
        <v>0</v>
      </c>
      <c r="J1164" s="30">
        <f t="shared" si="461"/>
        <v>0</v>
      </c>
      <c r="K1164" s="30">
        <f t="shared" si="461"/>
        <v>0</v>
      </c>
      <c r="L1164" s="30">
        <f t="shared" si="461"/>
        <v>55456</v>
      </c>
      <c r="M1164" s="30">
        <f t="shared" si="461"/>
        <v>0</v>
      </c>
    </row>
    <row r="1165" spans="1:13" s="22" customFormat="1" ht="51">
      <c r="A1165" s="34" t="s">
        <v>23</v>
      </c>
      <c r="B1165" s="79" t="s">
        <v>172</v>
      </c>
      <c r="C1165" s="79" t="s">
        <v>21</v>
      </c>
      <c r="D1165" s="79" t="s">
        <v>24</v>
      </c>
      <c r="E1165" s="79"/>
      <c r="F1165" s="37">
        <f t="shared" si="461"/>
        <v>55456</v>
      </c>
      <c r="G1165" s="37">
        <f t="shared" si="461"/>
        <v>0</v>
      </c>
      <c r="H1165" s="37">
        <f t="shared" si="461"/>
        <v>0</v>
      </c>
      <c r="I1165" s="37">
        <f t="shared" si="461"/>
        <v>0</v>
      </c>
      <c r="J1165" s="37">
        <f t="shared" si="461"/>
        <v>0</v>
      </c>
      <c r="K1165" s="37">
        <f t="shared" si="461"/>
        <v>0</v>
      </c>
      <c r="L1165" s="37">
        <f t="shared" si="461"/>
        <v>55456</v>
      </c>
      <c r="M1165" s="37">
        <f t="shared" si="461"/>
        <v>0</v>
      </c>
    </row>
    <row r="1166" spans="1:13" s="22" customFormat="1" ht="33.75">
      <c r="A1166" s="44" t="s">
        <v>602</v>
      </c>
      <c r="B1166" s="79" t="s">
        <v>172</v>
      </c>
      <c r="C1166" s="79" t="s">
        <v>21</v>
      </c>
      <c r="D1166" s="79" t="s">
        <v>603</v>
      </c>
      <c r="E1166" s="79"/>
      <c r="F1166" s="37">
        <f t="shared" si="461"/>
        <v>55456</v>
      </c>
      <c r="G1166" s="37">
        <f t="shared" si="461"/>
        <v>0</v>
      </c>
      <c r="H1166" s="37">
        <f t="shared" si="461"/>
        <v>0</v>
      </c>
      <c r="I1166" s="37">
        <f t="shared" si="461"/>
        <v>0</v>
      </c>
      <c r="J1166" s="37">
        <f t="shared" si="461"/>
        <v>0</v>
      </c>
      <c r="K1166" s="37">
        <f t="shared" si="461"/>
        <v>0</v>
      </c>
      <c r="L1166" s="37">
        <f t="shared" si="461"/>
        <v>55456</v>
      </c>
      <c r="M1166" s="37">
        <f t="shared" si="461"/>
        <v>0</v>
      </c>
    </row>
    <row r="1167" spans="1:13" s="22" customFormat="1" ht="172.5" customHeight="1">
      <c r="A1167" s="44" t="s">
        <v>604</v>
      </c>
      <c r="B1167" s="79" t="s">
        <v>172</v>
      </c>
      <c r="C1167" s="79" t="s">
        <v>21</v>
      </c>
      <c r="D1167" s="79" t="s">
        <v>605</v>
      </c>
      <c r="E1167" s="79"/>
      <c r="F1167" s="37">
        <f>F1168+F1170</f>
        <v>55456</v>
      </c>
      <c r="G1167" s="37">
        <f>G1168+G1170</f>
        <v>0</v>
      </c>
      <c r="H1167" s="37">
        <f t="shared" ref="H1167:M1167" si="462">H1168+H1170</f>
        <v>0</v>
      </c>
      <c r="I1167" s="37">
        <f t="shared" si="462"/>
        <v>0</v>
      </c>
      <c r="J1167" s="37">
        <f t="shared" si="462"/>
        <v>0</v>
      </c>
      <c r="K1167" s="37">
        <f t="shared" si="462"/>
        <v>0</v>
      </c>
      <c r="L1167" s="37">
        <f t="shared" si="462"/>
        <v>55456</v>
      </c>
      <c r="M1167" s="37">
        <f t="shared" si="462"/>
        <v>0</v>
      </c>
    </row>
    <row r="1168" spans="1:13" s="22" customFormat="1" ht="33.75">
      <c r="A1168" s="34" t="s">
        <v>42</v>
      </c>
      <c r="B1168" s="79" t="s">
        <v>172</v>
      </c>
      <c r="C1168" s="79" t="s">
        <v>21</v>
      </c>
      <c r="D1168" s="79" t="s">
        <v>605</v>
      </c>
      <c r="E1168" s="81">
        <v>200</v>
      </c>
      <c r="F1168" s="37">
        <f>F1169</f>
        <v>440</v>
      </c>
      <c r="G1168" s="37">
        <f>G1169</f>
        <v>0</v>
      </c>
      <c r="H1168" s="37">
        <f t="shared" ref="H1168:M1168" si="463">H1169</f>
        <v>0</v>
      </c>
      <c r="I1168" s="37">
        <f t="shared" si="463"/>
        <v>0</v>
      </c>
      <c r="J1168" s="37">
        <f t="shared" si="463"/>
        <v>0</v>
      </c>
      <c r="K1168" s="37">
        <f t="shared" si="463"/>
        <v>0</v>
      </c>
      <c r="L1168" s="37">
        <f t="shared" si="463"/>
        <v>440</v>
      </c>
      <c r="M1168" s="37">
        <f t="shared" si="463"/>
        <v>0</v>
      </c>
    </row>
    <row r="1169" spans="1:13" s="22" customFormat="1" ht="50.25">
      <c r="A1169" s="44" t="s">
        <v>43</v>
      </c>
      <c r="B1169" s="79" t="s">
        <v>172</v>
      </c>
      <c r="C1169" s="79" t="s">
        <v>21</v>
      </c>
      <c r="D1169" s="79" t="s">
        <v>605</v>
      </c>
      <c r="E1169" s="81">
        <v>240</v>
      </c>
      <c r="F1169" s="37">
        <v>440</v>
      </c>
      <c r="G1169" s="37"/>
      <c r="H1169" s="38"/>
      <c r="I1169" s="38"/>
      <c r="J1169" s="38"/>
      <c r="K1169" s="39"/>
      <c r="L1169" s="37">
        <f>F1169+H1169+I1169+J1169+K1169</f>
        <v>440</v>
      </c>
      <c r="M1169" s="37">
        <f>G1169+K1169</f>
        <v>0</v>
      </c>
    </row>
    <row r="1170" spans="1:13" s="22" customFormat="1" ht="33.75">
      <c r="A1170" s="50" t="s">
        <v>44</v>
      </c>
      <c r="B1170" s="79" t="s">
        <v>172</v>
      </c>
      <c r="C1170" s="79" t="s">
        <v>21</v>
      </c>
      <c r="D1170" s="79" t="s">
        <v>605</v>
      </c>
      <c r="E1170" s="81">
        <v>300</v>
      </c>
      <c r="F1170" s="37">
        <f>F1171</f>
        <v>55016</v>
      </c>
      <c r="G1170" s="37">
        <f>G1171</f>
        <v>0</v>
      </c>
      <c r="H1170" s="37">
        <f t="shared" ref="H1170:M1170" si="464">H1171</f>
        <v>0</v>
      </c>
      <c r="I1170" s="37">
        <f t="shared" si="464"/>
        <v>0</v>
      </c>
      <c r="J1170" s="37">
        <f t="shared" si="464"/>
        <v>0</v>
      </c>
      <c r="K1170" s="37">
        <f t="shared" si="464"/>
        <v>0</v>
      </c>
      <c r="L1170" s="37">
        <f t="shared" si="464"/>
        <v>55016</v>
      </c>
      <c r="M1170" s="37">
        <f t="shared" si="464"/>
        <v>0</v>
      </c>
    </row>
    <row r="1171" spans="1:13" s="22" customFormat="1" ht="33.75">
      <c r="A1171" s="34" t="s">
        <v>45</v>
      </c>
      <c r="B1171" s="79" t="s">
        <v>172</v>
      </c>
      <c r="C1171" s="79" t="s">
        <v>21</v>
      </c>
      <c r="D1171" s="79" t="s">
        <v>605</v>
      </c>
      <c r="E1171" s="81">
        <v>320</v>
      </c>
      <c r="F1171" s="37">
        <v>55016</v>
      </c>
      <c r="G1171" s="37"/>
      <c r="H1171" s="38"/>
      <c r="I1171" s="38"/>
      <c r="J1171" s="38"/>
      <c r="K1171" s="39"/>
      <c r="L1171" s="37">
        <f>F1171+H1171+I1171+J1171+K1171</f>
        <v>55016</v>
      </c>
      <c r="M1171" s="37">
        <f>G1171+K1171</f>
        <v>0</v>
      </c>
    </row>
    <row r="1172" spans="1:13" s="33" customFormat="1" ht="18.75">
      <c r="A1172" s="27"/>
      <c r="B1172" s="28"/>
      <c r="C1172" s="28"/>
      <c r="D1172" s="29"/>
      <c r="E1172" s="28"/>
      <c r="F1172" s="109"/>
      <c r="G1172" s="109"/>
      <c r="H1172" s="109"/>
      <c r="I1172" s="109"/>
      <c r="J1172" s="109"/>
      <c r="K1172" s="109"/>
      <c r="L1172" s="109"/>
      <c r="M1172" s="109"/>
    </row>
    <row r="1173" spans="1:13" s="115" customFormat="1" ht="18.75">
      <c r="A1173" s="27" t="s">
        <v>606</v>
      </c>
      <c r="B1173" s="28" t="s">
        <v>172</v>
      </c>
      <c r="C1173" s="28" t="s">
        <v>32</v>
      </c>
      <c r="D1173" s="46"/>
      <c r="E1173" s="28"/>
      <c r="F1173" s="30">
        <f>F1174+F1256+F1251</f>
        <v>54190</v>
      </c>
      <c r="G1173" s="30">
        <f>G1174+G1256+G1251</f>
        <v>5210</v>
      </c>
      <c r="H1173" s="30">
        <f t="shared" ref="H1173:M1173" si="465">H1174+H1256+H1251</f>
        <v>0</v>
      </c>
      <c r="I1173" s="30">
        <f t="shared" si="465"/>
        <v>0</v>
      </c>
      <c r="J1173" s="30">
        <f t="shared" si="465"/>
        <v>0</v>
      </c>
      <c r="K1173" s="30">
        <f t="shared" si="465"/>
        <v>0</v>
      </c>
      <c r="L1173" s="30">
        <f t="shared" si="465"/>
        <v>54190</v>
      </c>
      <c r="M1173" s="30">
        <f t="shared" si="465"/>
        <v>5210</v>
      </c>
    </row>
    <row r="1174" spans="1:13" s="33" customFormat="1" ht="50.25">
      <c r="A1174" s="44" t="s">
        <v>607</v>
      </c>
      <c r="B1174" s="79" t="s">
        <v>172</v>
      </c>
      <c r="C1174" s="79" t="s">
        <v>32</v>
      </c>
      <c r="D1174" s="79" t="s">
        <v>608</v>
      </c>
      <c r="E1174" s="79"/>
      <c r="F1174" s="37">
        <f>F1175+F1248</f>
        <v>48980</v>
      </c>
      <c r="G1174" s="37">
        <f>G1175+G1248</f>
        <v>0</v>
      </c>
      <c r="H1174" s="37">
        <f t="shared" ref="H1174:M1174" si="466">H1175+H1248</f>
        <v>0</v>
      </c>
      <c r="I1174" s="37">
        <f t="shared" si="466"/>
        <v>0</v>
      </c>
      <c r="J1174" s="37">
        <f t="shared" si="466"/>
        <v>0</v>
      </c>
      <c r="K1174" s="37">
        <f t="shared" si="466"/>
        <v>0</v>
      </c>
      <c r="L1174" s="37">
        <f t="shared" si="466"/>
        <v>48980</v>
      </c>
      <c r="M1174" s="37">
        <f t="shared" si="466"/>
        <v>0</v>
      </c>
    </row>
    <row r="1175" spans="1:13" s="33" customFormat="1" ht="18.75">
      <c r="A1175" s="44" t="s">
        <v>609</v>
      </c>
      <c r="B1175" s="79" t="s">
        <v>172</v>
      </c>
      <c r="C1175" s="79" t="s">
        <v>32</v>
      </c>
      <c r="D1175" s="79" t="s">
        <v>610</v>
      </c>
      <c r="E1175" s="79"/>
      <c r="F1175" s="37">
        <f>F1176+F1179+F1182+F1185+F1188+F1191+F1194+F1197+F1200+F1203+F1206+F1209+F1212+F1215+F1218+F1227+F1230+F1233+F1236+F1239+F1242+F1245+F1221+F1224</f>
        <v>48430</v>
      </c>
      <c r="G1175" s="37">
        <f>G1176+G1179+G1182+G1185+G1188+G1191+G1194+G1197+G1200+G1203+G1206+G1209+G1212+G1215+G1218+G1227+G1230+G1233+G1236+G1239+G1242+G1245+G1221+G1224</f>
        <v>0</v>
      </c>
      <c r="H1175" s="37">
        <f t="shared" ref="H1175:M1175" si="467">H1176+H1179+H1182+H1185+H1188+H1191+H1194+H1197+H1200+H1203+H1206+H1209+H1212+H1215+H1218+H1227+H1230+H1233+H1236+H1239+H1242+H1245+H1221+H1224</f>
        <v>0</v>
      </c>
      <c r="I1175" s="37">
        <f t="shared" si="467"/>
        <v>0</v>
      </c>
      <c r="J1175" s="37">
        <f t="shared" si="467"/>
        <v>0</v>
      </c>
      <c r="K1175" s="37">
        <f t="shared" si="467"/>
        <v>0</v>
      </c>
      <c r="L1175" s="37">
        <f t="shared" si="467"/>
        <v>48430</v>
      </c>
      <c r="M1175" s="37">
        <f t="shared" si="467"/>
        <v>0</v>
      </c>
    </row>
    <row r="1176" spans="1:13" s="33" customFormat="1" ht="116.25">
      <c r="A1176" s="50" t="s">
        <v>611</v>
      </c>
      <c r="B1176" s="79" t="s">
        <v>172</v>
      </c>
      <c r="C1176" s="79" t="s">
        <v>32</v>
      </c>
      <c r="D1176" s="79" t="s">
        <v>612</v>
      </c>
      <c r="E1176" s="79"/>
      <c r="F1176" s="37">
        <f>F1177</f>
        <v>360</v>
      </c>
      <c r="G1176" s="37">
        <f>G1177</f>
        <v>0</v>
      </c>
      <c r="H1176" s="37">
        <f t="shared" ref="H1176:M1177" si="468">H1177</f>
        <v>0</v>
      </c>
      <c r="I1176" s="37">
        <f t="shared" si="468"/>
        <v>0</v>
      </c>
      <c r="J1176" s="37">
        <f t="shared" si="468"/>
        <v>0</v>
      </c>
      <c r="K1176" s="37">
        <f t="shared" si="468"/>
        <v>0</v>
      </c>
      <c r="L1176" s="37">
        <f t="shared" si="468"/>
        <v>360</v>
      </c>
      <c r="M1176" s="37">
        <f t="shared" si="468"/>
        <v>0</v>
      </c>
    </row>
    <row r="1177" spans="1:13" s="33" customFormat="1" ht="33.75">
      <c r="A1177" s="50" t="s">
        <v>44</v>
      </c>
      <c r="B1177" s="79" t="s">
        <v>172</v>
      </c>
      <c r="C1177" s="79" t="s">
        <v>32</v>
      </c>
      <c r="D1177" s="79" t="s">
        <v>612</v>
      </c>
      <c r="E1177" s="81">
        <v>300</v>
      </c>
      <c r="F1177" s="37">
        <f>F1178</f>
        <v>360</v>
      </c>
      <c r="G1177" s="37">
        <f>G1178</f>
        <v>0</v>
      </c>
      <c r="H1177" s="37">
        <f t="shared" si="468"/>
        <v>0</v>
      </c>
      <c r="I1177" s="37">
        <f t="shared" si="468"/>
        <v>0</v>
      </c>
      <c r="J1177" s="37">
        <f t="shared" si="468"/>
        <v>0</v>
      </c>
      <c r="K1177" s="37">
        <f t="shared" si="468"/>
        <v>0</v>
      </c>
      <c r="L1177" s="37">
        <f t="shared" si="468"/>
        <v>360</v>
      </c>
      <c r="M1177" s="37">
        <f t="shared" si="468"/>
        <v>0</v>
      </c>
    </row>
    <row r="1178" spans="1:13" s="33" customFormat="1" ht="33.75">
      <c r="A1178" s="34" t="s">
        <v>613</v>
      </c>
      <c r="B1178" s="79" t="s">
        <v>172</v>
      </c>
      <c r="C1178" s="79" t="s">
        <v>32</v>
      </c>
      <c r="D1178" s="79" t="s">
        <v>612</v>
      </c>
      <c r="E1178" s="81">
        <v>310</v>
      </c>
      <c r="F1178" s="37">
        <v>360</v>
      </c>
      <c r="G1178" s="37"/>
      <c r="H1178" s="38"/>
      <c r="I1178" s="38"/>
      <c r="J1178" s="38"/>
      <c r="K1178" s="39"/>
      <c r="L1178" s="37">
        <f>F1178+H1178+I1178+J1178+K1178</f>
        <v>360</v>
      </c>
      <c r="M1178" s="37">
        <f>G1178+K1178</f>
        <v>0</v>
      </c>
    </row>
    <row r="1179" spans="1:13" s="131" customFormat="1" ht="66.75" hidden="1">
      <c r="A1179" s="34" t="s">
        <v>614</v>
      </c>
      <c r="B1179" s="79" t="s">
        <v>172</v>
      </c>
      <c r="C1179" s="79" t="s">
        <v>32</v>
      </c>
      <c r="D1179" s="79" t="s">
        <v>615</v>
      </c>
      <c r="E1179" s="79"/>
      <c r="F1179" s="109"/>
      <c r="G1179" s="109"/>
      <c r="H1179" s="134"/>
      <c r="I1179" s="134"/>
      <c r="J1179" s="134"/>
      <c r="K1179" s="134"/>
      <c r="L1179" s="134"/>
      <c r="M1179" s="134"/>
    </row>
    <row r="1180" spans="1:13" s="131" customFormat="1" ht="33.75" hidden="1">
      <c r="A1180" s="50" t="s">
        <v>44</v>
      </c>
      <c r="B1180" s="79" t="s">
        <v>172</v>
      </c>
      <c r="C1180" s="79" t="s">
        <v>32</v>
      </c>
      <c r="D1180" s="79" t="s">
        <v>615</v>
      </c>
      <c r="E1180" s="81">
        <v>300</v>
      </c>
      <c r="F1180" s="109"/>
      <c r="G1180" s="109"/>
      <c r="H1180" s="134"/>
      <c r="I1180" s="134"/>
      <c r="J1180" s="134"/>
      <c r="K1180" s="134"/>
      <c r="L1180" s="134"/>
      <c r="M1180" s="134"/>
    </row>
    <row r="1181" spans="1:13" s="131" customFormat="1" ht="33.75" hidden="1">
      <c r="A1181" s="34" t="s">
        <v>613</v>
      </c>
      <c r="B1181" s="79" t="s">
        <v>172</v>
      </c>
      <c r="C1181" s="79" t="s">
        <v>32</v>
      </c>
      <c r="D1181" s="79" t="s">
        <v>615</v>
      </c>
      <c r="E1181" s="81">
        <v>310</v>
      </c>
      <c r="F1181" s="109"/>
      <c r="G1181" s="109"/>
      <c r="H1181" s="38"/>
      <c r="I1181" s="38"/>
      <c r="J1181" s="38"/>
      <c r="K1181" s="39"/>
      <c r="L1181" s="37">
        <f>F1181+H1181+I1181+J1181+K1181</f>
        <v>0</v>
      </c>
      <c r="M1181" s="37">
        <f>G1181+K1181</f>
        <v>0</v>
      </c>
    </row>
    <row r="1182" spans="1:13" s="131" customFormat="1" ht="66.75" hidden="1">
      <c r="A1182" s="34" t="s">
        <v>616</v>
      </c>
      <c r="B1182" s="79" t="s">
        <v>172</v>
      </c>
      <c r="C1182" s="79" t="s">
        <v>32</v>
      </c>
      <c r="D1182" s="79" t="s">
        <v>617</v>
      </c>
      <c r="E1182" s="79"/>
      <c r="F1182" s="109"/>
      <c r="G1182" s="109"/>
      <c r="H1182" s="134"/>
      <c r="I1182" s="134"/>
      <c r="J1182" s="134"/>
      <c r="K1182" s="134"/>
      <c r="L1182" s="134"/>
      <c r="M1182" s="134"/>
    </row>
    <row r="1183" spans="1:13" s="131" customFormat="1" ht="33.75" hidden="1">
      <c r="A1183" s="50" t="s">
        <v>44</v>
      </c>
      <c r="B1183" s="79" t="s">
        <v>172</v>
      </c>
      <c r="C1183" s="79" t="s">
        <v>32</v>
      </c>
      <c r="D1183" s="79" t="s">
        <v>617</v>
      </c>
      <c r="E1183" s="81">
        <v>300</v>
      </c>
      <c r="F1183" s="109"/>
      <c r="G1183" s="109"/>
      <c r="H1183" s="134"/>
      <c r="I1183" s="134"/>
      <c r="J1183" s="134"/>
      <c r="K1183" s="134"/>
      <c r="L1183" s="134"/>
      <c r="M1183" s="134"/>
    </row>
    <row r="1184" spans="1:13" s="131" customFormat="1" ht="33.75" hidden="1">
      <c r="A1184" s="34" t="s">
        <v>613</v>
      </c>
      <c r="B1184" s="79" t="s">
        <v>172</v>
      </c>
      <c r="C1184" s="79" t="s">
        <v>32</v>
      </c>
      <c r="D1184" s="79" t="s">
        <v>617</v>
      </c>
      <c r="E1184" s="81">
        <v>310</v>
      </c>
      <c r="F1184" s="109"/>
      <c r="G1184" s="109"/>
      <c r="H1184" s="38"/>
      <c r="I1184" s="38"/>
      <c r="J1184" s="38"/>
      <c r="K1184" s="39"/>
      <c r="L1184" s="37">
        <f>F1184+H1184+I1184+J1184+K1184</f>
        <v>0</v>
      </c>
      <c r="M1184" s="37">
        <f>G1184+K1184</f>
        <v>0</v>
      </c>
    </row>
    <row r="1185" spans="1:13" s="33" customFormat="1" ht="83.25">
      <c r="A1185" s="34" t="s">
        <v>618</v>
      </c>
      <c r="B1185" s="79" t="s">
        <v>172</v>
      </c>
      <c r="C1185" s="79" t="s">
        <v>32</v>
      </c>
      <c r="D1185" s="79" t="s">
        <v>619</v>
      </c>
      <c r="E1185" s="79"/>
      <c r="F1185" s="37">
        <f>F1186</f>
        <v>2362</v>
      </c>
      <c r="G1185" s="37">
        <f>G1186</f>
        <v>0</v>
      </c>
      <c r="H1185" s="37">
        <f t="shared" ref="H1185:M1186" si="469">H1186</f>
        <v>0</v>
      </c>
      <c r="I1185" s="37">
        <f t="shared" si="469"/>
        <v>0</v>
      </c>
      <c r="J1185" s="37">
        <f t="shared" si="469"/>
        <v>0</v>
      </c>
      <c r="K1185" s="37">
        <f t="shared" si="469"/>
        <v>0</v>
      </c>
      <c r="L1185" s="37">
        <f t="shared" si="469"/>
        <v>2362</v>
      </c>
      <c r="M1185" s="37">
        <f t="shared" si="469"/>
        <v>0</v>
      </c>
    </row>
    <row r="1186" spans="1:13" s="33" customFormat="1" ht="33.75">
      <c r="A1186" s="50" t="s">
        <v>44</v>
      </c>
      <c r="B1186" s="79" t="s">
        <v>172</v>
      </c>
      <c r="C1186" s="79" t="s">
        <v>32</v>
      </c>
      <c r="D1186" s="79" t="s">
        <v>619</v>
      </c>
      <c r="E1186" s="81">
        <v>300</v>
      </c>
      <c r="F1186" s="37">
        <f>F1187</f>
        <v>2362</v>
      </c>
      <c r="G1186" s="37">
        <f>G1187</f>
        <v>0</v>
      </c>
      <c r="H1186" s="37">
        <f t="shared" si="469"/>
        <v>0</v>
      </c>
      <c r="I1186" s="37">
        <f t="shared" si="469"/>
        <v>0</v>
      </c>
      <c r="J1186" s="37">
        <f t="shared" si="469"/>
        <v>0</v>
      </c>
      <c r="K1186" s="37">
        <f t="shared" si="469"/>
        <v>0</v>
      </c>
      <c r="L1186" s="37">
        <f t="shared" si="469"/>
        <v>2362</v>
      </c>
      <c r="M1186" s="37">
        <f t="shared" si="469"/>
        <v>0</v>
      </c>
    </row>
    <row r="1187" spans="1:13" s="33" customFormat="1" ht="33.75">
      <c r="A1187" s="34" t="s">
        <v>613</v>
      </c>
      <c r="B1187" s="79" t="s">
        <v>172</v>
      </c>
      <c r="C1187" s="79" t="s">
        <v>32</v>
      </c>
      <c r="D1187" s="79" t="s">
        <v>619</v>
      </c>
      <c r="E1187" s="81">
        <v>310</v>
      </c>
      <c r="F1187" s="37">
        <v>2362</v>
      </c>
      <c r="G1187" s="37"/>
      <c r="H1187" s="38"/>
      <c r="I1187" s="38"/>
      <c r="J1187" s="38"/>
      <c r="K1187" s="39"/>
      <c r="L1187" s="37">
        <f>F1187+H1187+I1187+J1187+K1187</f>
        <v>2362</v>
      </c>
      <c r="M1187" s="37">
        <f>G1187+K1187</f>
        <v>0</v>
      </c>
    </row>
    <row r="1188" spans="1:13" s="131" customFormat="1" ht="33.75" hidden="1">
      <c r="A1188" s="34" t="s">
        <v>620</v>
      </c>
      <c r="B1188" s="79" t="s">
        <v>172</v>
      </c>
      <c r="C1188" s="79" t="s">
        <v>32</v>
      </c>
      <c r="D1188" s="79" t="s">
        <v>621</v>
      </c>
      <c r="E1188" s="79"/>
      <c r="F1188" s="109"/>
      <c r="G1188" s="109"/>
      <c r="H1188" s="134"/>
      <c r="I1188" s="134"/>
      <c r="J1188" s="134"/>
      <c r="K1188" s="134"/>
      <c r="L1188" s="134"/>
      <c r="M1188" s="134"/>
    </row>
    <row r="1189" spans="1:13" s="131" customFormat="1" ht="33.75" hidden="1">
      <c r="A1189" s="50" t="s">
        <v>44</v>
      </c>
      <c r="B1189" s="79" t="s">
        <v>172</v>
      </c>
      <c r="C1189" s="79" t="s">
        <v>32</v>
      </c>
      <c r="D1189" s="79" t="s">
        <v>621</v>
      </c>
      <c r="E1189" s="81">
        <v>300</v>
      </c>
      <c r="F1189" s="109"/>
      <c r="G1189" s="109"/>
      <c r="H1189" s="134"/>
      <c r="I1189" s="134"/>
      <c r="J1189" s="134"/>
      <c r="K1189" s="134"/>
      <c r="L1189" s="134"/>
      <c r="M1189" s="134"/>
    </row>
    <row r="1190" spans="1:13" s="131" customFormat="1" ht="33.75" hidden="1">
      <c r="A1190" s="34" t="s">
        <v>613</v>
      </c>
      <c r="B1190" s="79" t="s">
        <v>172</v>
      </c>
      <c r="C1190" s="79" t="s">
        <v>32</v>
      </c>
      <c r="D1190" s="79" t="s">
        <v>621</v>
      </c>
      <c r="E1190" s="81">
        <v>310</v>
      </c>
      <c r="F1190" s="109"/>
      <c r="G1190" s="109"/>
      <c r="H1190" s="38"/>
      <c r="I1190" s="38"/>
      <c r="J1190" s="38"/>
      <c r="K1190" s="39"/>
      <c r="L1190" s="37">
        <f>F1190+H1190+I1190+J1190+K1190</f>
        <v>0</v>
      </c>
      <c r="M1190" s="37">
        <f>G1190+K1190</f>
        <v>0</v>
      </c>
    </row>
    <row r="1191" spans="1:13" s="131" customFormat="1" ht="33.75" hidden="1">
      <c r="A1191" s="34" t="s">
        <v>622</v>
      </c>
      <c r="B1191" s="79" t="s">
        <v>172</v>
      </c>
      <c r="C1191" s="79" t="s">
        <v>32</v>
      </c>
      <c r="D1191" s="79" t="s">
        <v>623</v>
      </c>
      <c r="E1191" s="79"/>
      <c r="F1191" s="109"/>
      <c r="G1191" s="109"/>
      <c r="H1191" s="134"/>
      <c r="I1191" s="134"/>
      <c r="J1191" s="134"/>
      <c r="K1191" s="134"/>
      <c r="L1191" s="134"/>
      <c r="M1191" s="134"/>
    </row>
    <row r="1192" spans="1:13" s="131" customFormat="1" ht="33.75" hidden="1">
      <c r="A1192" s="50" t="s">
        <v>44</v>
      </c>
      <c r="B1192" s="79" t="s">
        <v>172</v>
      </c>
      <c r="C1192" s="79" t="s">
        <v>32</v>
      </c>
      <c r="D1192" s="79" t="s">
        <v>623</v>
      </c>
      <c r="E1192" s="81">
        <v>300</v>
      </c>
      <c r="F1192" s="109"/>
      <c r="G1192" s="109"/>
      <c r="H1192" s="134"/>
      <c r="I1192" s="134"/>
      <c r="J1192" s="134"/>
      <c r="K1192" s="134"/>
      <c r="L1192" s="134"/>
      <c r="M1192" s="134"/>
    </row>
    <row r="1193" spans="1:13" s="131" customFormat="1" ht="33.75" hidden="1">
      <c r="A1193" s="34" t="s">
        <v>613</v>
      </c>
      <c r="B1193" s="79" t="s">
        <v>172</v>
      </c>
      <c r="C1193" s="79" t="s">
        <v>32</v>
      </c>
      <c r="D1193" s="79" t="s">
        <v>623</v>
      </c>
      <c r="E1193" s="81">
        <v>310</v>
      </c>
      <c r="F1193" s="109"/>
      <c r="G1193" s="109"/>
      <c r="H1193" s="38"/>
      <c r="I1193" s="38"/>
      <c r="J1193" s="38"/>
      <c r="K1193" s="39"/>
      <c r="L1193" s="37">
        <f>F1193+H1193+I1193+J1193+K1193</f>
        <v>0</v>
      </c>
      <c r="M1193" s="37">
        <f>G1193+K1193</f>
        <v>0</v>
      </c>
    </row>
    <row r="1194" spans="1:13" s="131" customFormat="1" ht="50.25" hidden="1">
      <c r="A1194" s="34" t="s">
        <v>624</v>
      </c>
      <c r="B1194" s="79" t="s">
        <v>172</v>
      </c>
      <c r="C1194" s="79" t="s">
        <v>32</v>
      </c>
      <c r="D1194" s="79" t="s">
        <v>625</v>
      </c>
      <c r="E1194" s="79"/>
      <c r="F1194" s="109"/>
      <c r="G1194" s="109"/>
      <c r="H1194" s="134"/>
      <c r="I1194" s="134"/>
      <c r="J1194" s="134"/>
      <c r="K1194" s="134"/>
      <c r="L1194" s="134"/>
      <c r="M1194" s="134"/>
    </row>
    <row r="1195" spans="1:13" s="131" customFormat="1" ht="33.75" hidden="1">
      <c r="A1195" s="50" t="s">
        <v>44</v>
      </c>
      <c r="B1195" s="79" t="s">
        <v>172</v>
      </c>
      <c r="C1195" s="79" t="s">
        <v>32</v>
      </c>
      <c r="D1195" s="79" t="s">
        <v>625</v>
      </c>
      <c r="E1195" s="81">
        <v>300</v>
      </c>
      <c r="F1195" s="109"/>
      <c r="G1195" s="109"/>
      <c r="H1195" s="134"/>
      <c r="I1195" s="134"/>
      <c r="J1195" s="134"/>
      <c r="K1195" s="134"/>
      <c r="L1195" s="134"/>
      <c r="M1195" s="134"/>
    </row>
    <row r="1196" spans="1:13" s="131" customFormat="1" ht="33.75" hidden="1">
      <c r="A1196" s="34" t="s">
        <v>613</v>
      </c>
      <c r="B1196" s="79" t="s">
        <v>172</v>
      </c>
      <c r="C1196" s="79" t="s">
        <v>32</v>
      </c>
      <c r="D1196" s="79" t="s">
        <v>625</v>
      </c>
      <c r="E1196" s="81">
        <v>310</v>
      </c>
      <c r="F1196" s="109"/>
      <c r="G1196" s="109"/>
      <c r="H1196" s="38"/>
      <c r="I1196" s="38"/>
      <c r="J1196" s="38"/>
      <c r="K1196" s="39"/>
      <c r="L1196" s="37">
        <f>F1196+H1196+I1196+J1196+K1196</f>
        <v>0</v>
      </c>
      <c r="M1196" s="37">
        <f>G1196+K1196</f>
        <v>0</v>
      </c>
    </row>
    <row r="1197" spans="1:13" s="33" customFormat="1" ht="33.75">
      <c r="A1197" s="34" t="s">
        <v>626</v>
      </c>
      <c r="B1197" s="79" t="s">
        <v>172</v>
      </c>
      <c r="C1197" s="79" t="s">
        <v>32</v>
      </c>
      <c r="D1197" s="79" t="s">
        <v>627</v>
      </c>
      <c r="E1197" s="79"/>
      <c r="F1197" s="37">
        <f>F1198</f>
        <v>2968</v>
      </c>
      <c r="G1197" s="37">
        <f>G1198</f>
        <v>0</v>
      </c>
      <c r="H1197" s="37">
        <f t="shared" ref="H1197:M1198" si="470">H1198</f>
        <v>0</v>
      </c>
      <c r="I1197" s="37">
        <f t="shared" si="470"/>
        <v>0</v>
      </c>
      <c r="J1197" s="37">
        <f t="shared" si="470"/>
        <v>0</v>
      </c>
      <c r="K1197" s="37">
        <f t="shared" si="470"/>
        <v>0</v>
      </c>
      <c r="L1197" s="37">
        <f t="shared" si="470"/>
        <v>2968</v>
      </c>
      <c r="M1197" s="37">
        <f t="shared" si="470"/>
        <v>0</v>
      </c>
    </row>
    <row r="1198" spans="1:13" s="33" customFormat="1" ht="33.75">
      <c r="A1198" s="50" t="s">
        <v>44</v>
      </c>
      <c r="B1198" s="79" t="s">
        <v>172</v>
      </c>
      <c r="C1198" s="79" t="s">
        <v>32</v>
      </c>
      <c r="D1198" s="79" t="s">
        <v>627</v>
      </c>
      <c r="E1198" s="81">
        <v>300</v>
      </c>
      <c r="F1198" s="37">
        <f>F1199</f>
        <v>2968</v>
      </c>
      <c r="G1198" s="37">
        <f>G1199</f>
        <v>0</v>
      </c>
      <c r="H1198" s="37">
        <f t="shared" si="470"/>
        <v>0</v>
      </c>
      <c r="I1198" s="37">
        <f t="shared" si="470"/>
        <v>0</v>
      </c>
      <c r="J1198" s="37">
        <f t="shared" si="470"/>
        <v>0</v>
      </c>
      <c r="K1198" s="37">
        <f t="shared" si="470"/>
        <v>0</v>
      </c>
      <c r="L1198" s="37">
        <f t="shared" si="470"/>
        <v>2968</v>
      </c>
      <c r="M1198" s="37">
        <f t="shared" si="470"/>
        <v>0</v>
      </c>
    </row>
    <row r="1199" spans="1:13" s="33" customFormat="1" ht="33.75">
      <c r="A1199" s="34" t="s">
        <v>613</v>
      </c>
      <c r="B1199" s="79" t="s">
        <v>172</v>
      </c>
      <c r="C1199" s="79" t="s">
        <v>32</v>
      </c>
      <c r="D1199" s="79" t="s">
        <v>627</v>
      </c>
      <c r="E1199" s="81">
        <v>310</v>
      </c>
      <c r="F1199" s="37">
        <v>2968</v>
      </c>
      <c r="G1199" s="37"/>
      <c r="H1199" s="38"/>
      <c r="I1199" s="38"/>
      <c r="J1199" s="38"/>
      <c r="K1199" s="39"/>
      <c r="L1199" s="37">
        <f>F1199+H1199+I1199+J1199+K1199</f>
        <v>2968</v>
      </c>
      <c r="M1199" s="37">
        <f>G1199+K1199</f>
        <v>0</v>
      </c>
    </row>
    <row r="1200" spans="1:13" s="33" customFormat="1" ht="99.75">
      <c r="A1200" s="34" t="s">
        <v>628</v>
      </c>
      <c r="B1200" s="79" t="s">
        <v>172</v>
      </c>
      <c r="C1200" s="79" t="s">
        <v>32</v>
      </c>
      <c r="D1200" s="79" t="s">
        <v>629</v>
      </c>
      <c r="E1200" s="79"/>
      <c r="F1200" s="37">
        <f>F1201</f>
        <v>495</v>
      </c>
      <c r="G1200" s="37">
        <f>G1201</f>
        <v>0</v>
      </c>
      <c r="H1200" s="37">
        <f t="shared" ref="H1200:M1201" si="471">H1201</f>
        <v>0</v>
      </c>
      <c r="I1200" s="37">
        <f t="shared" si="471"/>
        <v>0</v>
      </c>
      <c r="J1200" s="37">
        <f t="shared" si="471"/>
        <v>0</v>
      </c>
      <c r="K1200" s="37">
        <f t="shared" si="471"/>
        <v>0</v>
      </c>
      <c r="L1200" s="37">
        <f t="shared" si="471"/>
        <v>495</v>
      </c>
      <c r="M1200" s="37">
        <f t="shared" si="471"/>
        <v>0</v>
      </c>
    </row>
    <row r="1201" spans="1:13" s="33" customFormat="1" ht="33.75">
      <c r="A1201" s="50" t="s">
        <v>44</v>
      </c>
      <c r="B1201" s="79" t="s">
        <v>172</v>
      </c>
      <c r="C1201" s="79" t="s">
        <v>32</v>
      </c>
      <c r="D1201" s="79" t="s">
        <v>629</v>
      </c>
      <c r="E1201" s="81">
        <v>300</v>
      </c>
      <c r="F1201" s="37">
        <f>F1202</f>
        <v>495</v>
      </c>
      <c r="G1201" s="37">
        <f>G1202</f>
        <v>0</v>
      </c>
      <c r="H1201" s="37">
        <f t="shared" si="471"/>
        <v>0</v>
      </c>
      <c r="I1201" s="37">
        <f t="shared" si="471"/>
        <v>0</v>
      </c>
      <c r="J1201" s="37">
        <f t="shared" si="471"/>
        <v>0</v>
      </c>
      <c r="K1201" s="37">
        <f t="shared" si="471"/>
        <v>0</v>
      </c>
      <c r="L1201" s="37">
        <f t="shared" si="471"/>
        <v>495</v>
      </c>
      <c r="M1201" s="37">
        <f t="shared" si="471"/>
        <v>0</v>
      </c>
    </row>
    <row r="1202" spans="1:13" s="33" customFormat="1" ht="33.75">
      <c r="A1202" s="34" t="s">
        <v>613</v>
      </c>
      <c r="B1202" s="79" t="s">
        <v>172</v>
      </c>
      <c r="C1202" s="79" t="s">
        <v>32</v>
      </c>
      <c r="D1202" s="79" t="s">
        <v>629</v>
      </c>
      <c r="E1202" s="81">
        <v>310</v>
      </c>
      <c r="F1202" s="37">
        <v>495</v>
      </c>
      <c r="G1202" s="37"/>
      <c r="H1202" s="38"/>
      <c r="I1202" s="38"/>
      <c r="J1202" s="38"/>
      <c r="K1202" s="39"/>
      <c r="L1202" s="37">
        <f>F1202+H1202+I1202+J1202+K1202</f>
        <v>495</v>
      </c>
      <c r="M1202" s="37">
        <f>G1202+K1202</f>
        <v>0</v>
      </c>
    </row>
    <row r="1203" spans="1:13" s="131" customFormat="1" ht="50.25" hidden="1">
      <c r="A1203" s="34" t="s">
        <v>630</v>
      </c>
      <c r="B1203" s="79" t="s">
        <v>172</v>
      </c>
      <c r="C1203" s="79" t="s">
        <v>32</v>
      </c>
      <c r="D1203" s="79" t="s">
        <v>631</v>
      </c>
      <c r="E1203" s="79"/>
      <c r="F1203" s="109"/>
      <c r="G1203" s="109"/>
      <c r="H1203" s="134"/>
      <c r="I1203" s="134"/>
      <c r="J1203" s="134"/>
      <c r="K1203" s="134"/>
      <c r="L1203" s="134"/>
      <c r="M1203" s="134"/>
    </row>
    <row r="1204" spans="1:13" s="131" customFormat="1" ht="33.75" hidden="1">
      <c r="A1204" s="50" t="s">
        <v>44</v>
      </c>
      <c r="B1204" s="79" t="s">
        <v>172</v>
      </c>
      <c r="C1204" s="79" t="s">
        <v>32</v>
      </c>
      <c r="D1204" s="79" t="s">
        <v>631</v>
      </c>
      <c r="E1204" s="81">
        <v>300</v>
      </c>
      <c r="F1204" s="109"/>
      <c r="G1204" s="109"/>
      <c r="H1204" s="134"/>
      <c r="I1204" s="134"/>
      <c r="J1204" s="134"/>
      <c r="K1204" s="134"/>
      <c r="L1204" s="134"/>
      <c r="M1204" s="134"/>
    </row>
    <row r="1205" spans="1:13" s="131" customFormat="1" ht="33.75" hidden="1">
      <c r="A1205" s="34" t="s">
        <v>613</v>
      </c>
      <c r="B1205" s="79" t="s">
        <v>172</v>
      </c>
      <c r="C1205" s="79" t="s">
        <v>32</v>
      </c>
      <c r="D1205" s="79" t="s">
        <v>631</v>
      </c>
      <c r="E1205" s="81">
        <v>310</v>
      </c>
      <c r="F1205" s="109"/>
      <c r="G1205" s="109"/>
      <c r="H1205" s="38"/>
      <c r="I1205" s="38"/>
      <c r="J1205" s="38"/>
      <c r="K1205" s="39"/>
      <c r="L1205" s="37">
        <f>F1205+H1205+I1205+J1205+K1205</f>
        <v>0</v>
      </c>
      <c r="M1205" s="37">
        <f>G1205+K1205</f>
        <v>0</v>
      </c>
    </row>
    <row r="1206" spans="1:13" s="33" customFormat="1" ht="182.25">
      <c r="A1206" s="34" t="s">
        <v>632</v>
      </c>
      <c r="B1206" s="79" t="s">
        <v>172</v>
      </c>
      <c r="C1206" s="79" t="s">
        <v>32</v>
      </c>
      <c r="D1206" s="79" t="s">
        <v>633</v>
      </c>
      <c r="E1206" s="79"/>
      <c r="F1206" s="60">
        <f>F1207</f>
        <v>10</v>
      </c>
      <c r="G1206" s="109">
        <f>G1207</f>
        <v>0</v>
      </c>
      <c r="H1206" s="60">
        <f t="shared" ref="H1206:M1207" si="472">H1207</f>
        <v>0</v>
      </c>
      <c r="I1206" s="60">
        <f t="shared" si="472"/>
        <v>0</v>
      </c>
      <c r="J1206" s="60">
        <f t="shared" si="472"/>
        <v>0</v>
      </c>
      <c r="K1206" s="60">
        <f t="shared" si="472"/>
        <v>0</v>
      </c>
      <c r="L1206" s="60">
        <f t="shared" si="472"/>
        <v>10</v>
      </c>
      <c r="M1206" s="60">
        <f t="shared" si="472"/>
        <v>0</v>
      </c>
    </row>
    <row r="1207" spans="1:13" s="33" customFormat="1" ht="33.75">
      <c r="A1207" s="50" t="s">
        <v>44</v>
      </c>
      <c r="B1207" s="79" t="s">
        <v>172</v>
      </c>
      <c r="C1207" s="79" t="s">
        <v>32</v>
      </c>
      <c r="D1207" s="79" t="s">
        <v>633</v>
      </c>
      <c r="E1207" s="81">
        <v>300</v>
      </c>
      <c r="F1207" s="60">
        <f>F1208</f>
        <v>10</v>
      </c>
      <c r="G1207" s="109">
        <f>G1208</f>
        <v>0</v>
      </c>
      <c r="H1207" s="60">
        <f t="shared" si="472"/>
        <v>0</v>
      </c>
      <c r="I1207" s="60">
        <f t="shared" si="472"/>
        <v>0</v>
      </c>
      <c r="J1207" s="60">
        <f t="shared" si="472"/>
        <v>0</v>
      </c>
      <c r="K1207" s="60">
        <f t="shared" si="472"/>
        <v>0</v>
      </c>
      <c r="L1207" s="60">
        <f t="shared" si="472"/>
        <v>10</v>
      </c>
      <c r="M1207" s="60">
        <f t="shared" si="472"/>
        <v>0</v>
      </c>
    </row>
    <row r="1208" spans="1:13" s="33" customFormat="1" ht="33.75">
      <c r="A1208" s="34" t="s">
        <v>613</v>
      </c>
      <c r="B1208" s="79" t="s">
        <v>172</v>
      </c>
      <c r="C1208" s="79" t="s">
        <v>32</v>
      </c>
      <c r="D1208" s="79" t="s">
        <v>633</v>
      </c>
      <c r="E1208" s="81">
        <v>310</v>
      </c>
      <c r="F1208" s="37">
        <v>10</v>
      </c>
      <c r="G1208" s="37"/>
      <c r="H1208" s="38"/>
      <c r="I1208" s="38"/>
      <c r="J1208" s="38"/>
      <c r="K1208" s="39"/>
      <c r="L1208" s="37">
        <f>F1208+H1208+I1208+J1208+K1208</f>
        <v>10</v>
      </c>
      <c r="M1208" s="37">
        <f>G1208+K1208</f>
        <v>0</v>
      </c>
    </row>
    <row r="1209" spans="1:13" s="33" customFormat="1" ht="116.25">
      <c r="A1209" s="34" t="s">
        <v>634</v>
      </c>
      <c r="B1209" s="79" t="s">
        <v>172</v>
      </c>
      <c r="C1209" s="79" t="s">
        <v>32</v>
      </c>
      <c r="D1209" s="79" t="s">
        <v>635</v>
      </c>
      <c r="E1209" s="79"/>
      <c r="F1209" s="60">
        <f>F1210</f>
        <v>50</v>
      </c>
      <c r="G1209" s="109">
        <f>G1210</f>
        <v>0</v>
      </c>
      <c r="H1209" s="60">
        <f t="shared" ref="H1209:M1210" si="473">H1210</f>
        <v>0</v>
      </c>
      <c r="I1209" s="60">
        <f t="shared" si="473"/>
        <v>0</v>
      </c>
      <c r="J1209" s="60">
        <f t="shared" si="473"/>
        <v>0</v>
      </c>
      <c r="K1209" s="60">
        <f t="shared" si="473"/>
        <v>0</v>
      </c>
      <c r="L1209" s="60">
        <f t="shared" si="473"/>
        <v>50</v>
      </c>
      <c r="M1209" s="60">
        <f t="shared" si="473"/>
        <v>0</v>
      </c>
    </row>
    <row r="1210" spans="1:13" s="33" customFormat="1" ht="33.75">
      <c r="A1210" s="50" t="s">
        <v>44</v>
      </c>
      <c r="B1210" s="79" t="s">
        <v>172</v>
      </c>
      <c r="C1210" s="79" t="s">
        <v>32</v>
      </c>
      <c r="D1210" s="79" t="s">
        <v>635</v>
      </c>
      <c r="E1210" s="81">
        <v>300</v>
      </c>
      <c r="F1210" s="60">
        <f>F1211</f>
        <v>50</v>
      </c>
      <c r="G1210" s="109">
        <f>G1211</f>
        <v>0</v>
      </c>
      <c r="H1210" s="60">
        <f t="shared" si="473"/>
        <v>0</v>
      </c>
      <c r="I1210" s="60">
        <f t="shared" si="473"/>
        <v>0</v>
      </c>
      <c r="J1210" s="60">
        <f t="shared" si="473"/>
        <v>0</v>
      </c>
      <c r="K1210" s="60">
        <f t="shared" si="473"/>
        <v>0</v>
      </c>
      <c r="L1210" s="60">
        <f t="shared" si="473"/>
        <v>50</v>
      </c>
      <c r="M1210" s="60">
        <f t="shared" si="473"/>
        <v>0</v>
      </c>
    </row>
    <row r="1211" spans="1:13" s="33" customFormat="1" ht="33.75">
      <c r="A1211" s="34" t="s">
        <v>613</v>
      </c>
      <c r="B1211" s="79" t="s">
        <v>172</v>
      </c>
      <c r="C1211" s="79" t="s">
        <v>32</v>
      </c>
      <c r="D1211" s="79" t="s">
        <v>635</v>
      </c>
      <c r="E1211" s="81">
        <v>310</v>
      </c>
      <c r="F1211" s="37">
        <v>50</v>
      </c>
      <c r="G1211" s="37"/>
      <c r="H1211" s="38"/>
      <c r="I1211" s="38"/>
      <c r="J1211" s="38"/>
      <c r="K1211" s="39"/>
      <c r="L1211" s="37">
        <f>F1211+H1211+I1211+J1211+K1211</f>
        <v>50</v>
      </c>
      <c r="M1211" s="37">
        <f>G1211+K1211</f>
        <v>0</v>
      </c>
    </row>
    <row r="1212" spans="1:13" s="33" customFormat="1" ht="149.25">
      <c r="A1212" s="50" t="s">
        <v>636</v>
      </c>
      <c r="B1212" s="79" t="s">
        <v>172</v>
      </c>
      <c r="C1212" s="79" t="s">
        <v>32</v>
      </c>
      <c r="D1212" s="79" t="s">
        <v>637</v>
      </c>
      <c r="E1212" s="79"/>
      <c r="F1212" s="37">
        <f>F1213</f>
        <v>720</v>
      </c>
      <c r="G1212" s="37">
        <f>G1213</f>
        <v>0</v>
      </c>
      <c r="H1212" s="37">
        <f t="shared" ref="H1212:M1213" si="474">H1213</f>
        <v>0</v>
      </c>
      <c r="I1212" s="37">
        <f t="shared" si="474"/>
        <v>0</v>
      </c>
      <c r="J1212" s="37">
        <f t="shared" si="474"/>
        <v>0</v>
      </c>
      <c r="K1212" s="37">
        <f t="shared" si="474"/>
        <v>0</v>
      </c>
      <c r="L1212" s="37">
        <f t="shared" si="474"/>
        <v>720</v>
      </c>
      <c r="M1212" s="37">
        <f t="shared" si="474"/>
        <v>0</v>
      </c>
    </row>
    <row r="1213" spans="1:13" s="33" customFormat="1" ht="33.75">
      <c r="A1213" s="50" t="s">
        <v>44</v>
      </c>
      <c r="B1213" s="79" t="s">
        <v>172</v>
      </c>
      <c r="C1213" s="79" t="s">
        <v>32</v>
      </c>
      <c r="D1213" s="79" t="s">
        <v>637</v>
      </c>
      <c r="E1213" s="81">
        <v>300</v>
      </c>
      <c r="F1213" s="37">
        <f>F1214</f>
        <v>720</v>
      </c>
      <c r="G1213" s="37">
        <f>G1214</f>
        <v>0</v>
      </c>
      <c r="H1213" s="37">
        <f t="shared" si="474"/>
        <v>0</v>
      </c>
      <c r="I1213" s="37">
        <f t="shared" si="474"/>
        <v>0</v>
      </c>
      <c r="J1213" s="37">
        <f t="shared" si="474"/>
        <v>0</v>
      </c>
      <c r="K1213" s="37">
        <f t="shared" si="474"/>
        <v>0</v>
      </c>
      <c r="L1213" s="37">
        <f t="shared" si="474"/>
        <v>720</v>
      </c>
      <c r="M1213" s="37">
        <f t="shared" si="474"/>
        <v>0</v>
      </c>
    </row>
    <row r="1214" spans="1:13" s="33" customFormat="1" ht="33.75">
      <c r="A1214" s="34" t="s">
        <v>613</v>
      </c>
      <c r="B1214" s="79" t="s">
        <v>172</v>
      </c>
      <c r="C1214" s="79" t="s">
        <v>32</v>
      </c>
      <c r="D1214" s="79" t="s">
        <v>637</v>
      </c>
      <c r="E1214" s="81">
        <v>310</v>
      </c>
      <c r="F1214" s="37">
        <v>720</v>
      </c>
      <c r="G1214" s="37"/>
      <c r="H1214" s="38"/>
      <c r="I1214" s="38"/>
      <c r="J1214" s="38"/>
      <c r="K1214" s="39"/>
      <c r="L1214" s="37">
        <f>F1214+H1214+I1214+J1214+K1214</f>
        <v>720</v>
      </c>
      <c r="M1214" s="37">
        <f>G1214+K1214</f>
        <v>0</v>
      </c>
    </row>
    <row r="1215" spans="1:13" s="33" customFormat="1" ht="83.25">
      <c r="A1215" s="34" t="s">
        <v>638</v>
      </c>
      <c r="B1215" s="79" t="s">
        <v>172</v>
      </c>
      <c r="C1215" s="79" t="s">
        <v>32</v>
      </c>
      <c r="D1215" s="79" t="s">
        <v>639</v>
      </c>
      <c r="E1215" s="79"/>
      <c r="F1215" s="37">
        <f>F1216</f>
        <v>53</v>
      </c>
      <c r="G1215" s="37">
        <f>G1216</f>
        <v>0</v>
      </c>
      <c r="H1215" s="37">
        <f t="shared" ref="H1215:M1216" si="475">H1216</f>
        <v>0</v>
      </c>
      <c r="I1215" s="37">
        <f t="shared" si="475"/>
        <v>0</v>
      </c>
      <c r="J1215" s="37">
        <f t="shared" si="475"/>
        <v>0</v>
      </c>
      <c r="K1215" s="37">
        <f t="shared" si="475"/>
        <v>0</v>
      </c>
      <c r="L1215" s="37">
        <f t="shared" si="475"/>
        <v>53</v>
      </c>
      <c r="M1215" s="37">
        <f t="shared" si="475"/>
        <v>0</v>
      </c>
    </row>
    <row r="1216" spans="1:13" s="33" customFormat="1" ht="33.75">
      <c r="A1216" s="50" t="s">
        <v>44</v>
      </c>
      <c r="B1216" s="79" t="s">
        <v>172</v>
      </c>
      <c r="C1216" s="79" t="s">
        <v>32</v>
      </c>
      <c r="D1216" s="79" t="s">
        <v>639</v>
      </c>
      <c r="E1216" s="81">
        <v>300</v>
      </c>
      <c r="F1216" s="37">
        <f>F1217</f>
        <v>53</v>
      </c>
      <c r="G1216" s="37">
        <f>G1217</f>
        <v>0</v>
      </c>
      <c r="H1216" s="37">
        <f t="shared" si="475"/>
        <v>0</v>
      </c>
      <c r="I1216" s="37">
        <f t="shared" si="475"/>
        <v>0</v>
      </c>
      <c r="J1216" s="37">
        <f t="shared" si="475"/>
        <v>0</v>
      </c>
      <c r="K1216" s="37">
        <f t="shared" si="475"/>
        <v>0</v>
      </c>
      <c r="L1216" s="37">
        <f t="shared" si="475"/>
        <v>53</v>
      </c>
      <c r="M1216" s="37">
        <f t="shared" si="475"/>
        <v>0</v>
      </c>
    </row>
    <row r="1217" spans="1:13" s="33" customFormat="1" ht="33.75">
      <c r="A1217" s="34" t="s">
        <v>613</v>
      </c>
      <c r="B1217" s="79" t="s">
        <v>172</v>
      </c>
      <c r="C1217" s="79" t="s">
        <v>32</v>
      </c>
      <c r="D1217" s="79" t="s">
        <v>639</v>
      </c>
      <c r="E1217" s="81">
        <v>310</v>
      </c>
      <c r="F1217" s="37">
        <v>53</v>
      </c>
      <c r="G1217" s="37"/>
      <c r="H1217" s="38"/>
      <c r="I1217" s="38"/>
      <c r="J1217" s="38"/>
      <c r="K1217" s="39"/>
      <c r="L1217" s="37">
        <f>F1217+H1217+I1217+J1217+K1217</f>
        <v>53</v>
      </c>
      <c r="M1217" s="37">
        <f>G1217+K1217</f>
        <v>0</v>
      </c>
    </row>
    <row r="1218" spans="1:13" s="131" customFormat="1" ht="33.75" hidden="1">
      <c r="A1218" s="34" t="s">
        <v>640</v>
      </c>
      <c r="B1218" s="79" t="s">
        <v>172</v>
      </c>
      <c r="C1218" s="79" t="s">
        <v>32</v>
      </c>
      <c r="D1218" s="79" t="s">
        <v>641</v>
      </c>
      <c r="E1218" s="79"/>
      <c r="F1218" s="109"/>
      <c r="G1218" s="109"/>
      <c r="H1218" s="134"/>
      <c r="I1218" s="134"/>
      <c r="J1218" s="134"/>
      <c r="K1218" s="134"/>
      <c r="L1218" s="134"/>
      <c r="M1218" s="134"/>
    </row>
    <row r="1219" spans="1:13" s="131" customFormat="1" ht="33.75" hidden="1">
      <c r="A1219" s="50" t="s">
        <v>44</v>
      </c>
      <c r="B1219" s="79" t="s">
        <v>172</v>
      </c>
      <c r="C1219" s="79" t="s">
        <v>32</v>
      </c>
      <c r="D1219" s="79" t="s">
        <v>641</v>
      </c>
      <c r="E1219" s="81">
        <v>300</v>
      </c>
      <c r="F1219" s="109"/>
      <c r="G1219" s="109"/>
      <c r="H1219" s="134"/>
      <c r="I1219" s="134"/>
      <c r="J1219" s="134"/>
      <c r="K1219" s="134"/>
      <c r="L1219" s="134"/>
      <c r="M1219" s="134"/>
    </row>
    <row r="1220" spans="1:13" s="131" customFormat="1" ht="33.75" hidden="1">
      <c r="A1220" s="34" t="s">
        <v>613</v>
      </c>
      <c r="B1220" s="79" t="s">
        <v>172</v>
      </c>
      <c r="C1220" s="79" t="s">
        <v>32</v>
      </c>
      <c r="D1220" s="79" t="s">
        <v>641</v>
      </c>
      <c r="E1220" s="81">
        <v>310</v>
      </c>
      <c r="F1220" s="109"/>
      <c r="G1220" s="109"/>
      <c r="H1220" s="38"/>
      <c r="I1220" s="38"/>
      <c r="J1220" s="38"/>
      <c r="K1220" s="39"/>
      <c r="L1220" s="37">
        <f>F1220+H1220+I1220+J1220+K1220</f>
        <v>0</v>
      </c>
      <c r="M1220" s="37">
        <f>G1220+K1220</f>
        <v>0</v>
      </c>
    </row>
    <row r="1221" spans="1:13" s="33" customFormat="1" ht="116.25">
      <c r="A1221" s="50" t="s">
        <v>642</v>
      </c>
      <c r="B1221" s="79" t="s">
        <v>172</v>
      </c>
      <c r="C1221" s="79" t="s">
        <v>32</v>
      </c>
      <c r="D1221" s="79" t="s">
        <v>643</v>
      </c>
      <c r="E1221" s="79"/>
      <c r="F1221" s="37">
        <f>F1222</f>
        <v>2880</v>
      </c>
      <c r="G1221" s="37">
        <f>G1222</f>
        <v>0</v>
      </c>
      <c r="H1221" s="37">
        <f t="shared" ref="H1221:M1222" si="476">H1222</f>
        <v>0</v>
      </c>
      <c r="I1221" s="37">
        <f t="shared" si="476"/>
        <v>0</v>
      </c>
      <c r="J1221" s="37">
        <f t="shared" si="476"/>
        <v>0</v>
      </c>
      <c r="K1221" s="37">
        <f t="shared" si="476"/>
        <v>0</v>
      </c>
      <c r="L1221" s="37">
        <f t="shared" si="476"/>
        <v>2880</v>
      </c>
      <c r="M1221" s="37">
        <f t="shared" si="476"/>
        <v>0</v>
      </c>
    </row>
    <row r="1222" spans="1:13" s="33" customFormat="1" ht="33.75">
      <c r="A1222" s="50" t="s">
        <v>44</v>
      </c>
      <c r="B1222" s="79" t="s">
        <v>172</v>
      </c>
      <c r="C1222" s="79" t="s">
        <v>32</v>
      </c>
      <c r="D1222" s="79" t="s">
        <v>643</v>
      </c>
      <c r="E1222" s="81">
        <v>300</v>
      </c>
      <c r="F1222" s="37">
        <f>F1223</f>
        <v>2880</v>
      </c>
      <c r="G1222" s="37">
        <f>G1223</f>
        <v>0</v>
      </c>
      <c r="H1222" s="37">
        <f t="shared" si="476"/>
        <v>0</v>
      </c>
      <c r="I1222" s="37">
        <f t="shared" si="476"/>
        <v>0</v>
      </c>
      <c r="J1222" s="37">
        <f t="shared" si="476"/>
        <v>0</v>
      </c>
      <c r="K1222" s="37">
        <f t="shared" si="476"/>
        <v>0</v>
      </c>
      <c r="L1222" s="37">
        <f t="shared" si="476"/>
        <v>2880</v>
      </c>
      <c r="M1222" s="37">
        <f t="shared" si="476"/>
        <v>0</v>
      </c>
    </row>
    <row r="1223" spans="1:13" s="33" customFormat="1" ht="33.75">
      <c r="A1223" s="34" t="s">
        <v>613</v>
      </c>
      <c r="B1223" s="79" t="s">
        <v>172</v>
      </c>
      <c r="C1223" s="79" t="s">
        <v>32</v>
      </c>
      <c r="D1223" s="79" t="s">
        <v>643</v>
      </c>
      <c r="E1223" s="81">
        <v>310</v>
      </c>
      <c r="F1223" s="37">
        <v>2880</v>
      </c>
      <c r="G1223" s="37"/>
      <c r="H1223" s="38"/>
      <c r="I1223" s="38"/>
      <c r="J1223" s="38"/>
      <c r="K1223" s="39"/>
      <c r="L1223" s="37">
        <f>F1223+H1223+I1223+J1223+K1223</f>
        <v>2880</v>
      </c>
      <c r="M1223" s="37">
        <f>G1223+K1223</f>
        <v>0</v>
      </c>
    </row>
    <row r="1224" spans="1:13" s="33" customFormat="1" ht="165">
      <c r="A1224" s="159" t="s">
        <v>644</v>
      </c>
      <c r="B1224" s="79" t="s">
        <v>172</v>
      </c>
      <c r="C1224" s="79" t="s">
        <v>32</v>
      </c>
      <c r="D1224" s="79" t="s">
        <v>645</v>
      </c>
      <c r="E1224" s="79"/>
      <c r="F1224" s="37">
        <f>F1225</f>
        <v>24</v>
      </c>
      <c r="G1224" s="37">
        <f>G1225</f>
        <v>0</v>
      </c>
      <c r="H1224" s="37">
        <f t="shared" ref="H1224:M1225" si="477">H1225</f>
        <v>0</v>
      </c>
      <c r="I1224" s="37">
        <f t="shared" si="477"/>
        <v>0</v>
      </c>
      <c r="J1224" s="37">
        <f t="shared" si="477"/>
        <v>0</v>
      </c>
      <c r="K1224" s="37">
        <f t="shared" si="477"/>
        <v>0</v>
      </c>
      <c r="L1224" s="37">
        <f t="shared" si="477"/>
        <v>24</v>
      </c>
      <c r="M1224" s="37">
        <f t="shared" si="477"/>
        <v>0</v>
      </c>
    </row>
    <row r="1225" spans="1:13" s="33" customFormat="1" ht="33.75">
      <c r="A1225" s="50" t="s">
        <v>44</v>
      </c>
      <c r="B1225" s="79" t="s">
        <v>172</v>
      </c>
      <c r="C1225" s="79" t="s">
        <v>32</v>
      </c>
      <c r="D1225" s="79" t="s">
        <v>645</v>
      </c>
      <c r="E1225" s="81">
        <v>300</v>
      </c>
      <c r="F1225" s="37">
        <f>F1226</f>
        <v>24</v>
      </c>
      <c r="G1225" s="37">
        <f>G1226</f>
        <v>0</v>
      </c>
      <c r="H1225" s="37">
        <f t="shared" si="477"/>
        <v>0</v>
      </c>
      <c r="I1225" s="37">
        <f t="shared" si="477"/>
        <v>0</v>
      </c>
      <c r="J1225" s="37">
        <f t="shared" si="477"/>
        <v>0</v>
      </c>
      <c r="K1225" s="37">
        <f t="shared" si="477"/>
        <v>0</v>
      </c>
      <c r="L1225" s="37">
        <f t="shared" si="477"/>
        <v>24</v>
      </c>
      <c r="M1225" s="37">
        <f t="shared" si="477"/>
        <v>0</v>
      </c>
    </row>
    <row r="1226" spans="1:13" s="33" customFormat="1" ht="33.75">
      <c r="A1226" s="34" t="s">
        <v>613</v>
      </c>
      <c r="B1226" s="79" t="s">
        <v>172</v>
      </c>
      <c r="C1226" s="79" t="s">
        <v>32</v>
      </c>
      <c r="D1226" s="79" t="s">
        <v>645</v>
      </c>
      <c r="E1226" s="81">
        <v>310</v>
      </c>
      <c r="F1226" s="37">
        <v>24</v>
      </c>
      <c r="G1226" s="37"/>
      <c r="H1226" s="38"/>
      <c r="I1226" s="38"/>
      <c r="J1226" s="38"/>
      <c r="K1226" s="39"/>
      <c r="L1226" s="37">
        <f>F1226+H1226+I1226+J1226+K1226</f>
        <v>24</v>
      </c>
      <c r="M1226" s="37">
        <f>G1226+K1226</f>
        <v>0</v>
      </c>
    </row>
    <row r="1227" spans="1:13" s="33" customFormat="1" ht="66.75">
      <c r="A1227" s="50" t="s">
        <v>646</v>
      </c>
      <c r="B1227" s="79" t="s">
        <v>172</v>
      </c>
      <c r="C1227" s="79" t="s">
        <v>32</v>
      </c>
      <c r="D1227" s="79" t="s">
        <v>647</v>
      </c>
      <c r="E1227" s="79"/>
      <c r="F1227" s="37">
        <f>F1228</f>
        <v>600</v>
      </c>
      <c r="G1227" s="37">
        <f>G1228</f>
        <v>0</v>
      </c>
      <c r="H1227" s="37">
        <f t="shared" ref="H1227:M1228" si="478">H1228</f>
        <v>0</v>
      </c>
      <c r="I1227" s="37">
        <f t="shared" si="478"/>
        <v>0</v>
      </c>
      <c r="J1227" s="37">
        <f t="shared" si="478"/>
        <v>0</v>
      </c>
      <c r="K1227" s="37">
        <f t="shared" si="478"/>
        <v>0</v>
      </c>
      <c r="L1227" s="37">
        <f t="shared" si="478"/>
        <v>600</v>
      </c>
      <c r="M1227" s="37">
        <f t="shared" si="478"/>
        <v>0</v>
      </c>
    </row>
    <row r="1228" spans="1:13" s="33" customFormat="1" ht="33.75">
      <c r="A1228" s="50" t="s">
        <v>44</v>
      </c>
      <c r="B1228" s="79" t="s">
        <v>172</v>
      </c>
      <c r="C1228" s="79" t="s">
        <v>32</v>
      </c>
      <c r="D1228" s="79" t="s">
        <v>647</v>
      </c>
      <c r="E1228" s="81">
        <v>300</v>
      </c>
      <c r="F1228" s="37">
        <f>F1229</f>
        <v>600</v>
      </c>
      <c r="G1228" s="37">
        <f>G1229</f>
        <v>0</v>
      </c>
      <c r="H1228" s="37">
        <f t="shared" si="478"/>
        <v>0</v>
      </c>
      <c r="I1228" s="37">
        <f t="shared" si="478"/>
        <v>0</v>
      </c>
      <c r="J1228" s="37">
        <f t="shared" si="478"/>
        <v>0</v>
      </c>
      <c r="K1228" s="37">
        <f t="shared" si="478"/>
        <v>0</v>
      </c>
      <c r="L1228" s="37">
        <f t="shared" si="478"/>
        <v>600</v>
      </c>
      <c r="M1228" s="37">
        <f t="shared" si="478"/>
        <v>0</v>
      </c>
    </row>
    <row r="1229" spans="1:13" s="33" customFormat="1" ht="33.75">
      <c r="A1229" s="34" t="s">
        <v>613</v>
      </c>
      <c r="B1229" s="79" t="s">
        <v>172</v>
      </c>
      <c r="C1229" s="79" t="s">
        <v>32</v>
      </c>
      <c r="D1229" s="79" t="s">
        <v>647</v>
      </c>
      <c r="E1229" s="81">
        <v>310</v>
      </c>
      <c r="F1229" s="37">
        <v>600</v>
      </c>
      <c r="G1229" s="37"/>
      <c r="H1229" s="38"/>
      <c r="I1229" s="38"/>
      <c r="J1229" s="38"/>
      <c r="K1229" s="39"/>
      <c r="L1229" s="37">
        <f>F1229+H1229+I1229+J1229+K1229</f>
        <v>600</v>
      </c>
      <c r="M1229" s="37">
        <f>G1229+K1229</f>
        <v>0</v>
      </c>
    </row>
    <row r="1230" spans="1:13" s="33" customFormat="1" ht="99.75">
      <c r="A1230" s="34" t="s">
        <v>648</v>
      </c>
      <c r="B1230" s="79" t="s">
        <v>172</v>
      </c>
      <c r="C1230" s="79" t="s">
        <v>32</v>
      </c>
      <c r="D1230" s="79" t="s">
        <v>649</v>
      </c>
      <c r="E1230" s="79"/>
      <c r="F1230" s="37">
        <f>F1231</f>
        <v>100</v>
      </c>
      <c r="G1230" s="109">
        <f>G1231</f>
        <v>0</v>
      </c>
      <c r="H1230" s="37">
        <f t="shared" ref="H1230:M1231" si="479">H1231</f>
        <v>0</v>
      </c>
      <c r="I1230" s="37">
        <f t="shared" si="479"/>
        <v>0</v>
      </c>
      <c r="J1230" s="37">
        <f t="shared" si="479"/>
        <v>0</v>
      </c>
      <c r="K1230" s="37">
        <f t="shared" si="479"/>
        <v>0</v>
      </c>
      <c r="L1230" s="37">
        <f t="shared" si="479"/>
        <v>100</v>
      </c>
      <c r="M1230" s="37">
        <f t="shared" si="479"/>
        <v>0</v>
      </c>
    </row>
    <row r="1231" spans="1:13" s="33" customFormat="1" ht="33.75">
      <c r="A1231" s="50" t="s">
        <v>44</v>
      </c>
      <c r="B1231" s="79" t="s">
        <v>172</v>
      </c>
      <c r="C1231" s="79" t="s">
        <v>32</v>
      </c>
      <c r="D1231" s="79" t="s">
        <v>649</v>
      </c>
      <c r="E1231" s="81">
        <v>300</v>
      </c>
      <c r="F1231" s="37">
        <f>F1232</f>
        <v>100</v>
      </c>
      <c r="G1231" s="109">
        <f>G1232</f>
        <v>0</v>
      </c>
      <c r="H1231" s="37">
        <f t="shared" si="479"/>
        <v>0</v>
      </c>
      <c r="I1231" s="37">
        <f t="shared" si="479"/>
        <v>0</v>
      </c>
      <c r="J1231" s="37">
        <f t="shared" si="479"/>
        <v>0</v>
      </c>
      <c r="K1231" s="37">
        <f t="shared" si="479"/>
        <v>0</v>
      </c>
      <c r="L1231" s="37">
        <f t="shared" si="479"/>
        <v>100</v>
      </c>
      <c r="M1231" s="37">
        <f t="shared" si="479"/>
        <v>0</v>
      </c>
    </row>
    <row r="1232" spans="1:13" s="33" customFormat="1" ht="33.75">
      <c r="A1232" s="34" t="s">
        <v>613</v>
      </c>
      <c r="B1232" s="79" t="s">
        <v>172</v>
      </c>
      <c r="C1232" s="79" t="s">
        <v>32</v>
      </c>
      <c r="D1232" s="79" t="s">
        <v>649</v>
      </c>
      <c r="E1232" s="81">
        <v>310</v>
      </c>
      <c r="F1232" s="37">
        <v>100</v>
      </c>
      <c r="G1232" s="37"/>
      <c r="H1232" s="38"/>
      <c r="I1232" s="38"/>
      <c r="J1232" s="38"/>
      <c r="K1232" s="39"/>
      <c r="L1232" s="37">
        <f>F1232+H1232+I1232+J1232+K1232</f>
        <v>100</v>
      </c>
      <c r="M1232" s="37">
        <f>G1232+K1232</f>
        <v>0</v>
      </c>
    </row>
    <row r="1233" spans="1:13" s="33" customFormat="1" ht="132.75">
      <c r="A1233" s="50" t="s">
        <v>650</v>
      </c>
      <c r="B1233" s="79" t="s">
        <v>172</v>
      </c>
      <c r="C1233" s="79" t="s">
        <v>32</v>
      </c>
      <c r="D1233" s="79" t="s">
        <v>651</v>
      </c>
      <c r="E1233" s="79"/>
      <c r="F1233" s="37">
        <f>F1234</f>
        <v>12</v>
      </c>
      <c r="G1233" s="37">
        <f>G1234</f>
        <v>0</v>
      </c>
      <c r="H1233" s="37">
        <f t="shared" ref="H1233:M1234" si="480">H1234</f>
        <v>0</v>
      </c>
      <c r="I1233" s="37">
        <f t="shared" si="480"/>
        <v>0</v>
      </c>
      <c r="J1233" s="37">
        <f t="shared" si="480"/>
        <v>0</v>
      </c>
      <c r="K1233" s="37">
        <f t="shared" si="480"/>
        <v>0</v>
      </c>
      <c r="L1233" s="37">
        <f t="shared" si="480"/>
        <v>12</v>
      </c>
      <c r="M1233" s="37">
        <f t="shared" si="480"/>
        <v>0</v>
      </c>
    </row>
    <row r="1234" spans="1:13" s="33" customFormat="1" ht="33.75">
      <c r="A1234" s="50" t="s">
        <v>44</v>
      </c>
      <c r="B1234" s="79" t="s">
        <v>172</v>
      </c>
      <c r="C1234" s="79" t="s">
        <v>32</v>
      </c>
      <c r="D1234" s="79" t="s">
        <v>651</v>
      </c>
      <c r="E1234" s="81">
        <v>300</v>
      </c>
      <c r="F1234" s="37">
        <f>F1235</f>
        <v>12</v>
      </c>
      <c r="G1234" s="37">
        <f>G1235</f>
        <v>0</v>
      </c>
      <c r="H1234" s="37">
        <f t="shared" si="480"/>
        <v>0</v>
      </c>
      <c r="I1234" s="37">
        <f t="shared" si="480"/>
        <v>0</v>
      </c>
      <c r="J1234" s="37">
        <f t="shared" si="480"/>
        <v>0</v>
      </c>
      <c r="K1234" s="37">
        <f t="shared" si="480"/>
        <v>0</v>
      </c>
      <c r="L1234" s="37">
        <f t="shared" si="480"/>
        <v>12</v>
      </c>
      <c r="M1234" s="37">
        <f t="shared" si="480"/>
        <v>0</v>
      </c>
    </row>
    <row r="1235" spans="1:13" s="33" customFormat="1" ht="33.75">
      <c r="A1235" s="34" t="s">
        <v>613</v>
      </c>
      <c r="B1235" s="79" t="s">
        <v>172</v>
      </c>
      <c r="C1235" s="79" t="s">
        <v>32</v>
      </c>
      <c r="D1235" s="79" t="s">
        <v>651</v>
      </c>
      <c r="E1235" s="81">
        <v>310</v>
      </c>
      <c r="F1235" s="37">
        <v>12</v>
      </c>
      <c r="G1235" s="37"/>
      <c r="H1235" s="38"/>
      <c r="I1235" s="38"/>
      <c r="J1235" s="38"/>
      <c r="K1235" s="39"/>
      <c r="L1235" s="37">
        <f>F1235+H1235+I1235+J1235+K1235</f>
        <v>12</v>
      </c>
      <c r="M1235" s="37">
        <f>G1235+K1235</f>
        <v>0</v>
      </c>
    </row>
    <row r="1236" spans="1:13" s="33" customFormat="1" ht="264.75">
      <c r="A1236" s="50" t="s">
        <v>652</v>
      </c>
      <c r="B1236" s="79" t="s">
        <v>172</v>
      </c>
      <c r="C1236" s="79" t="s">
        <v>32</v>
      </c>
      <c r="D1236" s="79" t="s">
        <v>653</v>
      </c>
      <c r="E1236" s="79"/>
      <c r="F1236" s="37">
        <f>F1237</f>
        <v>9</v>
      </c>
      <c r="G1236" s="37">
        <f>G1237</f>
        <v>0</v>
      </c>
      <c r="H1236" s="37">
        <f t="shared" ref="H1236:M1237" si="481">H1237</f>
        <v>0</v>
      </c>
      <c r="I1236" s="37">
        <f t="shared" si="481"/>
        <v>0</v>
      </c>
      <c r="J1236" s="37">
        <f t="shared" si="481"/>
        <v>0</v>
      </c>
      <c r="K1236" s="37">
        <f t="shared" si="481"/>
        <v>0</v>
      </c>
      <c r="L1236" s="37">
        <f t="shared" si="481"/>
        <v>9</v>
      </c>
      <c r="M1236" s="37">
        <f t="shared" si="481"/>
        <v>0</v>
      </c>
    </row>
    <row r="1237" spans="1:13" s="33" customFormat="1" ht="33.75">
      <c r="A1237" s="50" t="s">
        <v>44</v>
      </c>
      <c r="B1237" s="79" t="s">
        <v>172</v>
      </c>
      <c r="C1237" s="79" t="s">
        <v>32</v>
      </c>
      <c r="D1237" s="79" t="s">
        <v>653</v>
      </c>
      <c r="E1237" s="81">
        <v>300</v>
      </c>
      <c r="F1237" s="37">
        <f>F1238</f>
        <v>9</v>
      </c>
      <c r="G1237" s="37">
        <f>G1238</f>
        <v>0</v>
      </c>
      <c r="H1237" s="37">
        <f t="shared" si="481"/>
        <v>0</v>
      </c>
      <c r="I1237" s="37">
        <f t="shared" si="481"/>
        <v>0</v>
      </c>
      <c r="J1237" s="37">
        <f t="shared" si="481"/>
        <v>0</v>
      </c>
      <c r="K1237" s="37">
        <f t="shared" si="481"/>
        <v>0</v>
      </c>
      <c r="L1237" s="37">
        <f t="shared" si="481"/>
        <v>9</v>
      </c>
      <c r="M1237" s="37">
        <f t="shared" si="481"/>
        <v>0</v>
      </c>
    </row>
    <row r="1238" spans="1:13" s="33" customFormat="1" ht="33.75">
      <c r="A1238" s="34" t="s">
        <v>613</v>
      </c>
      <c r="B1238" s="79" t="s">
        <v>172</v>
      </c>
      <c r="C1238" s="79" t="s">
        <v>32</v>
      </c>
      <c r="D1238" s="79" t="s">
        <v>653</v>
      </c>
      <c r="E1238" s="81">
        <v>310</v>
      </c>
      <c r="F1238" s="37">
        <v>9</v>
      </c>
      <c r="G1238" s="37"/>
      <c r="H1238" s="38"/>
      <c r="I1238" s="38"/>
      <c r="J1238" s="38"/>
      <c r="K1238" s="39"/>
      <c r="L1238" s="37">
        <f>F1238+H1238+I1238+J1238+K1238</f>
        <v>9</v>
      </c>
      <c r="M1238" s="37">
        <f>G1238+K1238</f>
        <v>0</v>
      </c>
    </row>
    <row r="1239" spans="1:13" s="33" customFormat="1" ht="116.25">
      <c r="A1239" s="50" t="s">
        <v>654</v>
      </c>
      <c r="B1239" s="79" t="s">
        <v>172</v>
      </c>
      <c r="C1239" s="79" t="s">
        <v>32</v>
      </c>
      <c r="D1239" s="79" t="s">
        <v>655</v>
      </c>
      <c r="E1239" s="79"/>
      <c r="F1239" s="37">
        <f>F1240</f>
        <v>1633</v>
      </c>
      <c r="G1239" s="37">
        <f>G1240</f>
        <v>0</v>
      </c>
      <c r="H1239" s="37">
        <f t="shared" ref="H1239:M1240" si="482">H1240</f>
        <v>0</v>
      </c>
      <c r="I1239" s="37">
        <f t="shared" si="482"/>
        <v>0</v>
      </c>
      <c r="J1239" s="37">
        <f t="shared" si="482"/>
        <v>0</v>
      </c>
      <c r="K1239" s="37">
        <f t="shared" si="482"/>
        <v>0</v>
      </c>
      <c r="L1239" s="37">
        <f t="shared" si="482"/>
        <v>1633</v>
      </c>
      <c r="M1239" s="37">
        <f t="shared" si="482"/>
        <v>0</v>
      </c>
    </row>
    <row r="1240" spans="1:13" s="33" customFormat="1" ht="33.75">
      <c r="A1240" s="50" t="s">
        <v>44</v>
      </c>
      <c r="B1240" s="79" t="s">
        <v>172</v>
      </c>
      <c r="C1240" s="79" t="s">
        <v>32</v>
      </c>
      <c r="D1240" s="79" t="s">
        <v>655</v>
      </c>
      <c r="E1240" s="81">
        <v>300</v>
      </c>
      <c r="F1240" s="37">
        <f>F1241</f>
        <v>1633</v>
      </c>
      <c r="G1240" s="37">
        <f>G1241</f>
        <v>0</v>
      </c>
      <c r="H1240" s="37">
        <f t="shared" si="482"/>
        <v>0</v>
      </c>
      <c r="I1240" s="37">
        <f t="shared" si="482"/>
        <v>0</v>
      </c>
      <c r="J1240" s="37">
        <f t="shared" si="482"/>
        <v>0</v>
      </c>
      <c r="K1240" s="37">
        <f t="shared" si="482"/>
        <v>0</v>
      </c>
      <c r="L1240" s="37">
        <f t="shared" si="482"/>
        <v>1633</v>
      </c>
      <c r="M1240" s="37">
        <f t="shared" si="482"/>
        <v>0</v>
      </c>
    </row>
    <row r="1241" spans="1:13" s="33" customFormat="1" ht="33.75">
      <c r="A1241" s="34" t="s">
        <v>613</v>
      </c>
      <c r="B1241" s="79" t="s">
        <v>172</v>
      </c>
      <c r="C1241" s="79" t="s">
        <v>32</v>
      </c>
      <c r="D1241" s="79" t="s">
        <v>655</v>
      </c>
      <c r="E1241" s="81">
        <v>310</v>
      </c>
      <c r="F1241" s="37">
        <v>1633</v>
      </c>
      <c r="G1241" s="37"/>
      <c r="H1241" s="38"/>
      <c r="I1241" s="38"/>
      <c r="J1241" s="38"/>
      <c r="K1241" s="39"/>
      <c r="L1241" s="37">
        <f>F1241+H1241+I1241+J1241+K1241</f>
        <v>1633</v>
      </c>
      <c r="M1241" s="37">
        <f>G1241+K1241</f>
        <v>0</v>
      </c>
    </row>
    <row r="1242" spans="1:13" s="33" customFormat="1" ht="33.75">
      <c r="A1242" s="50" t="s">
        <v>656</v>
      </c>
      <c r="B1242" s="79" t="s">
        <v>172</v>
      </c>
      <c r="C1242" s="79" t="s">
        <v>32</v>
      </c>
      <c r="D1242" s="79" t="s">
        <v>657</v>
      </c>
      <c r="E1242" s="79"/>
      <c r="F1242" s="37">
        <f>F1243</f>
        <v>29104</v>
      </c>
      <c r="G1242" s="37">
        <f>G1243</f>
        <v>0</v>
      </c>
      <c r="H1242" s="37">
        <f t="shared" ref="H1242:M1243" si="483">H1243</f>
        <v>0</v>
      </c>
      <c r="I1242" s="37">
        <f t="shared" si="483"/>
        <v>0</v>
      </c>
      <c r="J1242" s="37">
        <f t="shared" si="483"/>
        <v>0</v>
      </c>
      <c r="K1242" s="37">
        <f t="shared" si="483"/>
        <v>0</v>
      </c>
      <c r="L1242" s="37">
        <f t="shared" si="483"/>
        <v>29104</v>
      </c>
      <c r="M1242" s="37">
        <f t="shared" si="483"/>
        <v>0</v>
      </c>
    </row>
    <row r="1243" spans="1:13" s="33" customFormat="1" ht="33.75">
      <c r="A1243" s="34" t="s">
        <v>44</v>
      </c>
      <c r="B1243" s="79" t="s">
        <v>172</v>
      </c>
      <c r="C1243" s="79" t="s">
        <v>32</v>
      </c>
      <c r="D1243" s="79" t="s">
        <v>657</v>
      </c>
      <c r="E1243" s="81">
        <v>300</v>
      </c>
      <c r="F1243" s="37">
        <f>F1244</f>
        <v>29104</v>
      </c>
      <c r="G1243" s="37">
        <f>G1244</f>
        <v>0</v>
      </c>
      <c r="H1243" s="37">
        <f t="shared" si="483"/>
        <v>0</v>
      </c>
      <c r="I1243" s="37">
        <f t="shared" si="483"/>
        <v>0</v>
      </c>
      <c r="J1243" s="37">
        <f t="shared" si="483"/>
        <v>0</v>
      </c>
      <c r="K1243" s="37">
        <f t="shared" si="483"/>
        <v>0</v>
      </c>
      <c r="L1243" s="37">
        <f t="shared" si="483"/>
        <v>29104</v>
      </c>
      <c r="M1243" s="37">
        <f t="shared" si="483"/>
        <v>0</v>
      </c>
    </row>
    <row r="1244" spans="1:13" s="33" customFormat="1" ht="33.75">
      <c r="A1244" s="34" t="s">
        <v>613</v>
      </c>
      <c r="B1244" s="79" t="s">
        <v>172</v>
      </c>
      <c r="C1244" s="79" t="s">
        <v>32</v>
      </c>
      <c r="D1244" s="79" t="s">
        <v>657</v>
      </c>
      <c r="E1244" s="81">
        <v>310</v>
      </c>
      <c r="F1244" s="37">
        <v>29104</v>
      </c>
      <c r="G1244" s="37"/>
      <c r="H1244" s="38"/>
      <c r="I1244" s="38"/>
      <c r="J1244" s="38"/>
      <c r="K1244" s="39"/>
      <c r="L1244" s="37">
        <f>F1244+H1244+I1244+J1244+K1244</f>
        <v>29104</v>
      </c>
      <c r="M1244" s="37">
        <f>G1244+K1244</f>
        <v>0</v>
      </c>
    </row>
    <row r="1245" spans="1:13" s="33" customFormat="1" ht="50.25">
      <c r="A1245" s="34" t="s">
        <v>658</v>
      </c>
      <c r="B1245" s="79" t="s">
        <v>172</v>
      </c>
      <c r="C1245" s="79" t="s">
        <v>32</v>
      </c>
      <c r="D1245" s="35" t="s">
        <v>659</v>
      </c>
      <c r="E1245" s="116"/>
      <c r="F1245" s="37">
        <f>F1246</f>
        <v>7050</v>
      </c>
      <c r="G1245" s="37">
        <f>G1246</f>
        <v>0</v>
      </c>
      <c r="H1245" s="37">
        <f t="shared" ref="H1245:M1246" si="484">H1246</f>
        <v>0</v>
      </c>
      <c r="I1245" s="37">
        <f t="shared" si="484"/>
        <v>0</v>
      </c>
      <c r="J1245" s="37">
        <f t="shared" si="484"/>
        <v>0</v>
      </c>
      <c r="K1245" s="37">
        <f t="shared" si="484"/>
        <v>0</v>
      </c>
      <c r="L1245" s="37">
        <f t="shared" si="484"/>
        <v>7050</v>
      </c>
      <c r="M1245" s="37">
        <f t="shared" si="484"/>
        <v>0</v>
      </c>
    </row>
    <row r="1246" spans="1:13" s="33" customFormat="1" ht="33.75">
      <c r="A1246" s="34" t="s">
        <v>44</v>
      </c>
      <c r="B1246" s="79" t="s">
        <v>172</v>
      </c>
      <c r="C1246" s="79" t="s">
        <v>32</v>
      </c>
      <c r="D1246" s="35" t="s">
        <v>659</v>
      </c>
      <c r="E1246" s="116">
        <v>300</v>
      </c>
      <c r="F1246" s="37">
        <f>F1247</f>
        <v>7050</v>
      </c>
      <c r="G1246" s="37">
        <f>G1247</f>
        <v>0</v>
      </c>
      <c r="H1246" s="37">
        <f t="shared" si="484"/>
        <v>0</v>
      </c>
      <c r="I1246" s="37">
        <f t="shared" si="484"/>
        <v>0</v>
      </c>
      <c r="J1246" s="37">
        <f t="shared" si="484"/>
        <v>0</v>
      </c>
      <c r="K1246" s="37">
        <f t="shared" si="484"/>
        <v>0</v>
      </c>
      <c r="L1246" s="37">
        <f t="shared" si="484"/>
        <v>7050</v>
      </c>
      <c r="M1246" s="37">
        <f t="shared" si="484"/>
        <v>0</v>
      </c>
    </row>
    <row r="1247" spans="1:13" s="33" customFormat="1" ht="33.75">
      <c r="A1247" s="34" t="s">
        <v>613</v>
      </c>
      <c r="B1247" s="79" t="s">
        <v>172</v>
      </c>
      <c r="C1247" s="79" t="s">
        <v>32</v>
      </c>
      <c r="D1247" s="35" t="s">
        <v>659</v>
      </c>
      <c r="E1247" s="116">
        <v>310</v>
      </c>
      <c r="F1247" s="37">
        <v>7050</v>
      </c>
      <c r="G1247" s="37"/>
      <c r="H1247" s="38"/>
      <c r="I1247" s="38"/>
      <c r="J1247" s="38"/>
      <c r="K1247" s="39"/>
      <c r="L1247" s="37">
        <f>F1247+H1247+I1247+J1247+K1247</f>
        <v>7050</v>
      </c>
      <c r="M1247" s="37">
        <f>G1247+K1247</f>
        <v>0</v>
      </c>
    </row>
    <row r="1248" spans="1:13" s="33" customFormat="1" ht="165.75">
      <c r="A1248" s="34" t="s">
        <v>660</v>
      </c>
      <c r="B1248" s="79" t="s">
        <v>172</v>
      </c>
      <c r="C1248" s="79" t="s">
        <v>32</v>
      </c>
      <c r="D1248" s="35" t="s">
        <v>661</v>
      </c>
      <c r="E1248" s="116"/>
      <c r="F1248" s="37">
        <f>F1249</f>
        <v>550</v>
      </c>
      <c r="G1248" s="37">
        <f>G1249</f>
        <v>0</v>
      </c>
      <c r="H1248" s="37">
        <f t="shared" ref="H1248:M1249" si="485">H1249</f>
        <v>0</v>
      </c>
      <c r="I1248" s="37">
        <f t="shared" si="485"/>
        <v>0</v>
      </c>
      <c r="J1248" s="37">
        <f t="shared" si="485"/>
        <v>0</v>
      </c>
      <c r="K1248" s="37">
        <f t="shared" si="485"/>
        <v>0</v>
      </c>
      <c r="L1248" s="37">
        <f t="shared" si="485"/>
        <v>550</v>
      </c>
      <c r="M1248" s="37">
        <f t="shared" si="485"/>
        <v>0</v>
      </c>
    </row>
    <row r="1249" spans="1:13" s="33" customFormat="1" ht="33.75">
      <c r="A1249" s="34" t="s">
        <v>44</v>
      </c>
      <c r="B1249" s="79" t="s">
        <v>172</v>
      </c>
      <c r="C1249" s="79" t="s">
        <v>32</v>
      </c>
      <c r="D1249" s="35" t="s">
        <v>661</v>
      </c>
      <c r="E1249" s="42">
        <v>300</v>
      </c>
      <c r="F1249" s="37">
        <f>F1250</f>
        <v>550</v>
      </c>
      <c r="G1249" s="37">
        <f>G1250</f>
        <v>0</v>
      </c>
      <c r="H1249" s="37">
        <f t="shared" si="485"/>
        <v>0</v>
      </c>
      <c r="I1249" s="37">
        <f t="shared" si="485"/>
        <v>0</v>
      </c>
      <c r="J1249" s="37">
        <f t="shared" si="485"/>
        <v>0</v>
      </c>
      <c r="K1249" s="37">
        <f t="shared" si="485"/>
        <v>0</v>
      </c>
      <c r="L1249" s="37">
        <f t="shared" si="485"/>
        <v>550</v>
      </c>
      <c r="M1249" s="37">
        <f t="shared" si="485"/>
        <v>0</v>
      </c>
    </row>
    <row r="1250" spans="1:13" s="33" customFormat="1" ht="33.75">
      <c r="A1250" s="34" t="s">
        <v>613</v>
      </c>
      <c r="B1250" s="79" t="s">
        <v>172</v>
      </c>
      <c r="C1250" s="79" t="s">
        <v>32</v>
      </c>
      <c r="D1250" s="35" t="s">
        <v>661</v>
      </c>
      <c r="E1250" s="42">
        <v>310</v>
      </c>
      <c r="F1250" s="37">
        <v>550</v>
      </c>
      <c r="G1250" s="37"/>
      <c r="H1250" s="38"/>
      <c r="I1250" s="38"/>
      <c r="J1250" s="38"/>
      <c r="K1250" s="39"/>
      <c r="L1250" s="37">
        <f>F1250+H1250+I1250+J1250+K1250</f>
        <v>550</v>
      </c>
      <c r="M1250" s="37">
        <f>G1250+K1250</f>
        <v>0</v>
      </c>
    </row>
    <row r="1251" spans="1:13" s="131" customFormat="1" ht="50.25" hidden="1">
      <c r="A1251" s="34" t="s">
        <v>662</v>
      </c>
      <c r="B1251" s="35" t="s">
        <v>172</v>
      </c>
      <c r="C1251" s="35" t="s">
        <v>32</v>
      </c>
      <c r="D1251" s="54" t="s">
        <v>238</v>
      </c>
      <c r="E1251" s="35"/>
      <c r="F1251" s="37">
        <f t="shared" ref="F1251:M1254" si="486">F1252</f>
        <v>0</v>
      </c>
      <c r="G1251" s="37">
        <f t="shared" si="486"/>
        <v>0</v>
      </c>
      <c r="H1251" s="58">
        <f t="shared" si="486"/>
        <v>0</v>
      </c>
      <c r="I1251" s="58">
        <f t="shared" si="486"/>
        <v>0</v>
      </c>
      <c r="J1251" s="58">
        <f t="shared" si="486"/>
        <v>0</v>
      </c>
      <c r="K1251" s="58">
        <f t="shared" si="486"/>
        <v>0</v>
      </c>
      <c r="L1251" s="58">
        <f t="shared" si="486"/>
        <v>0</v>
      </c>
      <c r="M1251" s="58">
        <f t="shared" si="486"/>
        <v>0</v>
      </c>
    </row>
    <row r="1252" spans="1:13" s="131" customFormat="1" ht="50.25" hidden="1">
      <c r="A1252" s="34" t="s">
        <v>239</v>
      </c>
      <c r="B1252" s="160" t="s">
        <v>172</v>
      </c>
      <c r="C1252" s="160" t="s">
        <v>32</v>
      </c>
      <c r="D1252" s="161" t="s">
        <v>240</v>
      </c>
      <c r="E1252" s="35"/>
      <c r="F1252" s="37">
        <f t="shared" si="486"/>
        <v>0</v>
      </c>
      <c r="G1252" s="37">
        <f t="shared" si="486"/>
        <v>0</v>
      </c>
      <c r="H1252" s="58">
        <f t="shared" si="486"/>
        <v>0</v>
      </c>
      <c r="I1252" s="58">
        <f t="shared" si="486"/>
        <v>0</v>
      </c>
      <c r="J1252" s="58">
        <f t="shared" si="486"/>
        <v>0</v>
      </c>
      <c r="K1252" s="58">
        <f t="shared" si="486"/>
        <v>0</v>
      </c>
      <c r="L1252" s="58">
        <f t="shared" si="486"/>
        <v>0</v>
      </c>
      <c r="M1252" s="58">
        <f t="shared" si="486"/>
        <v>0</v>
      </c>
    </row>
    <row r="1253" spans="1:13" s="131" customFormat="1" ht="66.75" hidden="1">
      <c r="A1253" s="34" t="s">
        <v>259</v>
      </c>
      <c r="B1253" s="35" t="s">
        <v>172</v>
      </c>
      <c r="C1253" s="35" t="s">
        <v>32</v>
      </c>
      <c r="D1253" s="42" t="s">
        <v>260</v>
      </c>
      <c r="E1253" s="35"/>
      <c r="F1253" s="37">
        <f t="shared" si="486"/>
        <v>0</v>
      </c>
      <c r="G1253" s="37">
        <f t="shared" si="486"/>
        <v>0</v>
      </c>
      <c r="H1253" s="58">
        <f t="shared" si="486"/>
        <v>0</v>
      </c>
      <c r="I1253" s="58">
        <f t="shared" si="486"/>
        <v>0</v>
      </c>
      <c r="J1253" s="58">
        <f t="shared" si="486"/>
        <v>0</v>
      </c>
      <c r="K1253" s="58">
        <f t="shared" si="486"/>
        <v>0</v>
      </c>
      <c r="L1253" s="58">
        <f t="shared" si="486"/>
        <v>0</v>
      </c>
      <c r="M1253" s="58">
        <f t="shared" si="486"/>
        <v>0</v>
      </c>
    </row>
    <row r="1254" spans="1:13" s="131" customFormat="1" ht="18.75" hidden="1">
      <c r="A1254" s="34" t="s">
        <v>47</v>
      </c>
      <c r="B1254" s="35" t="s">
        <v>172</v>
      </c>
      <c r="C1254" s="35" t="s">
        <v>32</v>
      </c>
      <c r="D1254" s="42" t="s">
        <v>260</v>
      </c>
      <c r="E1254" s="35">
        <v>800</v>
      </c>
      <c r="F1254" s="37">
        <f t="shared" si="486"/>
        <v>0</v>
      </c>
      <c r="G1254" s="37">
        <f t="shared" si="486"/>
        <v>0</v>
      </c>
      <c r="H1254" s="58">
        <f t="shared" si="486"/>
        <v>0</v>
      </c>
      <c r="I1254" s="58">
        <f t="shared" si="486"/>
        <v>0</v>
      </c>
      <c r="J1254" s="58">
        <f t="shared" si="486"/>
        <v>0</v>
      </c>
      <c r="K1254" s="58">
        <f t="shared" si="486"/>
        <v>0</v>
      </c>
      <c r="L1254" s="58">
        <f t="shared" si="486"/>
        <v>0</v>
      </c>
      <c r="M1254" s="58">
        <f t="shared" si="486"/>
        <v>0</v>
      </c>
    </row>
    <row r="1255" spans="1:13" s="131" customFormat="1" ht="66.75" hidden="1">
      <c r="A1255" s="34" t="s">
        <v>248</v>
      </c>
      <c r="B1255" s="35" t="s">
        <v>172</v>
      </c>
      <c r="C1255" s="35" t="s">
        <v>32</v>
      </c>
      <c r="D1255" s="42" t="s">
        <v>260</v>
      </c>
      <c r="E1255" s="35">
        <v>810</v>
      </c>
      <c r="F1255" s="37"/>
      <c r="G1255" s="37"/>
      <c r="H1255" s="38"/>
      <c r="I1255" s="38"/>
      <c r="J1255" s="38"/>
      <c r="K1255" s="39"/>
      <c r="L1255" s="37">
        <f>F1255+H1255+I1255+J1255+K1255</f>
        <v>0</v>
      </c>
      <c r="M1255" s="37">
        <f>G1255+K1255</f>
        <v>0</v>
      </c>
    </row>
    <row r="1256" spans="1:13" s="115" customFormat="1" ht="18.75">
      <c r="A1256" s="34" t="s">
        <v>33</v>
      </c>
      <c r="B1256" s="35" t="s">
        <v>172</v>
      </c>
      <c r="C1256" s="35" t="s">
        <v>32</v>
      </c>
      <c r="D1256" s="47" t="s">
        <v>34</v>
      </c>
      <c r="E1256" s="35"/>
      <c r="F1256" s="37">
        <f>F1257+F1260+F1263+F1266</f>
        <v>5210</v>
      </c>
      <c r="G1256" s="37">
        <f>G1257+G1260+G1263+G1266</f>
        <v>5210</v>
      </c>
      <c r="H1256" s="37">
        <f t="shared" ref="H1256:M1256" si="487">H1257+H1260+H1263+H1266</f>
        <v>0</v>
      </c>
      <c r="I1256" s="37">
        <f t="shared" si="487"/>
        <v>0</v>
      </c>
      <c r="J1256" s="37">
        <f t="shared" si="487"/>
        <v>0</v>
      </c>
      <c r="K1256" s="37">
        <f t="shared" si="487"/>
        <v>0</v>
      </c>
      <c r="L1256" s="37">
        <f t="shared" si="487"/>
        <v>5210</v>
      </c>
      <c r="M1256" s="37">
        <f t="shared" si="487"/>
        <v>5210</v>
      </c>
    </row>
    <row r="1257" spans="1:13" s="131" customFormat="1" ht="116.25" hidden="1">
      <c r="A1257" s="34" t="s">
        <v>663</v>
      </c>
      <c r="B1257" s="35" t="s">
        <v>172</v>
      </c>
      <c r="C1257" s="35" t="s">
        <v>32</v>
      </c>
      <c r="D1257" s="42" t="s">
        <v>664</v>
      </c>
      <c r="E1257" s="35"/>
      <c r="F1257" s="37">
        <f>F1258</f>
        <v>0</v>
      </c>
      <c r="G1257" s="37">
        <f>G1258</f>
        <v>0</v>
      </c>
      <c r="H1257" s="58">
        <f t="shared" ref="H1257:M1258" si="488">H1258</f>
        <v>0</v>
      </c>
      <c r="I1257" s="58">
        <f t="shared" si="488"/>
        <v>0</v>
      </c>
      <c r="J1257" s="58">
        <f t="shared" si="488"/>
        <v>0</v>
      </c>
      <c r="K1257" s="58">
        <f t="shared" si="488"/>
        <v>0</v>
      </c>
      <c r="L1257" s="58">
        <f t="shared" si="488"/>
        <v>0</v>
      </c>
      <c r="M1257" s="58">
        <f t="shared" si="488"/>
        <v>0</v>
      </c>
    </row>
    <row r="1258" spans="1:13" s="131" customFormat="1" ht="33.75" hidden="1">
      <c r="A1258" s="34" t="s">
        <v>44</v>
      </c>
      <c r="B1258" s="35" t="s">
        <v>172</v>
      </c>
      <c r="C1258" s="35" t="s">
        <v>32</v>
      </c>
      <c r="D1258" s="42" t="s">
        <v>664</v>
      </c>
      <c r="E1258" s="42">
        <v>300</v>
      </c>
      <c r="F1258" s="37">
        <f>F1259</f>
        <v>0</v>
      </c>
      <c r="G1258" s="37">
        <f>G1259</f>
        <v>0</v>
      </c>
      <c r="H1258" s="58">
        <f t="shared" si="488"/>
        <v>0</v>
      </c>
      <c r="I1258" s="58">
        <f t="shared" si="488"/>
        <v>0</v>
      </c>
      <c r="J1258" s="58">
        <f t="shared" si="488"/>
        <v>0</v>
      </c>
      <c r="K1258" s="58">
        <f t="shared" si="488"/>
        <v>0</v>
      </c>
      <c r="L1258" s="58">
        <f t="shared" si="488"/>
        <v>0</v>
      </c>
      <c r="M1258" s="58">
        <f t="shared" si="488"/>
        <v>0</v>
      </c>
    </row>
    <row r="1259" spans="1:13" s="131" customFormat="1" ht="33.75" hidden="1">
      <c r="A1259" s="34" t="s">
        <v>45</v>
      </c>
      <c r="B1259" s="35" t="s">
        <v>172</v>
      </c>
      <c r="C1259" s="35" t="s">
        <v>32</v>
      </c>
      <c r="D1259" s="42" t="s">
        <v>664</v>
      </c>
      <c r="E1259" s="42">
        <v>320</v>
      </c>
      <c r="F1259" s="37"/>
      <c r="G1259" s="37"/>
      <c r="H1259" s="38"/>
      <c r="I1259" s="38"/>
      <c r="J1259" s="38"/>
      <c r="K1259" s="39"/>
      <c r="L1259" s="37">
        <f>F1259+H1259+I1259+J1259+K1259</f>
        <v>0</v>
      </c>
      <c r="M1259" s="37">
        <f>G1259+K1259</f>
        <v>0</v>
      </c>
    </row>
    <row r="1260" spans="1:13" s="115" customFormat="1" ht="50.25">
      <c r="A1260" s="34" t="s">
        <v>665</v>
      </c>
      <c r="B1260" s="35" t="s">
        <v>172</v>
      </c>
      <c r="C1260" s="35" t="s">
        <v>32</v>
      </c>
      <c r="D1260" s="42" t="s">
        <v>666</v>
      </c>
      <c r="E1260" s="35"/>
      <c r="F1260" s="37">
        <f>F1261</f>
        <v>760</v>
      </c>
      <c r="G1260" s="37">
        <f>G1261</f>
        <v>760</v>
      </c>
      <c r="H1260" s="37">
        <f t="shared" ref="H1260:M1261" si="489">H1261</f>
        <v>0</v>
      </c>
      <c r="I1260" s="37">
        <f t="shared" si="489"/>
        <v>0</v>
      </c>
      <c r="J1260" s="37">
        <f t="shared" si="489"/>
        <v>0</v>
      </c>
      <c r="K1260" s="37">
        <f t="shared" si="489"/>
        <v>0</v>
      </c>
      <c r="L1260" s="37">
        <f t="shared" si="489"/>
        <v>760</v>
      </c>
      <c r="M1260" s="37">
        <f t="shared" si="489"/>
        <v>760</v>
      </c>
    </row>
    <row r="1261" spans="1:13" s="115" customFormat="1" ht="33.75">
      <c r="A1261" s="34" t="s">
        <v>44</v>
      </c>
      <c r="B1261" s="35" t="s">
        <v>172</v>
      </c>
      <c r="C1261" s="35" t="s">
        <v>32</v>
      </c>
      <c r="D1261" s="42" t="s">
        <v>666</v>
      </c>
      <c r="E1261" s="42">
        <v>300</v>
      </c>
      <c r="F1261" s="37">
        <f>F1262</f>
        <v>760</v>
      </c>
      <c r="G1261" s="37">
        <f>G1262</f>
        <v>760</v>
      </c>
      <c r="H1261" s="37">
        <f t="shared" si="489"/>
        <v>0</v>
      </c>
      <c r="I1261" s="37">
        <f t="shared" si="489"/>
        <v>0</v>
      </c>
      <c r="J1261" s="37">
        <f t="shared" si="489"/>
        <v>0</v>
      </c>
      <c r="K1261" s="37">
        <f t="shared" si="489"/>
        <v>0</v>
      </c>
      <c r="L1261" s="37">
        <f t="shared" si="489"/>
        <v>760</v>
      </c>
      <c r="M1261" s="37">
        <f t="shared" si="489"/>
        <v>760</v>
      </c>
    </row>
    <row r="1262" spans="1:13" s="115" customFormat="1" ht="33.75">
      <c r="A1262" s="34" t="s">
        <v>45</v>
      </c>
      <c r="B1262" s="35" t="s">
        <v>172</v>
      </c>
      <c r="C1262" s="35" t="s">
        <v>32</v>
      </c>
      <c r="D1262" s="42" t="s">
        <v>666</v>
      </c>
      <c r="E1262" s="42">
        <v>320</v>
      </c>
      <c r="F1262" s="37">
        <v>760</v>
      </c>
      <c r="G1262" s="37">
        <v>760</v>
      </c>
      <c r="H1262" s="38"/>
      <c r="I1262" s="38"/>
      <c r="J1262" s="38"/>
      <c r="K1262" s="39"/>
      <c r="L1262" s="37">
        <f>F1262+H1262+I1262+J1262+K1262</f>
        <v>760</v>
      </c>
      <c r="M1262" s="37">
        <f>G1262+K1262</f>
        <v>760</v>
      </c>
    </row>
    <row r="1263" spans="1:13" s="115" customFormat="1" ht="66.75">
      <c r="A1263" s="34" t="s">
        <v>667</v>
      </c>
      <c r="B1263" s="35" t="s">
        <v>172</v>
      </c>
      <c r="C1263" s="35" t="s">
        <v>32</v>
      </c>
      <c r="D1263" s="42" t="s">
        <v>668</v>
      </c>
      <c r="E1263" s="35"/>
      <c r="F1263" s="37">
        <f>F1264</f>
        <v>2939</v>
      </c>
      <c r="G1263" s="37">
        <f>G1264</f>
        <v>2939</v>
      </c>
      <c r="H1263" s="37">
        <f t="shared" ref="H1263:M1264" si="490">H1264</f>
        <v>0</v>
      </c>
      <c r="I1263" s="37">
        <f t="shared" si="490"/>
        <v>0</v>
      </c>
      <c r="J1263" s="37">
        <f t="shared" si="490"/>
        <v>0</v>
      </c>
      <c r="K1263" s="37">
        <f t="shared" si="490"/>
        <v>0</v>
      </c>
      <c r="L1263" s="37">
        <f t="shared" si="490"/>
        <v>2939</v>
      </c>
      <c r="M1263" s="37">
        <f t="shared" si="490"/>
        <v>2939</v>
      </c>
    </row>
    <row r="1264" spans="1:13" s="115" customFormat="1" ht="33.75">
      <c r="A1264" s="34" t="s">
        <v>44</v>
      </c>
      <c r="B1264" s="35" t="s">
        <v>172</v>
      </c>
      <c r="C1264" s="35" t="s">
        <v>32</v>
      </c>
      <c r="D1264" s="42" t="s">
        <v>668</v>
      </c>
      <c r="E1264" s="42">
        <v>300</v>
      </c>
      <c r="F1264" s="37">
        <f>F1265</f>
        <v>2939</v>
      </c>
      <c r="G1264" s="37">
        <f>G1265</f>
        <v>2939</v>
      </c>
      <c r="H1264" s="37">
        <f t="shared" si="490"/>
        <v>0</v>
      </c>
      <c r="I1264" s="37">
        <f t="shared" si="490"/>
        <v>0</v>
      </c>
      <c r="J1264" s="37">
        <f t="shared" si="490"/>
        <v>0</v>
      </c>
      <c r="K1264" s="37">
        <f t="shared" si="490"/>
        <v>0</v>
      </c>
      <c r="L1264" s="37">
        <f t="shared" si="490"/>
        <v>2939</v>
      </c>
      <c r="M1264" s="37">
        <f t="shared" si="490"/>
        <v>2939</v>
      </c>
    </row>
    <row r="1265" spans="1:13" s="115" customFormat="1" ht="33.75">
      <c r="A1265" s="34" t="s">
        <v>45</v>
      </c>
      <c r="B1265" s="35" t="s">
        <v>172</v>
      </c>
      <c r="C1265" s="35" t="s">
        <v>32</v>
      </c>
      <c r="D1265" s="42" t="s">
        <v>668</v>
      </c>
      <c r="E1265" s="42">
        <v>320</v>
      </c>
      <c r="F1265" s="37">
        <v>2939</v>
      </c>
      <c r="G1265" s="37">
        <v>2939</v>
      </c>
      <c r="H1265" s="38"/>
      <c r="I1265" s="38"/>
      <c r="J1265" s="38"/>
      <c r="K1265" s="39"/>
      <c r="L1265" s="37">
        <f>F1265+H1265+I1265+J1265+K1265</f>
        <v>2939</v>
      </c>
      <c r="M1265" s="37">
        <f>G1265+K1265</f>
        <v>2939</v>
      </c>
    </row>
    <row r="1266" spans="1:13" s="115" customFormat="1" ht="18.75">
      <c r="A1266" s="34" t="s">
        <v>53</v>
      </c>
      <c r="B1266" s="35" t="s">
        <v>172</v>
      </c>
      <c r="C1266" s="35" t="s">
        <v>32</v>
      </c>
      <c r="D1266" s="42" t="s">
        <v>669</v>
      </c>
      <c r="E1266" s="35"/>
      <c r="F1266" s="37">
        <f t="shared" ref="F1266:M1268" si="491">F1267</f>
        <v>1511</v>
      </c>
      <c r="G1266" s="37">
        <f t="shared" si="491"/>
        <v>1511</v>
      </c>
      <c r="H1266" s="37">
        <f t="shared" si="491"/>
        <v>0</v>
      </c>
      <c r="I1266" s="37">
        <f t="shared" si="491"/>
        <v>0</v>
      </c>
      <c r="J1266" s="37">
        <f t="shared" si="491"/>
        <v>0</v>
      </c>
      <c r="K1266" s="37">
        <f t="shared" si="491"/>
        <v>0</v>
      </c>
      <c r="L1266" s="37">
        <f t="shared" si="491"/>
        <v>1511</v>
      </c>
      <c r="M1266" s="37">
        <f t="shared" si="491"/>
        <v>1511</v>
      </c>
    </row>
    <row r="1267" spans="1:13" s="115" customFormat="1" ht="33.75">
      <c r="A1267" s="34" t="s">
        <v>670</v>
      </c>
      <c r="B1267" s="35" t="s">
        <v>172</v>
      </c>
      <c r="C1267" s="35" t="s">
        <v>32</v>
      </c>
      <c r="D1267" s="42" t="s">
        <v>671</v>
      </c>
      <c r="E1267" s="35"/>
      <c r="F1267" s="37">
        <f t="shared" si="491"/>
        <v>1511</v>
      </c>
      <c r="G1267" s="37">
        <f t="shared" si="491"/>
        <v>1511</v>
      </c>
      <c r="H1267" s="37">
        <f t="shared" si="491"/>
        <v>0</v>
      </c>
      <c r="I1267" s="37">
        <f t="shared" si="491"/>
        <v>0</v>
      </c>
      <c r="J1267" s="37">
        <f t="shared" si="491"/>
        <v>0</v>
      </c>
      <c r="K1267" s="37">
        <f t="shared" si="491"/>
        <v>0</v>
      </c>
      <c r="L1267" s="37">
        <f t="shared" si="491"/>
        <v>1511</v>
      </c>
      <c r="M1267" s="37">
        <f t="shared" si="491"/>
        <v>1511</v>
      </c>
    </row>
    <row r="1268" spans="1:13" s="115" customFormat="1" ht="33.75">
      <c r="A1268" s="34" t="s">
        <v>44</v>
      </c>
      <c r="B1268" s="35" t="s">
        <v>172</v>
      </c>
      <c r="C1268" s="35" t="s">
        <v>32</v>
      </c>
      <c r="D1268" s="42" t="s">
        <v>671</v>
      </c>
      <c r="E1268" s="42">
        <v>300</v>
      </c>
      <c r="F1268" s="37">
        <f t="shared" si="491"/>
        <v>1511</v>
      </c>
      <c r="G1268" s="37">
        <f t="shared" si="491"/>
        <v>1511</v>
      </c>
      <c r="H1268" s="37">
        <f t="shared" si="491"/>
        <v>0</v>
      </c>
      <c r="I1268" s="37">
        <f t="shared" si="491"/>
        <v>0</v>
      </c>
      <c r="J1268" s="37">
        <f t="shared" si="491"/>
        <v>0</v>
      </c>
      <c r="K1268" s="37">
        <f t="shared" si="491"/>
        <v>0</v>
      </c>
      <c r="L1268" s="37">
        <f t="shared" si="491"/>
        <v>1511</v>
      </c>
      <c r="M1268" s="37">
        <f t="shared" si="491"/>
        <v>1511</v>
      </c>
    </row>
    <row r="1269" spans="1:13" s="115" customFormat="1" ht="33.75">
      <c r="A1269" s="34" t="s">
        <v>45</v>
      </c>
      <c r="B1269" s="35" t="s">
        <v>172</v>
      </c>
      <c r="C1269" s="35" t="s">
        <v>32</v>
      </c>
      <c r="D1269" s="42" t="s">
        <v>671</v>
      </c>
      <c r="E1269" s="42">
        <v>320</v>
      </c>
      <c r="F1269" s="37">
        <v>1511</v>
      </c>
      <c r="G1269" s="37">
        <v>1511</v>
      </c>
      <c r="H1269" s="38"/>
      <c r="I1269" s="38"/>
      <c r="J1269" s="38"/>
      <c r="K1269" s="39"/>
      <c r="L1269" s="37">
        <f>F1269+H1269+I1269+J1269+K1269</f>
        <v>1511</v>
      </c>
      <c r="M1269" s="37">
        <f>G1269+K1269</f>
        <v>1511</v>
      </c>
    </row>
    <row r="1270" spans="1:13" s="131" customFormat="1" ht="116.25" hidden="1">
      <c r="A1270" s="51" t="s">
        <v>672</v>
      </c>
      <c r="B1270" s="35" t="s">
        <v>172</v>
      </c>
      <c r="C1270" s="35" t="s">
        <v>32</v>
      </c>
      <c r="D1270" s="35" t="s">
        <v>673</v>
      </c>
      <c r="E1270" s="35"/>
      <c r="F1270" s="109"/>
      <c r="G1270" s="109"/>
      <c r="H1270" s="134"/>
      <c r="I1270" s="134"/>
      <c r="J1270" s="134"/>
      <c r="K1270" s="134"/>
      <c r="L1270" s="134"/>
      <c r="M1270" s="134"/>
    </row>
    <row r="1271" spans="1:13" s="131" customFormat="1" ht="33.75" hidden="1">
      <c r="A1271" s="63" t="s">
        <v>44</v>
      </c>
      <c r="B1271" s="35" t="s">
        <v>172</v>
      </c>
      <c r="C1271" s="35" t="s">
        <v>32</v>
      </c>
      <c r="D1271" s="35" t="s">
        <v>673</v>
      </c>
      <c r="E1271" s="42">
        <v>300</v>
      </c>
      <c r="F1271" s="109"/>
      <c r="G1271" s="109"/>
      <c r="H1271" s="134"/>
      <c r="I1271" s="134"/>
      <c r="J1271" s="134"/>
      <c r="K1271" s="134"/>
      <c r="L1271" s="134"/>
      <c r="M1271" s="134"/>
    </row>
    <row r="1272" spans="1:13" s="131" customFormat="1" ht="33.75" hidden="1">
      <c r="A1272" s="63" t="s">
        <v>674</v>
      </c>
      <c r="B1272" s="35" t="s">
        <v>172</v>
      </c>
      <c r="C1272" s="35" t="s">
        <v>32</v>
      </c>
      <c r="D1272" s="35" t="s">
        <v>673</v>
      </c>
      <c r="E1272" s="42">
        <v>320</v>
      </c>
      <c r="F1272" s="109"/>
      <c r="G1272" s="109"/>
      <c r="H1272" s="38"/>
      <c r="I1272" s="38"/>
      <c r="J1272" s="38"/>
      <c r="K1272" s="39"/>
      <c r="L1272" s="37">
        <f>F1272+H1272+I1272+J1272+K1272</f>
        <v>0</v>
      </c>
      <c r="M1272" s="37">
        <f>G1272+K1272</f>
        <v>0</v>
      </c>
    </row>
    <row r="1273" spans="1:13" s="33" customFormat="1" ht="18.75">
      <c r="A1273" s="34"/>
      <c r="B1273" s="35"/>
      <c r="C1273" s="35"/>
      <c r="D1273" s="42"/>
      <c r="E1273" s="35"/>
      <c r="F1273" s="37"/>
      <c r="G1273" s="37"/>
      <c r="H1273" s="37"/>
      <c r="I1273" s="37"/>
      <c r="J1273" s="37"/>
      <c r="K1273" s="37"/>
      <c r="L1273" s="37"/>
      <c r="M1273" s="37"/>
    </row>
    <row r="1274" spans="1:13" s="33" customFormat="1" ht="18.75">
      <c r="A1274" s="27" t="s">
        <v>675</v>
      </c>
      <c r="B1274" s="28" t="s">
        <v>676</v>
      </c>
      <c r="C1274" s="28" t="s">
        <v>51</v>
      </c>
      <c r="D1274" s="162"/>
      <c r="E1274" s="30"/>
      <c r="F1274" s="30">
        <f>F1275+F1314+F1321</f>
        <v>520462</v>
      </c>
      <c r="G1274" s="30">
        <f>G1275+G1314+G1321</f>
        <v>340331</v>
      </c>
      <c r="H1274" s="30">
        <f t="shared" ref="H1274:M1274" si="492">H1275+H1314+H1321</f>
        <v>0</v>
      </c>
      <c r="I1274" s="30">
        <f t="shared" si="492"/>
        <v>0</v>
      </c>
      <c r="J1274" s="30">
        <f t="shared" si="492"/>
        <v>0</v>
      </c>
      <c r="K1274" s="30">
        <f t="shared" si="492"/>
        <v>0</v>
      </c>
      <c r="L1274" s="30">
        <f t="shared" si="492"/>
        <v>520462</v>
      </c>
      <c r="M1274" s="30">
        <f t="shared" si="492"/>
        <v>340331</v>
      </c>
    </row>
    <row r="1275" spans="1:13" s="33" customFormat="1" ht="50.25">
      <c r="A1275" s="44" t="s">
        <v>607</v>
      </c>
      <c r="B1275" s="35" t="s">
        <v>172</v>
      </c>
      <c r="C1275" s="35" t="s">
        <v>51</v>
      </c>
      <c r="D1275" s="40" t="s">
        <v>608</v>
      </c>
      <c r="E1275" s="35"/>
      <c r="F1275" s="37">
        <f>F1307+F1276</f>
        <v>41056</v>
      </c>
      <c r="G1275" s="37">
        <f>G1307+G1276</f>
        <v>24077</v>
      </c>
      <c r="H1275" s="37">
        <f t="shared" ref="H1275:M1275" si="493">H1307+H1276</f>
        <v>0</v>
      </c>
      <c r="I1275" s="37">
        <f t="shared" si="493"/>
        <v>0</v>
      </c>
      <c r="J1275" s="37">
        <f t="shared" si="493"/>
        <v>0</v>
      </c>
      <c r="K1275" s="37">
        <f t="shared" si="493"/>
        <v>0</v>
      </c>
      <c r="L1275" s="37">
        <f t="shared" si="493"/>
        <v>41056</v>
      </c>
      <c r="M1275" s="37">
        <f t="shared" si="493"/>
        <v>24077</v>
      </c>
    </row>
    <row r="1276" spans="1:13" s="33" customFormat="1" ht="18.75">
      <c r="A1276" s="44" t="s">
        <v>609</v>
      </c>
      <c r="B1276" s="35" t="s">
        <v>172</v>
      </c>
      <c r="C1276" s="35" t="s">
        <v>51</v>
      </c>
      <c r="D1276" s="40" t="s">
        <v>610</v>
      </c>
      <c r="E1276" s="35"/>
      <c r="F1276" s="37">
        <f>F1292+F1295+F1298+F1301+F1304+F1277+F1286+F1289+F1280+F1283</f>
        <v>16979</v>
      </c>
      <c r="G1276" s="37">
        <f>G1292+G1295+G1298+G1301+G1304+G1277+G1286+G1289+G1280+G1283</f>
        <v>0</v>
      </c>
      <c r="H1276" s="37">
        <f t="shared" ref="H1276:M1276" si="494">H1292+H1295+H1298+H1301+H1304+H1277+H1286+H1289+H1280+H1283</f>
        <v>0</v>
      </c>
      <c r="I1276" s="37">
        <f t="shared" si="494"/>
        <v>0</v>
      </c>
      <c r="J1276" s="37">
        <f t="shared" si="494"/>
        <v>0</v>
      </c>
      <c r="K1276" s="37">
        <f t="shared" si="494"/>
        <v>0</v>
      </c>
      <c r="L1276" s="37">
        <f t="shared" si="494"/>
        <v>16979</v>
      </c>
      <c r="M1276" s="37">
        <f t="shared" si="494"/>
        <v>0</v>
      </c>
    </row>
    <row r="1277" spans="1:13" s="33" customFormat="1" ht="116.25">
      <c r="A1277" s="50" t="s">
        <v>677</v>
      </c>
      <c r="B1277" s="35" t="s">
        <v>172</v>
      </c>
      <c r="C1277" s="35" t="s">
        <v>51</v>
      </c>
      <c r="D1277" s="79" t="s">
        <v>678</v>
      </c>
      <c r="E1277" s="79"/>
      <c r="F1277" s="37">
        <f>F1278</f>
        <v>10547</v>
      </c>
      <c r="G1277" s="37">
        <f>G1278</f>
        <v>0</v>
      </c>
      <c r="H1277" s="37">
        <f t="shared" ref="H1277:M1278" si="495">H1278</f>
        <v>0</v>
      </c>
      <c r="I1277" s="37">
        <f t="shared" si="495"/>
        <v>0</v>
      </c>
      <c r="J1277" s="37">
        <f t="shared" si="495"/>
        <v>0</v>
      </c>
      <c r="K1277" s="37">
        <f t="shared" si="495"/>
        <v>0</v>
      </c>
      <c r="L1277" s="37">
        <f t="shared" si="495"/>
        <v>10547</v>
      </c>
      <c r="M1277" s="37">
        <f t="shared" si="495"/>
        <v>0</v>
      </c>
    </row>
    <row r="1278" spans="1:13" s="33" customFormat="1" ht="33.75">
      <c r="A1278" s="50" t="s">
        <v>44</v>
      </c>
      <c r="B1278" s="35" t="s">
        <v>172</v>
      </c>
      <c r="C1278" s="35" t="s">
        <v>51</v>
      </c>
      <c r="D1278" s="79" t="s">
        <v>678</v>
      </c>
      <c r="E1278" s="81">
        <v>300</v>
      </c>
      <c r="F1278" s="37">
        <f>F1279</f>
        <v>10547</v>
      </c>
      <c r="G1278" s="37">
        <f>G1279</f>
        <v>0</v>
      </c>
      <c r="H1278" s="37">
        <f t="shared" si="495"/>
        <v>0</v>
      </c>
      <c r="I1278" s="37">
        <f t="shared" si="495"/>
        <v>0</v>
      </c>
      <c r="J1278" s="37">
        <f t="shared" si="495"/>
        <v>0</v>
      </c>
      <c r="K1278" s="37">
        <f t="shared" si="495"/>
        <v>0</v>
      </c>
      <c r="L1278" s="37">
        <f t="shared" si="495"/>
        <v>10547</v>
      </c>
      <c r="M1278" s="37">
        <f t="shared" si="495"/>
        <v>0</v>
      </c>
    </row>
    <row r="1279" spans="1:13" s="33" customFormat="1" ht="33.75">
      <c r="A1279" s="34" t="s">
        <v>613</v>
      </c>
      <c r="B1279" s="35" t="s">
        <v>172</v>
      </c>
      <c r="C1279" s="35" t="s">
        <v>51</v>
      </c>
      <c r="D1279" s="79" t="s">
        <v>678</v>
      </c>
      <c r="E1279" s="81">
        <v>310</v>
      </c>
      <c r="F1279" s="37">
        <v>10547</v>
      </c>
      <c r="G1279" s="37"/>
      <c r="H1279" s="38"/>
      <c r="I1279" s="38"/>
      <c r="J1279" s="38"/>
      <c r="K1279" s="39"/>
      <c r="L1279" s="37">
        <f>F1279+H1279+I1279+J1279+K1279</f>
        <v>10547</v>
      </c>
      <c r="M1279" s="37">
        <f>G1279+K1279</f>
        <v>0</v>
      </c>
    </row>
    <row r="1280" spans="1:13" s="33" customFormat="1" ht="99.75">
      <c r="A1280" s="50" t="s">
        <v>679</v>
      </c>
      <c r="B1280" s="35" t="s">
        <v>172</v>
      </c>
      <c r="C1280" s="35" t="s">
        <v>51</v>
      </c>
      <c r="D1280" s="79" t="s">
        <v>680</v>
      </c>
      <c r="E1280" s="79"/>
      <c r="F1280" s="37">
        <f>F1281</f>
        <v>612</v>
      </c>
      <c r="G1280" s="37">
        <f>G1281</f>
        <v>0</v>
      </c>
      <c r="H1280" s="37">
        <f t="shared" ref="H1280:M1281" si="496">H1281</f>
        <v>0</v>
      </c>
      <c r="I1280" s="37">
        <f t="shared" si="496"/>
        <v>0</v>
      </c>
      <c r="J1280" s="37">
        <f t="shared" si="496"/>
        <v>0</v>
      </c>
      <c r="K1280" s="37">
        <f t="shared" si="496"/>
        <v>0</v>
      </c>
      <c r="L1280" s="37">
        <f t="shared" si="496"/>
        <v>612</v>
      </c>
      <c r="M1280" s="37">
        <f t="shared" si="496"/>
        <v>0</v>
      </c>
    </row>
    <row r="1281" spans="1:13" s="33" customFormat="1" ht="33.75">
      <c r="A1281" s="50" t="s">
        <v>44</v>
      </c>
      <c r="B1281" s="35" t="s">
        <v>172</v>
      </c>
      <c r="C1281" s="35" t="s">
        <v>51</v>
      </c>
      <c r="D1281" s="79" t="s">
        <v>680</v>
      </c>
      <c r="E1281" s="81">
        <v>300</v>
      </c>
      <c r="F1281" s="37">
        <f>F1282</f>
        <v>612</v>
      </c>
      <c r="G1281" s="37">
        <f>G1282</f>
        <v>0</v>
      </c>
      <c r="H1281" s="37">
        <f t="shared" si="496"/>
        <v>0</v>
      </c>
      <c r="I1281" s="37">
        <f t="shared" si="496"/>
        <v>0</v>
      </c>
      <c r="J1281" s="37">
        <f t="shared" si="496"/>
        <v>0</v>
      </c>
      <c r="K1281" s="37">
        <f t="shared" si="496"/>
        <v>0</v>
      </c>
      <c r="L1281" s="37">
        <f t="shared" si="496"/>
        <v>612</v>
      </c>
      <c r="M1281" s="37">
        <f t="shared" si="496"/>
        <v>0</v>
      </c>
    </row>
    <row r="1282" spans="1:13" s="33" customFormat="1" ht="33.75">
      <c r="A1282" s="34" t="s">
        <v>613</v>
      </c>
      <c r="B1282" s="35" t="s">
        <v>172</v>
      </c>
      <c r="C1282" s="35" t="s">
        <v>51</v>
      </c>
      <c r="D1282" s="79" t="s">
        <v>680</v>
      </c>
      <c r="E1282" s="81">
        <v>310</v>
      </c>
      <c r="F1282" s="37">
        <v>612</v>
      </c>
      <c r="G1282" s="37"/>
      <c r="H1282" s="38"/>
      <c r="I1282" s="38"/>
      <c r="J1282" s="38"/>
      <c r="K1282" s="39"/>
      <c r="L1282" s="37">
        <f>F1282+H1282+I1282+J1282+K1282</f>
        <v>612</v>
      </c>
      <c r="M1282" s="37">
        <f>G1282+K1282</f>
        <v>0</v>
      </c>
    </row>
    <row r="1283" spans="1:13" s="33" customFormat="1" ht="50.25" hidden="1">
      <c r="A1283" s="50" t="s">
        <v>681</v>
      </c>
      <c r="B1283" s="35" t="s">
        <v>172</v>
      </c>
      <c r="C1283" s="35" t="s">
        <v>51</v>
      </c>
      <c r="D1283" s="79" t="s">
        <v>682</v>
      </c>
      <c r="E1283" s="79"/>
      <c r="F1283" s="109"/>
      <c r="G1283" s="109"/>
      <c r="H1283" s="134"/>
      <c r="I1283" s="134"/>
      <c r="J1283" s="134"/>
      <c r="K1283" s="134"/>
      <c r="L1283" s="134"/>
      <c r="M1283" s="134"/>
    </row>
    <row r="1284" spans="1:13" s="33" customFormat="1" ht="33.75" hidden="1">
      <c r="A1284" s="50" t="s">
        <v>44</v>
      </c>
      <c r="B1284" s="35" t="s">
        <v>172</v>
      </c>
      <c r="C1284" s="35" t="s">
        <v>51</v>
      </c>
      <c r="D1284" s="79" t="s">
        <v>682</v>
      </c>
      <c r="E1284" s="81">
        <v>300</v>
      </c>
      <c r="F1284" s="109"/>
      <c r="G1284" s="109"/>
      <c r="H1284" s="134"/>
      <c r="I1284" s="134"/>
      <c r="J1284" s="134"/>
      <c r="K1284" s="134"/>
      <c r="L1284" s="134"/>
      <c r="M1284" s="134"/>
    </row>
    <row r="1285" spans="1:13" s="33" customFormat="1" ht="33.75" hidden="1">
      <c r="A1285" s="34" t="s">
        <v>613</v>
      </c>
      <c r="B1285" s="35" t="s">
        <v>172</v>
      </c>
      <c r="C1285" s="35" t="s">
        <v>51</v>
      </c>
      <c r="D1285" s="79" t="s">
        <v>682</v>
      </c>
      <c r="E1285" s="81">
        <v>310</v>
      </c>
      <c r="F1285" s="109"/>
      <c r="G1285" s="109"/>
      <c r="H1285" s="38"/>
      <c r="I1285" s="38"/>
      <c r="J1285" s="38"/>
      <c r="K1285" s="39"/>
      <c r="L1285" s="37">
        <f>F1285+H1285+I1285+J1285+K1285</f>
        <v>0</v>
      </c>
      <c r="M1285" s="37">
        <f>G1285+K1285</f>
        <v>0</v>
      </c>
    </row>
    <row r="1286" spans="1:13" s="33" customFormat="1" ht="83.25">
      <c r="A1286" s="50" t="s">
        <v>683</v>
      </c>
      <c r="B1286" s="35" t="s">
        <v>172</v>
      </c>
      <c r="C1286" s="35" t="s">
        <v>51</v>
      </c>
      <c r="D1286" s="79" t="s">
        <v>684</v>
      </c>
      <c r="E1286" s="79"/>
      <c r="F1286" s="37">
        <f>F1287</f>
        <v>60</v>
      </c>
      <c r="G1286" s="37">
        <f>G1287</f>
        <v>0</v>
      </c>
      <c r="H1286" s="37">
        <f t="shared" ref="H1286:M1287" si="497">H1287</f>
        <v>0</v>
      </c>
      <c r="I1286" s="37">
        <f t="shared" si="497"/>
        <v>0</v>
      </c>
      <c r="J1286" s="37">
        <f t="shared" si="497"/>
        <v>0</v>
      </c>
      <c r="K1286" s="37">
        <f t="shared" si="497"/>
        <v>0</v>
      </c>
      <c r="L1286" s="37">
        <f t="shared" si="497"/>
        <v>60</v>
      </c>
      <c r="M1286" s="37">
        <f t="shared" si="497"/>
        <v>0</v>
      </c>
    </row>
    <row r="1287" spans="1:13" s="33" customFormat="1" ht="33.75">
      <c r="A1287" s="50" t="s">
        <v>44</v>
      </c>
      <c r="B1287" s="35" t="s">
        <v>172</v>
      </c>
      <c r="C1287" s="35" t="s">
        <v>51</v>
      </c>
      <c r="D1287" s="79" t="s">
        <v>684</v>
      </c>
      <c r="E1287" s="81">
        <v>300</v>
      </c>
      <c r="F1287" s="37">
        <f>F1288</f>
        <v>60</v>
      </c>
      <c r="G1287" s="37">
        <f>G1288</f>
        <v>0</v>
      </c>
      <c r="H1287" s="37">
        <f t="shared" si="497"/>
        <v>0</v>
      </c>
      <c r="I1287" s="37">
        <f t="shared" si="497"/>
        <v>0</v>
      </c>
      <c r="J1287" s="37">
        <f t="shared" si="497"/>
        <v>0</v>
      </c>
      <c r="K1287" s="37">
        <f t="shared" si="497"/>
        <v>0</v>
      </c>
      <c r="L1287" s="37">
        <f t="shared" si="497"/>
        <v>60</v>
      </c>
      <c r="M1287" s="37">
        <f t="shared" si="497"/>
        <v>0</v>
      </c>
    </row>
    <row r="1288" spans="1:13" s="33" customFormat="1" ht="33.75">
      <c r="A1288" s="34" t="s">
        <v>613</v>
      </c>
      <c r="B1288" s="35" t="s">
        <v>172</v>
      </c>
      <c r="C1288" s="35" t="s">
        <v>51</v>
      </c>
      <c r="D1288" s="79" t="s">
        <v>684</v>
      </c>
      <c r="E1288" s="81">
        <v>310</v>
      </c>
      <c r="F1288" s="37">
        <v>60</v>
      </c>
      <c r="G1288" s="37"/>
      <c r="H1288" s="38"/>
      <c r="I1288" s="38"/>
      <c r="J1288" s="38"/>
      <c r="K1288" s="39"/>
      <c r="L1288" s="37">
        <f>F1288+H1288+I1288+J1288+K1288</f>
        <v>60</v>
      </c>
      <c r="M1288" s="37">
        <f>G1288+K1288</f>
        <v>0</v>
      </c>
    </row>
    <row r="1289" spans="1:13" s="131" customFormat="1" ht="33.75" hidden="1">
      <c r="A1289" s="50" t="s">
        <v>685</v>
      </c>
      <c r="B1289" s="35" t="s">
        <v>172</v>
      </c>
      <c r="C1289" s="35" t="s">
        <v>51</v>
      </c>
      <c r="D1289" s="35" t="s">
        <v>686</v>
      </c>
      <c r="E1289" s="116"/>
      <c r="F1289" s="37">
        <f>F1290</f>
        <v>0</v>
      </c>
      <c r="G1289" s="37">
        <f>G1290</f>
        <v>0</v>
      </c>
      <c r="H1289" s="58">
        <f t="shared" ref="H1289:M1290" si="498">H1290</f>
        <v>0</v>
      </c>
      <c r="I1289" s="58">
        <f t="shared" si="498"/>
        <v>0</v>
      </c>
      <c r="J1289" s="58">
        <f t="shared" si="498"/>
        <v>0</v>
      </c>
      <c r="K1289" s="58">
        <f t="shared" si="498"/>
        <v>0</v>
      </c>
      <c r="L1289" s="58">
        <f t="shared" si="498"/>
        <v>0</v>
      </c>
      <c r="M1289" s="58">
        <f t="shared" si="498"/>
        <v>0</v>
      </c>
    </row>
    <row r="1290" spans="1:13" s="131" customFormat="1" ht="33.75" hidden="1">
      <c r="A1290" s="34" t="s">
        <v>44</v>
      </c>
      <c r="B1290" s="35" t="s">
        <v>172</v>
      </c>
      <c r="C1290" s="35" t="s">
        <v>51</v>
      </c>
      <c r="D1290" s="35" t="s">
        <v>686</v>
      </c>
      <c r="E1290" s="116">
        <v>300</v>
      </c>
      <c r="F1290" s="37">
        <f>F1291</f>
        <v>0</v>
      </c>
      <c r="G1290" s="37">
        <f>G1291</f>
        <v>0</v>
      </c>
      <c r="H1290" s="58">
        <f t="shared" si="498"/>
        <v>0</v>
      </c>
      <c r="I1290" s="58">
        <f t="shared" si="498"/>
        <v>0</v>
      </c>
      <c r="J1290" s="58">
        <f t="shared" si="498"/>
        <v>0</v>
      </c>
      <c r="K1290" s="58">
        <f t="shared" si="498"/>
        <v>0</v>
      </c>
      <c r="L1290" s="58">
        <f t="shared" si="498"/>
        <v>0</v>
      </c>
      <c r="M1290" s="58">
        <f t="shared" si="498"/>
        <v>0</v>
      </c>
    </row>
    <row r="1291" spans="1:13" s="131" customFormat="1" ht="33.75" hidden="1">
      <c r="A1291" s="34" t="s">
        <v>613</v>
      </c>
      <c r="B1291" s="35" t="s">
        <v>172</v>
      </c>
      <c r="C1291" s="35" t="s">
        <v>51</v>
      </c>
      <c r="D1291" s="35" t="s">
        <v>686</v>
      </c>
      <c r="E1291" s="116">
        <v>310</v>
      </c>
      <c r="F1291" s="37"/>
      <c r="G1291" s="37"/>
      <c r="H1291" s="38"/>
      <c r="I1291" s="38"/>
      <c r="J1291" s="38"/>
      <c r="K1291" s="39"/>
      <c r="L1291" s="37">
        <f>F1291+H1291+I1291+J1291+K1291</f>
        <v>0</v>
      </c>
      <c r="M1291" s="37">
        <f>G1291+K1291</f>
        <v>0</v>
      </c>
    </row>
    <row r="1292" spans="1:13" s="131" customFormat="1" ht="83.25" hidden="1">
      <c r="A1292" s="50" t="s">
        <v>687</v>
      </c>
      <c r="B1292" s="35" t="s">
        <v>172</v>
      </c>
      <c r="C1292" s="35" t="s">
        <v>51</v>
      </c>
      <c r="D1292" s="35" t="s">
        <v>688</v>
      </c>
      <c r="E1292" s="116"/>
      <c r="F1292" s="109"/>
      <c r="G1292" s="109"/>
      <c r="H1292" s="134"/>
      <c r="I1292" s="134"/>
      <c r="J1292" s="134"/>
      <c r="K1292" s="134"/>
      <c r="L1292" s="134"/>
      <c r="M1292" s="134"/>
    </row>
    <row r="1293" spans="1:13" s="131" customFormat="1" ht="33.75" hidden="1">
      <c r="A1293" s="34" t="s">
        <v>44</v>
      </c>
      <c r="B1293" s="35" t="s">
        <v>172</v>
      </c>
      <c r="C1293" s="35" t="s">
        <v>51</v>
      </c>
      <c r="D1293" s="35" t="s">
        <v>688</v>
      </c>
      <c r="E1293" s="116">
        <v>300</v>
      </c>
      <c r="F1293" s="109"/>
      <c r="G1293" s="109"/>
      <c r="H1293" s="134"/>
      <c r="I1293" s="134"/>
      <c r="J1293" s="134"/>
      <c r="K1293" s="134"/>
      <c r="L1293" s="134"/>
      <c r="M1293" s="134"/>
    </row>
    <row r="1294" spans="1:13" s="131" customFormat="1" ht="33.75" hidden="1">
      <c r="A1294" s="34" t="s">
        <v>613</v>
      </c>
      <c r="B1294" s="35" t="s">
        <v>172</v>
      </c>
      <c r="C1294" s="35" t="s">
        <v>51</v>
      </c>
      <c r="D1294" s="35" t="s">
        <v>688</v>
      </c>
      <c r="E1294" s="116">
        <v>310</v>
      </c>
      <c r="F1294" s="109"/>
      <c r="G1294" s="109"/>
      <c r="H1294" s="38"/>
      <c r="I1294" s="38"/>
      <c r="J1294" s="38"/>
      <c r="K1294" s="39"/>
      <c r="L1294" s="37">
        <f>F1294+H1294+I1294+J1294+K1294</f>
        <v>0</v>
      </c>
      <c r="M1294" s="37">
        <f>G1294+K1294</f>
        <v>0</v>
      </c>
    </row>
    <row r="1295" spans="1:13" s="131" customFormat="1" ht="83.25" hidden="1">
      <c r="A1295" s="34" t="s">
        <v>689</v>
      </c>
      <c r="B1295" s="35" t="s">
        <v>172</v>
      </c>
      <c r="C1295" s="35" t="s">
        <v>51</v>
      </c>
      <c r="D1295" s="35" t="s">
        <v>690</v>
      </c>
      <c r="E1295" s="116"/>
      <c r="F1295" s="109"/>
      <c r="G1295" s="109"/>
      <c r="H1295" s="134"/>
      <c r="I1295" s="134"/>
      <c r="J1295" s="134"/>
      <c r="K1295" s="134"/>
      <c r="L1295" s="134"/>
      <c r="M1295" s="134"/>
    </row>
    <row r="1296" spans="1:13" s="131" customFormat="1" ht="33.75" hidden="1">
      <c r="A1296" s="34" t="s">
        <v>44</v>
      </c>
      <c r="B1296" s="35" t="s">
        <v>172</v>
      </c>
      <c r="C1296" s="35" t="s">
        <v>51</v>
      </c>
      <c r="D1296" s="35" t="s">
        <v>690</v>
      </c>
      <c r="E1296" s="116">
        <v>300</v>
      </c>
      <c r="F1296" s="109"/>
      <c r="G1296" s="109"/>
      <c r="H1296" s="134"/>
      <c r="I1296" s="134"/>
      <c r="J1296" s="134"/>
      <c r="K1296" s="134"/>
      <c r="L1296" s="134"/>
      <c r="M1296" s="134"/>
    </row>
    <row r="1297" spans="1:13" s="131" customFormat="1" ht="33.75" hidden="1">
      <c r="A1297" s="34" t="s">
        <v>613</v>
      </c>
      <c r="B1297" s="35" t="s">
        <v>172</v>
      </c>
      <c r="C1297" s="35" t="s">
        <v>51</v>
      </c>
      <c r="D1297" s="35" t="s">
        <v>690</v>
      </c>
      <c r="E1297" s="116">
        <v>310</v>
      </c>
      <c r="F1297" s="109"/>
      <c r="G1297" s="109"/>
      <c r="H1297" s="38"/>
      <c r="I1297" s="38"/>
      <c r="J1297" s="38"/>
      <c r="K1297" s="39"/>
      <c r="L1297" s="37">
        <f>F1297+H1297+I1297+J1297+K1297</f>
        <v>0</v>
      </c>
      <c r="M1297" s="37">
        <f>G1297+K1297</f>
        <v>0</v>
      </c>
    </row>
    <row r="1298" spans="1:13" s="131" customFormat="1" ht="50.25" hidden="1">
      <c r="A1298" s="34" t="s">
        <v>691</v>
      </c>
      <c r="B1298" s="35" t="s">
        <v>172</v>
      </c>
      <c r="C1298" s="35" t="s">
        <v>51</v>
      </c>
      <c r="D1298" s="35" t="s">
        <v>692</v>
      </c>
      <c r="E1298" s="116"/>
      <c r="F1298" s="109"/>
      <c r="G1298" s="109"/>
      <c r="H1298" s="134"/>
      <c r="I1298" s="134"/>
      <c r="J1298" s="134"/>
      <c r="K1298" s="134"/>
      <c r="L1298" s="134"/>
      <c r="M1298" s="134"/>
    </row>
    <row r="1299" spans="1:13" s="131" customFormat="1" ht="33.75" hidden="1">
      <c r="A1299" s="34" t="s">
        <v>44</v>
      </c>
      <c r="B1299" s="35" t="s">
        <v>172</v>
      </c>
      <c r="C1299" s="35" t="s">
        <v>51</v>
      </c>
      <c r="D1299" s="35" t="s">
        <v>692</v>
      </c>
      <c r="E1299" s="116">
        <v>300</v>
      </c>
      <c r="F1299" s="109"/>
      <c r="G1299" s="109"/>
      <c r="H1299" s="134"/>
      <c r="I1299" s="134"/>
      <c r="J1299" s="134"/>
      <c r="K1299" s="134"/>
      <c r="L1299" s="134"/>
      <c r="M1299" s="134"/>
    </row>
    <row r="1300" spans="1:13" s="131" customFormat="1" ht="33.75" hidden="1">
      <c r="A1300" s="34" t="s">
        <v>613</v>
      </c>
      <c r="B1300" s="35" t="s">
        <v>172</v>
      </c>
      <c r="C1300" s="35" t="s">
        <v>51</v>
      </c>
      <c r="D1300" s="35" t="s">
        <v>692</v>
      </c>
      <c r="E1300" s="116">
        <v>310</v>
      </c>
      <c r="F1300" s="109"/>
      <c r="G1300" s="109"/>
      <c r="H1300" s="38"/>
      <c r="I1300" s="38"/>
      <c r="J1300" s="38"/>
      <c r="K1300" s="39"/>
      <c r="L1300" s="37">
        <f>F1300+H1300+I1300+J1300+K1300</f>
        <v>0</v>
      </c>
      <c r="M1300" s="37">
        <f>G1300+K1300</f>
        <v>0</v>
      </c>
    </row>
    <row r="1301" spans="1:13" s="131" customFormat="1" ht="66.75" hidden="1">
      <c r="A1301" s="34" t="s">
        <v>693</v>
      </c>
      <c r="B1301" s="35" t="s">
        <v>172</v>
      </c>
      <c r="C1301" s="35" t="s">
        <v>51</v>
      </c>
      <c r="D1301" s="35" t="s">
        <v>694</v>
      </c>
      <c r="E1301" s="116"/>
      <c r="F1301" s="109"/>
      <c r="G1301" s="109"/>
      <c r="H1301" s="134"/>
      <c r="I1301" s="134"/>
      <c r="J1301" s="134"/>
      <c r="K1301" s="134"/>
      <c r="L1301" s="134"/>
      <c r="M1301" s="134"/>
    </row>
    <row r="1302" spans="1:13" s="131" customFormat="1" ht="33.75" hidden="1">
      <c r="A1302" s="34" t="s">
        <v>44</v>
      </c>
      <c r="B1302" s="35" t="s">
        <v>172</v>
      </c>
      <c r="C1302" s="35" t="s">
        <v>51</v>
      </c>
      <c r="D1302" s="35" t="s">
        <v>694</v>
      </c>
      <c r="E1302" s="116">
        <v>300</v>
      </c>
      <c r="F1302" s="109"/>
      <c r="G1302" s="109"/>
      <c r="H1302" s="134"/>
      <c r="I1302" s="134"/>
      <c r="J1302" s="134"/>
      <c r="K1302" s="134"/>
      <c r="L1302" s="134"/>
      <c r="M1302" s="134"/>
    </row>
    <row r="1303" spans="1:13" s="131" customFormat="1" ht="33.75" hidden="1">
      <c r="A1303" s="34" t="s">
        <v>613</v>
      </c>
      <c r="B1303" s="35" t="s">
        <v>172</v>
      </c>
      <c r="C1303" s="35" t="s">
        <v>51</v>
      </c>
      <c r="D1303" s="35" t="s">
        <v>694</v>
      </c>
      <c r="E1303" s="116">
        <v>310</v>
      </c>
      <c r="F1303" s="109"/>
      <c r="G1303" s="109"/>
      <c r="H1303" s="38"/>
      <c r="I1303" s="38"/>
      <c r="J1303" s="38"/>
      <c r="K1303" s="39"/>
      <c r="L1303" s="37">
        <f>F1303+H1303+I1303+J1303+K1303</f>
        <v>0</v>
      </c>
      <c r="M1303" s="37">
        <f>G1303+K1303</f>
        <v>0</v>
      </c>
    </row>
    <row r="1304" spans="1:13" s="33" customFormat="1" ht="50.25">
      <c r="A1304" s="34" t="s">
        <v>695</v>
      </c>
      <c r="B1304" s="35" t="s">
        <v>172</v>
      </c>
      <c r="C1304" s="35" t="s">
        <v>51</v>
      </c>
      <c r="D1304" s="35" t="s">
        <v>696</v>
      </c>
      <c r="E1304" s="116"/>
      <c r="F1304" s="37">
        <f>F1305</f>
        <v>5760</v>
      </c>
      <c r="G1304" s="37">
        <f>G1305</f>
        <v>0</v>
      </c>
      <c r="H1304" s="37">
        <f t="shared" ref="H1304:M1305" si="499">H1305</f>
        <v>0</v>
      </c>
      <c r="I1304" s="37">
        <f t="shared" si="499"/>
        <v>0</v>
      </c>
      <c r="J1304" s="37">
        <f t="shared" si="499"/>
        <v>0</v>
      </c>
      <c r="K1304" s="37">
        <f t="shared" si="499"/>
        <v>0</v>
      </c>
      <c r="L1304" s="37">
        <f t="shared" si="499"/>
        <v>5760</v>
      </c>
      <c r="M1304" s="37">
        <f t="shared" si="499"/>
        <v>0</v>
      </c>
    </row>
    <row r="1305" spans="1:13" s="33" customFormat="1" ht="33.75">
      <c r="A1305" s="34" t="s">
        <v>44</v>
      </c>
      <c r="B1305" s="35" t="s">
        <v>172</v>
      </c>
      <c r="C1305" s="35" t="s">
        <v>51</v>
      </c>
      <c r="D1305" s="35" t="s">
        <v>696</v>
      </c>
      <c r="E1305" s="116">
        <v>300</v>
      </c>
      <c r="F1305" s="37">
        <f>F1306</f>
        <v>5760</v>
      </c>
      <c r="G1305" s="37">
        <f>G1306</f>
        <v>0</v>
      </c>
      <c r="H1305" s="37">
        <f t="shared" si="499"/>
        <v>0</v>
      </c>
      <c r="I1305" s="37">
        <f t="shared" si="499"/>
        <v>0</v>
      </c>
      <c r="J1305" s="37">
        <f t="shared" si="499"/>
        <v>0</v>
      </c>
      <c r="K1305" s="37">
        <f t="shared" si="499"/>
        <v>0</v>
      </c>
      <c r="L1305" s="37">
        <f t="shared" si="499"/>
        <v>5760</v>
      </c>
      <c r="M1305" s="37">
        <f t="shared" si="499"/>
        <v>0</v>
      </c>
    </row>
    <row r="1306" spans="1:13" s="33" customFormat="1" ht="33.75">
      <c r="A1306" s="34" t="s">
        <v>613</v>
      </c>
      <c r="B1306" s="35" t="s">
        <v>172</v>
      </c>
      <c r="C1306" s="35" t="s">
        <v>51</v>
      </c>
      <c r="D1306" s="35" t="s">
        <v>696</v>
      </c>
      <c r="E1306" s="116">
        <v>310</v>
      </c>
      <c r="F1306" s="37">
        <v>5760</v>
      </c>
      <c r="G1306" s="37"/>
      <c r="H1306" s="38"/>
      <c r="I1306" s="38"/>
      <c r="J1306" s="38"/>
      <c r="K1306" s="39"/>
      <c r="L1306" s="37">
        <f>F1306+H1306+I1306+J1306+K1306</f>
        <v>5760</v>
      </c>
      <c r="M1306" s="37">
        <f>G1306+K1306</f>
        <v>0</v>
      </c>
    </row>
    <row r="1307" spans="1:13" s="115" customFormat="1" ht="18.75">
      <c r="A1307" s="34" t="s">
        <v>53</v>
      </c>
      <c r="B1307" s="35" t="s">
        <v>676</v>
      </c>
      <c r="C1307" s="35" t="s">
        <v>697</v>
      </c>
      <c r="D1307" s="35" t="s">
        <v>698</v>
      </c>
      <c r="E1307" s="116"/>
      <c r="F1307" s="37">
        <f>F1308+F1311</f>
        <v>24077</v>
      </c>
      <c r="G1307" s="37">
        <f>G1308+G1311</f>
        <v>24077</v>
      </c>
      <c r="H1307" s="37">
        <f t="shared" ref="H1307:M1307" si="500">H1308+H1311</f>
        <v>0</v>
      </c>
      <c r="I1307" s="37">
        <f t="shared" si="500"/>
        <v>0</v>
      </c>
      <c r="J1307" s="37">
        <f t="shared" si="500"/>
        <v>0</v>
      </c>
      <c r="K1307" s="37">
        <f t="shared" si="500"/>
        <v>0</v>
      </c>
      <c r="L1307" s="37">
        <f t="shared" si="500"/>
        <v>24077</v>
      </c>
      <c r="M1307" s="37">
        <f t="shared" si="500"/>
        <v>24077</v>
      </c>
    </row>
    <row r="1308" spans="1:13" s="115" customFormat="1" ht="33.75">
      <c r="A1308" s="34" t="s">
        <v>699</v>
      </c>
      <c r="B1308" s="35" t="s">
        <v>676</v>
      </c>
      <c r="C1308" s="35" t="s">
        <v>697</v>
      </c>
      <c r="D1308" s="35" t="s">
        <v>700</v>
      </c>
      <c r="E1308" s="116"/>
      <c r="F1308" s="37">
        <f>F1309</f>
        <v>24077</v>
      </c>
      <c r="G1308" s="37">
        <f>G1309</f>
        <v>24077</v>
      </c>
      <c r="H1308" s="37">
        <f t="shared" ref="H1308:M1309" si="501">H1309</f>
        <v>0</v>
      </c>
      <c r="I1308" s="37">
        <f t="shared" si="501"/>
        <v>0</v>
      </c>
      <c r="J1308" s="37">
        <f t="shared" si="501"/>
        <v>0</v>
      </c>
      <c r="K1308" s="37">
        <f t="shared" si="501"/>
        <v>0</v>
      </c>
      <c r="L1308" s="37">
        <f t="shared" si="501"/>
        <v>24077</v>
      </c>
      <c r="M1308" s="37">
        <f t="shared" si="501"/>
        <v>24077</v>
      </c>
    </row>
    <row r="1309" spans="1:13" s="115" customFormat="1" ht="33.75">
      <c r="A1309" s="34" t="s">
        <v>44</v>
      </c>
      <c r="B1309" s="35" t="s">
        <v>676</v>
      </c>
      <c r="C1309" s="35" t="s">
        <v>697</v>
      </c>
      <c r="D1309" s="35" t="s">
        <v>700</v>
      </c>
      <c r="E1309" s="42">
        <v>300</v>
      </c>
      <c r="F1309" s="37">
        <f>F1310</f>
        <v>24077</v>
      </c>
      <c r="G1309" s="37">
        <f>G1310</f>
        <v>24077</v>
      </c>
      <c r="H1309" s="37">
        <f t="shared" si="501"/>
        <v>0</v>
      </c>
      <c r="I1309" s="37">
        <f t="shared" si="501"/>
        <v>0</v>
      </c>
      <c r="J1309" s="37">
        <f t="shared" si="501"/>
        <v>0</v>
      </c>
      <c r="K1309" s="37">
        <f t="shared" si="501"/>
        <v>0</v>
      </c>
      <c r="L1309" s="37">
        <f t="shared" si="501"/>
        <v>24077</v>
      </c>
      <c r="M1309" s="37">
        <f t="shared" si="501"/>
        <v>24077</v>
      </c>
    </row>
    <row r="1310" spans="1:13" s="115" customFormat="1" ht="33.75">
      <c r="A1310" s="34" t="s">
        <v>45</v>
      </c>
      <c r="B1310" s="35" t="s">
        <v>676</v>
      </c>
      <c r="C1310" s="35" t="s">
        <v>697</v>
      </c>
      <c r="D1310" s="35" t="s">
        <v>700</v>
      </c>
      <c r="E1310" s="42">
        <v>320</v>
      </c>
      <c r="F1310" s="37">
        <v>24077</v>
      </c>
      <c r="G1310" s="37">
        <v>24077</v>
      </c>
      <c r="H1310" s="38"/>
      <c r="I1310" s="38"/>
      <c r="J1310" s="38"/>
      <c r="K1310" s="39"/>
      <c r="L1310" s="37">
        <f>F1310+H1310+I1310+J1310+K1310</f>
        <v>24077</v>
      </c>
      <c r="M1310" s="37">
        <f>G1310+K1310</f>
        <v>24077</v>
      </c>
    </row>
    <row r="1311" spans="1:13" s="131" customFormat="1" ht="66.75" hidden="1">
      <c r="A1311" s="34" t="s">
        <v>701</v>
      </c>
      <c r="B1311" s="35" t="s">
        <v>172</v>
      </c>
      <c r="C1311" s="35" t="s">
        <v>51</v>
      </c>
      <c r="D1311" s="35" t="s">
        <v>702</v>
      </c>
      <c r="E1311" s="116"/>
      <c r="F1311" s="37">
        <f>F1312</f>
        <v>0</v>
      </c>
      <c r="G1311" s="37">
        <f>G1312</f>
        <v>0</v>
      </c>
      <c r="H1311" s="58">
        <f t="shared" ref="H1311:M1312" si="502">H1312</f>
        <v>0</v>
      </c>
      <c r="I1311" s="58">
        <f t="shared" si="502"/>
        <v>0</v>
      </c>
      <c r="J1311" s="58">
        <f t="shared" si="502"/>
        <v>0</v>
      </c>
      <c r="K1311" s="58">
        <f t="shared" si="502"/>
        <v>0</v>
      </c>
      <c r="L1311" s="58">
        <f t="shared" si="502"/>
        <v>0</v>
      </c>
      <c r="M1311" s="58">
        <f t="shared" si="502"/>
        <v>0</v>
      </c>
    </row>
    <row r="1312" spans="1:13" s="131" customFormat="1" ht="33.75" hidden="1">
      <c r="A1312" s="34" t="s">
        <v>44</v>
      </c>
      <c r="B1312" s="35" t="s">
        <v>172</v>
      </c>
      <c r="C1312" s="35" t="s">
        <v>51</v>
      </c>
      <c r="D1312" s="35" t="s">
        <v>702</v>
      </c>
      <c r="E1312" s="42">
        <v>300</v>
      </c>
      <c r="F1312" s="37">
        <f>F1313</f>
        <v>0</v>
      </c>
      <c r="G1312" s="37">
        <f>G1313</f>
        <v>0</v>
      </c>
      <c r="H1312" s="58">
        <f t="shared" si="502"/>
        <v>0</v>
      </c>
      <c r="I1312" s="58">
        <f t="shared" si="502"/>
        <v>0</v>
      </c>
      <c r="J1312" s="58">
        <f t="shared" si="502"/>
        <v>0</v>
      </c>
      <c r="K1312" s="58">
        <f t="shared" si="502"/>
        <v>0</v>
      </c>
      <c r="L1312" s="58">
        <f t="shared" si="502"/>
        <v>0</v>
      </c>
      <c r="M1312" s="58">
        <f t="shared" si="502"/>
        <v>0</v>
      </c>
    </row>
    <row r="1313" spans="1:13" s="131" customFormat="1" ht="33.75" hidden="1">
      <c r="A1313" s="34" t="s">
        <v>45</v>
      </c>
      <c r="B1313" s="35" t="s">
        <v>172</v>
      </c>
      <c r="C1313" s="35" t="s">
        <v>51</v>
      </c>
      <c r="D1313" s="35" t="s">
        <v>702</v>
      </c>
      <c r="E1313" s="42">
        <v>320</v>
      </c>
      <c r="F1313" s="37"/>
      <c r="G1313" s="37"/>
      <c r="H1313" s="38"/>
      <c r="I1313" s="38"/>
      <c r="J1313" s="38"/>
      <c r="K1313" s="39"/>
      <c r="L1313" s="37">
        <f>F1313+H1313+I1313+J1313+K1313</f>
        <v>0</v>
      </c>
      <c r="M1313" s="37">
        <f>G1313+K1313</f>
        <v>0</v>
      </c>
    </row>
    <row r="1314" spans="1:13" s="33" customFormat="1" ht="50.25">
      <c r="A1314" s="63" t="s">
        <v>703</v>
      </c>
      <c r="B1314" s="35" t="s">
        <v>676</v>
      </c>
      <c r="C1314" s="35" t="s">
        <v>697</v>
      </c>
      <c r="D1314" s="40" t="s">
        <v>704</v>
      </c>
      <c r="E1314" s="35"/>
      <c r="F1314" s="37">
        <f>F1315+F1318</f>
        <v>328703</v>
      </c>
      <c r="G1314" s="37">
        <f>G1315+G1318</f>
        <v>196911</v>
      </c>
      <c r="H1314" s="37">
        <f t="shared" ref="H1314:M1314" si="503">H1315+H1318</f>
        <v>0</v>
      </c>
      <c r="I1314" s="37">
        <f t="shared" si="503"/>
        <v>0</v>
      </c>
      <c r="J1314" s="37">
        <f t="shared" si="503"/>
        <v>0</v>
      </c>
      <c r="K1314" s="37">
        <f t="shared" si="503"/>
        <v>0</v>
      </c>
      <c r="L1314" s="37">
        <f t="shared" si="503"/>
        <v>328703</v>
      </c>
      <c r="M1314" s="37">
        <f t="shared" si="503"/>
        <v>196911</v>
      </c>
    </row>
    <row r="1315" spans="1:13" s="115" customFormat="1" ht="83.25" hidden="1">
      <c r="A1315" s="63" t="s">
        <v>705</v>
      </c>
      <c r="B1315" s="35" t="s">
        <v>676</v>
      </c>
      <c r="C1315" s="35" t="s">
        <v>697</v>
      </c>
      <c r="D1315" s="40" t="s">
        <v>706</v>
      </c>
      <c r="E1315" s="35"/>
      <c r="F1315" s="37">
        <f>F1316</f>
        <v>0</v>
      </c>
      <c r="G1315" s="37">
        <f>G1316</f>
        <v>0</v>
      </c>
      <c r="H1315" s="58">
        <f t="shared" ref="H1315:M1316" si="504">H1316</f>
        <v>0</v>
      </c>
      <c r="I1315" s="58">
        <f t="shared" si="504"/>
        <v>0</v>
      </c>
      <c r="J1315" s="58">
        <f t="shared" si="504"/>
        <v>0</v>
      </c>
      <c r="K1315" s="58">
        <f t="shared" si="504"/>
        <v>0</v>
      </c>
      <c r="L1315" s="58">
        <f t="shared" si="504"/>
        <v>0</v>
      </c>
      <c r="M1315" s="58">
        <f t="shared" si="504"/>
        <v>0</v>
      </c>
    </row>
    <row r="1316" spans="1:13" s="115" customFormat="1" ht="33.75" hidden="1">
      <c r="A1316" s="63" t="s">
        <v>44</v>
      </c>
      <c r="B1316" s="35" t="s">
        <v>676</v>
      </c>
      <c r="C1316" s="35" t="s">
        <v>697</v>
      </c>
      <c r="D1316" s="40" t="s">
        <v>706</v>
      </c>
      <c r="E1316" s="42">
        <v>300</v>
      </c>
      <c r="F1316" s="37">
        <f>F1317</f>
        <v>0</v>
      </c>
      <c r="G1316" s="37">
        <f>G1317</f>
        <v>0</v>
      </c>
      <c r="H1316" s="58">
        <f t="shared" si="504"/>
        <v>0</v>
      </c>
      <c r="I1316" s="58">
        <f t="shared" si="504"/>
        <v>0</v>
      </c>
      <c r="J1316" s="58">
        <f t="shared" si="504"/>
        <v>0</v>
      </c>
      <c r="K1316" s="58">
        <f t="shared" si="504"/>
        <v>0</v>
      </c>
      <c r="L1316" s="58">
        <f t="shared" si="504"/>
        <v>0</v>
      </c>
      <c r="M1316" s="58">
        <f t="shared" si="504"/>
        <v>0</v>
      </c>
    </row>
    <row r="1317" spans="1:13" s="115" customFormat="1" ht="33.75" hidden="1">
      <c r="A1317" s="63" t="s">
        <v>674</v>
      </c>
      <c r="B1317" s="35" t="s">
        <v>676</v>
      </c>
      <c r="C1317" s="35" t="s">
        <v>697</v>
      </c>
      <c r="D1317" s="40" t="s">
        <v>706</v>
      </c>
      <c r="E1317" s="42">
        <v>320</v>
      </c>
      <c r="F1317" s="37"/>
      <c r="G1317" s="37"/>
      <c r="H1317" s="38"/>
      <c r="I1317" s="38"/>
      <c r="J1317" s="38"/>
      <c r="K1317" s="39"/>
      <c r="L1317" s="37">
        <f>F1317+H1317+I1317+J1317+K1317</f>
        <v>0</v>
      </c>
      <c r="M1317" s="37">
        <f>G1317+K1317</f>
        <v>0</v>
      </c>
    </row>
    <row r="1318" spans="1:13" s="33" customFormat="1" ht="50.25">
      <c r="A1318" s="63" t="s">
        <v>707</v>
      </c>
      <c r="B1318" s="35" t="s">
        <v>676</v>
      </c>
      <c r="C1318" s="35" t="s">
        <v>697</v>
      </c>
      <c r="D1318" s="42" t="s">
        <v>708</v>
      </c>
      <c r="E1318" s="35"/>
      <c r="F1318" s="37">
        <f>F1319</f>
        <v>328703</v>
      </c>
      <c r="G1318" s="37">
        <f>G1319</f>
        <v>196911</v>
      </c>
      <c r="H1318" s="37">
        <f t="shared" ref="H1318:M1319" si="505">H1319</f>
        <v>0</v>
      </c>
      <c r="I1318" s="37">
        <f t="shared" si="505"/>
        <v>0</v>
      </c>
      <c r="J1318" s="37">
        <f t="shared" si="505"/>
        <v>0</v>
      </c>
      <c r="K1318" s="37">
        <f t="shared" si="505"/>
        <v>0</v>
      </c>
      <c r="L1318" s="37">
        <f t="shared" si="505"/>
        <v>328703</v>
      </c>
      <c r="M1318" s="37">
        <f t="shared" si="505"/>
        <v>196911</v>
      </c>
    </row>
    <row r="1319" spans="1:13" s="33" customFormat="1" ht="33.75">
      <c r="A1319" s="63" t="s">
        <v>44</v>
      </c>
      <c r="B1319" s="35" t="s">
        <v>676</v>
      </c>
      <c r="C1319" s="35" t="s">
        <v>697</v>
      </c>
      <c r="D1319" s="42" t="s">
        <v>708</v>
      </c>
      <c r="E1319" s="42">
        <v>300</v>
      </c>
      <c r="F1319" s="37">
        <f>F1320</f>
        <v>328703</v>
      </c>
      <c r="G1319" s="37">
        <f>G1320</f>
        <v>196911</v>
      </c>
      <c r="H1319" s="37">
        <f t="shared" si="505"/>
        <v>0</v>
      </c>
      <c r="I1319" s="37">
        <f t="shared" si="505"/>
        <v>0</v>
      </c>
      <c r="J1319" s="37">
        <f t="shared" si="505"/>
        <v>0</v>
      </c>
      <c r="K1319" s="37">
        <f t="shared" si="505"/>
        <v>0</v>
      </c>
      <c r="L1319" s="37">
        <f t="shared" si="505"/>
        <v>328703</v>
      </c>
      <c r="M1319" s="37">
        <f t="shared" si="505"/>
        <v>196911</v>
      </c>
    </row>
    <row r="1320" spans="1:13" s="33" customFormat="1" ht="33.75">
      <c r="A1320" s="63" t="s">
        <v>45</v>
      </c>
      <c r="B1320" s="35" t="s">
        <v>676</v>
      </c>
      <c r="C1320" s="35" t="s">
        <v>697</v>
      </c>
      <c r="D1320" s="42" t="s">
        <v>708</v>
      </c>
      <c r="E1320" s="42">
        <v>320</v>
      </c>
      <c r="F1320" s="37">
        <f>131792+196911</f>
        <v>328703</v>
      </c>
      <c r="G1320" s="37">
        <v>196911</v>
      </c>
      <c r="H1320" s="38"/>
      <c r="I1320" s="38"/>
      <c r="J1320" s="38"/>
      <c r="K1320" s="39"/>
      <c r="L1320" s="37">
        <f>F1320+H1320+I1320+J1320+K1320</f>
        <v>328703</v>
      </c>
      <c r="M1320" s="37">
        <f>G1320+K1320</f>
        <v>196911</v>
      </c>
    </row>
    <row r="1321" spans="1:13" s="115" customFormat="1" ht="18.75">
      <c r="A1321" s="63" t="s">
        <v>33</v>
      </c>
      <c r="B1321" s="35" t="s">
        <v>676</v>
      </c>
      <c r="C1321" s="35" t="s">
        <v>697</v>
      </c>
      <c r="D1321" s="47" t="s">
        <v>34</v>
      </c>
      <c r="E1321" s="35"/>
      <c r="F1321" s="37">
        <f>F1322+F1326+F1335+F1329</f>
        <v>150703</v>
      </c>
      <c r="G1321" s="37">
        <f>G1322+G1326+G1335+G1329</f>
        <v>119343</v>
      </c>
      <c r="H1321" s="37">
        <f t="shared" ref="H1321:M1321" si="506">H1322+H1326+H1335+H1329</f>
        <v>0</v>
      </c>
      <c r="I1321" s="37">
        <f t="shared" si="506"/>
        <v>0</v>
      </c>
      <c r="J1321" s="37">
        <f t="shared" si="506"/>
        <v>0</v>
      </c>
      <c r="K1321" s="37">
        <f t="shared" si="506"/>
        <v>0</v>
      </c>
      <c r="L1321" s="37">
        <f t="shared" si="506"/>
        <v>150703</v>
      </c>
      <c r="M1321" s="37">
        <f t="shared" si="506"/>
        <v>119343</v>
      </c>
    </row>
    <row r="1322" spans="1:13" s="115" customFormat="1" ht="18.75">
      <c r="A1322" s="63" t="s">
        <v>85</v>
      </c>
      <c r="B1322" s="35" t="s">
        <v>676</v>
      </c>
      <c r="C1322" s="35" t="s">
        <v>697</v>
      </c>
      <c r="D1322" s="40" t="s">
        <v>154</v>
      </c>
      <c r="E1322" s="35"/>
      <c r="F1322" s="37">
        <f t="shared" ref="F1322:M1324" si="507">F1323</f>
        <v>31360</v>
      </c>
      <c r="G1322" s="37">
        <f t="shared" si="507"/>
        <v>0</v>
      </c>
      <c r="H1322" s="37">
        <f t="shared" si="507"/>
        <v>0</v>
      </c>
      <c r="I1322" s="37">
        <f t="shared" si="507"/>
        <v>0</v>
      </c>
      <c r="J1322" s="37">
        <f t="shared" si="507"/>
        <v>0</v>
      </c>
      <c r="K1322" s="37">
        <f t="shared" si="507"/>
        <v>0</v>
      </c>
      <c r="L1322" s="37">
        <f t="shared" si="507"/>
        <v>31360</v>
      </c>
      <c r="M1322" s="37">
        <f t="shared" si="507"/>
        <v>0</v>
      </c>
    </row>
    <row r="1323" spans="1:13" s="115" customFormat="1" ht="18.75">
      <c r="A1323" s="63" t="s">
        <v>709</v>
      </c>
      <c r="B1323" s="35" t="s">
        <v>172</v>
      </c>
      <c r="C1323" s="35" t="s">
        <v>51</v>
      </c>
      <c r="D1323" s="40" t="s">
        <v>710</v>
      </c>
      <c r="E1323" s="35"/>
      <c r="F1323" s="37">
        <f t="shared" si="507"/>
        <v>31360</v>
      </c>
      <c r="G1323" s="37">
        <f t="shared" si="507"/>
        <v>0</v>
      </c>
      <c r="H1323" s="37">
        <f t="shared" si="507"/>
        <v>0</v>
      </c>
      <c r="I1323" s="37">
        <f t="shared" si="507"/>
        <v>0</v>
      </c>
      <c r="J1323" s="37">
        <f t="shared" si="507"/>
        <v>0</v>
      </c>
      <c r="K1323" s="37">
        <f t="shared" si="507"/>
        <v>0</v>
      </c>
      <c r="L1323" s="37">
        <f t="shared" si="507"/>
        <v>31360</v>
      </c>
      <c r="M1323" s="37">
        <f t="shared" si="507"/>
        <v>0</v>
      </c>
    </row>
    <row r="1324" spans="1:13" s="115" customFormat="1" ht="33.75">
      <c r="A1324" s="63" t="s">
        <v>273</v>
      </c>
      <c r="B1324" s="35" t="s">
        <v>172</v>
      </c>
      <c r="C1324" s="35" t="s">
        <v>51</v>
      </c>
      <c r="D1324" s="40" t="s">
        <v>710</v>
      </c>
      <c r="E1324" s="42">
        <v>400</v>
      </c>
      <c r="F1324" s="37">
        <f t="shared" si="507"/>
        <v>31360</v>
      </c>
      <c r="G1324" s="37">
        <f t="shared" si="507"/>
        <v>0</v>
      </c>
      <c r="H1324" s="37">
        <f t="shared" si="507"/>
        <v>0</v>
      </c>
      <c r="I1324" s="37">
        <f t="shared" si="507"/>
        <v>0</v>
      </c>
      <c r="J1324" s="37">
        <f t="shared" si="507"/>
        <v>0</v>
      </c>
      <c r="K1324" s="37">
        <f t="shared" si="507"/>
        <v>0</v>
      </c>
      <c r="L1324" s="37">
        <f t="shared" si="507"/>
        <v>31360</v>
      </c>
      <c r="M1324" s="37">
        <f t="shared" si="507"/>
        <v>0</v>
      </c>
    </row>
    <row r="1325" spans="1:13" s="115" customFormat="1" ht="18.75">
      <c r="A1325" s="63" t="s">
        <v>271</v>
      </c>
      <c r="B1325" s="35" t="s">
        <v>172</v>
      </c>
      <c r="C1325" s="35" t="s">
        <v>51</v>
      </c>
      <c r="D1325" s="40" t="s">
        <v>710</v>
      </c>
      <c r="E1325" s="42">
        <v>410</v>
      </c>
      <c r="F1325" s="37">
        <v>31360</v>
      </c>
      <c r="G1325" s="37"/>
      <c r="H1325" s="38"/>
      <c r="I1325" s="38"/>
      <c r="J1325" s="38"/>
      <c r="K1325" s="39"/>
      <c r="L1325" s="37">
        <f>F1325+H1325+I1325+J1325+K1325</f>
        <v>31360</v>
      </c>
      <c r="M1325" s="37">
        <f>G1325+K1325</f>
        <v>0</v>
      </c>
    </row>
    <row r="1326" spans="1:13" s="131" customFormat="1" ht="66.75" hidden="1">
      <c r="A1326" s="63" t="s">
        <v>711</v>
      </c>
      <c r="B1326" s="35" t="s">
        <v>676</v>
      </c>
      <c r="C1326" s="35" t="s">
        <v>697</v>
      </c>
      <c r="D1326" s="42" t="s">
        <v>712</v>
      </c>
      <c r="E1326" s="35"/>
      <c r="F1326" s="37">
        <f>F1327</f>
        <v>0</v>
      </c>
      <c r="G1326" s="37">
        <f>G1327</f>
        <v>0</v>
      </c>
      <c r="H1326" s="58">
        <f t="shared" ref="H1326:M1327" si="508">H1327</f>
        <v>0</v>
      </c>
      <c r="I1326" s="58">
        <f t="shared" si="508"/>
        <v>0</v>
      </c>
      <c r="J1326" s="58">
        <f t="shared" si="508"/>
        <v>0</v>
      </c>
      <c r="K1326" s="58">
        <f t="shared" si="508"/>
        <v>0</v>
      </c>
      <c r="L1326" s="58">
        <f t="shared" si="508"/>
        <v>0</v>
      </c>
      <c r="M1326" s="58">
        <f t="shared" si="508"/>
        <v>0</v>
      </c>
    </row>
    <row r="1327" spans="1:13" s="131" customFormat="1" ht="33.75" hidden="1">
      <c r="A1327" s="63" t="s">
        <v>44</v>
      </c>
      <c r="B1327" s="35" t="s">
        <v>676</v>
      </c>
      <c r="C1327" s="35" t="s">
        <v>697</v>
      </c>
      <c r="D1327" s="42" t="s">
        <v>712</v>
      </c>
      <c r="E1327" s="42">
        <v>300</v>
      </c>
      <c r="F1327" s="37">
        <f>F1328</f>
        <v>0</v>
      </c>
      <c r="G1327" s="37">
        <f>G1328</f>
        <v>0</v>
      </c>
      <c r="H1327" s="58">
        <f t="shared" si="508"/>
        <v>0</v>
      </c>
      <c r="I1327" s="58">
        <f t="shared" si="508"/>
        <v>0</v>
      </c>
      <c r="J1327" s="58">
        <f t="shared" si="508"/>
        <v>0</v>
      </c>
      <c r="K1327" s="58">
        <f t="shared" si="508"/>
        <v>0</v>
      </c>
      <c r="L1327" s="58">
        <f t="shared" si="508"/>
        <v>0</v>
      </c>
      <c r="M1327" s="58">
        <f t="shared" si="508"/>
        <v>0</v>
      </c>
    </row>
    <row r="1328" spans="1:13" s="131" customFormat="1" ht="33.75" hidden="1">
      <c r="A1328" s="63" t="s">
        <v>45</v>
      </c>
      <c r="B1328" s="35" t="s">
        <v>676</v>
      </c>
      <c r="C1328" s="35" t="s">
        <v>697</v>
      </c>
      <c r="D1328" s="42" t="s">
        <v>712</v>
      </c>
      <c r="E1328" s="42">
        <v>320</v>
      </c>
      <c r="F1328" s="37"/>
      <c r="G1328" s="37"/>
      <c r="H1328" s="38"/>
      <c r="I1328" s="38"/>
      <c r="J1328" s="38"/>
      <c r="K1328" s="39"/>
      <c r="L1328" s="37">
        <f>F1328+H1328+I1328+J1328+K1328</f>
        <v>0</v>
      </c>
      <c r="M1328" s="37">
        <f>G1328+K1328</f>
        <v>0</v>
      </c>
    </row>
    <row r="1329" spans="1:13" s="131" customFormat="1" ht="99.75" hidden="1">
      <c r="A1329" s="63" t="s">
        <v>713</v>
      </c>
      <c r="B1329" s="35" t="s">
        <v>172</v>
      </c>
      <c r="C1329" s="35" t="s">
        <v>51</v>
      </c>
      <c r="D1329" s="42" t="s">
        <v>714</v>
      </c>
      <c r="E1329" s="35"/>
      <c r="F1329" s="37">
        <f>F1330</f>
        <v>0</v>
      </c>
      <c r="G1329" s="37">
        <f>G1330</f>
        <v>0</v>
      </c>
      <c r="H1329" s="58">
        <f t="shared" ref="H1329:M1330" si="509">H1330</f>
        <v>0</v>
      </c>
      <c r="I1329" s="58">
        <f t="shared" si="509"/>
        <v>0</v>
      </c>
      <c r="J1329" s="58">
        <f t="shared" si="509"/>
        <v>0</v>
      </c>
      <c r="K1329" s="58">
        <f t="shared" si="509"/>
        <v>0</v>
      </c>
      <c r="L1329" s="58">
        <f t="shared" si="509"/>
        <v>0</v>
      </c>
      <c r="M1329" s="58">
        <f t="shared" si="509"/>
        <v>0</v>
      </c>
    </row>
    <row r="1330" spans="1:13" s="131" customFormat="1" ht="33.75" hidden="1">
      <c r="A1330" s="63" t="s">
        <v>507</v>
      </c>
      <c r="B1330" s="35" t="s">
        <v>172</v>
      </c>
      <c r="C1330" s="35" t="s">
        <v>51</v>
      </c>
      <c r="D1330" s="42" t="s">
        <v>714</v>
      </c>
      <c r="E1330" s="42">
        <v>400</v>
      </c>
      <c r="F1330" s="37">
        <f>F1331</f>
        <v>0</v>
      </c>
      <c r="G1330" s="37">
        <f>G1331</f>
        <v>0</v>
      </c>
      <c r="H1330" s="58">
        <f t="shared" si="509"/>
        <v>0</v>
      </c>
      <c r="I1330" s="58">
        <f t="shared" si="509"/>
        <v>0</v>
      </c>
      <c r="J1330" s="58">
        <f t="shared" si="509"/>
        <v>0</v>
      </c>
      <c r="K1330" s="58">
        <f t="shared" si="509"/>
        <v>0</v>
      </c>
      <c r="L1330" s="58">
        <f t="shared" si="509"/>
        <v>0</v>
      </c>
      <c r="M1330" s="58">
        <f t="shared" si="509"/>
        <v>0</v>
      </c>
    </row>
    <row r="1331" spans="1:13" s="131" customFormat="1" ht="18.75" hidden="1">
      <c r="A1331" s="63" t="s">
        <v>271</v>
      </c>
      <c r="B1331" s="35" t="s">
        <v>172</v>
      </c>
      <c r="C1331" s="35" t="s">
        <v>51</v>
      </c>
      <c r="D1331" s="42" t="s">
        <v>714</v>
      </c>
      <c r="E1331" s="42">
        <v>410</v>
      </c>
      <c r="F1331" s="37"/>
      <c r="G1331" s="37"/>
      <c r="H1331" s="38"/>
      <c r="I1331" s="38"/>
      <c r="J1331" s="38"/>
      <c r="K1331" s="39"/>
      <c r="L1331" s="37">
        <f>F1331+H1331+I1331+J1331+K1331</f>
        <v>0</v>
      </c>
      <c r="M1331" s="37">
        <f>G1331+K1331</f>
        <v>0</v>
      </c>
    </row>
    <row r="1332" spans="1:13" s="131" customFormat="1" ht="66.75" hidden="1">
      <c r="A1332" s="63" t="s">
        <v>715</v>
      </c>
      <c r="B1332" s="35" t="s">
        <v>676</v>
      </c>
      <c r="C1332" s="35" t="s">
        <v>697</v>
      </c>
      <c r="D1332" s="40" t="s">
        <v>716</v>
      </c>
      <c r="E1332" s="35"/>
      <c r="F1332" s="109"/>
      <c r="G1332" s="109"/>
      <c r="H1332" s="134"/>
      <c r="I1332" s="134"/>
      <c r="J1332" s="134"/>
      <c r="K1332" s="134"/>
      <c r="L1332" s="134"/>
      <c r="M1332" s="134"/>
    </row>
    <row r="1333" spans="1:13" s="131" customFormat="1" ht="33.75" hidden="1">
      <c r="A1333" s="63" t="s">
        <v>507</v>
      </c>
      <c r="B1333" s="35" t="s">
        <v>676</v>
      </c>
      <c r="C1333" s="35" t="s">
        <v>697</v>
      </c>
      <c r="D1333" s="40" t="s">
        <v>716</v>
      </c>
      <c r="E1333" s="42">
        <v>400</v>
      </c>
      <c r="F1333" s="109"/>
      <c r="G1333" s="109"/>
      <c r="H1333" s="134"/>
      <c r="I1333" s="134"/>
      <c r="J1333" s="134"/>
      <c r="K1333" s="134"/>
      <c r="L1333" s="134"/>
      <c r="M1333" s="134"/>
    </row>
    <row r="1334" spans="1:13" s="131" customFormat="1" ht="18.75" hidden="1">
      <c r="A1334" s="63" t="s">
        <v>271</v>
      </c>
      <c r="B1334" s="35" t="s">
        <v>676</v>
      </c>
      <c r="C1334" s="35" t="s">
        <v>697</v>
      </c>
      <c r="D1334" s="40" t="s">
        <v>716</v>
      </c>
      <c r="E1334" s="42">
        <v>410</v>
      </c>
      <c r="F1334" s="109"/>
      <c r="G1334" s="109"/>
      <c r="H1334" s="38"/>
      <c r="I1334" s="38"/>
      <c r="J1334" s="38"/>
      <c r="K1334" s="39"/>
      <c r="L1334" s="37">
        <f>F1334+H1334+I1334+J1334+K1334</f>
        <v>0</v>
      </c>
      <c r="M1334" s="37">
        <f>G1334+K1334</f>
        <v>0</v>
      </c>
    </row>
    <row r="1335" spans="1:13" s="115" customFormat="1" ht="66.75">
      <c r="A1335" s="63" t="s">
        <v>715</v>
      </c>
      <c r="B1335" s="35" t="s">
        <v>676</v>
      </c>
      <c r="C1335" s="35" t="s">
        <v>697</v>
      </c>
      <c r="D1335" s="40" t="s">
        <v>717</v>
      </c>
      <c r="E1335" s="35"/>
      <c r="F1335" s="37">
        <f>F1336</f>
        <v>119343</v>
      </c>
      <c r="G1335" s="37">
        <f>G1336</f>
        <v>119343</v>
      </c>
      <c r="H1335" s="37">
        <f t="shared" ref="H1335:M1336" si="510">H1336</f>
        <v>0</v>
      </c>
      <c r="I1335" s="37">
        <f t="shared" si="510"/>
        <v>0</v>
      </c>
      <c r="J1335" s="37">
        <f t="shared" si="510"/>
        <v>0</v>
      </c>
      <c r="K1335" s="37">
        <f t="shared" si="510"/>
        <v>0</v>
      </c>
      <c r="L1335" s="37">
        <f t="shared" si="510"/>
        <v>119343</v>
      </c>
      <c r="M1335" s="37">
        <f t="shared" si="510"/>
        <v>119343</v>
      </c>
    </row>
    <row r="1336" spans="1:13" s="115" customFormat="1" ht="33.75">
      <c r="A1336" s="63" t="s">
        <v>273</v>
      </c>
      <c r="B1336" s="35" t="s">
        <v>676</v>
      </c>
      <c r="C1336" s="35" t="s">
        <v>697</v>
      </c>
      <c r="D1336" s="40" t="s">
        <v>717</v>
      </c>
      <c r="E1336" s="42">
        <v>400</v>
      </c>
      <c r="F1336" s="37">
        <f>F1337</f>
        <v>119343</v>
      </c>
      <c r="G1336" s="37">
        <f>G1337</f>
        <v>119343</v>
      </c>
      <c r="H1336" s="37">
        <f t="shared" si="510"/>
        <v>0</v>
      </c>
      <c r="I1336" s="37">
        <f t="shared" si="510"/>
        <v>0</v>
      </c>
      <c r="J1336" s="37">
        <f t="shared" si="510"/>
        <v>0</v>
      </c>
      <c r="K1336" s="37">
        <f t="shared" si="510"/>
        <v>0</v>
      </c>
      <c r="L1336" s="37">
        <f t="shared" si="510"/>
        <v>119343</v>
      </c>
      <c r="M1336" s="37">
        <f t="shared" si="510"/>
        <v>119343</v>
      </c>
    </row>
    <row r="1337" spans="1:13" s="115" customFormat="1" ht="18.75">
      <c r="A1337" s="63" t="s">
        <v>271</v>
      </c>
      <c r="B1337" s="35" t="s">
        <v>676</v>
      </c>
      <c r="C1337" s="35" t="s">
        <v>697</v>
      </c>
      <c r="D1337" s="40" t="s">
        <v>717</v>
      </c>
      <c r="E1337" s="42">
        <v>410</v>
      </c>
      <c r="F1337" s="37">
        <v>119343</v>
      </c>
      <c r="G1337" s="37">
        <v>119343</v>
      </c>
      <c r="H1337" s="38"/>
      <c r="I1337" s="38"/>
      <c r="J1337" s="38"/>
      <c r="K1337" s="39"/>
      <c r="L1337" s="37">
        <f>F1337+H1337+I1337+J1337+K1337</f>
        <v>119343</v>
      </c>
      <c r="M1337" s="37">
        <f>G1337+K1337</f>
        <v>119343</v>
      </c>
    </row>
    <row r="1338" spans="1:13" s="33" customFormat="1" ht="18.75">
      <c r="A1338" s="63"/>
      <c r="B1338" s="35"/>
      <c r="C1338" s="35"/>
      <c r="D1338" s="40"/>
      <c r="E1338" s="35"/>
      <c r="F1338" s="37"/>
      <c r="G1338" s="37"/>
      <c r="H1338" s="37"/>
      <c r="I1338" s="37"/>
      <c r="J1338" s="37"/>
      <c r="K1338" s="37"/>
      <c r="L1338" s="37"/>
      <c r="M1338" s="37"/>
    </row>
    <row r="1339" spans="1:13" s="163" customFormat="1" ht="37.5">
      <c r="A1339" s="27" t="s">
        <v>718</v>
      </c>
      <c r="B1339" s="28" t="s">
        <v>172</v>
      </c>
      <c r="C1339" s="28" t="s">
        <v>72</v>
      </c>
      <c r="D1339" s="46"/>
      <c r="E1339" s="28"/>
      <c r="F1339" s="30">
        <f>F1340+F1362</f>
        <v>52260</v>
      </c>
      <c r="G1339" s="30">
        <f>G1340+G1362</f>
        <v>0</v>
      </c>
      <c r="H1339" s="30">
        <f t="shared" ref="H1339:M1339" si="511">H1340+H1362</f>
        <v>0</v>
      </c>
      <c r="I1339" s="30">
        <f t="shared" si="511"/>
        <v>0</v>
      </c>
      <c r="J1339" s="30">
        <f t="shared" si="511"/>
        <v>0</v>
      </c>
      <c r="K1339" s="30">
        <f t="shared" si="511"/>
        <v>0</v>
      </c>
      <c r="L1339" s="30">
        <f t="shared" si="511"/>
        <v>52260</v>
      </c>
      <c r="M1339" s="30">
        <f t="shared" si="511"/>
        <v>0</v>
      </c>
    </row>
    <row r="1340" spans="1:13" s="163" customFormat="1" ht="49.5">
      <c r="A1340" s="44" t="s">
        <v>607</v>
      </c>
      <c r="B1340" s="79" t="s">
        <v>172</v>
      </c>
      <c r="C1340" s="79" t="s">
        <v>72</v>
      </c>
      <c r="D1340" s="79" t="s">
        <v>608</v>
      </c>
      <c r="E1340" s="79"/>
      <c r="F1340" s="37">
        <f>F1341+F1358</f>
        <v>45165</v>
      </c>
      <c r="G1340" s="37">
        <f>G1341+G1358</f>
        <v>0</v>
      </c>
      <c r="H1340" s="37">
        <f t="shared" ref="H1340:M1340" si="512">H1341+H1358</f>
        <v>0</v>
      </c>
      <c r="I1340" s="37">
        <f t="shared" si="512"/>
        <v>0</v>
      </c>
      <c r="J1340" s="37">
        <f t="shared" si="512"/>
        <v>0</v>
      </c>
      <c r="K1340" s="37">
        <f t="shared" si="512"/>
        <v>0</v>
      </c>
      <c r="L1340" s="37">
        <f t="shared" si="512"/>
        <v>45165</v>
      </c>
      <c r="M1340" s="37">
        <f t="shared" si="512"/>
        <v>0</v>
      </c>
    </row>
    <row r="1341" spans="1:13" s="163" customFormat="1" ht="16.5">
      <c r="A1341" s="44" t="s">
        <v>85</v>
      </c>
      <c r="B1341" s="79" t="s">
        <v>172</v>
      </c>
      <c r="C1341" s="79" t="s">
        <v>72</v>
      </c>
      <c r="D1341" s="79" t="s">
        <v>719</v>
      </c>
      <c r="E1341" s="79"/>
      <c r="F1341" s="37">
        <f>F1342+F1348+F1351+F1345</f>
        <v>2652</v>
      </c>
      <c r="G1341" s="37">
        <f>G1342+G1348+G1351+G1345</f>
        <v>0</v>
      </c>
      <c r="H1341" s="37">
        <f t="shared" ref="H1341:M1341" si="513">H1342+H1348+H1351+H1345</f>
        <v>0</v>
      </c>
      <c r="I1341" s="37">
        <f t="shared" si="513"/>
        <v>0</v>
      </c>
      <c r="J1341" s="37">
        <f t="shared" si="513"/>
        <v>0</v>
      </c>
      <c r="K1341" s="37">
        <f t="shared" si="513"/>
        <v>0</v>
      </c>
      <c r="L1341" s="37">
        <f t="shared" si="513"/>
        <v>2652</v>
      </c>
      <c r="M1341" s="37">
        <f t="shared" si="513"/>
        <v>0</v>
      </c>
    </row>
    <row r="1342" spans="1:13" s="164" customFormat="1" ht="16.5" hidden="1">
      <c r="A1342" s="44" t="s">
        <v>453</v>
      </c>
      <c r="B1342" s="79" t="s">
        <v>172</v>
      </c>
      <c r="C1342" s="79" t="s">
        <v>72</v>
      </c>
      <c r="D1342" s="79" t="s">
        <v>720</v>
      </c>
      <c r="E1342" s="79"/>
      <c r="F1342" s="37">
        <f>F1343</f>
        <v>0</v>
      </c>
      <c r="G1342" s="37">
        <f>G1343</f>
        <v>0</v>
      </c>
      <c r="H1342" s="58">
        <f t="shared" ref="H1342:M1343" si="514">H1343</f>
        <v>0</v>
      </c>
      <c r="I1342" s="58">
        <f t="shared" si="514"/>
        <v>0</v>
      </c>
      <c r="J1342" s="58">
        <f t="shared" si="514"/>
        <v>0</v>
      </c>
      <c r="K1342" s="58">
        <f t="shared" si="514"/>
        <v>0</v>
      </c>
      <c r="L1342" s="58">
        <f t="shared" si="514"/>
        <v>0</v>
      </c>
      <c r="M1342" s="58">
        <f t="shared" si="514"/>
        <v>0</v>
      </c>
    </row>
    <row r="1343" spans="1:13" s="164" customFormat="1" ht="49.5" hidden="1">
      <c r="A1343" s="44" t="s">
        <v>99</v>
      </c>
      <c r="B1343" s="79" t="s">
        <v>172</v>
      </c>
      <c r="C1343" s="79" t="s">
        <v>72</v>
      </c>
      <c r="D1343" s="79" t="s">
        <v>720</v>
      </c>
      <c r="E1343" s="81">
        <v>600</v>
      </c>
      <c r="F1343" s="37">
        <f>F1344</f>
        <v>0</v>
      </c>
      <c r="G1343" s="37">
        <f>G1344</f>
        <v>0</v>
      </c>
      <c r="H1343" s="58">
        <f t="shared" si="514"/>
        <v>0</v>
      </c>
      <c r="I1343" s="58">
        <f t="shared" si="514"/>
        <v>0</v>
      </c>
      <c r="J1343" s="58">
        <f t="shared" si="514"/>
        <v>0</v>
      </c>
      <c r="K1343" s="58">
        <f t="shared" si="514"/>
        <v>0</v>
      </c>
      <c r="L1343" s="58">
        <f t="shared" si="514"/>
        <v>0</v>
      </c>
      <c r="M1343" s="58">
        <f t="shared" si="514"/>
        <v>0</v>
      </c>
    </row>
    <row r="1344" spans="1:13" s="164" customFormat="1" ht="16.5" hidden="1">
      <c r="A1344" s="34" t="s">
        <v>181</v>
      </c>
      <c r="B1344" s="79" t="s">
        <v>172</v>
      </c>
      <c r="C1344" s="79" t="s">
        <v>72</v>
      </c>
      <c r="D1344" s="79" t="s">
        <v>720</v>
      </c>
      <c r="E1344" s="81">
        <v>610</v>
      </c>
      <c r="F1344" s="37"/>
      <c r="G1344" s="37"/>
      <c r="H1344" s="38"/>
      <c r="I1344" s="38"/>
      <c r="J1344" s="38"/>
      <c r="K1344" s="39"/>
      <c r="L1344" s="37">
        <f>F1344+H1344+I1344+J1344+K1344</f>
        <v>0</v>
      </c>
      <c r="M1344" s="37">
        <f>G1344+K1344</f>
        <v>0</v>
      </c>
    </row>
    <row r="1345" spans="1:13" s="164" customFormat="1" ht="33" hidden="1">
      <c r="A1345" s="34" t="s">
        <v>493</v>
      </c>
      <c r="B1345" s="79" t="s">
        <v>172</v>
      </c>
      <c r="C1345" s="79" t="s">
        <v>72</v>
      </c>
      <c r="D1345" s="79" t="s">
        <v>721</v>
      </c>
      <c r="E1345" s="79"/>
      <c r="F1345" s="37">
        <f>F1346</f>
        <v>0</v>
      </c>
      <c r="G1345" s="37">
        <f>G1346</f>
        <v>0</v>
      </c>
      <c r="H1345" s="58">
        <f t="shared" ref="H1345:M1346" si="515">H1346</f>
        <v>0</v>
      </c>
      <c r="I1345" s="58">
        <f t="shared" si="515"/>
        <v>0</v>
      </c>
      <c r="J1345" s="58">
        <f t="shared" si="515"/>
        <v>0</v>
      </c>
      <c r="K1345" s="58">
        <f t="shared" si="515"/>
        <v>0</v>
      </c>
      <c r="L1345" s="58">
        <f t="shared" si="515"/>
        <v>0</v>
      </c>
      <c r="M1345" s="58">
        <f t="shared" si="515"/>
        <v>0</v>
      </c>
    </row>
    <row r="1346" spans="1:13" s="164" customFormat="1" ht="49.5" hidden="1">
      <c r="A1346" s="34" t="s">
        <v>99</v>
      </c>
      <c r="B1346" s="79" t="s">
        <v>172</v>
      </c>
      <c r="C1346" s="79" t="s">
        <v>72</v>
      </c>
      <c r="D1346" s="79" t="s">
        <v>721</v>
      </c>
      <c r="E1346" s="81">
        <v>600</v>
      </c>
      <c r="F1346" s="37">
        <f>F1347</f>
        <v>0</v>
      </c>
      <c r="G1346" s="37">
        <f>G1347</f>
        <v>0</v>
      </c>
      <c r="H1346" s="58">
        <f t="shared" si="515"/>
        <v>0</v>
      </c>
      <c r="I1346" s="58">
        <f t="shared" si="515"/>
        <v>0</v>
      </c>
      <c r="J1346" s="58">
        <f t="shared" si="515"/>
        <v>0</v>
      </c>
      <c r="K1346" s="58">
        <f t="shared" si="515"/>
        <v>0</v>
      </c>
      <c r="L1346" s="58">
        <f t="shared" si="515"/>
        <v>0</v>
      </c>
      <c r="M1346" s="58">
        <f t="shared" si="515"/>
        <v>0</v>
      </c>
    </row>
    <row r="1347" spans="1:13" s="164" customFormat="1" ht="16.5" hidden="1">
      <c r="A1347" s="125" t="s">
        <v>181</v>
      </c>
      <c r="B1347" s="79" t="s">
        <v>172</v>
      </c>
      <c r="C1347" s="79" t="s">
        <v>72</v>
      </c>
      <c r="D1347" s="79" t="s">
        <v>721</v>
      </c>
      <c r="E1347" s="81">
        <v>610</v>
      </c>
      <c r="F1347" s="37"/>
      <c r="G1347" s="37"/>
      <c r="H1347" s="38"/>
      <c r="I1347" s="38"/>
      <c r="J1347" s="38"/>
      <c r="K1347" s="39"/>
      <c r="L1347" s="37">
        <f>F1347+H1347+I1347+J1347+K1347</f>
        <v>0</v>
      </c>
      <c r="M1347" s="37">
        <f>G1347+K1347</f>
        <v>0</v>
      </c>
    </row>
    <row r="1348" spans="1:13" s="164" customFormat="1" ht="33" hidden="1">
      <c r="A1348" s="34" t="s">
        <v>722</v>
      </c>
      <c r="B1348" s="79" t="s">
        <v>172</v>
      </c>
      <c r="C1348" s="79" t="s">
        <v>72</v>
      </c>
      <c r="D1348" s="35" t="s">
        <v>723</v>
      </c>
      <c r="E1348" s="116"/>
      <c r="F1348" s="37">
        <f>F1349</f>
        <v>0</v>
      </c>
      <c r="G1348" s="37">
        <f>G1349</f>
        <v>0</v>
      </c>
      <c r="H1348" s="58">
        <f t="shared" ref="H1348:M1349" si="516">H1349</f>
        <v>0</v>
      </c>
      <c r="I1348" s="58">
        <f t="shared" si="516"/>
        <v>0</v>
      </c>
      <c r="J1348" s="58">
        <f t="shared" si="516"/>
        <v>0</v>
      </c>
      <c r="K1348" s="58">
        <f t="shared" si="516"/>
        <v>0</v>
      </c>
      <c r="L1348" s="58">
        <f t="shared" si="516"/>
        <v>0</v>
      </c>
      <c r="M1348" s="58">
        <f t="shared" si="516"/>
        <v>0</v>
      </c>
    </row>
    <row r="1349" spans="1:13" s="164" customFormat="1" ht="33" hidden="1">
      <c r="A1349" s="34" t="s">
        <v>42</v>
      </c>
      <c r="B1349" s="79" t="s">
        <v>172</v>
      </c>
      <c r="C1349" s="79" t="s">
        <v>72</v>
      </c>
      <c r="D1349" s="35" t="s">
        <v>723</v>
      </c>
      <c r="E1349" s="116">
        <v>200</v>
      </c>
      <c r="F1349" s="37">
        <f>F1350</f>
        <v>0</v>
      </c>
      <c r="G1349" s="37">
        <f>G1350</f>
        <v>0</v>
      </c>
      <c r="H1349" s="58">
        <f t="shared" si="516"/>
        <v>0</v>
      </c>
      <c r="I1349" s="58">
        <f t="shared" si="516"/>
        <v>0</v>
      </c>
      <c r="J1349" s="58">
        <f t="shared" si="516"/>
        <v>0</v>
      </c>
      <c r="K1349" s="58">
        <f t="shared" si="516"/>
        <v>0</v>
      </c>
      <c r="L1349" s="58">
        <f t="shared" si="516"/>
        <v>0</v>
      </c>
      <c r="M1349" s="58">
        <f t="shared" si="516"/>
        <v>0</v>
      </c>
    </row>
    <row r="1350" spans="1:13" s="164" customFormat="1" ht="49.5" hidden="1">
      <c r="A1350" s="34" t="s">
        <v>724</v>
      </c>
      <c r="B1350" s="79" t="s">
        <v>172</v>
      </c>
      <c r="C1350" s="79" t="s">
        <v>72</v>
      </c>
      <c r="D1350" s="35" t="s">
        <v>723</v>
      </c>
      <c r="E1350" s="116">
        <v>240</v>
      </c>
      <c r="F1350" s="37"/>
      <c r="G1350" s="37"/>
      <c r="H1350" s="38"/>
      <c r="I1350" s="38"/>
      <c r="J1350" s="38"/>
      <c r="K1350" s="39"/>
      <c r="L1350" s="37">
        <f>F1350+H1350+I1350+J1350+K1350</f>
        <v>0</v>
      </c>
      <c r="M1350" s="37">
        <f>G1350+K1350</f>
        <v>0</v>
      </c>
    </row>
    <row r="1351" spans="1:13" s="163" customFormat="1" ht="16.5">
      <c r="A1351" s="44" t="s">
        <v>725</v>
      </c>
      <c r="B1351" s="79" t="s">
        <v>172</v>
      </c>
      <c r="C1351" s="79" t="s">
        <v>72</v>
      </c>
      <c r="D1351" s="79" t="s">
        <v>726</v>
      </c>
      <c r="E1351" s="79"/>
      <c r="F1351" s="37">
        <f>F1352+F1354+F1356</f>
        <v>2652</v>
      </c>
      <c r="G1351" s="37">
        <f>G1352+G1354+G1356</f>
        <v>0</v>
      </c>
      <c r="H1351" s="37">
        <f t="shared" ref="H1351:M1351" si="517">H1352+H1354+H1356</f>
        <v>0</v>
      </c>
      <c r="I1351" s="37">
        <f t="shared" si="517"/>
        <v>0</v>
      </c>
      <c r="J1351" s="37">
        <f t="shared" si="517"/>
        <v>0</v>
      </c>
      <c r="K1351" s="37">
        <f t="shared" si="517"/>
        <v>0</v>
      </c>
      <c r="L1351" s="37">
        <f t="shared" si="517"/>
        <v>2652</v>
      </c>
      <c r="M1351" s="37">
        <f t="shared" si="517"/>
        <v>0</v>
      </c>
    </row>
    <row r="1352" spans="1:13" s="163" customFormat="1" ht="33">
      <c r="A1352" s="34" t="s">
        <v>42</v>
      </c>
      <c r="B1352" s="79" t="s">
        <v>172</v>
      </c>
      <c r="C1352" s="79" t="s">
        <v>72</v>
      </c>
      <c r="D1352" s="79" t="s">
        <v>726</v>
      </c>
      <c r="E1352" s="81">
        <v>200</v>
      </c>
      <c r="F1352" s="37">
        <f>F1353</f>
        <v>682</v>
      </c>
      <c r="G1352" s="37">
        <f>G1353</f>
        <v>0</v>
      </c>
      <c r="H1352" s="37">
        <f t="shared" ref="H1352:M1352" si="518">H1353</f>
        <v>0</v>
      </c>
      <c r="I1352" s="37">
        <f t="shared" si="518"/>
        <v>0</v>
      </c>
      <c r="J1352" s="37">
        <f t="shared" si="518"/>
        <v>0</v>
      </c>
      <c r="K1352" s="37">
        <f t="shared" si="518"/>
        <v>0</v>
      </c>
      <c r="L1352" s="37">
        <f t="shared" si="518"/>
        <v>682</v>
      </c>
      <c r="M1352" s="37">
        <f t="shared" si="518"/>
        <v>0</v>
      </c>
    </row>
    <row r="1353" spans="1:13" s="163" customFormat="1" ht="49.5">
      <c r="A1353" s="44" t="s">
        <v>43</v>
      </c>
      <c r="B1353" s="79" t="s">
        <v>172</v>
      </c>
      <c r="C1353" s="79" t="s">
        <v>72</v>
      </c>
      <c r="D1353" s="79" t="s">
        <v>726</v>
      </c>
      <c r="E1353" s="81">
        <v>240</v>
      </c>
      <c r="F1353" s="37">
        <v>682</v>
      </c>
      <c r="G1353" s="37"/>
      <c r="H1353" s="38"/>
      <c r="I1353" s="38"/>
      <c r="J1353" s="38"/>
      <c r="K1353" s="39"/>
      <c r="L1353" s="37">
        <f>F1353+H1353+I1353+J1353+K1353</f>
        <v>682</v>
      </c>
      <c r="M1353" s="37">
        <f>G1353+K1353</f>
        <v>0</v>
      </c>
    </row>
    <row r="1354" spans="1:13" s="163" customFormat="1" ht="33">
      <c r="A1354" s="50" t="s">
        <v>44</v>
      </c>
      <c r="B1354" s="79" t="s">
        <v>172</v>
      </c>
      <c r="C1354" s="79" t="s">
        <v>72</v>
      </c>
      <c r="D1354" s="79" t="s">
        <v>726</v>
      </c>
      <c r="E1354" s="81">
        <v>300</v>
      </c>
      <c r="F1354" s="37">
        <f>F1355</f>
        <v>1437</v>
      </c>
      <c r="G1354" s="37">
        <f>G1355</f>
        <v>0</v>
      </c>
      <c r="H1354" s="37">
        <f t="shared" ref="H1354:M1354" si="519">H1355</f>
        <v>0</v>
      </c>
      <c r="I1354" s="37">
        <f t="shared" si="519"/>
        <v>0</v>
      </c>
      <c r="J1354" s="37">
        <f t="shared" si="519"/>
        <v>0</v>
      </c>
      <c r="K1354" s="37">
        <f t="shared" si="519"/>
        <v>0</v>
      </c>
      <c r="L1354" s="37">
        <f t="shared" si="519"/>
        <v>1437</v>
      </c>
      <c r="M1354" s="37">
        <f t="shared" si="519"/>
        <v>0</v>
      </c>
    </row>
    <row r="1355" spans="1:13" s="163" customFormat="1" ht="16.5">
      <c r="A1355" s="44" t="s">
        <v>46</v>
      </c>
      <c r="B1355" s="79" t="s">
        <v>172</v>
      </c>
      <c r="C1355" s="79" t="s">
        <v>72</v>
      </c>
      <c r="D1355" s="79" t="s">
        <v>726</v>
      </c>
      <c r="E1355" s="81">
        <v>360</v>
      </c>
      <c r="F1355" s="37">
        <v>1437</v>
      </c>
      <c r="G1355" s="37"/>
      <c r="H1355" s="38"/>
      <c r="I1355" s="38"/>
      <c r="J1355" s="38"/>
      <c r="K1355" s="39"/>
      <c r="L1355" s="37">
        <f>F1355+H1355+I1355+J1355+K1355</f>
        <v>1437</v>
      </c>
      <c r="M1355" s="37">
        <f>G1355+K1355</f>
        <v>0</v>
      </c>
    </row>
    <row r="1356" spans="1:13" s="163" customFormat="1" ht="49.5">
      <c r="A1356" s="44" t="s">
        <v>99</v>
      </c>
      <c r="B1356" s="79" t="s">
        <v>172</v>
      </c>
      <c r="C1356" s="79" t="s">
        <v>72</v>
      </c>
      <c r="D1356" s="79" t="s">
        <v>726</v>
      </c>
      <c r="E1356" s="81">
        <v>600</v>
      </c>
      <c r="F1356" s="37">
        <f>F1357</f>
        <v>533</v>
      </c>
      <c r="G1356" s="37">
        <f>G1357</f>
        <v>0</v>
      </c>
      <c r="H1356" s="37">
        <f t="shared" ref="H1356:M1356" si="520">H1357</f>
        <v>0</v>
      </c>
      <c r="I1356" s="37">
        <f t="shared" si="520"/>
        <v>0</v>
      </c>
      <c r="J1356" s="37">
        <f t="shared" si="520"/>
        <v>0</v>
      </c>
      <c r="K1356" s="37">
        <f t="shared" si="520"/>
        <v>0</v>
      </c>
      <c r="L1356" s="37">
        <f t="shared" si="520"/>
        <v>533</v>
      </c>
      <c r="M1356" s="37">
        <f t="shared" si="520"/>
        <v>0</v>
      </c>
    </row>
    <row r="1357" spans="1:13" s="163" customFormat="1" ht="16.5">
      <c r="A1357" s="44" t="s">
        <v>100</v>
      </c>
      <c r="B1357" s="79" t="s">
        <v>172</v>
      </c>
      <c r="C1357" s="79" t="s">
        <v>72</v>
      </c>
      <c r="D1357" s="79" t="s">
        <v>726</v>
      </c>
      <c r="E1357" s="81">
        <v>620</v>
      </c>
      <c r="F1357" s="37">
        <v>533</v>
      </c>
      <c r="G1357" s="37"/>
      <c r="H1357" s="38"/>
      <c r="I1357" s="38"/>
      <c r="J1357" s="38"/>
      <c r="K1357" s="39"/>
      <c r="L1357" s="37">
        <f>F1357+H1357+I1357+J1357+K1357</f>
        <v>533</v>
      </c>
      <c r="M1357" s="37">
        <f>G1357+K1357</f>
        <v>0</v>
      </c>
    </row>
    <row r="1358" spans="1:13" s="164" customFormat="1" ht="66">
      <c r="A1358" s="44" t="s">
        <v>244</v>
      </c>
      <c r="B1358" s="79" t="s">
        <v>172</v>
      </c>
      <c r="C1358" s="79" t="s">
        <v>72</v>
      </c>
      <c r="D1358" s="79" t="s">
        <v>727</v>
      </c>
      <c r="E1358" s="79"/>
      <c r="F1358" s="37">
        <f t="shared" ref="F1358:M1360" si="521">F1359</f>
        <v>42513</v>
      </c>
      <c r="G1358" s="37">
        <f t="shared" si="521"/>
        <v>0</v>
      </c>
      <c r="H1358" s="37">
        <f t="shared" si="521"/>
        <v>0</v>
      </c>
      <c r="I1358" s="37">
        <f t="shared" si="521"/>
        <v>0</v>
      </c>
      <c r="J1358" s="37">
        <f t="shared" si="521"/>
        <v>0</v>
      </c>
      <c r="K1358" s="37">
        <f t="shared" si="521"/>
        <v>0</v>
      </c>
      <c r="L1358" s="37">
        <f t="shared" si="521"/>
        <v>42513</v>
      </c>
      <c r="M1358" s="37">
        <f t="shared" si="521"/>
        <v>0</v>
      </c>
    </row>
    <row r="1359" spans="1:13" s="164" customFormat="1" ht="33">
      <c r="A1359" s="44" t="s">
        <v>461</v>
      </c>
      <c r="B1359" s="79" t="s">
        <v>172</v>
      </c>
      <c r="C1359" s="79" t="s">
        <v>72</v>
      </c>
      <c r="D1359" s="79" t="s">
        <v>728</v>
      </c>
      <c r="E1359" s="79"/>
      <c r="F1359" s="37">
        <f t="shared" si="521"/>
        <v>42513</v>
      </c>
      <c r="G1359" s="37">
        <f t="shared" si="521"/>
        <v>0</v>
      </c>
      <c r="H1359" s="37">
        <f t="shared" si="521"/>
        <v>0</v>
      </c>
      <c r="I1359" s="37">
        <f t="shared" si="521"/>
        <v>0</v>
      </c>
      <c r="J1359" s="37">
        <f t="shared" si="521"/>
        <v>0</v>
      </c>
      <c r="K1359" s="37">
        <f t="shared" si="521"/>
        <v>0</v>
      </c>
      <c r="L1359" s="37">
        <f t="shared" si="521"/>
        <v>42513</v>
      </c>
      <c r="M1359" s="37">
        <f t="shared" si="521"/>
        <v>0</v>
      </c>
    </row>
    <row r="1360" spans="1:13" s="164" customFormat="1" ht="16.5">
      <c r="A1360" s="44" t="s">
        <v>47</v>
      </c>
      <c r="B1360" s="79" t="s">
        <v>172</v>
      </c>
      <c r="C1360" s="79" t="s">
        <v>72</v>
      </c>
      <c r="D1360" s="79" t="s">
        <v>728</v>
      </c>
      <c r="E1360" s="81">
        <v>800</v>
      </c>
      <c r="F1360" s="37">
        <f t="shared" si="521"/>
        <v>42513</v>
      </c>
      <c r="G1360" s="37">
        <f t="shared" si="521"/>
        <v>0</v>
      </c>
      <c r="H1360" s="37">
        <f t="shared" si="521"/>
        <v>0</v>
      </c>
      <c r="I1360" s="37">
        <f t="shared" si="521"/>
        <v>0</v>
      </c>
      <c r="J1360" s="37">
        <f t="shared" si="521"/>
        <v>0</v>
      </c>
      <c r="K1360" s="37">
        <f t="shared" si="521"/>
        <v>0</v>
      </c>
      <c r="L1360" s="37">
        <f t="shared" si="521"/>
        <v>42513</v>
      </c>
      <c r="M1360" s="37">
        <f t="shared" si="521"/>
        <v>0</v>
      </c>
    </row>
    <row r="1361" spans="1:13" s="164" customFormat="1" ht="66">
      <c r="A1361" s="34" t="s">
        <v>248</v>
      </c>
      <c r="B1361" s="79" t="s">
        <v>172</v>
      </c>
      <c r="C1361" s="79" t="s">
        <v>72</v>
      </c>
      <c r="D1361" s="79" t="s">
        <v>728</v>
      </c>
      <c r="E1361" s="81">
        <v>810</v>
      </c>
      <c r="F1361" s="37">
        <v>42513</v>
      </c>
      <c r="G1361" s="37"/>
      <c r="H1361" s="38"/>
      <c r="I1361" s="38"/>
      <c r="J1361" s="38"/>
      <c r="K1361" s="39"/>
      <c r="L1361" s="37">
        <f>F1361+H1361+I1361+J1361+K1361</f>
        <v>42513</v>
      </c>
      <c r="M1361" s="37">
        <f>G1361+K1361</f>
        <v>0</v>
      </c>
    </row>
    <row r="1362" spans="1:13" s="163" customFormat="1" ht="82.5">
      <c r="A1362" s="44" t="s">
        <v>147</v>
      </c>
      <c r="B1362" s="79" t="s">
        <v>172</v>
      </c>
      <c r="C1362" s="79" t="s">
        <v>72</v>
      </c>
      <c r="D1362" s="79" t="s">
        <v>148</v>
      </c>
      <c r="E1362" s="79"/>
      <c r="F1362" s="37">
        <f>F1363+F1373+F1369+F1386</f>
        <v>7095</v>
      </c>
      <c r="G1362" s="37">
        <f>G1363+G1373+G1369+G1386</f>
        <v>0</v>
      </c>
      <c r="H1362" s="37">
        <f t="shared" ref="H1362:M1362" si="522">H1363+H1373+H1369+H1386</f>
        <v>0</v>
      </c>
      <c r="I1362" s="37">
        <f t="shared" si="522"/>
        <v>0</v>
      </c>
      <c r="J1362" s="37">
        <f t="shared" si="522"/>
        <v>0</v>
      </c>
      <c r="K1362" s="37">
        <f t="shared" si="522"/>
        <v>0</v>
      </c>
      <c r="L1362" s="37">
        <f t="shared" si="522"/>
        <v>7095</v>
      </c>
      <c r="M1362" s="37">
        <f t="shared" si="522"/>
        <v>0</v>
      </c>
    </row>
    <row r="1363" spans="1:13" s="163" customFormat="1" ht="16.5">
      <c r="A1363" s="44" t="s">
        <v>85</v>
      </c>
      <c r="B1363" s="79" t="s">
        <v>172</v>
      </c>
      <c r="C1363" s="79" t="s">
        <v>72</v>
      </c>
      <c r="D1363" s="79" t="s">
        <v>729</v>
      </c>
      <c r="E1363" s="79"/>
      <c r="F1363" s="37">
        <f>F1364</f>
        <v>1785</v>
      </c>
      <c r="G1363" s="37">
        <f>G1364</f>
        <v>0</v>
      </c>
      <c r="H1363" s="37">
        <f t="shared" ref="H1363:M1363" si="523">H1364</f>
        <v>0</v>
      </c>
      <c r="I1363" s="37">
        <f t="shared" si="523"/>
        <v>0</v>
      </c>
      <c r="J1363" s="37">
        <f t="shared" si="523"/>
        <v>0</v>
      </c>
      <c r="K1363" s="37">
        <f t="shared" si="523"/>
        <v>0</v>
      </c>
      <c r="L1363" s="37">
        <f t="shared" si="523"/>
        <v>1785</v>
      </c>
      <c r="M1363" s="37">
        <f t="shared" si="523"/>
        <v>0</v>
      </c>
    </row>
    <row r="1364" spans="1:13" s="163" customFormat="1" ht="16.5">
      <c r="A1364" s="44" t="s">
        <v>725</v>
      </c>
      <c r="B1364" s="79" t="s">
        <v>172</v>
      </c>
      <c r="C1364" s="79" t="s">
        <v>72</v>
      </c>
      <c r="D1364" s="79" t="s">
        <v>730</v>
      </c>
      <c r="E1364" s="79"/>
      <c r="F1364" s="37">
        <f>F1365+F1367</f>
        <v>1785</v>
      </c>
      <c r="G1364" s="37">
        <f>G1365+G1367</f>
        <v>0</v>
      </c>
      <c r="H1364" s="37">
        <f t="shared" ref="H1364:M1364" si="524">H1365+H1367</f>
        <v>0</v>
      </c>
      <c r="I1364" s="37">
        <f t="shared" si="524"/>
        <v>0</v>
      </c>
      <c r="J1364" s="37">
        <f t="shared" si="524"/>
        <v>0</v>
      </c>
      <c r="K1364" s="37">
        <f t="shared" si="524"/>
        <v>0</v>
      </c>
      <c r="L1364" s="37">
        <f t="shared" si="524"/>
        <v>1785</v>
      </c>
      <c r="M1364" s="37">
        <f t="shared" si="524"/>
        <v>0</v>
      </c>
    </row>
    <row r="1365" spans="1:13" s="163" customFormat="1" ht="33">
      <c r="A1365" s="34" t="s">
        <v>42</v>
      </c>
      <c r="B1365" s="79" t="s">
        <v>172</v>
      </c>
      <c r="C1365" s="79" t="s">
        <v>72</v>
      </c>
      <c r="D1365" s="79" t="s">
        <v>730</v>
      </c>
      <c r="E1365" s="81">
        <v>200</v>
      </c>
      <c r="F1365" s="37">
        <f>F1366</f>
        <v>1331</v>
      </c>
      <c r="G1365" s="37">
        <f>G1366</f>
        <v>0</v>
      </c>
      <c r="H1365" s="37">
        <f t="shared" ref="H1365:M1365" si="525">H1366</f>
        <v>0</v>
      </c>
      <c r="I1365" s="37">
        <f t="shared" si="525"/>
        <v>0</v>
      </c>
      <c r="J1365" s="37">
        <f t="shared" si="525"/>
        <v>0</v>
      </c>
      <c r="K1365" s="37">
        <f t="shared" si="525"/>
        <v>0</v>
      </c>
      <c r="L1365" s="37">
        <f t="shared" si="525"/>
        <v>1331</v>
      </c>
      <c r="M1365" s="37">
        <f t="shared" si="525"/>
        <v>0</v>
      </c>
    </row>
    <row r="1366" spans="1:13" s="163" customFormat="1" ht="49.5">
      <c r="A1366" s="44" t="s">
        <v>43</v>
      </c>
      <c r="B1366" s="79" t="s">
        <v>172</v>
      </c>
      <c r="C1366" s="79" t="s">
        <v>72</v>
      </c>
      <c r="D1366" s="79" t="s">
        <v>730</v>
      </c>
      <c r="E1366" s="81">
        <v>240</v>
      </c>
      <c r="F1366" s="37">
        <v>1331</v>
      </c>
      <c r="G1366" s="37"/>
      <c r="H1366" s="38"/>
      <c r="I1366" s="38"/>
      <c r="J1366" s="38"/>
      <c r="K1366" s="39"/>
      <c r="L1366" s="37">
        <f>F1366+H1366+I1366+J1366+K1366</f>
        <v>1331</v>
      </c>
      <c r="M1366" s="37">
        <f>G1366+K1366</f>
        <v>0</v>
      </c>
    </row>
    <row r="1367" spans="1:13" s="163" customFormat="1" ht="33">
      <c r="A1367" s="50" t="s">
        <v>44</v>
      </c>
      <c r="B1367" s="79" t="s">
        <v>172</v>
      </c>
      <c r="C1367" s="79" t="s">
        <v>72</v>
      </c>
      <c r="D1367" s="79" t="s">
        <v>730</v>
      </c>
      <c r="E1367" s="81">
        <v>300</v>
      </c>
      <c r="F1367" s="37">
        <f>F1368</f>
        <v>454</v>
      </c>
      <c r="G1367" s="37">
        <f>G1368</f>
        <v>0</v>
      </c>
      <c r="H1367" s="37">
        <f t="shared" ref="H1367:M1367" si="526">H1368</f>
        <v>0</v>
      </c>
      <c r="I1367" s="37">
        <f t="shared" si="526"/>
        <v>0</v>
      </c>
      <c r="J1367" s="37">
        <f t="shared" si="526"/>
        <v>0</v>
      </c>
      <c r="K1367" s="37">
        <f t="shared" si="526"/>
        <v>0</v>
      </c>
      <c r="L1367" s="37">
        <f t="shared" si="526"/>
        <v>454</v>
      </c>
      <c r="M1367" s="37">
        <f t="shared" si="526"/>
        <v>0</v>
      </c>
    </row>
    <row r="1368" spans="1:13" s="163" customFormat="1" ht="16.5">
      <c r="A1368" s="44" t="s">
        <v>46</v>
      </c>
      <c r="B1368" s="79" t="s">
        <v>172</v>
      </c>
      <c r="C1368" s="79" t="s">
        <v>72</v>
      </c>
      <c r="D1368" s="79" t="s">
        <v>730</v>
      </c>
      <c r="E1368" s="81">
        <v>360</v>
      </c>
      <c r="F1368" s="37">
        <v>454</v>
      </c>
      <c r="G1368" s="37"/>
      <c r="H1368" s="38"/>
      <c r="I1368" s="38"/>
      <c r="J1368" s="38"/>
      <c r="K1368" s="39"/>
      <c r="L1368" s="37">
        <f>F1368+H1368+I1368+J1368+K1368</f>
        <v>454</v>
      </c>
      <c r="M1368" s="37">
        <f>G1368+K1368</f>
        <v>0</v>
      </c>
    </row>
    <row r="1369" spans="1:13" s="167" customFormat="1" ht="16.5" hidden="1">
      <c r="A1369" s="44" t="s">
        <v>609</v>
      </c>
      <c r="B1369" s="79" t="s">
        <v>172</v>
      </c>
      <c r="C1369" s="79" t="s">
        <v>72</v>
      </c>
      <c r="D1369" s="79" t="s">
        <v>731</v>
      </c>
      <c r="E1369" s="79"/>
      <c r="F1369" s="165"/>
      <c r="G1369" s="165"/>
      <c r="H1369" s="166"/>
      <c r="I1369" s="166"/>
      <c r="J1369" s="166"/>
      <c r="K1369" s="166"/>
      <c r="L1369" s="166"/>
      <c r="M1369" s="166"/>
    </row>
    <row r="1370" spans="1:13" s="167" customFormat="1" ht="66" hidden="1">
      <c r="A1370" s="50" t="s">
        <v>732</v>
      </c>
      <c r="B1370" s="79" t="s">
        <v>172</v>
      </c>
      <c r="C1370" s="79" t="s">
        <v>72</v>
      </c>
      <c r="D1370" s="79" t="s">
        <v>733</v>
      </c>
      <c r="E1370" s="79"/>
      <c r="F1370" s="165"/>
      <c r="G1370" s="165"/>
      <c r="H1370" s="166"/>
      <c r="I1370" s="166"/>
      <c r="J1370" s="166"/>
      <c r="K1370" s="166"/>
      <c r="L1370" s="166"/>
      <c r="M1370" s="166"/>
    </row>
    <row r="1371" spans="1:13" s="167" customFormat="1" ht="33" hidden="1">
      <c r="A1371" s="50" t="s">
        <v>44</v>
      </c>
      <c r="B1371" s="79" t="s">
        <v>172</v>
      </c>
      <c r="C1371" s="79" t="s">
        <v>72</v>
      </c>
      <c r="D1371" s="79" t="s">
        <v>733</v>
      </c>
      <c r="E1371" s="81">
        <v>300</v>
      </c>
      <c r="F1371" s="165"/>
      <c r="G1371" s="165"/>
      <c r="H1371" s="166"/>
      <c r="I1371" s="166"/>
      <c r="J1371" s="166"/>
      <c r="K1371" s="166"/>
      <c r="L1371" s="166"/>
      <c r="M1371" s="166"/>
    </row>
    <row r="1372" spans="1:13" s="167" customFormat="1" ht="33" hidden="1">
      <c r="A1372" s="34" t="s">
        <v>613</v>
      </c>
      <c r="B1372" s="79" t="s">
        <v>172</v>
      </c>
      <c r="C1372" s="79" t="s">
        <v>72</v>
      </c>
      <c r="D1372" s="79" t="s">
        <v>733</v>
      </c>
      <c r="E1372" s="81">
        <v>310</v>
      </c>
      <c r="F1372" s="165"/>
      <c r="G1372" s="165"/>
      <c r="H1372" s="38"/>
      <c r="I1372" s="38"/>
      <c r="J1372" s="38"/>
      <c r="K1372" s="39"/>
      <c r="L1372" s="37">
        <f>F1372+H1372+I1372+J1372+K1372</f>
        <v>0</v>
      </c>
      <c r="M1372" s="37">
        <f>G1372+K1372</f>
        <v>0</v>
      </c>
    </row>
    <row r="1373" spans="1:13" s="163" customFormat="1" ht="16.5">
      <c r="A1373" s="34" t="s">
        <v>173</v>
      </c>
      <c r="B1373" s="79" t="s">
        <v>172</v>
      </c>
      <c r="C1373" s="79" t="s">
        <v>72</v>
      </c>
      <c r="D1373" s="79" t="s">
        <v>174</v>
      </c>
      <c r="E1373" s="79"/>
      <c r="F1373" s="37">
        <f>F1374+F1377+F1380+F1383</f>
        <v>5310</v>
      </c>
      <c r="G1373" s="37">
        <f>G1374+G1377+G1380+G1383</f>
        <v>0</v>
      </c>
      <c r="H1373" s="37">
        <f t="shared" ref="H1373:M1373" si="527">H1374+H1377+H1380+H1383</f>
        <v>0</v>
      </c>
      <c r="I1373" s="37">
        <f t="shared" si="527"/>
        <v>0</v>
      </c>
      <c r="J1373" s="37">
        <f t="shared" si="527"/>
        <v>0</v>
      </c>
      <c r="K1373" s="37">
        <f t="shared" si="527"/>
        <v>0</v>
      </c>
      <c r="L1373" s="37">
        <f t="shared" si="527"/>
        <v>5310</v>
      </c>
      <c r="M1373" s="37">
        <f t="shared" si="527"/>
        <v>0</v>
      </c>
    </row>
    <row r="1374" spans="1:13" s="164" customFormat="1" ht="99" hidden="1">
      <c r="A1374" s="34" t="s">
        <v>734</v>
      </c>
      <c r="B1374" s="79" t="s">
        <v>172</v>
      </c>
      <c r="C1374" s="79" t="s">
        <v>72</v>
      </c>
      <c r="D1374" s="79" t="s">
        <v>735</v>
      </c>
      <c r="E1374" s="79"/>
      <c r="F1374" s="37">
        <f>F1375</f>
        <v>0</v>
      </c>
      <c r="G1374" s="37">
        <f>G1375</f>
        <v>0</v>
      </c>
      <c r="H1374" s="58">
        <f t="shared" ref="H1374:M1375" si="528">H1375</f>
        <v>0</v>
      </c>
      <c r="I1374" s="58">
        <f t="shared" si="528"/>
        <v>0</v>
      </c>
      <c r="J1374" s="58">
        <f t="shared" si="528"/>
        <v>0</v>
      </c>
      <c r="K1374" s="58">
        <f t="shared" si="528"/>
        <v>0</v>
      </c>
      <c r="L1374" s="58">
        <f t="shared" si="528"/>
        <v>0</v>
      </c>
      <c r="M1374" s="58">
        <f t="shared" si="528"/>
        <v>0</v>
      </c>
    </row>
    <row r="1375" spans="1:13" s="164" customFormat="1" ht="49.5" hidden="1">
      <c r="A1375" s="34" t="s">
        <v>99</v>
      </c>
      <c r="B1375" s="79" t="s">
        <v>172</v>
      </c>
      <c r="C1375" s="79" t="s">
        <v>72</v>
      </c>
      <c r="D1375" s="79" t="s">
        <v>735</v>
      </c>
      <c r="E1375" s="81">
        <v>600</v>
      </c>
      <c r="F1375" s="37">
        <f>F1376</f>
        <v>0</v>
      </c>
      <c r="G1375" s="37">
        <f>G1376</f>
        <v>0</v>
      </c>
      <c r="H1375" s="58">
        <f t="shared" si="528"/>
        <v>0</v>
      </c>
      <c r="I1375" s="58">
        <f t="shared" si="528"/>
        <v>0</v>
      </c>
      <c r="J1375" s="58">
        <f t="shared" si="528"/>
        <v>0</v>
      </c>
      <c r="K1375" s="58">
        <f t="shared" si="528"/>
        <v>0</v>
      </c>
      <c r="L1375" s="58">
        <f t="shared" si="528"/>
        <v>0</v>
      </c>
      <c r="M1375" s="58">
        <f t="shared" si="528"/>
        <v>0</v>
      </c>
    </row>
    <row r="1376" spans="1:13" s="164" customFormat="1" ht="66" hidden="1">
      <c r="A1376" s="34" t="s">
        <v>177</v>
      </c>
      <c r="B1376" s="79" t="s">
        <v>172</v>
      </c>
      <c r="C1376" s="79" t="s">
        <v>72</v>
      </c>
      <c r="D1376" s="79" t="s">
        <v>735</v>
      </c>
      <c r="E1376" s="81">
        <v>630</v>
      </c>
      <c r="F1376" s="37"/>
      <c r="G1376" s="37"/>
      <c r="H1376" s="38"/>
      <c r="I1376" s="38"/>
      <c r="J1376" s="38"/>
      <c r="K1376" s="39"/>
      <c r="L1376" s="37">
        <f>F1376+H1376+I1376+J1376+K1376</f>
        <v>0</v>
      </c>
      <c r="M1376" s="37">
        <f>G1376+K1376</f>
        <v>0</v>
      </c>
    </row>
    <row r="1377" spans="1:13" s="163" customFormat="1" ht="66">
      <c r="A1377" s="34" t="s">
        <v>371</v>
      </c>
      <c r="B1377" s="79" t="s">
        <v>172</v>
      </c>
      <c r="C1377" s="79" t="s">
        <v>72</v>
      </c>
      <c r="D1377" s="79" t="s">
        <v>736</v>
      </c>
      <c r="E1377" s="79"/>
      <c r="F1377" s="37">
        <f>F1378</f>
        <v>1000</v>
      </c>
      <c r="G1377" s="37">
        <f>G1378</f>
        <v>0</v>
      </c>
      <c r="H1377" s="37">
        <f t="shared" ref="H1377:M1378" si="529">H1378</f>
        <v>0</v>
      </c>
      <c r="I1377" s="37">
        <f t="shared" si="529"/>
        <v>0</v>
      </c>
      <c r="J1377" s="37">
        <f t="shared" si="529"/>
        <v>0</v>
      </c>
      <c r="K1377" s="37">
        <f t="shared" si="529"/>
        <v>0</v>
      </c>
      <c r="L1377" s="37">
        <f t="shared" si="529"/>
        <v>1000</v>
      </c>
      <c r="M1377" s="37">
        <f t="shared" si="529"/>
        <v>0</v>
      </c>
    </row>
    <row r="1378" spans="1:13" s="163" customFormat="1" ht="49.5">
      <c r="A1378" s="34" t="s">
        <v>99</v>
      </c>
      <c r="B1378" s="79" t="s">
        <v>172</v>
      </c>
      <c r="C1378" s="79" t="s">
        <v>72</v>
      </c>
      <c r="D1378" s="79" t="s">
        <v>736</v>
      </c>
      <c r="E1378" s="81">
        <v>600</v>
      </c>
      <c r="F1378" s="37">
        <f>F1379</f>
        <v>1000</v>
      </c>
      <c r="G1378" s="37">
        <f>G1379</f>
        <v>0</v>
      </c>
      <c r="H1378" s="37">
        <f t="shared" si="529"/>
        <v>0</v>
      </c>
      <c r="I1378" s="37">
        <f t="shared" si="529"/>
        <v>0</v>
      </c>
      <c r="J1378" s="37">
        <f t="shared" si="529"/>
        <v>0</v>
      </c>
      <c r="K1378" s="37">
        <f t="shared" si="529"/>
        <v>0</v>
      </c>
      <c r="L1378" s="37">
        <f t="shared" si="529"/>
        <v>1000</v>
      </c>
      <c r="M1378" s="37">
        <f t="shared" si="529"/>
        <v>0</v>
      </c>
    </row>
    <row r="1379" spans="1:13" s="163" customFormat="1" ht="66">
      <c r="A1379" s="34" t="s">
        <v>177</v>
      </c>
      <c r="B1379" s="79" t="s">
        <v>172</v>
      </c>
      <c r="C1379" s="79" t="s">
        <v>72</v>
      </c>
      <c r="D1379" s="79" t="s">
        <v>736</v>
      </c>
      <c r="E1379" s="81">
        <v>630</v>
      </c>
      <c r="F1379" s="37">
        <v>1000</v>
      </c>
      <c r="G1379" s="37"/>
      <c r="H1379" s="38"/>
      <c r="I1379" s="38"/>
      <c r="J1379" s="38"/>
      <c r="K1379" s="39"/>
      <c r="L1379" s="37">
        <f>F1379+H1379+I1379+J1379+K1379</f>
        <v>1000</v>
      </c>
      <c r="M1379" s="37">
        <f>G1379+K1379</f>
        <v>0</v>
      </c>
    </row>
    <row r="1380" spans="1:13" s="163" customFormat="1" ht="99">
      <c r="A1380" s="34" t="s">
        <v>737</v>
      </c>
      <c r="B1380" s="60" t="s">
        <v>172</v>
      </c>
      <c r="C1380" s="60" t="s">
        <v>72</v>
      </c>
      <c r="D1380" s="79" t="s">
        <v>738</v>
      </c>
      <c r="E1380" s="60"/>
      <c r="F1380" s="37">
        <f>F1381</f>
        <v>4310</v>
      </c>
      <c r="G1380" s="37">
        <f>G1381</f>
        <v>0</v>
      </c>
      <c r="H1380" s="37">
        <f t="shared" ref="H1380:M1381" si="530">H1381</f>
        <v>0</v>
      </c>
      <c r="I1380" s="37">
        <f t="shared" si="530"/>
        <v>0</v>
      </c>
      <c r="J1380" s="37">
        <f t="shared" si="530"/>
        <v>0</v>
      </c>
      <c r="K1380" s="37">
        <f t="shared" si="530"/>
        <v>0</v>
      </c>
      <c r="L1380" s="37">
        <f t="shared" si="530"/>
        <v>4310</v>
      </c>
      <c r="M1380" s="37">
        <f t="shared" si="530"/>
        <v>0</v>
      </c>
    </row>
    <row r="1381" spans="1:13" s="163" customFormat="1" ht="49.5">
      <c r="A1381" s="34" t="s">
        <v>99</v>
      </c>
      <c r="B1381" s="60" t="s">
        <v>172</v>
      </c>
      <c r="C1381" s="60" t="s">
        <v>72</v>
      </c>
      <c r="D1381" s="79" t="s">
        <v>738</v>
      </c>
      <c r="E1381" s="81">
        <v>600</v>
      </c>
      <c r="F1381" s="37">
        <f>F1382</f>
        <v>4310</v>
      </c>
      <c r="G1381" s="37">
        <f>G1382</f>
        <v>0</v>
      </c>
      <c r="H1381" s="37">
        <f t="shared" si="530"/>
        <v>0</v>
      </c>
      <c r="I1381" s="37">
        <f t="shared" si="530"/>
        <v>0</v>
      </c>
      <c r="J1381" s="37">
        <f t="shared" si="530"/>
        <v>0</v>
      </c>
      <c r="K1381" s="37">
        <f t="shared" si="530"/>
        <v>0</v>
      </c>
      <c r="L1381" s="37">
        <f t="shared" si="530"/>
        <v>4310</v>
      </c>
      <c r="M1381" s="37">
        <f t="shared" si="530"/>
        <v>0</v>
      </c>
    </row>
    <row r="1382" spans="1:13" s="163" customFormat="1" ht="66">
      <c r="A1382" s="34" t="s">
        <v>177</v>
      </c>
      <c r="B1382" s="60" t="s">
        <v>172</v>
      </c>
      <c r="C1382" s="60" t="s">
        <v>72</v>
      </c>
      <c r="D1382" s="79" t="s">
        <v>738</v>
      </c>
      <c r="E1382" s="81">
        <v>630</v>
      </c>
      <c r="F1382" s="37">
        <v>4310</v>
      </c>
      <c r="G1382" s="37"/>
      <c r="H1382" s="38"/>
      <c r="I1382" s="38"/>
      <c r="J1382" s="38"/>
      <c r="K1382" s="39"/>
      <c r="L1382" s="37">
        <f>F1382+H1382+I1382+J1382+K1382</f>
        <v>4310</v>
      </c>
      <c r="M1382" s="37">
        <f>G1382+K1382</f>
        <v>0</v>
      </c>
    </row>
    <row r="1383" spans="1:13" s="164" customFormat="1" ht="82.5" hidden="1">
      <c r="A1383" s="34" t="s">
        <v>739</v>
      </c>
      <c r="B1383" s="79" t="s">
        <v>172</v>
      </c>
      <c r="C1383" s="79" t="s">
        <v>72</v>
      </c>
      <c r="D1383" s="79" t="s">
        <v>740</v>
      </c>
      <c r="E1383" s="37"/>
      <c r="F1383" s="37">
        <f>F1384</f>
        <v>0</v>
      </c>
      <c r="G1383" s="37">
        <f>G1384</f>
        <v>0</v>
      </c>
      <c r="H1383" s="58">
        <f t="shared" ref="H1383:M1384" si="531">H1384</f>
        <v>0</v>
      </c>
      <c r="I1383" s="58">
        <f t="shared" si="531"/>
        <v>0</v>
      </c>
      <c r="J1383" s="58">
        <f t="shared" si="531"/>
        <v>0</v>
      </c>
      <c r="K1383" s="58">
        <f t="shared" si="531"/>
        <v>0</v>
      </c>
      <c r="L1383" s="58">
        <f t="shared" si="531"/>
        <v>0</v>
      </c>
      <c r="M1383" s="58">
        <f t="shared" si="531"/>
        <v>0</v>
      </c>
    </row>
    <row r="1384" spans="1:13" s="164" customFormat="1" ht="49.5" hidden="1">
      <c r="A1384" s="44" t="s">
        <v>99</v>
      </c>
      <c r="B1384" s="79" t="s">
        <v>172</v>
      </c>
      <c r="C1384" s="79" t="s">
        <v>72</v>
      </c>
      <c r="D1384" s="79" t="s">
        <v>740</v>
      </c>
      <c r="E1384" s="81">
        <v>600</v>
      </c>
      <c r="F1384" s="37">
        <f>F1385</f>
        <v>0</v>
      </c>
      <c r="G1384" s="37">
        <f>G1385</f>
        <v>0</v>
      </c>
      <c r="H1384" s="58">
        <f t="shared" si="531"/>
        <v>0</v>
      </c>
      <c r="I1384" s="58">
        <f t="shared" si="531"/>
        <v>0</v>
      </c>
      <c r="J1384" s="58">
        <f t="shared" si="531"/>
        <v>0</v>
      </c>
      <c r="K1384" s="58">
        <f t="shared" si="531"/>
        <v>0</v>
      </c>
      <c r="L1384" s="58">
        <f t="shared" si="531"/>
        <v>0</v>
      </c>
      <c r="M1384" s="58">
        <f t="shared" si="531"/>
        <v>0</v>
      </c>
    </row>
    <row r="1385" spans="1:13" s="164" customFormat="1" ht="66" hidden="1">
      <c r="A1385" s="34" t="s">
        <v>177</v>
      </c>
      <c r="B1385" s="79" t="s">
        <v>172</v>
      </c>
      <c r="C1385" s="79" t="s">
        <v>72</v>
      </c>
      <c r="D1385" s="79" t="s">
        <v>740</v>
      </c>
      <c r="E1385" s="81">
        <v>630</v>
      </c>
      <c r="F1385" s="37"/>
      <c r="G1385" s="37"/>
      <c r="H1385" s="38"/>
      <c r="I1385" s="38"/>
      <c r="J1385" s="38"/>
      <c r="K1385" s="39"/>
      <c r="L1385" s="37">
        <f>F1385+H1385+I1385+J1385+K1385</f>
        <v>0</v>
      </c>
      <c r="M1385" s="37">
        <f>G1385+K1385</f>
        <v>0</v>
      </c>
    </row>
    <row r="1386" spans="1:13" s="164" customFormat="1" ht="49.5" hidden="1">
      <c r="A1386" s="34" t="s">
        <v>741</v>
      </c>
      <c r="B1386" s="60" t="s">
        <v>172</v>
      </c>
      <c r="C1386" s="60" t="s">
        <v>72</v>
      </c>
      <c r="D1386" s="79" t="s">
        <v>742</v>
      </c>
      <c r="E1386" s="60"/>
      <c r="F1386" s="37">
        <f>F1387</f>
        <v>0</v>
      </c>
      <c r="G1386" s="37">
        <f>G1387</f>
        <v>0</v>
      </c>
      <c r="H1386" s="58">
        <f t="shared" ref="H1386:M1387" si="532">H1387</f>
        <v>0</v>
      </c>
      <c r="I1386" s="58">
        <f t="shared" si="532"/>
        <v>0</v>
      </c>
      <c r="J1386" s="58">
        <f t="shared" si="532"/>
        <v>0</v>
      </c>
      <c r="K1386" s="58">
        <f t="shared" si="532"/>
        <v>0</v>
      </c>
      <c r="L1386" s="58">
        <f t="shared" si="532"/>
        <v>0</v>
      </c>
      <c r="M1386" s="58">
        <f t="shared" si="532"/>
        <v>0</v>
      </c>
    </row>
    <row r="1387" spans="1:13" s="164" customFormat="1" ht="49.5" hidden="1">
      <c r="A1387" s="34" t="s">
        <v>99</v>
      </c>
      <c r="B1387" s="60" t="s">
        <v>172</v>
      </c>
      <c r="C1387" s="60" t="s">
        <v>72</v>
      </c>
      <c r="D1387" s="79" t="s">
        <v>742</v>
      </c>
      <c r="E1387" s="81">
        <v>600</v>
      </c>
      <c r="F1387" s="37">
        <f>F1388</f>
        <v>0</v>
      </c>
      <c r="G1387" s="37">
        <f>G1388</f>
        <v>0</v>
      </c>
      <c r="H1387" s="58">
        <f t="shared" si="532"/>
        <v>0</v>
      </c>
      <c r="I1387" s="58">
        <f t="shared" si="532"/>
        <v>0</v>
      </c>
      <c r="J1387" s="58">
        <f t="shared" si="532"/>
        <v>0</v>
      </c>
      <c r="K1387" s="58">
        <f t="shared" si="532"/>
        <v>0</v>
      </c>
      <c r="L1387" s="58">
        <f t="shared" si="532"/>
        <v>0</v>
      </c>
      <c r="M1387" s="58">
        <f t="shared" si="532"/>
        <v>0</v>
      </c>
    </row>
    <row r="1388" spans="1:13" s="164" customFormat="1" ht="66" hidden="1">
      <c r="A1388" s="34" t="s">
        <v>177</v>
      </c>
      <c r="B1388" s="60" t="s">
        <v>172</v>
      </c>
      <c r="C1388" s="60" t="s">
        <v>72</v>
      </c>
      <c r="D1388" s="79" t="s">
        <v>742</v>
      </c>
      <c r="E1388" s="81">
        <v>630</v>
      </c>
      <c r="F1388" s="37"/>
      <c r="G1388" s="37"/>
      <c r="H1388" s="38"/>
      <c r="I1388" s="38"/>
      <c r="J1388" s="38"/>
      <c r="K1388" s="39"/>
      <c r="L1388" s="37">
        <f>F1388+H1388+I1388+J1388+K1388</f>
        <v>0</v>
      </c>
      <c r="M1388" s="37">
        <f>G1388+K1388</f>
        <v>0</v>
      </c>
    </row>
    <row r="1389" spans="1:13" s="163" customFormat="1" ht="16.5">
      <c r="A1389" s="34"/>
      <c r="B1389" s="35"/>
      <c r="C1389" s="35"/>
      <c r="D1389" s="54"/>
      <c r="E1389" s="35"/>
      <c r="F1389" s="165"/>
      <c r="G1389" s="165"/>
      <c r="H1389" s="165"/>
      <c r="I1389" s="165"/>
      <c r="J1389" s="165"/>
      <c r="K1389" s="165"/>
      <c r="L1389" s="165"/>
      <c r="M1389" s="165"/>
    </row>
    <row r="1390" spans="1:13" s="163" customFormat="1" ht="21" customHeight="1">
      <c r="A1390" s="16" t="s">
        <v>743</v>
      </c>
      <c r="B1390" s="17" t="s">
        <v>744</v>
      </c>
      <c r="C1390" s="17"/>
      <c r="D1390" s="54"/>
      <c r="E1390" s="35"/>
      <c r="F1390" s="19">
        <f>F1392+F1406+F1416</f>
        <v>287927</v>
      </c>
      <c r="G1390" s="19">
        <f>G1392+G1406+G1416</f>
        <v>0</v>
      </c>
      <c r="H1390" s="19">
        <f t="shared" ref="H1390:M1390" si="533">H1392+H1406+H1416</f>
        <v>0</v>
      </c>
      <c r="I1390" s="19">
        <f t="shared" si="533"/>
        <v>0</v>
      </c>
      <c r="J1390" s="19">
        <f t="shared" si="533"/>
        <v>0</v>
      </c>
      <c r="K1390" s="19">
        <f t="shared" si="533"/>
        <v>0</v>
      </c>
      <c r="L1390" s="19">
        <f t="shared" si="533"/>
        <v>287927</v>
      </c>
      <c r="M1390" s="19">
        <f t="shared" si="533"/>
        <v>0</v>
      </c>
    </row>
    <row r="1391" spans="1:13" s="163" customFormat="1" ht="15.75" customHeight="1">
      <c r="A1391" s="16"/>
      <c r="B1391" s="17"/>
      <c r="C1391" s="17"/>
      <c r="D1391" s="54"/>
      <c r="E1391" s="35"/>
      <c r="F1391" s="165"/>
      <c r="G1391" s="165"/>
      <c r="H1391" s="165"/>
      <c r="I1391" s="165"/>
      <c r="J1391" s="165"/>
      <c r="K1391" s="165"/>
      <c r="L1391" s="165"/>
      <c r="M1391" s="165"/>
    </row>
    <row r="1392" spans="1:13" s="163" customFormat="1" ht="18.75">
      <c r="A1392" s="27" t="s">
        <v>745</v>
      </c>
      <c r="B1392" s="28" t="s">
        <v>76</v>
      </c>
      <c r="C1392" s="28" t="s">
        <v>21</v>
      </c>
      <c r="D1392" s="54"/>
      <c r="E1392" s="35"/>
      <c r="F1392" s="30">
        <f>F1393</f>
        <v>22663</v>
      </c>
      <c r="G1392" s="30">
        <f>G1393</f>
        <v>0</v>
      </c>
      <c r="H1392" s="30">
        <f t="shared" ref="H1392:M1392" si="534">H1393</f>
        <v>0</v>
      </c>
      <c r="I1392" s="30">
        <f t="shared" si="534"/>
        <v>0</v>
      </c>
      <c r="J1392" s="30">
        <f t="shared" si="534"/>
        <v>0</v>
      </c>
      <c r="K1392" s="30">
        <f t="shared" si="534"/>
        <v>0</v>
      </c>
      <c r="L1392" s="30">
        <f t="shared" si="534"/>
        <v>22663</v>
      </c>
      <c r="M1392" s="30">
        <f t="shared" si="534"/>
        <v>0</v>
      </c>
    </row>
    <row r="1393" spans="1:13" s="163" customFormat="1" ht="49.5">
      <c r="A1393" s="139" t="s">
        <v>499</v>
      </c>
      <c r="B1393" s="79" t="s">
        <v>76</v>
      </c>
      <c r="C1393" s="79" t="s">
        <v>21</v>
      </c>
      <c r="D1393" s="79" t="s">
        <v>500</v>
      </c>
      <c r="E1393" s="35"/>
      <c r="F1393" s="37">
        <f>F1394+F1398</f>
        <v>22663</v>
      </c>
      <c r="G1393" s="37">
        <f>G1394+G1398</f>
        <v>0</v>
      </c>
      <c r="H1393" s="37">
        <f t="shared" ref="H1393:M1393" si="535">H1394+H1398</f>
        <v>0</v>
      </c>
      <c r="I1393" s="37">
        <f t="shared" si="535"/>
        <v>0</v>
      </c>
      <c r="J1393" s="37">
        <f t="shared" si="535"/>
        <v>0</v>
      </c>
      <c r="K1393" s="37">
        <f t="shared" si="535"/>
        <v>0</v>
      </c>
      <c r="L1393" s="37">
        <f t="shared" si="535"/>
        <v>22663</v>
      </c>
      <c r="M1393" s="37">
        <f t="shared" si="535"/>
        <v>0</v>
      </c>
    </row>
    <row r="1394" spans="1:13" s="163" customFormat="1" ht="33">
      <c r="A1394" s="50" t="s">
        <v>95</v>
      </c>
      <c r="B1394" s="79" t="s">
        <v>76</v>
      </c>
      <c r="C1394" s="79" t="s">
        <v>21</v>
      </c>
      <c r="D1394" s="79" t="s">
        <v>501</v>
      </c>
      <c r="E1394" s="79"/>
      <c r="F1394" s="37">
        <f t="shared" ref="F1394:M1396" si="536">F1395</f>
        <v>22557</v>
      </c>
      <c r="G1394" s="37">
        <f t="shared" si="536"/>
        <v>0</v>
      </c>
      <c r="H1394" s="37">
        <f t="shared" si="536"/>
        <v>0</v>
      </c>
      <c r="I1394" s="37">
        <f t="shared" si="536"/>
        <v>0</v>
      </c>
      <c r="J1394" s="37">
        <f t="shared" si="536"/>
        <v>0</v>
      </c>
      <c r="K1394" s="37">
        <f t="shared" si="536"/>
        <v>0</v>
      </c>
      <c r="L1394" s="37">
        <f t="shared" si="536"/>
        <v>22557</v>
      </c>
      <c r="M1394" s="37">
        <f t="shared" si="536"/>
        <v>0</v>
      </c>
    </row>
    <row r="1395" spans="1:13" s="163" customFormat="1" ht="33">
      <c r="A1395" s="44" t="s">
        <v>746</v>
      </c>
      <c r="B1395" s="79" t="s">
        <v>76</v>
      </c>
      <c r="C1395" s="79" t="s">
        <v>21</v>
      </c>
      <c r="D1395" s="79" t="s">
        <v>747</v>
      </c>
      <c r="E1395" s="79"/>
      <c r="F1395" s="37">
        <f t="shared" si="536"/>
        <v>22557</v>
      </c>
      <c r="G1395" s="37">
        <f t="shared" si="536"/>
        <v>0</v>
      </c>
      <c r="H1395" s="37">
        <f t="shared" si="536"/>
        <v>0</v>
      </c>
      <c r="I1395" s="37">
        <f t="shared" si="536"/>
        <v>0</v>
      </c>
      <c r="J1395" s="37">
        <f t="shared" si="536"/>
        <v>0</v>
      </c>
      <c r="K1395" s="37">
        <f t="shared" si="536"/>
        <v>0</v>
      </c>
      <c r="L1395" s="37">
        <f t="shared" si="536"/>
        <v>22557</v>
      </c>
      <c r="M1395" s="37">
        <f t="shared" si="536"/>
        <v>0</v>
      </c>
    </row>
    <row r="1396" spans="1:13" s="163" customFormat="1" ht="49.5">
      <c r="A1396" s="44" t="s">
        <v>99</v>
      </c>
      <c r="B1396" s="79" t="s">
        <v>76</v>
      </c>
      <c r="C1396" s="79" t="s">
        <v>21</v>
      </c>
      <c r="D1396" s="79" t="s">
        <v>747</v>
      </c>
      <c r="E1396" s="79">
        <v>600</v>
      </c>
      <c r="F1396" s="37">
        <f t="shared" si="536"/>
        <v>22557</v>
      </c>
      <c r="G1396" s="37">
        <f t="shared" si="536"/>
        <v>0</v>
      </c>
      <c r="H1396" s="37">
        <f t="shared" si="536"/>
        <v>0</v>
      </c>
      <c r="I1396" s="37">
        <f t="shared" si="536"/>
        <v>0</v>
      </c>
      <c r="J1396" s="37">
        <f t="shared" si="536"/>
        <v>0</v>
      </c>
      <c r="K1396" s="37">
        <f t="shared" si="536"/>
        <v>0</v>
      </c>
      <c r="L1396" s="37">
        <f t="shared" si="536"/>
        <v>22557</v>
      </c>
      <c r="M1396" s="37">
        <f t="shared" si="536"/>
        <v>0</v>
      </c>
    </row>
    <row r="1397" spans="1:13" s="163" customFormat="1" ht="16.5">
      <c r="A1397" s="34" t="s">
        <v>181</v>
      </c>
      <c r="B1397" s="79" t="s">
        <v>76</v>
      </c>
      <c r="C1397" s="79" t="s">
        <v>21</v>
      </c>
      <c r="D1397" s="79" t="s">
        <v>747</v>
      </c>
      <c r="E1397" s="81">
        <v>610</v>
      </c>
      <c r="F1397" s="37">
        <v>22557</v>
      </c>
      <c r="G1397" s="37"/>
      <c r="H1397" s="38"/>
      <c r="I1397" s="38"/>
      <c r="J1397" s="38"/>
      <c r="K1397" s="39"/>
      <c r="L1397" s="37">
        <f>F1397+H1397+I1397+J1397+K1397</f>
        <v>22557</v>
      </c>
      <c r="M1397" s="37">
        <f>G1397+K1397</f>
        <v>0</v>
      </c>
    </row>
    <row r="1398" spans="1:13" s="163" customFormat="1" ht="16.5">
      <c r="A1398" s="44" t="s">
        <v>85</v>
      </c>
      <c r="B1398" s="79" t="s">
        <v>76</v>
      </c>
      <c r="C1398" s="79" t="s">
        <v>21</v>
      </c>
      <c r="D1398" s="79" t="s">
        <v>503</v>
      </c>
      <c r="E1398" s="79"/>
      <c r="F1398" s="37">
        <f>F1399+F1402</f>
        <v>106</v>
      </c>
      <c r="G1398" s="37">
        <f>G1399+G1402</f>
        <v>0</v>
      </c>
      <c r="H1398" s="37">
        <f t="shared" ref="H1398:M1398" si="537">H1399+H1402</f>
        <v>0</v>
      </c>
      <c r="I1398" s="37">
        <f t="shared" si="537"/>
        <v>0</v>
      </c>
      <c r="J1398" s="37">
        <f t="shared" si="537"/>
        <v>0</v>
      </c>
      <c r="K1398" s="37">
        <f t="shared" si="537"/>
        <v>0</v>
      </c>
      <c r="L1398" s="37">
        <f t="shared" si="537"/>
        <v>106</v>
      </c>
      <c r="M1398" s="37">
        <f t="shared" si="537"/>
        <v>0</v>
      </c>
    </row>
    <row r="1399" spans="1:13" s="164" customFormat="1" ht="33" hidden="1">
      <c r="A1399" s="44" t="s">
        <v>748</v>
      </c>
      <c r="B1399" s="79" t="s">
        <v>76</v>
      </c>
      <c r="C1399" s="79" t="s">
        <v>21</v>
      </c>
      <c r="D1399" s="79" t="s">
        <v>749</v>
      </c>
      <c r="E1399" s="79"/>
      <c r="F1399" s="37">
        <f>F1400</f>
        <v>0</v>
      </c>
      <c r="G1399" s="37">
        <f>G1400</f>
        <v>0</v>
      </c>
      <c r="H1399" s="58">
        <f t="shared" ref="H1399:M1400" si="538">H1400</f>
        <v>0</v>
      </c>
      <c r="I1399" s="58">
        <f t="shared" si="538"/>
        <v>0</v>
      </c>
      <c r="J1399" s="58">
        <f t="shared" si="538"/>
        <v>0</v>
      </c>
      <c r="K1399" s="58">
        <f t="shared" si="538"/>
        <v>0</v>
      </c>
      <c r="L1399" s="58">
        <f t="shared" si="538"/>
        <v>0</v>
      </c>
      <c r="M1399" s="58">
        <f t="shared" si="538"/>
        <v>0</v>
      </c>
    </row>
    <row r="1400" spans="1:13" s="164" customFormat="1" ht="49.5" hidden="1">
      <c r="A1400" s="44" t="s">
        <v>99</v>
      </c>
      <c r="B1400" s="79" t="s">
        <v>76</v>
      </c>
      <c r="C1400" s="79" t="s">
        <v>21</v>
      </c>
      <c r="D1400" s="79" t="s">
        <v>749</v>
      </c>
      <c r="E1400" s="79">
        <v>600</v>
      </c>
      <c r="F1400" s="37">
        <f>F1401</f>
        <v>0</v>
      </c>
      <c r="G1400" s="37">
        <f>G1401</f>
        <v>0</v>
      </c>
      <c r="H1400" s="58">
        <f t="shared" si="538"/>
        <v>0</v>
      </c>
      <c r="I1400" s="58">
        <f t="shared" si="538"/>
        <v>0</v>
      </c>
      <c r="J1400" s="58">
        <f t="shared" si="538"/>
        <v>0</v>
      </c>
      <c r="K1400" s="58">
        <f t="shared" si="538"/>
        <v>0</v>
      </c>
      <c r="L1400" s="58">
        <f t="shared" si="538"/>
        <v>0</v>
      </c>
      <c r="M1400" s="58">
        <f t="shared" si="538"/>
        <v>0</v>
      </c>
    </row>
    <row r="1401" spans="1:13" s="164" customFormat="1" ht="16.5" hidden="1">
      <c r="A1401" s="34" t="s">
        <v>181</v>
      </c>
      <c r="B1401" s="79" t="s">
        <v>76</v>
      </c>
      <c r="C1401" s="79" t="s">
        <v>21</v>
      </c>
      <c r="D1401" s="79" t="s">
        <v>749</v>
      </c>
      <c r="E1401" s="81">
        <v>610</v>
      </c>
      <c r="F1401" s="37"/>
      <c r="G1401" s="37"/>
      <c r="H1401" s="38"/>
      <c r="I1401" s="38"/>
      <c r="J1401" s="38"/>
      <c r="K1401" s="39"/>
      <c r="L1401" s="37">
        <f>F1401+H1401+I1401+J1401+K1401</f>
        <v>0</v>
      </c>
      <c r="M1401" s="37">
        <f>G1401+K1401</f>
        <v>0</v>
      </c>
    </row>
    <row r="1402" spans="1:13" s="163" customFormat="1" ht="49.5">
      <c r="A1402" s="34" t="s">
        <v>750</v>
      </c>
      <c r="B1402" s="79" t="s">
        <v>76</v>
      </c>
      <c r="C1402" s="79" t="s">
        <v>21</v>
      </c>
      <c r="D1402" s="79" t="s">
        <v>751</v>
      </c>
      <c r="E1402" s="79"/>
      <c r="F1402" s="37">
        <f>F1403</f>
        <v>106</v>
      </c>
      <c r="G1402" s="37">
        <f>G1403</f>
        <v>0</v>
      </c>
      <c r="H1402" s="37">
        <f t="shared" ref="H1402:M1403" si="539">H1403</f>
        <v>0</v>
      </c>
      <c r="I1402" s="37">
        <f t="shared" si="539"/>
        <v>0</v>
      </c>
      <c r="J1402" s="37">
        <f t="shared" si="539"/>
        <v>0</v>
      </c>
      <c r="K1402" s="37">
        <f t="shared" si="539"/>
        <v>0</v>
      </c>
      <c r="L1402" s="37">
        <f t="shared" si="539"/>
        <v>106</v>
      </c>
      <c r="M1402" s="37">
        <f t="shared" si="539"/>
        <v>0</v>
      </c>
    </row>
    <row r="1403" spans="1:13" s="163" customFormat="1" ht="33">
      <c r="A1403" s="34" t="s">
        <v>42</v>
      </c>
      <c r="B1403" s="79" t="s">
        <v>76</v>
      </c>
      <c r="C1403" s="79" t="s">
        <v>21</v>
      </c>
      <c r="D1403" s="79" t="s">
        <v>751</v>
      </c>
      <c r="E1403" s="81">
        <v>200</v>
      </c>
      <c r="F1403" s="37">
        <f>F1404</f>
        <v>106</v>
      </c>
      <c r="G1403" s="37">
        <f>G1404</f>
        <v>0</v>
      </c>
      <c r="H1403" s="37">
        <f t="shared" si="539"/>
        <v>0</v>
      </c>
      <c r="I1403" s="37">
        <f t="shared" si="539"/>
        <v>0</v>
      </c>
      <c r="J1403" s="37">
        <f t="shared" si="539"/>
        <v>0</v>
      </c>
      <c r="K1403" s="37">
        <f t="shared" si="539"/>
        <v>0</v>
      </c>
      <c r="L1403" s="37">
        <f t="shared" si="539"/>
        <v>106</v>
      </c>
      <c r="M1403" s="37">
        <f t="shared" si="539"/>
        <v>0</v>
      </c>
    </row>
    <row r="1404" spans="1:13" s="163" customFormat="1" ht="49.5">
      <c r="A1404" s="44" t="s">
        <v>43</v>
      </c>
      <c r="B1404" s="79" t="s">
        <v>76</v>
      </c>
      <c r="C1404" s="79" t="s">
        <v>21</v>
      </c>
      <c r="D1404" s="79" t="s">
        <v>751</v>
      </c>
      <c r="E1404" s="81">
        <v>240</v>
      </c>
      <c r="F1404" s="37">
        <v>106</v>
      </c>
      <c r="G1404" s="37"/>
      <c r="H1404" s="38"/>
      <c r="I1404" s="38"/>
      <c r="J1404" s="38"/>
      <c r="K1404" s="39"/>
      <c r="L1404" s="37">
        <f>F1404+H1404+I1404+J1404+K1404</f>
        <v>106</v>
      </c>
      <c r="M1404" s="37">
        <f>G1404+K1404</f>
        <v>0</v>
      </c>
    </row>
    <row r="1405" spans="1:13" s="163" customFormat="1" ht="16.5">
      <c r="A1405" s="44"/>
      <c r="B1405" s="79"/>
      <c r="C1405" s="79"/>
      <c r="D1405" s="79"/>
      <c r="E1405" s="79"/>
      <c r="F1405" s="37"/>
      <c r="G1405" s="37"/>
      <c r="H1405" s="37"/>
      <c r="I1405" s="37"/>
      <c r="J1405" s="37"/>
      <c r="K1405" s="37"/>
      <c r="L1405" s="37"/>
      <c r="M1405" s="37"/>
    </row>
    <row r="1406" spans="1:13" s="163" customFormat="1" ht="18.75">
      <c r="A1406" s="27" t="s">
        <v>752</v>
      </c>
      <c r="B1406" s="28" t="s">
        <v>76</v>
      </c>
      <c r="C1406" s="28" t="s">
        <v>22</v>
      </c>
      <c r="D1406" s="54"/>
      <c r="E1406" s="35"/>
      <c r="F1406" s="30">
        <f>F1407</f>
        <v>5500</v>
      </c>
      <c r="G1406" s="30">
        <f>G1407</f>
        <v>0</v>
      </c>
      <c r="H1406" s="30">
        <f t="shared" ref="H1406:M1407" si="540">H1407</f>
        <v>0</v>
      </c>
      <c r="I1406" s="30">
        <f t="shared" si="540"/>
        <v>0</v>
      </c>
      <c r="J1406" s="30">
        <f t="shared" si="540"/>
        <v>0</v>
      </c>
      <c r="K1406" s="30">
        <f t="shared" si="540"/>
        <v>0</v>
      </c>
      <c r="L1406" s="30">
        <f t="shared" si="540"/>
        <v>5500</v>
      </c>
      <c r="M1406" s="30">
        <f t="shared" si="540"/>
        <v>0</v>
      </c>
    </row>
    <row r="1407" spans="1:13" s="163" customFormat="1" ht="49.5">
      <c r="A1407" s="139" t="s">
        <v>499</v>
      </c>
      <c r="B1407" s="79" t="s">
        <v>76</v>
      </c>
      <c r="C1407" s="79" t="s">
        <v>22</v>
      </c>
      <c r="D1407" s="79" t="s">
        <v>500</v>
      </c>
      <c r="E1407" s="79"/>
      <c r="F1407" s="37">
        <f>F1408</f>
        <v>5500</v>
      </c>
      <c r="G1407" s="37">
        <f>G1408</f>
        <v>0</v>
      </c>
      <c r="H1407" s="37">
        <f t="shared" si="540"/>
        <v>0</v>
      </c>
      <c r="I1407" s="37">
        <f t="shared" si="540"/>
        <v>0</v>
      </c>
      <c r="J1407" s="37">
        <f t="shared" si="540"/>
        <v>0</v>
      </c>
      <c r="K1407" s="37">
        <f t="shared" si="540"/>
        <v>0</v>
      </c>
      <c r="L1407" s="37">
        <f t="shared" si="540"/>
        <v>5500</v>
      </c>
      <c r="M1407" s="37">
        <f t="shared" si="540"/>
        <v>0</v>
      </c>
    </row>
    <row r="1408" spans="1:13" s="163" customFormat="1" ht="16.5">
      <c r="A1408" s="44" t="s">
        <v>85</v>
      </c>
      <c r="B1408" s="79" t="s">
        <v>76</v>
      </c>
      <c r="C1408" s="79" t="s">
        <v>22</v>
      </c>
      <c r="D1408" s="79" t="s">
        <v>503</v>
      </c>
      <c r="E1408" s="79"/>
      <c r="F1408" s="37">
        <f>F1409+F1412</f>
        <v>5500</v>
      </c>
      <c r="G1408" s="37">
        <f>G1409+G1412</f>
        <v>0</v>
      </c>
      <c r="H1408" s="37">
        <f t="shared" ref="H1408:M1408" si="541">H1409+H1412</f>
        <v>0</v>
      </c>
      <c r="I1408" s="37">
        <f t="shared" si="541"/>
        <v>0</v>
      </c>
      <c r="J1408" s="37">
        <f t="shared" si="541"/>
        <v>0</v>
      </c>
      <c r="K1408" s="37">
        <f t="shared" si="541"/>
        <v>0</v>
      </c>
      <c r="L1408" s="37">
        <f t="shared" si="541"/>
        <v>5500</v>
      </c>
      <c r="M1408" s="37">
        <f t="shared" si="541"/>
        <v>0</v>
      </c>
    </row>
    <row r="1409" spans="1:13" s="164" customFormat="1" ht="16.5" hidden="1">
      <c r="A1409" s="50" t="s">
        <v>271</v>
      </c>
      <c r="B1409" s="35" t="s">
        <v>76</v>
      </c>
      <c r="C1409" s="35" t="s">
        <v>22</v>
      </c>
      <c r="D1409" s="35" t="s">
        <v>753</v>
      </c>
      <c r="E1409" s="35"/>
      <c r="F1409" s="37">
        <f>F1410</f>
        <v>0</v>
      </c>
      <c r="G1409" s="37">
        <f>G1410</f>
        <v>0</v>
      </c>
      <c r="H1409" s="58">
        <f t="shared" ref="H1409:M1410" si="542">H1410</f>
        <v>0</v>
      </c>
      <c r="I1409" s="58">
        <f t="shared" si="542"/>
        <v>0</v>
      </c>
      <c r="J1409" s="58">
        <f t="shared" si="542"/>
        <v>0</v>
      </c>
      <c r="K1409" s="58">
        <f t="shared" si="542"/>
        <v>0</v>
      </c>
      <c r="L1409" s="58">
        <f t="shared" si="542"/>
        <v>0</v>
      </c>
      <c r="M1409" s="58">
        <f t="shared" si="542"/>
        <v>0</v>
      </c>
    </row>
    <row r="1410" spans="1:13" s="164" customFormat="1" ht="33" hidden="1">
      <c r="A1410" s="34" t="s">
        <v>273</v>
      </c>
      <c r="B1410" s="35" t="s">
        <v>76</v>
      </c>
      <c r="C1410" s="35" t="s">
        <v>22</v>
      </c>
      <c r="D1410" s="35" t="s">
        <v>753</v>
      </c>
      <c r="E1410" s="42">
        <v>400</v>
      </c>
      <c r="F1410" s="37">
        <f>F1411</f>
        <v>0</v>
      </c>
      <c r="G1410" s="37">
        <f>G1411</f>
        <v>0</v>
      </c>
      <c r="H1410" s="58">
        <f t="shared" si="542"/>
        <v>0</v>
      </c>
      <c r="I1410" s="58">
        <f t="shared" si="542"/>
        <v>0</v>
      </c>
      <c r="J1410" s="58">
        <f t="shared" si="542"/>
        <v>0</v>
      </c>
      <c r="K1410" s="58">
        <f t="shared" si="542"/>
        <v>0</v>
      </c>
      <c r="L1410" s="58">
        <f t="shared" si="542"/>
        <v>0</v>
      </c>
      <c r="M1410" s="58">
        <f t="shared" si="542"/>
        <v>0</v>
      </c>
    </row>
    <row r="1411" spans="1:13" s="164" customFormat="1" ht="16.5" hidden="1">
      <c r="A1411" s="50" t="s">
        <v>271</v>
      </c>
      <c r="B1411" s="35" t="s">
        <v>76</v>
      </c>
      <c r="C1411" s="35" t="s">
        <v>22</v>
      </c>
      <c r="D1411" s="35" t="s">
        <v>753</v>
      </c>
      <c r="E1411" s="42">
        <v>410</v>
      </c>
      <c r="F1411" s="37"/>
      <c r="G1411" s="37"/>
      <c r="H1411" s="38"/>
      <c r="I1411" s="38"/>
      <c r="J1411" s="38"/>
      <c r="K1411" s="39"/>
      <c r="L1411" s="37">
        <f>F1411+H1411+I1411+J1411+K1411</f>
        <v>0</v>
      </c>
      <c r="M1411" s="37">
        <f>G1411+K1411</f>
        <v>0</v>
      </c>
    </row>
    <row r="1412" spans="1:13" s="163" customFormat="1" ht="33">
      <c r="A1412" s="44" t="s">
        <v>748</v>
      </c>
      <c r="B1412" s="79" t="s">
        <v>76</v>
      </c>
      <c r="C1412" s="79" t="s">
        <v>22</v>
      </c>
      <c r="D1412" s="79" t="s">
        <v>749</v>
      </c>
      <c r="E1412" s="79"/>
      <c r="F1412" s="37">
        <f>F1413</f>
        <v>5500</v>
      </c>
      <c r="G1412" s="37">
        <f>G1413</f>
        <v>0</v>
      </c>
      <c r="H1412" s="37">
        <f t="shared" ref="H1412:M1413" si="543">H1413</f>
        <v>0</v>
      </c>
      <c r="I1412" s="37">
        <f t="shared" si="543"/>
        <v>0</v>
      </c>
      <c r="J1412" s="37">
        <f t="shared" si="543"/>
        <v>0</v>
      </c>
      <c r="K1412" s="37">
        <f t="shared" si="543"/>
        <v>0</v>
      </c>
      <c r="L1412" s="37">
        <f t="shared" si="543"/>
        <v>5500</v>
      </c>
      <c r="M1412" s="37">
        <f t="shared" si="543"/>
        <v>0</v>
      </c>
    </row>
    <row r="1413" spans="1:13" s="163" customFormat="1" ht="49.5">
      <c r="A1413" s="44" t="s">
        <v>99</v>
      </c>
      <c r="B1413" s="79" t="s">
        <v>76</v>
      </c>
      <c r="C1413" s="79" t="s">
        <v>22</v>
      </c>
      <c r="D1413" s="79" t="s">
        <v>749</v>
      </c>
      <c r="E1413" s="79">
        <v>600</v>
      </c>
      <c r="F1413" s="37">
        <f>F1414</f>
        <v>5500</v>
      </c>
      <c r="G1413" s="37">
        <f>G1414</f>
        <v>0</v>
      </c>
      <c r="H1413" s="37">
        <f t="shared" si="543"/>
        <v>0</v>
      </c>
      <c r="I1413" s="37">
        <f t="shared" si="543"/>
        <v>0</v>
      </c>
      <c r="J1413" s="37">
        <f t="shared" si="543"/>
        <v>0</v>
      </c>
      <c r="K1413" s="37">
        <f t="shared" si="543"/>
        <v>0</v>
      </c>
      <c r="L1413" s="37">
        <f t="shared" si="543"/>
        <v>5500</v>
      </c>
      <c r="M1413" s="37">
        <f t="shared" si="543"/>
        <v>0</v>
      </c>
    </row>
    <row r="1414" spans="1:13" s="163" customFormat="1" ht="16.5">
      <c r="A1414" s="34" t="s">
        <v>181</v>
      </c>
      <c r="B1414" s="79" t="s">
        <v>76</v>
      </c>
      <c r="C1414" s="79" t="s">
        <v>22</v>
      </c>
      <c r="D1414" s="79" t="s">
        <v>749</v>
      </c>
      <c r="E1414" s="81">
        <v>610</v>
      </c>
      <c r="F1414" s="37">
        <v>5500</v>
      </c>
      <c r="G1414" s="37"/>
      <c r="H1414" s="38"/>
      <c r="I1414" s="38"/>
      <c r="J1414" s="38"/>
      <c r="K1414" s="39"/>
      <c r="L1414" s="37">
        <f>F1414+H1414+I1414+J1414+K1414</f>
        <v>5500</v>
      </c>
      <c r="M1414" s="37">
        <f>G1414+K1414</f>
        <v>0</v>
      </c>
    </row>
    <row r="1415" spans="1:13" s="163" customFormat="1" ht="16.5">
      <c r="A1415" s="34"/>
      <c r="B1415" s="79"/>
      <c r="C1415" s="79"/>
      <c r="D1415" s="79"/>
      <c r="E1415" s="79"/>
      <c r="F1415" s="37"/>
      <c r="G1415" s="37"/>
      <c r="H1415" s="37"/>
      <c r="I1415" s="37"/>
      <c r="J1415" s="37"/>
      <c r="K1415" s="37"/>
      <c r="L1415" s="37"/>
      <c r="M1415" s="37"/>
    </row>
    <row r="1416" spans="1:13" s="163" customFormat="1" ht="18.75">
      <c r="A1416" s="27" t="s">
        <v>754</v>
      </c>
      <c r="B1416" s="28" t="s">
        <v>76</v>
      </c>
      <c r="C1416" s="28" t="s">
        <v>32</v>
      </c>
      <c r="D1416" s="54"/>
      <c r="E1416" s="35"/>
      <c r="F1416" s="30">
        <f>F1417+F1432+F1436+F1441</f>
        <v>259764</v>
      </c>
      <c r="G1416" s="30">
        <f>G1417+G1432+G1436+G1441</f>
        <v>0</v>
      </c>
      <c r="H1416" s="30">
        <f t="shared" ref="H1416:M1416" si="544">H1417+H1432+H1436+H1441</f>
        <v>0</v>
      </c>
      <c r="I1416" s="30">
        <f t="shared" si="544"/>
        <v>0</v>
      </c>
      <c r="J1416" s="30">
        <f t="shared" si="544"/>
        <v>0</v>
      </c>
      <c r="K1416" s="30">
        <f t="shared" si="544"/>
        <v>0</v>
      </c>
      <c r="L1416" s="30">
        <f t="shared" si="544"/>
        <v>259764</v>
      </c>
      <c r="M1416" s="30">
        <f t="shared" si="544"/>
        <v>0</v>
      </c>
    </row>
    <row r="1417" spans="1:13" s="163" customFormat="1" ht="49.5">
      <c r="A1417" s="139" t="s">
        <v>499</v>
      </c>
      <c r="B1417" s="79" t="s">
        <v>76</v>
      </c>
      <c r="C1417" s="79" t="s">
        <v>32</v>
      </c>
      <c r="D1417" s="79" t="s">
        <v>500</v>
      </c>
      <c r="E1417" s="79"/>
      <c r="F1417" s="37">
        <f>F1418+F1422+F1426+F1429</f>
        <v>259764</v>
      </c>
      <c r="G1417" s="37">
        <f>G1418+G1422+G1426+G1429</f>
        <v>0</v>
      </c>
      <c r="H1417" s="37">
        <f t="shared" ref="H1417:M1417" si="545">H1418+H1422+H1426+H1429</f>
        <v>0</v>
      </c>
      <c r="I1417" s="37">
        <f t="shared" si="545"/>
        <v>0</v>
      </c>
      <c r="J1417" s="37">
        <f t="shared" si="545"/>
        <v>0</v>
      </c>
      <c r="K1417" s="37">
        <f t="shared" si="545"/>
        <v>0</v>
      </c>
      <c r="L1417" s="37">
        <f t="shared" si="545"/>
        <v>259764</v>
      </c>
      <c r="M1417" s="37">
        <f t="shared" si="545"/>
        <v>0</v>
      </c>
    </row>
    <row r="1418" spans="1:13" s="163" customFormat="1" ht="33">
      <c r="A1418" s="50" t="s">
        <v>95</v>
      </c>
      <c r="B1418" s="79" t="s">
        <v>76</v>
      </c>
      <c r="C1418" s="79" t="s">
        <v>32</v>
      </c>
      <c r="D1418" s="79" t="s">
        <v>501</v>
      </c>
      <c r="E1418" s="79"/>
      <c r="F1418" s="37">
        <f t="shared" ref="F1418:M1420" si="546">F1419</f>
        <v>256799</v>
      </c>
      <c r="G1418" s="37">
        <f t="shared" si="546"/>
        <v>0</v>
      </c>
      <c r="H1418" s="37">
        <f t="shared" si="546"/>
        <v>0</v>
      </c>
      <c r="I1418" s="37">
        <f t="shared" si="546"/>
        <v>0</v>
      </c>
      <c r="J1418" s="37">
        <f t="shared" si="546"/>
        <v>0</v>
      </c>
      <c r="K1418" s="37">
        <f t="shared" si="546"/>
        <v>0</v>
      </c>
      <c r="L1418" s="37">
        <f t="shared" si="546"/>
        <v>256799</v>
      </c>
      <c r="M1418" s="37">
        <f t="shared" si="546"/>
        <v>0</v>
      </c>
    </row>
    <row r="1419" spans="1:13" s="163" customFormat="1" ht="33">
      <c r="A1419" s="44" t="s">
        <v>755</v>
      </c>
      <c r="B1419" s="35" t="s">
        <v>76</v>
      </c>
      <c r="C1419" s="35" t="s">
        <v>32</v>
      </c>
      <c r="D1419" s="54" t="s">
        <v>756</v>
      </c>
      <c r="E1419" s="35"/>
      <c r="F1419" s="37">
        <f t="shared" si="546"/>
        <v>256799</v>
      </c>
      <c r="G1419" s="37">
        <f t="shared" si="546"/>
        <v>0</v>
      </c>
      <c r="H1419" s="37">
        <f t="shared" si="546"/>
        <v>0</v>
      </c>
      <c r="I1419" s="37">
        <f t="shared" si="546"/>
        <v>0</v>
      </c>
      <c r="J1419" s="37">
        <f t="shared" si="546"/>
        <v>0</v>
      </c>
      <c r="K1419" s="37">
        <f t="shared" si="546"/>
        <v>0</v>
      </c>
      <c r="L1419" s="37">
        <f t="shared" si="546"/>
        <v>256799</v>
      </c>
      <c r="M1419" s="37">
        <f t="shared" si="546"/>
        <v>0</v>
      </c>
    </row>
    <row r="1420" spans="1:13" s="163" customFormat="1" ht="49.5">
      <c r="A1420" s="44" t="s">
        <v>99</v>
      </c>
      <c r="B1420" s="35" t="s">
        <v>76</v>
      </c>
      <c r="C1420" s="35" t="s">
        <v>32</v>
      </c>
      <c r="D1420" s="54" t="s">
        <v>756</v>
      </c>
      <c r="E1420" s="42">
        <v>600</v>
      </c>
      <c r="F1420" s="37">
        <f t="shared" si="546"/>
        <v>256799</v>
      </c>
      <c r="G1420" s="37">
        <f t="shared" si="546"/>
        <v>0</v>
      </c>
      <c r="H1420" s="37">
        <f t="shared" si="546"/>
        <v>0</v>
      </c>
      <c r="I1420" s="37">
        <f t="shared" si="546"/>
        <v>0</v>
      </c>
      <c r="J1420" s="37">
        <f t="shared" si="546"/>
        <v>0</v>
      </c>
      <c r="K1420" s="37">
        <f t="shared" si="546"/>
        <v>0</v>
      </c>
      <c r="L1420" s="37">
        <f t="shared" si="546"/>
        <v>256799</v>
      </c>
      <c r="M1420" s="37">
        <f t="shared" si="546"/>
        <v>0</v>
      </c>
    </row>
    <row r="1421" spans="1:13" s="163" customFormat="1" ht="16.5">
      <c r="A1421" s="44" t="s">
        <v>181</v>
      </c>
      <c r="B1421" s="35" t="s">
        <v>76</v>
      </c>
      <c r="C1421" s="35" t="s">
        <v>32</v>
      </c>
      <c r="D1421" s="54" t="s">
        <v>756</v>
      </c>
      <c r="E1421" s="42">
        <v>610</v>
      </c>
      <c r="F1421" s="37">
        <v>256799</v>
      </c>
      <c r="G1421" s="37"/>
      <c r="H1421" s="38"/>
      <c r="I1421" s="38"/>
      <c r="J1421" s="38"/>
      <c r="K1421" s="39"/>
      <c r="L1421" s="37">
        <f>F1421+H1421+I1421+J1421+K1421</f>
        <v>256799</v>
      </c>
      <c r="M1421" s="37">
        <f>G1421+K1421</f>
        <v>0</v>
      </c>
    </row>
    <row r="1422" spans="1:13" s="163" customFormat="1" ht="16.5">
      <c r="A1422" s="106" t="s">
        <v>85</v>
      </c>
      <c r="B1422" s="35" t="s">
        <v>76</v>
      </c>
      <c r="C1422" s="35" t="s">
        <v>32</v>
      </c>
      <c r="D1422" s="54" t="s">
        <v>503</v>
      </c>
      <c r="E1422" s="35"/>
      <c r="F1422" s="37">
        <f t="shared" ref="F1422:M1424" si="547">F1423</f>
        <v>2583</v>
      </c>
      <c r="G1422" s="37">
        <f t="shared" si="547"/>
        <v>0</v>
      </c>
      <c r="H1422" s="37">
        <f t="shared" si="547"/>
        <v>0</v>
      </c>
      <c r="I1422" s="37">
        <f t="shared" si="547"/>
        <v>0</v>
      </c>
      <c r="J1422" s="37">
        <f t="shared" si="547"/>
        <v>0</v>
      </c>
      <c r="K1422" s="37">
        <f t="shared" si="547"/>
        <v>0</v>
      </c>
      <c r="L1422" s="37">
        <f t="shared" si="547"/>
        <v>2583</v>
      </c>
      <c r="M1422" s="37">
        <f t="shared" si="547"/>
        <v>0</v>
      </c>
    </row>
    <row r="1423" spans="1:13" s="163" customFormat="1" ht="33">
      <c r="A1423" s="44" t="s">
        <v>757</v>
      </c>
      <c r="B1423" s="35" t="s">
        <v>76</v>
      </c>
      <c r="C1423" s="35" t="s">
        <v>32</v>
      </c>
      <c r="D1423" s="54" t="s">
        <v>758</v>
      </c>
      <c r="E1423" s="35"/>
      <c r="F1423" s="37">
        <f t="shared" si="547"/>
        <v>2583</v>
      </c>
      <c r="G1423" s="37">
        <f t="shared" si="547"/>
        <v>0</v>
      </c>
      <c r="H1423" s="37">
        <f t="shared" si="547"/>
        <v>0</v>
      </c>
      <c r="I1423" s="37">
        <f t="shared" si="547"/>
        <v>0</v>
      </c>
      <c r="J1423" s="37">
        <f t="shared" si="547"/>
        <v>0</v>
      </c>
      <c r="K1423" s="37">
        <f t="shared" si="547"/>
        <v>0</v>
      </c>
      <c r="L1423" s="37">
        <f t="shared" si="547"/>
        <v>2583</v>
      </c>
      <c r="M1423" s="37">
        <f t="shared" si="547"/>
        <v>0</v>
      </c>
    </row>
    <row r="1424" spans="1:13" s="163" customFormat="1" ht="49.5">
      <c r="A1424" s="44" t="s">
        <v>99</v>
      </c>
      <c r="B1424" s="35" t="s">
        <v>76</v>
      </c>
      <c r="C1424" s="35" t="s">
        <v>32</v>
      </c>
      <c r="D1424" s="54" t="s">
        <v>758</v>
      </c>
      <c r="E1424" s="42">
        <v>600</v>
      </c>
      <c r="F1424" s="37">
        <f t="shared" si="547"/>
        <v>2583</v>
      </c>
      <c r="G1424" s="37">
        <f t="shared" si="547"/>
        <v>0</v>
      </c>
      <c r="H1424" s="37">
        <f t="shared" si="547"/>
        <v>0</v>
      </c>
      <c r="I1424" s="37">
        <f t="shared" si="547"/>
        <v>0</v>
      </c>
      <c r="J1424" s="37">
        <f t="shared" si="547"/>
        <v>0</v>
      </c>
      <c r="K1424" s="37">
        <f t="shared" si="547"/>
        <v>0</v>
      </c>
      <c r="L1424" s="37">
        <f t="shared" si="547"/>
        <v>2583</v>
      </c>
      <c r="M1424" s="37">
        <f t="shared" si="547"/>
        <v>0</v>
      </c>
    </row>
    <row r="1425" spans="1:13" s="163" customFormat="1" ht="16.5">
      <c r="A1425" s="44" t="s">
        <v>181</v>
      </c>
      <c r="B1425" s="35" t="s">
        <v>76</v>
      </c>
      <c r="C1425" s="35" t="s">
        <v>32</v>
      </c>
      <c r="D1425" s="54" t="s">
        <v>758</v>
      </c>
      <c r="E1425" s="42">
        <v>610</v>
      </c>
      <c r="F1425" s="37">
        <v>2583</v>
      </c>
      <c r="G1425" s="37"/>
      <c r="H1425" s="38"/>
      <c r="I1425" s="38"/>
      <c r="J1425" s="38"/>
      <c r="K1425" s="39"/>
      <c r="L1425" s="37">
        <f>F1425+H1425+I1425+J1425+K1425</f>
        <v>2583</v>
      </c>
      <c r="M1425" s="37">
        <f>G1425+K1425</f>
        <v>0</v>
      </c>
    </row>
    <row r="1426" spans="1:13" s="163" customFormat="1" ht="66">
      <c r="A1426" s="125" t="s">
        <v>505</v>
      </c>
      <c r="B1426" s="79" t="s">
        <v>76</v>
      </c>
      <c r="C1426" s="79" t="s">
        <v>32</v>
      </c>
      <c r="D1426" s="79" t="s">
        <v>759</v>
      </c>
      <c r="E1426" s="79"/>
      <c r="F1426" s="37">
        <f>F1427</f>
        <v>382</v>
      </c>
      <c r="G1426" s="37">
        <f>G1427</f>
        <v>0</v>
      </c>
      <c r="H1426" s="37">
        <f t="shared" ref="H1426:M1427" si="548">H1427</f>
        <v>0</v>
      </c>
      <c r="I1426" s="37">
        <f t="shared" si="548"/>
        <v>0</v>
      </c>
      <c r="J1426" s="37">
        <f t="shared" si="548"/>
        <v>0</v>
      </c>
      <c r="K1426" s="37">
        <f t="shared" si="548"/>
        <v>0</v>
      </c>
      <c r="L1426" s="37">
        <f t="shared" si="548"/>
        <v>382</v>
      </c>
      <c r="M1426" s="37">
        <f t="shared" si="548"/>
        <v>0</v>
      </c>
    </row>
    <row r="1427" spans="1:13" s="163" customFormat="1" ht="49.5">
      <c r="A1427" s="34" t="s">
        <v>99</v>
      </c>
      <c r="B1427" s="79" t="s">
        <v>76</v>
      </c>
      <c r="C1427" s="79" t="s">
        <v>32</v>
      </c>
      <c r="D1427" s="79" t="s">
        <v>759</v>
      </c>
      <c r="E1427" s="81">
        <v>600</v>
      </c>
      <c r="F1427" s="37">
        <f>F1428</f>
        <v>382</v>
      </c>
      <c r="G1427" s="37">
        <f>G1428</f>
        <v>0</v>
      </c>
      <c r="H1427" s="37">
        <f t="shared" si="548"/>
        <v>0</v>
      </c>
      <c r="I1427" s="37">
        <f t="shared" si="548"/>
        <v>0</v>
      </c>
      <c r="J1427" s="37">
        <f t="shared" si="548"/>
        <v>0</v>
      </c>
      <c r="K1427" s="37">
        <f t="shared" si="548"/>
        <v>0</v>
      </c>
      <c r="L1427" s="37">
        <f t="shared" si="548"/>
        <v>382</v>
      </c>
      <c r="M1427" s="37">
        <f t="shared" si="548"/>
        <v>0</v>
      </c>
    </row>
    <row r="1428" spans="1:13" s="163" customFormat="1" ht="16.5">
      <c r="A1428" s="34" t="s">
        <v>181</v>
      </c>
      <c r="B1428" s="79" t="s">
        <v>76</v>
      </c>
      <c r="C1428" s="79" t="s">
        <v>32</v>
      </c>
      <c r="D1428" s="79" t="s">
        <v>759</v>
      </c>
      <c r="E1428" s="81">
        <v>610</v>
      </c>
      <c r="F1428" s="37">
        <v>382</v>
      </c>
      <c r="G1428" s="37"/>
      <c r="H1428" s="38"/>
      <c r="I1428" s="38"/>
      <c r="J1428" s="38"/>
      <c r="K1428" s="39"/>
      <c r="L1428" s="37">
        <f>F1428+H1428+I1428+J1428+K1428</f>
        <v>382</v>
      </c>
      <c r="M1428" s="37">
        <f>G1428+K1428</f>
        <v>0</v>
      </c>
    </row>
    <row r="1429" spans="1:13" s="164" customFormat="1" ht="82.5" hidden="1">
      <c r="A1429" s="34" t="s">
        <v>495</v>
      </c>
      <c r="B1429" s="79" t="s">
        <v>76</v>
      </c>
      <c r="C1429" s="79" t="s">
        <v>32</v>
      </c>
      <c r="D1429" s="79" t="s">
        <v>509</v>
      </c>
      <c r="E1429" s="79"/>
      <c r="F1429" s="37">
        <f>F1430</f>
        <v>0</v>
      </c>
      <c r="G1429" s="37">
        <f>G1430</f>
        <v>0</v>
      </c>
      <c r="H1429" s="58">
        <f t="shared" ref="H1429:M1430" si="549">H1430</f>
        <v>0</v>
      </c>
      <c r="I1429" s="58">
        <f t="shared" si="549"/>
        <v>0</v>
      </c>
      <c r="J1429" s="58">
        <f t="shared" si="549"/>
        <v>0</v>
      </c>
      <c r="K1429" s="58">
        <f t="shared" si="549"/>
        <v>0</v>
      </c>
      <c r="L1429" s="58">
        <f t="shared" si="549"/>
        <v>0</v>
      </c>
      <c r="M1429" s="58">
        <f t="shared" si="549"/>
        <v>0</v>
      </c>
    </row>
    <row r="1430" spans="1:13" s="164" customFormat="1" ht="49.5" hidden="1">
      <c r="A1430" s="34" t="s">
        <v>99</v>
      </c>
      <c r="B1430" s="79" t="s">
        <v>76</v>
      </c>
      <c r="C1430" s="79" t="s">
        <v>32</v>
      </c>
      <c r="D1430" s="79" t="s">
        <v>509</v>
      </c>
      <c r="E1430" s="81">
        <v>600</v>
      </c>
      <c r="F1430" s="37">
        <f>F1431</f>
        <v>0</v>
      </c>
      <c r="G1430" s="37">
        <f>G1431</f>
        <v>0</v>
      </c>
      <c r="H1430" s="58">
        <f t="shared" si="549"/>
        <v>0</v>
      </c>
      <c r="I1430" s="58">
        <f t="shared" si="549"/>
        <v>0</v>
      </c>
      <c r="J1430" s="58">
        <f t="shared" si="549"/>
        <v>0</v>
      </c>
      <c r="K1430" s="58">
        <f t="shared" si="549"/>
        <v>0</v>
      </c>
      <c r="L1430" s="58">
        <f t="shared" si="549"/>
        <v>0</v>
      </c>
      <c r="M1430" s="58">
        <f t="shared" si="549"/>
        <v>0</v>
      </c>
    </row>
    <row r="1431" spans="1:13" s="164" customFormat="1" ht="16.5" hidden="1">
      <c r="A1431" s="34" t="s">
        <v>181</v>
      </c>
      <c r="B1431" s="79" t="s">
        <v>76</v>
      </c>
      <c r="C1431" s="79" t="s">
        <v>32</v>
      </c>
      <c r="D1431" s="79" t="s">
        <v>509</v>
      </c>
      <c r="E1431" s="81">
        <v>610</v>
      </c>
      <c r="F1431" s="37"/>
      <c r="G1431" s="37"/>
      <c r="H1431" s="38"/>
      <c r="I1431" s="38"/>
      <c r="J1431" s="38"/>
      <c r="K1431" s="39"/>
      <c r="L1431" s="37">
        <f>F1431+H1431+I1431+J1431+K1431</f>
        <v>0</v>
      </c>
      <c r="M1431" s="37">
        <f>G1431+K1431</f>
        <v>0</v>
      </c>
    </row>
    <row r="1432" spans="1:13" s="164" customFormat="1" ht="99" hidden="1">
      <c r="A1432" s="63" t="s">
        <v>89</v>
      </c>
      <c r="B1432" s="79" t="s">
        <v>76</v>
      </c>
      <c r="C1432" s="79" t="s">
        <v>32</v>
      </c>
      <c r="D1432" s="79" t="s">
        <v>90</v>
      </c>
      <c r="E1432" s="79"/>
      <c r="F1432" s="37">
        <f t="shared" ref="F1432:M1434" si="550">F1433</f>
        <v>0</v>
      </c>
      <c r="G1432" s="37">
        <f t="shared" si="550"/>
        <v>0</v>
      </c>
      <c r="H1432" s="58">
        <f t="shared" si="550"/>
        <v>0</v>
      </c>
      <c r="I1432" s="58">
        <f t="shared" si="550"/>
        <v>0</v>
      </c>
      <c r="J1432" s="58">
        <f t="shared" si="550"/>
        <v>0</v>
      </c>
      <c r="K1432" s="58">
        <f t="shared" si="550"/>
        <v>0</v>
      </c>
      <c r="L1432" s="58">
        <f t="shared" si="550"/>
        <v>0</v>
      </c>
      <c r="M1432" s="58">
        <f t="shared" si="550"/>
        <v>0</v>
      </c>
    </row>
    <row r="1433" spans="1:13" s="164" customFormat="1" ht="33" hidden="1">
      <c r="A1433" s="44" t="s">
        <v>757</v>
      </c>
      <c r="B1433" s="35" t="s">
        <v>76</v>
      </c>
      <c r="C1433" s="35" t="s">
        <v>32</v>
      </c>
      <c r="D1433" s="54" t="s">
        <v>760</v>
      </c>
      <c r="E1433" s="35"/>
      <c r="F1433" s="37">
        <f t="shared" si="550"/>
        <v>0</v>
      </c>
      <c r="G1433" s="37">
        <f t="shared" si="550"/>
        <v>0</v>
      </c>
      <c r="H1433" s="58">
        <f t="shared" si="550"/>
        <v>0</v>
      </c>
      <c r="I1433" s="58">
        <f t="shared" si="550"/>
        <v>0</v>
      </c>
      <c r="J1433" s="58">
        <f t="shared" si="550"/>
        <v>0</v>
      </c>
      <c r="K1433" s="58">
        <f t="shared" si="550"/>
        <v>0</v>
      </c>
      <c r="L1433" s="58">
        <f t="shared" si="550"/>
        <v>0</v>
      </c>
      <c r="M1433" s="58">
        <f t="shared" si="550"/>
        <v>0</v>
      </c>
    </row>
    <row r="1434" spans="1:13" s="164" customFormat="1" ht="49.5" hidden="1">
      <c r="A1434" s="44" t="s">
        <v>99</v>
      </c>
      <c r="B1434" s="35" t="s">
        <v>76</v>
      </c>
      <c r="C1434" s="35" t="s">
        <v>32</v>
      </c>
      <c r="D1434" s="54" t="s">
        <v>760</v>
      </c>
      <c r="E1434" s="42">
        <v>600</v>
      </c>
      <c r="F1434" s="37">
        <f t="shared" si="550"/>
        <v>0</v>
      </c>
      <c r="G1434" s="37">
        <f t="shared" si="550"/>
        <v>0</v>
      </c>
      <c r="H1434" s="58">
        <f t="shared" si="550"/>
        <v>0</v>
      </c>
      <c r="I1434" s="58">
        <f t="shared" si="550"/>
        <v>0</v>
      </c>
      <c r="J1434" s="58">
        <f t="shared" si="550"/>
        <v>0</v>
      </c>
      <c r="K1434" s="58">
        <f t="shared" si="550"/>
        <v>0</v>
      </c>
      <c r="L1434" s="58">
        <f t="shared" si="550"/>
        <v>0</v>
      </c>
      <c r="M1434" s="58">
        <f t="shared" si="550"/>
        <v>0</v>
      </c>
    </row>
    <row r="1435" spans="1:13" s="164" customFormat="1" ht="16.5" hidden="1">
      <c r="A1435" s="44" t="s">
        <v>181</v>
      </c>
      <c r="B1435" s="35" t="s">
        <v>76</v>
      </c>
      <c r="C1435" s="35" t="s">
        <v>32</v>
      </c>
      <c r="D1435" s="54" t="s">
        <v>760</v>
      </c>
      <c r="E1435" s="42">
        <v>610</v>
      </c>
      <c r="F1435" s="37"/>
      <c r="G1435" s="37"/>
      <c r="H1435" s="38"/>
      <c r="I1435" s="38"/>
      <c r="J1435" s="38"/>
      <c r="K1435" s="39"/>
      <c r="L1435" s="37">
        <f>F1435+H1435+I1435+J1435+K1435</f>
        <v>0</v>
      </c>
      <c r="M1435" s="37">
        <f>G1435+K1435</f>
        <v>0</v>
      </c>
    </row>
    <row r="1436" spans="1:13" s="164" customFormat="1" ht="33" hidden="1">
      <c r="A1436" s="34" t="s">
        <v>113</v>
      </c>
      <c r="B1436" s="35" t="s">
        <v>76</v>
      </c>
      <c r="C1436" s="35" t="s">
        <v>32</v>
      </c>
      <c r="D1436" s="54" t="s">
        <v>114</v>
      </c>
      <c r="E1436" s="35"/>
      <c r="F1436" s="37">
        <f>F1437</f>
        <v>0</v>
      </c>
      <c r="G1436" s="141">
        <f>G1437</f>
        <v>0</v>
      </c>
      <c r="H1436" s="58">
        <f t="shared" ref="H1436:M1439" si="551">H1437</f>
        <v>0</v>
      </c>
      <c r="I1436" s="58">
        <f t="shared" si="551"/>
        <v>0</v>
      </c>
      <c r="J1436" s="58">
        <f t="shared" si="551"/>
        <v>0</v>
      </c>
      <c r="K1436" s="58">
        <f t="shared" si="551"/>
        <v>0</v>
      </c>
      <c r="L1436" s="58">
        <f t="shared" si="551"/>
        <v>0</v>
      </c>
      <c r="M1436" s="58">
        <f t="shared" si="551"/>
        <v>0</v>
      </c>
    </row>
    <row r="1437" spans="1:13" s="164" customFormat="1" ht="16.5" hidden="1">
      <c r="A1437" s="34" t="s">
        <v>85</v>
      </c>
      <c r="B1437" s="35" t="s">
        <v>76</v>
      </c>
      <c r="C1437" s="35" t="s">
        <v>32</v>
      </c>
      <c r="D1437" s="54" t="s">
        <v>363</v>
      </c>
      <c r="E1437" s="35"/>
      <c r="F1437" s="37">
        <f t="shared" ref="F1437:G1439" si="552">F1438</f>
        <v>0</v>
      </c>
      <c r="G1437" s="37">
        <f t="shared" si="552"/>
        <v>0</v>
      </c>
      <c r="H1437" s="58">
        <f t="shared" si="551"/>
        <v>0</v>
      </c>
      <c r="I1437" s="58">
        <f t="shared" si="551"/>
        <v>0</v>
      </c>
      <c r="J1437" s="58">
        <f t="shared" si="551"/>
        <v>0</v>
      </c>
      <c r="K1437" s="58">
        <f t="shared" si="551"/>
        <v>0</v>
      </c>
      <c r="L1437" s="58">
        <f t="shared" si="551"/>
        <v>0</v>
      </c>
      <c r="M1437" s="58">
        <f t="shared" si="551"/>
        <v>0</v>
      </c>
    </row>
    <row r="1438" spans="1:13" s="164" customFormat="1" ht="33" hidden="1">
      <c r="A1438" s="44" t="s">
        <v>757</v>
      </c>
      <c r="B1438" s="35" t="s">
        <v>76</v>
      </c>
      <c r="C1438" s="35" t="s">
        <v>32</v>
      </c>
      <c r="D1438" s="54" t="s">
        <v>761</v>
      </c>
      <c r="E1438" s="35"/>
      <c r="F1438" s="37">
        <f t="shared" si="552"/>
        <v>0</v>
      </c>
      <c r="G1438" s="37">
        <f t="shared" si="552"/>
        <v>0</v>
      </c>
      <c r="H1438" s="58">
        <f t="shared" si="551"/>
        <v>0</v>
      </c>
      <c r="I1438" s="58">
        <f t="shared" si="551"/>
        <v>0</v>
      </c>
      <c r="J1438" s="58">
        <f t="shared" si="551"/>
        <v>0</v>
      </c>
      <c r="K1438" s="58">
        <f t="shared" si="551"/>
        <v>0</v>
      </c>
      <c r="L1438" s="58">
        <f t="shared" si="551"/>
        <v>0</v>
      </c>
      <c r="M1438" s="58">
        <f t="shared" si="551"/>
        <v>0</v>
      </c>
    </row>
    <row r="1439" spans="1:13" s="164" customFormat="1" ht="49.5" hidden="1">
      <c r="A1439" s="44" t="s">
        <v>99</v>
      </c>
      <c r="B1439" s="35" t="s">
        <v>76</v>
      </c>
      <c r="C1439" s="35" t="s">
        <v>32</v>
      </c>
      <c r="D1439" s="54" t="s">
        <v>761</v>
      </c>
      <c r="E1439" s="42">
        <v>600</v>
      </c>
      <c r="F1439" s="37">
        <f t="shared" si="552"/>
        <v>0</v>
      </c>
      <c r="G1439" s="37">
        <f t="shared" si="552"/>
        <v>0</v>
      </c>
      <c r="H1439" s="58">
        <f t="shared" si="551"/>
        <v>0</v>
      </c>
      <c r="I1439" s="58">
        <f t="shared" si="551"/>
        <v>0</v>
      </c>
      <c r="J1439" s="58">
        <f t="shared" si="551"/>
        <v>0</v>
      </c>
      <c r="K1439" s="58">
        <f t="shared" si="551"/>
        <v>0</v>
      </c>
      <c r="L1439" s="58">
        <f t="shared" si="551"/>
        <v>0</v>
      </c>
      <c r="M1439" s="58">
        <f t="shared" si="551"/>
        <v>0</v>
      </c>
    </row>
    <row r="1440" spans="1:13" s="164" customFormat="1" ht="16.5" hidden="1">
      <c r="A1440" s="44" t="s">
        <v>181</v>
      </c>
      <c r="B1440" s="35" t="s">
        <v>76</v>
      </c>
      <c r="C1440" s="35" t="s">
        <v>32</v>
      </c>
      <c r="D1440" s="54" t="s">
        <v>761</v>
      </c>
      <c r="E1440" s="42">
        <v>610</v>
      </c>
      <c r="F1440" s="37"/>
      <c r="G1440" s="37"/>
      <c r="H1440" s="38"/>
      <c r="I1440" s="38"/>
      <c r="J1440" s="38"/>
      <c r="K1440" s="39"/>
      <c r="L1440" s="37">
        <f>F1440+H1440+I1440+J1440+K1440</f>
        <v>0</v>
      </c>
      <c r="M1440" s="37">
        <f>G1440+K1440</f>
        <v>0</v>
      </c>
    </row>
    <row r="1441" spans="1:13" s="164" customFormat="1" ht="16.5" hidden="1">
      <c r="A1441" s="44" t="s">
        <v>33</v>
      </c>
      <c r="B1441" s="35" t="s">
        <v>76</v>
      </c>
      <c r="C1441" s="35" t="s">
        <v>32</v>
      </c>
      <c r="D1441" s="47" t="s">
        <v>34</v>
      </c>
      <c r="E1441" s="35"/>
      <c r="F1441" s="37">
        <f t="shared" ref="F1441:M1444" si="553">F1442</f>
        <v>0</v>
      </c>
      <c r="G1441" s="61">
        <f t="shared" si="553"/>
        <v>0</v>
      </c>
      <c r="H1441" s="58">
        <f t="shared" si="553"/>
        <v>0</v>
      </c>
      <c r="I1441" s="58">
        <f t="shared" si="553"/>
        <v>0</v>
      </c>
      <c r="J1441" s="58">
        <f t="shared" si="553"/>
        <v>0</v>
      </c>
      <c r="K1441" s="58">
        <f t="shared" si="553"/>
        <v>0</v>
      </c>
      <c r="L1441" s="58">
        <f t="shared" si="553"/>
        <v>0</v>
      </c>
      <c r="M1441" s="58">
        <f t="shared" si="553"/>
        <v>0</v>
      </c>
    </row>
    <row r="1442" spans="1:13" s="164" customFormat="1" ht="16.5" hidden="1">
      <c r="A1442" s="34" t="s">
        <v>85</v>
      </c>
      <c r="B1442" s="35" t="s">
        <v>76</v>
      </c>
      <c r="C1442" s="35" t="s">
        <v>32</v>
      </c>
      <c r="D1442" s="54" t="s">
        <v>154</v>
      </c>
      <c r="E1442" s="35"/>
      <c r="F1442" s="37">
        <f t="shared" si="553"/>
        <v>0</v>
      </c>
      <c r="G1442" s="61">
        <f t="shared" si="553"/>
        <v>0</v>
      </c>
      <c r="H1442" s="58">
        <f t="shared" si="553"/>
        <v>0</v>
      </c>
      <c r="I1442" s="58">
        <f t="shared" si="553"/>
        <v>0</v>
      </c>
      <c r="J1442" s="58">
        <f t="shared" si="553"/>
        <v>0</v>
      </c>
      <c r="K1442" s="58">
        <f t="shared" si="553"/>
        <v>0</v>
      </c>
      <c r="L1442" s="58">
        <f t="shared" si="553"/>
        <v>0</v>
      </c>
      <c r="M1442" s="58">
        <f t="shared" si="553"/>
        <v>0</v>
      </c>
    </row>
    <row r="1443" spans="1:13" s="164" customFormat="1" ht="33" hidden="1">
      <c r="A1443" s="139" t="s">
        <v>757</v>
      </c>
      <c r="B1443" s="35" t="s">
        <v>76</v>
      </c>
      <c r="C1443" s="35" t="s">
        <v>32</v>
      </c>
      <c r="D1443" s="54" t="s">
        <v>762</v>
      </c>
      <c r="E1443" s="35"/>
      <c r="F1443" s="37">
        <f t="shared" si="553"/>
        <v>0</v>
      </c>
      <c r="G1443" s="61">
        <f t="shared" si="553"/>
        <v>0</v>
      </c>
      <c r="H1443" s="58">
        <f t="shared" si="553"/>
        <v>0</v>
      </c>
      <c r="I1443" s="58">
        <f t="shared" si="553"/>
        <v>0</v>
      </c>
      <c r="J1443" s="58">
        <f t="shared" si="553"/>
        <v>0</v>
      </c>
      <c r="K1443" s="58">
        <f t="shared" si="553"/>
        <v>0</v>
      </c>
      <c r="L1443" s="58">
        <f t="shared" si="553"/>
        <v>0</v>
      </c>
      <c r="M1443" s="58">
        <f t="shared" si="553"/>
        <v>0</v>
      </c>
    </row>
    <row r="1444" spans="1:13" s="164" customFormat="1" ht="49.5" hidden="1">
      <c r="A1444" s="44" t="s">
        <v>99</v>
      </c>
      <c r="B1444" s="35" t="s">
        <v>76</v>
      </c>
      <c r="C1444" s="35" t="s">
        <v>32</v>
      </c>
      <c r="D1444" s="54" t="s">
        <v>762</v>
      </c>
      <c r="E1444" s="42">
        <v>600</v>
      </c>
      <c r="F1444" s="37">
        <f>F1445</f>
        <v>0</v>
      </c>
      <c r="G1444" s="61"/>
      <c r="H1444" s="58">
        <f t="shared" si="553"/>
        <v>0</v>
      </c>
      <c r="I1444" s="58">
        <f t="shared" si="553"/>
        <v>0</v>
      </c>
      <c r="J1444" s="58">
        <f t="shared" si="553"/>
        <v>0</v>
      </c>
      <c r="K1444" s="58">
        <f t="shared" si="553"/>
        <v>0</v>
      </c>
      <c r="L1444" s="58">
        <f t="shared" si="553"/>
        <v>0</v>
      </c>
      <c r="M1444" s="58">
        <f t="shared" si="553"/>
        <v>0</v>
      </c>
    </row>
    <row r="1445" spans="1:13" s="164" customFormat="1" ht="16.5" hidden="1">
      <c r="A1445" s="44" t="s">
        <v>181</v>
      </c>
      <c r="B1445" s="35" t="s">
        <v>76</v>
      </c>
      <c r="C1445" s="35" t="s">
        <v>32</v>
      </c>
      <c r="D1445" s="54" t="s">
        <v>762</v>
      </c>
      <c r="E1445" s="42">
        <v>610</v>
      </c>
      <c r="F1445" s="37"/>
      <c r="G1445" s="37"/>
      <c r="H1445" s="38"/>
      <c r="I1445" s="38"/>
      <c r="J1445" s="38"/>
      <c r="K1445" s="39"/>
      <c r="L1445" s="37">
        <f>F1445+H1445+I1445+J1445+K1445</f>
        <v>0</v>
      </c>
      <c r="M1445" s="37">
        <f>G1445+K1445</f>
        <v>0</v>
      </c>
    </row>
    <row r="1446" spans="1:13" s="163" customFormat="1" ht="18.75">
      <c r="A1446" s="27"/>
      <c r="B1446" s="28"/>
      <c r="C1446" s="28"/>
      <c r="D1446" s="54"/>
      <c r="E1446" s="35"/>
      <c r="F1446" s="165"/>
      <c r="G1446" s="165"/>
      <c r="H1446" s="165"/>
      <c r="I1446" s="165"/>
      <c r="J1446" s="165"/>
      <c r="K1446" s="165"/>
      <c r="L1446" s="165"/>
      <c r="M1446" s="165"/>
    </row>
    <row r="1447" spans="1:13" s="163" customFormat="1" ht="40.5">
      <c r="A1447" s="16" t="s">
        <v>763</v>
      </c>
      <c r="B1447" s="17" t="s">
        <v>764</v>
      </c>
      <c r="C1447" s="17"/>
      <c r="D1447" s="54"/>
      <c r="E1447" s="35"/>
      <c r="F1447" s="19">
        <f>F1449</f>
        <v>7172</v>
      </c>
      <c r="G1447" s="19">
        <f>G1449</f>
        <v>0</v>
      </c>
      <c r="H1447" s="19">
        <f t="shared" ref="H1447:M1447" si="554">H1449</f>
        <v>0</v>
      </c>
      <c r="I1447" s="19">
        <f t="shared" si="554"/>
        <v>0</v>
      </c>
      <c r="J1447" s="19">
        <f t="shared" si="554"/>
        <v>0</v>
      </c>
      <c r="K1447" s="19">
        <f t="shared" si="554"/>
        <v>0</v>
      </c>
      <c r="L1447" s="19">
        <f t="shared" si="554"/>
        <v>7172</v>
      </c>
      <c r="M1447" s="19">
        <f t="shared" si="554"/>
        <v>0</v>
      </c>
    </row>
    <row r="1448" spans="1:13" s="163" customFormat="1" ht="20.25">
      <c r="A1448" s="16"/>
      <c r="B1448" s="17"/>
      <c r="C1448" s="17"/>
      <c r="D1448" s="54"/>
      <c r="E1448" s="35"/>
      <c r="F1448" s="165"/>
      <c r="G1448" s="165"/>
      <c r="H1448" s="165"/>
      <c r="I1448" s="165"/>
      <c r="J1448" s="165"/>
      <c r="K1448" s="165"/>
      <c r="L1448" s="165"/>
      <c r="M1448" s="165"/>
    </row>
    <row r="1449" spans="1:13" s="163" customFormat="1" ht="37.5">
      <c r="A1449" s="27" t="s">
        <v>765</v>
      </c>
      <c r="B1449" s="28" t="s">
        <v>296</v>
      </c>
      <c r="C1449" s="28" t="s">
        <v>51</v>
      </c>
      <c r="D1449" s="54"/>
      <c r="E1449" s="35"/>
      <c r="F1449" s="30">
        <f t="shared" ref="F1449:M1453" si="555">F1450</f>
        <v>7172</v>
      </c>
      <c r="G1449" s="30">
        <f t="shared" si="555"/>
        <v>0</v>
      </c>
      <c r="H1449" s="30">
        <f t="shared" si="555"/>
        <v>0</v>
      </c>
      <c r="I1449" s="30">
        <f t="shared" si="555"/>
        <v>0</v>
      </c>
      <c r="J1449" s="30">
        <f t="shared" si="555"/>
        <v>0</v>
      </c>
      <c r="K1449" s="30">
        <f t="shared" si="555"/>
        <v>0</v>
      </c>
      <c r="L1449" s="30">
        <f t="shared" si="555"/>
        <v>7172</v>
      </c>
      <c r="M1449" s="30">
        <f t="shared" si="555"/>
        <v>0</v>
      </c>
    </row>
    <row r="1450" spans="1:13" s="163" customFormat="1" ht="51">
      <c r="A1450" s="34" t="s">
        <v>23</v>
      </c>
      <c r="B1450" s="35" t="s">
        <v>296</v>
      </c>
      <c r="C1450" s="35" t="s">
        <v>51</v>
      </c>
      <c r="D1450" s="36" t="s">
        <v>24</v>
      </c>
      <c r="E1450" s="35"/>
      <c r="F1450" s="37">
        <f t="shared" si="555"/>
        <v>7172</v>
      </c>
      <c r="G1450" s="37">
        <f t="shared" si="555"/>
        <v>0</v>
      </c>
      <c r="H1450" s="37">
        <f t="shared" si="555"/>
        <v>0</v>
      </c>
      <c r="I1450" s="37">
        <f t="shared" si="555"/>
        <v>0</v>
      </c>
      <c r="J1450" s="37">
        <f t="shared" si="555"/>
        <v>0</v>
      </c>
      <c r="K1450" s="37">
        <f t="shared" si="555"/>
        <v>0</v>
      </c>
      <c r="L1450" s="37">
        <f t="shared" si="555"/>
        <v>7172</v>
      </c>
      <c r="M1450" s="37">
        <f t="shared" si="555"/>
        <v>0</v>
      </c>
    </row>
    <row r="1451" spans="1:13" s="163" customFormat="1" ht="33">
      <c r="A1451" s="50" t="s">
        <v>95</v>
      </c>
      <c r="B1451" s="35" t="s">
        <v>296</v>
      </c>
      <c r="C1451" s="35" t="s">
        <v>51</v>
      </c>
      <c r="D1451" s="36" t="s">
        <v>766</v>
      </c>
      <c r="E1451" s="35"/>
      <c r="F1451" s="37">
        <f t="shared" si="555"/>
        <v>7172</v>
      </c>
      <c r="G1451" s="37">
        <f t="shared" si="555"/>
        <v>0</v>
      </c>
      <c r="H1451" s="37">
        <f t="shared" si="555"/>
        <v>0</v>
      </c>
      <c r="I1451" s="37">
        <f t="shared" si="555"/>
        <v>0</v>
      </c>
      <c r="J1451" s="37">
        <f t="shared" si="555"/>
        <v>0</v>
      </c>
      <c r="K1451" s="37">
        <f t="shared" si="555"/>
        <v>0</v>
      </c>
      <c r="L1451" s="37">
        <f t="shared" si="555"/>
        <v>7172</v>
      </c>
      <c r="M1451" s="37">
        <f t="shared" si="555"/>
        <v>0</v>
      </c>
    </row>
    <row r="1452" spans="1:13" s="163" customFormat="1" ht="33">
      <c r="A1452" s="34" t="s">
        <v>767</v>
      </c>
      <c r="B1452" s="35" t="s">
        <v>296</v>
      </c>
      <c r="C1452" s="35" t="s">
        <v>51</v>
      </c>
      <c r="D1452" s="40" t="s">
        <v>768</v>
      </c>
      <c r="E1452" s="48"/>
      <c r="F1452" s="37">
        <f t="shared" si="555"/>
        <v>7172</v>
      </c>
      <c r="G1452" s="37">
        <f t="shared" si="555"/>
        <v>0</v>
      </c>
      <c r="H1452" s="37">
        <f t="shared" si="555"/>
        <v>0</v>
      </c>
      <c r="I1452" s="37">
        <f t="shared" si="555"/>
        <v>0</v>
      </c>
      <c r="J1452" s="37">
        <f t="shared" si="555"/>
        <v>0</v>
      </c>
      <c r="K1452" s="37">
        <f t="shared" si="555"/>
        <v>0</v>
      </c>
      <c r="L1452" s="37">
        <f t="shared" si="555"/>
        <v>7172</v>
      </c>
      <c r="M1452" s="37">
        <f t="shared" si="555"/>
        <v>0</v>
      </c>
    </row>
    <row r="1453" spans="1:13" s="163" customFormat="1" ht="49.5">
      <c r="A1453" s="34" t="s">
        <v>99</v>
      </c>
      <c r="B1453" s="35" t="s">
        <v>296</v>
      </c>
      <c r="C1453" s="35" t="s">
        <v>51</v>
      </c>
      <c r="D1453" s="40" t="s">
        <v>768</v>
      </c>
      <c r="E1453" s="42">
        <v>600</v>
      </c>
      <c r="F1453" s="37">
        <f t="shared" si="555"/>
        <v>7172</v>
      </c>
      <c r="G1453" s="37">
        <f t="shared" si="555"/>
        <v>0</v>
      </c>
      <c r="H1453" s="37">
        <f t="shared" si="555"/>
        <v>0</v>
      </c>
      <c r="I1453" s="37">
        <f t="shared" si="555"/>
        <v>0</v>
      </c>
      <c r="J1453" s="37">
        <f t="shared" si="555"/>
        <v>0</v>
      </c>
      <c r="K1453" s="37">
        <f t="shared" si="555"/>
        <v>0</v>
      </c>
      <c r="L1453" s="37">
        <f t="shared" si="555"/>
        <v>7172</v>
      </c>
      <c r="M1453" s="37">
        <f t="shared" si="555"/>
        <v>0</v>
      </c>
    </row>
    <row r="1454" spans="1:13" s="163" customFormat="1" ht="16.5">
      <c r="A1454" s="34" t="s">
        <v>181</v>
      </c>
      <c r="B1454" s="35" t="s">
        <v>296</v>
      </c>
      <c r="C1454" s="35" t="s">
        <v>51</v>
      </c>
      <c r="D1454" s="40" t="s">
        <v>768</v>
      </c>
      <c r="E1454" s="42">
        <v>610</v>
      </c>
      <c r="F1454" s="37">
        <v>7172</v>
      </c>
      <c r="G1454" s="37"/>
      <c r="H1454" s="38"/>
      <c r="I1454" s="38"/>
      <c r="J1454" s="38"/>
      <c r="K1454" s="39"/>
      <c r="L1454" s="37">
        <f>F1454+H1454+I1454+J1454+K1454</f>
        <v>7172</v>
      </c>
      <c r="M1454" s="37">
        <f>G1454+K1454</f>
        <v>0</v>
      </c>
    </row>
    <row r="1455" spans="1:13" s="163" customFormat="1" ht="14.25" customHeight="1">
      <c r="A1455" s="34"/>
      <c r="B1455" s="28"/>
      <c r="C1455" s="28"/>
      <c r="D1455" s="54"/>
      <c r="E1455" s="35"/>
      <c r="F1455" s="165"/>
      <c r="G1455" s="165"/>
      <c r="H1455" s="165"/>
      <c r="I1455" s="165"/>
      <c r="J1455" s="165"/>
      <c r="K1455" s="165"/>
      <c r="L1455" s="165"/>
      <c r="M1455" s="165"/>
    </row>
    <row r="1456" spans="1:13" s="163" customFormat="1" ht="60.75">
      <c r="A1456" s="16" t="s">
        <v>769</v>
      </c>
      <c r="B1456" s="17" t="s">
        <v>770</v>
      </c>
      <c r="C1456" s="35"/>
      <c r="D1456" s="54"/>
      <c r="E1456" s="35"/>
      <c r="F1456" s="19">
        <f>F1458</f>
        <v>420040</v>
      </c>
      <c r="G1456" s="19">
        <f>G1458</f>
        <v>0</v>
      </c>
      <c r="H1456" s="19">
        <f t="shared" ref="H1456:M1456" si="556">H1458</f>
        <v>0</v>
      </c>
      <c r="I1456" s="19">
        <f t="shared" si="556"/>
        <v>-2828</v>
      </c>
      <c r="J1456" s="19">
        <f t="shared" si="556"/>
        <v>0</v>
      </c>
      <c r="K1456" s="19">
        <f t="shared" si="556"/>
        <v>0</v>
      </c>
      <c r="L1456" s="19">
        <f t="shared" si="556"/>
        <v>417212</v>
      </c>
      <c r="M1456" s="19">
        <f t="shared" si="556"/>
        <v>0</v>
      </c>
    </row>
    <row r="1457" spans="1:13" s="163" customFormat="1" ht="16.5" customHeight="1">
      <c r="A1457" s="16"/>
      <c r="B1457" s="17"/>
      <c r="C1457" s="35"/>
      <c r="D1457" s="54"/>
      <c r="E1457" s="35"/>
      <c r="F1457" s="165"/>
      <c r="G1457" s="165"/>
      <c r="H1457" s="165"/>
      <c r="I1457" s="165"/>
      <c r="J1457" s="165"/>
      <c r="K1457" s="165"/>
      <c r="L1457" s="165"/>
      <c r="M1457" s="165"/>
    </row>
    <row r="1458" spans="1:13" s="163" customFormat="1" ht="37.5">
      <c r="A1458" s="27" t="s">
        <v>771</v>
      </c>
      <c r="B1458" s="28" t="s">
        <v>82</v>
      </c>
      <c r="C1458" s="28" t="s">
        <v>21</v>
      </c>
      <c r="D1458" s="54"/>
      <c r="E1458" s="28"/>
      <c r="F1458" s="30">
        <f t="shared" ref="F1458:M1461" si="557">F1459</f>
        <v>420040</v>
      </c>
      <c r="G1458" s="30">
        <f t="shared" si="557"/>
        <v>0</v>
      </c>
      <c r="H1458" s="30">
        <f t="shared" si="557"/>
        <v>0</v>
      </c>
      <c r="I1458" s="30">
        <f t="shared" si="557"/>
        <v>-2828</v>
      </c>
      <c r="J1458" s="30">
        <f t="shared" si="557"/>
        <v>0</v>
      </c>
      <c r="K1458" s="30">
        <f t="shared" si="557"/>
        <v>0</v>
      </c>
      <c r="L1458" s="30">
        <f t="shared" si="557"/>
        <v>417212</v>
      </c>
      <c r="M1458" s="30">
        <f t="shared" si="557"/>
        <v>0</v>
      </c>
    </row>
    <row r="1459" spans="1:13" s="163" customFormat="1" ht="16.5">
      <c r="A1459" s="34" t="s">
        <v>33</v>
      </c>
      <c r="B1459" s="35" t="s">
        <v>82</v>
      </c>
      <c r="C1459" s="35" t="s">
        <v>21</v>
      </c>
      <c r="D1459" s="47" t="s">
        <v>34</v>
      </c>
      <c r="E1459" s="48"/>
      <c r="F1459" s="37">
        <f t="shared" si="557"/>
        <v>420040</v>
      </c>
      <c r="G1459" s="37">
        <f t="shared" si="557"/>
        <v>0</v>
      </c>
      <c r="H1459" s="37">
        <f t="shared" si="557"/>
        <v>0</v>
      </c>
      <c r="I1459" s="37">
        <f t="shared" si="557"/>
        <v>-2828</v>
      </c>
      <c r="J1459" s="37">
        <f t="shared" si="557"/>
        <v>0</v>
      </c>
      <c r="K1459" s="37">
        <f t="shared" si="557"/>
        <v>0</v>
      </c>
      <c r="L1459" s="37">
        <f t="shared" si="557"/>
        <v>417212</v>
      </c>
      <c r="M1459" s="37">
        <f t="shared" si="557"/>
        <v>0</v>
      </c>
    </row>
    <row r="1460" spans="1:13" s="163" customFormat="1" ht="33">
      <c r="A1460" s="34" t="s">
        <v>772</v>
      </c>
      <c r="B1460" s="35" t="s">
        <v>82</v>
      </c>
      <c r="C1460" s="35" t="s">
        <v>21</v>
      </c>
      <c r="D1460" s="36" t="s">
        <v>773</v>
      </c>
      <c r="E1460" s="35"/>
      <c r="F1460" s="37">
        <f t="shared" si="557"/>
        <v>420040</v>
      </c>
      <c r="G1460" s="37">
        <f t="shared" si="557"/>
        <v>0</v>
      </c>
      <c r="H1460" s="37">
        <f t="shared" si="557"/>
        <v>0</v>
      </c>
      <c r="I1460" s="37">
        <f t="shared" si="557"/>
        <v>-2828</v>
      </c>
      <c r="J1460" s="37">
        <f t="shared" si="557"/>
        <v>0</v>
      </c>
      <c r="K1460" s="37">
        <f t="shared" si="557"/>
        <v>0</v>
      </c>
      <c r="L1460" s="37">
        <f t="shared" si="557"/>
        <v>417212</v>
      </c>
      <c r="M1460" s="37">
        <f t="shared" si="557"/>
        <v>0</v>
      </c>
    </row>
    <row r="1461" spans="1:13" s="163" customFormat="1" ht="33">
      <c r="A1461" s="34" t="s">
        <v>774</v>
      </c>
      <c r="B1461" s="35" t="s">
        <v>82</v>
      </c>
      <c r="C1461" s="35" t="s">
        <v>21</v>
      </c>
      <c r="D1461" s="36" t="s">
        <v>773</v>
      </c>
      <c r="E1461" s="42">
        <v>700</v>
      </c>
      <c r="F1461" s="37">
        <f t="shared" si="557"/>
        <v>420040</v>
      </c>
      <c r="G1461" s="37">
        <f t="shared" si="557"/>
        <v>0</v>
      </c>
      <c r="H1461" s="37">
        <f t="shared" si="557"/>
        <v>0</v>
      </c>
      <c r="I1461" s="37">
        <f t="shared" si="557"/>
        <v>-2828</v>
      </c>
      <c r="J1461" s="37">
        <f t="shared" si="557"/>
        <v>0</v>
      </c>
      <c r="K1461" s="37">
        <f t="shared" si="557"/>
        <v>0</v>
      </c>
      <c r="L1461" s="37">
        <f t="shared" si="557"/>
        <v>417212</v>
      </c>
      <c r="M1461" s="37">
        <f t="shared" si="557"/>
        <v>0</v>
      </c>
    </row>
    <row r="1462" spans="1:13" s="163" customFormat="1" ht="16.5">
      <c r="A1462" s="34" t="s">
        <v>775</v>
      </c>
      <c r="B1462" s="35" t="s">
        <v>82</v>
      </c>
      <c r="C1462" s="35" t="s">
        <v>21</v>
      </c>
      <c r="D1462" s="36" t="s">
        <v>773</v>
      </c>
      <c r="E1462" s="42">
        <v>730</v>
      </c>
      <c r="F1462" s="37">
        <v>420040</v>
      </c>
      <c r="G1462" s="37"/>
      <c r="H1462" s="38"/>
      <c r="I1462" s="38">
        <v>-2828</v>
      </c>
      <c r="J1462" s="38"/>
      <c r="K1462" s="39"/>
      <c r="L1462" s="37">
        <f>F1462+H1462+I1462+J1462+K1462</f>
        <v>417212</v>
      </c>
      <c r="M1462" s="37">
        <f>G1462+K1462</f>
        <v>0</v>
      </c>
    </row>
    <row r="1463" spans="1:13" s="163" customFormat="1" ht="14.25" customHeight="1">
      <c r="A1463" s="34"/>
      <c r="B1463" s="35"/>
      <c r="C1463" s="35"/>
      <c r="D1463" s="54"/>
      <c r="E1463" s="35"/>
      <c r="F1463" s="165"/>
      <c r="G1463" s="165"/>
      <c r="H1463" s="165"/>
      <c r="I1463" s="165"/>
      <c r="J1463" s="165"/>
      <c r="K1463" s="165"/>
      <c r="L1463" s="165"/>
      <c r="M1463" s="165"/>
    </row>
    <row r="1464" spans="1:13" s="22" customFormat="1" ht="18" customHeight="1">
      <c r="A1464" s="16" t="s">
        <v>776</v>
      </c>
      <c r="B1464" s="17"/>
      <c r="C1464" s="17"/>
      <c r="D1464" s="18"/>
      <c r="E1464" s="17"/>
      <c r="F1464" s="19">
        <f>F15+F298+F363+F569+F714+F754+F1053+F1162+F1390+F1447+F1456</f>
        <v>10686831</v>
      </c>
      <c r="G1464" s="19">
        <f>G15+G298+G363+G569+G714+G754+G1053+G1162+G1390+G1447+G1456</f>
        <v>2267149</v>
      </c>
      <c r="H1464" s="19">
        <f t="shared" ref="H1464:M1464" si="558">H15+H298+H363+H569+H714+H754+H1053+H1162+H1390+H1447+H1456</f>
        <v>2828</v>
      </c>
      <c r="I1464" s="19">
        <f t="shared" si="558"/>
        <v>-2828</v>
      </c>
      <c r="J1464" s="19">
        <f t="shared" si="558"/>
        <v>0</v>
      </c>
      <c r="K1464" s="19">
        <f t="shared" si="558"/>
        <v>0</v>
      </c>
      <c r="L1464" s="19">
        <f t="shared" si="558"/>
        <v>10686831</v>
      </c>
      <c r="M1464" s="19">
        <f t="shared" si="558"/>
        <v>2267149</v>
      </c>
    </row>
    <row r="1465" spans="1:13">
      <c r="B1465" s="168"/>
      <c r="D1465" s="169"/>
      <c r="E1465" s="170"/>
      <c r="F1465" s="7"/>
      <c r="G1465" s="7"/>
      <c r="H1465" s="7"/>
    </row>
    <row r="1466" spans="1:13">
      <c r="A1466" s="171"/>
      <c r="F1466" s="7"/>
    </row>
    <row r="1467" spans="1:13" ht="18.75">
      <c r="F1467" s="172"/>
      <c r="G1467" s="172"/>
      <c r="H1467" s="172"/>
    </row>
    <row r="1468" spans="1:13" ht="18.75">
      <c r="A1468" s="173"/>
      <c r="E1468" s="3"/>
      <c r="F1468" s="172"/>
      <c r="G1468" s="172"/>
      <c r="H1468" s="172"/>
    </row>
    <row r="1469" spans="1:13" ht="20.25">
      <c r="B1469" s="174"/>
      <c r="C1469" s="174"/>
      <c r="D1469" s="175"/>
      <c r="E1469" s="3"/>
      <c r="F1469" s="176"/>
    </row>
    <row r="1470" spans="1:13">
      <c r="E1470" s="3"/>
    </row>
    <row r="1471" spans="1:13">
      <c r="E1471" s="3"/>
    </row>
    <row r="1472" spans="1:13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2" spans="5:5">
      <c r="E1492" s="177"/>
    </row>
    <row r="1493" spans="5:5">
      <c r="E1493" s="170"/>
    </row>
    <row r="1494" spans="5:5">
      <c r="E1494" s="170"/>
    </row>
    <row r="1495" spans="5:5">
      <c r="E1495" s="170"/>
    </row>
    <row r="1496" spans="5:5">
      <c r="E1496" s="170"/>
    </row>
    <row r="1497" spans="5:5">
      <c r="E1497" s="170"/>
    </row>
    <row r="1498" spans="5:5">
      <c r="E1498" s="170"/>
    </row>
    <row r="1499" spans="5:5">
      <c r="E1499" s="170"/>
    </row>
  </sheetData>
  <autoFilter ref="A14:M1499"/>
  <mergeCells count="12">
    <mergeCell ref="K11:K13"/>
    <mergeCell ref="L11:M12"/>
    <mergeCell ref="A9:M9"/>
    <mergeCell ref="A11:A13"/>
    <mergeCell ref="B11:B13"/>
    <mergeCell ref="C11:C13"/>
    <mergeCell ref="D11:D13"/>
    <mergeCell ref="E11:E13"/>
    <mergeCell ref="F11:G12"/>
    <mergeCell ref="H11:H13"/>
    <mergeCell ref="I11:I13"/>
    <mergeCell ref="J11:J13"/>
  </mergeCells>
  <pageMargins left="0.98425196850393704" right="0.15748031496062992" top="0.55118110236220474" bottom="0.31496062992125984" header="0.23622047244094491" footer="0.15748031496062992"/>
  <pageSetup paperSize="9" scale="67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</dc:creator>
  <cp:lastModifiedBy>ran</cp:lastModifiedBy>
  <cp:lastPrinted>2022-01-13T05:24:40Z</cp:lastPrinted>
  <dcterms:created xsi:type="dcterms:W3CDTF">2022-01-13T05:08:14Z</dcterms:created>
  <dcterms:modified xsi:type="dcterms:W3CDTF">2022-01-13T05:32:52Z</dcterms:modified>
</cp:coreProperties>
</file>