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945" windowWidth="15180" windowHeight="1170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Лист1!$B$1:$BB$105</definedName>
  </definedNames>
  <calcPr calcId="145621"/>
</workbook>
</file>

<file path=xl/calcChain.xml><?xml version="1.0" encoding="utf-8"?>
<calcChain xmlns="http://schemas.openxmlformats.org/spreadsheetml/2006/main">
  <c r="G32" i="1" l="1"/>
  <c r="G101" i="1" l="1"/>
  <c r="G68" i="1" l="1"/>
  <c r="G57" i="1"/>
  <c r="G63" i="1"/>
  <c r="F69" i="1" l="1"/>
  <c r="F60" i="1" l="1"/>
  <c r="F20" i="1" l="1"/>
  <c r="Y20" i="1" l="1"/>
  <c r="Y35" i="1" l="1"/>
  <c r="F35" i="1"/>
  <c r="F87" i="1"/>
  <c r="F96" i="1"/>
  <c r="F54" i="1"/>
  <c r="F40" i="1"/>
  <c r="F104" i="1"/>
  <c r="F101" i="1"/>
  <c r="F84" i="1"/>
  <c r="Y87" i="1"/>
  <c r="Y96" i="1"/>
  <c r="F44" i="1" l="1"/>
  <c r="F32" i="1" l="1"/>
  <c r="F75" i="1" l="1"/>
  <c r="F37" i="1"/>
  <c r="F94" i="1" l="1"/>
  <c r="AO32" i="1"/>
  <c r="Y32" i="1" l="1"/>
  <c r="F23" i="1"/>
  <c r="F48" i="1" l="1"/>
  <c r="F49" i="1"/>
  <c r="F79" i="1" l="1"/>
  <c r="F74" i="1"/>
  <c r="F15" i="1" l="1"/>
  <c r="E68" i="1" l="1"/>
  <c r="E63" i="1"/>
  <c r="X32" i="1" l="1"/>
  <c r="X31" i="1"/>
  <c r="AN60" i="1"/>
  <c r="E71" i="1" l="1"/>
  <c r="E64" i="1"/>
  <c r="E48" i="1"/>
  <c r="AN48" i="1" l="1"/>
  <c r="X48" i="1"/>
  <c r="X79" i="1"/>
  <c r="E28" i="1" l="1"/>
  <c r="E101" i="1" l="1"/>
  <c r="E54" i="1"/>
  <c r="E26" i="1" l="1"/>
  <c r="E99" i="1"/>
  <c r="E32" i="1"/>
  <c r="X27" i="1"/>
  <c r="E27" i="1" l="1"/>
  <c r="AN63" i="1"/>
  <c r="X60" i="1"/>
  <c r="E60" i="1"/>
  <c r="AN20" i="1"/>
  <c r="X20" i="1"/>
  <c r="E20" i="1"/>
  <c r="D79" i="1" l="1"/>
  <c r="AL82" i="1" l="1"/>
  <c r="AL83" i="1"/>
  <c r="AM76" i="1" l="1"/>
  <c r="W76" i="1"/>
  <c r="D76" i="1"/>
  <c r="AD45" i="1" l="1"/>
  <c r="AL15" i="1" l="1"/>
  <c r="V15" i="1"/>
  <c r="V48" i="1" l="1"/>
  <c r="V19" i="1" l="1"/>
  <c r="I67" i="1"/>
  <c r="V71" i="1" l="1"/>
  <c r="BB71" i="1"/>
  <c r="AL71" i="1"/>
  <c r="AL79" i="1" l="1"/>
  <c r="D85" i="1" l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7" i="1"/>
  <c r="AL87" i="1"/>
  <c r="V87" i="1"/>
  <c r="BB86" i="1"/>
  <c r="AL86" i="1"/>
  <c r="V86" i="1"/>
  <c r="BB85" i="1" l="1"/>
  <c r="AL85" i="1"/>
  <c r="V85" i="1"/>
  <c r="E80" i="1" l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D80" i="1"/>
  <c r="BB83" i="1"/>
  <c r="V83" i="1"/>
  <c r="BB82" i="1"/>
  <c r="V82" i="1"/>
  <c r="BB81" i="1"/>
  <c r="AL81" i="1"/>
  <c r="V81" i="1"/>
  <c r="AL80" i="1" l="1"/>
  <c r="BB80" i="1"/>
  <c r="V80" i="1"/>
  <c r="G97" i="1" l="1"/>
  <c r="G50" i="1"/>
  <c r="H61" i="1" l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X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E61" i="1"/>
  <c r="G61" i="1"/>
  <c r="D61" i="1"/>
  <c r="F61" i="1" l="1"/>
  <c r="Y61" i="1"/>
  <c r="AN67" i="1" l="1"/>
  <c r="X67" i="1"/>
  <c r="BB66" i="1"/>
  <c r="BB64" i="1"/>
  <c r="BB63" i="1"/>
  <c r="BB62" i="1"/>
  <c r="BB60" i="1"/>
  <c r="BB59" i="1"/>
  <c r="AL66" i="1"/>
  <c r="AL64" i="1"/>
  <c r="AL62" i="1"/>
  <c r="AL60" i="1"/>
  <c r="AL59" i="1"/>
  <c r="BB61" i="1" l="1"/>
  <c r="BB58" i="1"/>
  <c r="AL58" i="1"/>
  <c r="V54" i="1" l="1"/>
  <c r="D50" i="1" l="1"/>
  <c r="BB93" i="1"/>
  <c r="AL93" i="1"/>
  <c r="V93" i="1"/>
  <c r="X50" i="1" l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F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W61" i="1" l="1"/>
  <c r="AL63" i="1"/>
  <c r="AL61" i="1" s="1"/>
  <c r="W50" i="1" l="1"/>
  <c r="AL57" i="1"/>
  <c r="V37" i="1" l="1"/>
  <c r="V38" i="1"/>
  <c r="V39" i="1"/>
  <c r="V40" i="1"/>
  <c r="V41" i="1"/>
  <c r="V44" i="1"/>
  <c r="V46" i="1"/>
  <c r="V47" i="1"/>
  <c r="V64" i="1" l="1"/>
  <c r="K72" i="1" l="1"/>
  <c r="I102" i="1" l="1"/>
  <c r="I97" i="1"/>
  <c r="I90" i="1"/>
  <c r="I72" i="1"/>
  <c r="I65" i="1"/>
  <c r="I58" i="1"/>
  <c r="I45" i="1"/>
  <c r="I42" i="1"/>
  <c r="I36" i="1"/>
  <c r="I25" i="1"/>
  <c r="I22" i="1"/>
  <c r="I14" i="1"/>
  <c r="I18" i="1" l="1"/>
  <c r="I31" i="1"/>
  <c r="I56" i="1"/>
  <c r="I105" i="1" l="1"/>
  <c r="Z84" i="1"/>
  <c r="AL69" i="1" l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AM50" i="1"/>
  <c r="BB54" i="1"/>
  <c r="BB53" i="1"/>
  <c r="BB52" i="1"/>
  <c r="BB51" i="1"/>
  <c r="AL54" i="1"/>
  <c r="AL53" i="1"/>
  <c r="AL52" i="1"/>
  <c r="AL51" i="1"/>
  <c r="AL50" i="1" l="1"/>
  <c r="BB50" i="1"/>
  <c r="E72" i="1" l="1"/>
  <c r="F72" i="1"/>
  <c r="G72" i="1"/>
  <c r="H72" i="1"/>
  <c r="J72" i="1"/>
  <c r="L72" i="1"/>
  <c r="M72" i="1"/>
  <c r="N72" i="1"/>
  <c r="O72" i="1"/>
  <c r="P72" i="1"/>
  <c r="Q72" i="1"/>
  <c r="R72" i="1"/>
  <c r="S72" i="1"/>
  <c r="T72" i="1"/>
  <c r="U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D72" i="1"/>
  <c r="V66" i="1" l="1"/>
  <c r="V65" i="1" s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U65" i="1"/>
  <c r="T65" i="1"/>
  <c r="S65" i="1"/>
  <c r="R65" i="1"/>
  <c r="Q65" i="1"/>
  <c r="P65" i="1"/>
  <c r="O65" i="1"/>
  <c r="N65" i="1"/>
  <c r="M65" i="1"/>
  <c r="L65" i="1"/>
  <c r="K65" i="1"/>
  <c r="J65" i="1"/>
  <c r="H65" i="1"/>
  <c r="G65" i="1"/>
  <c r="F65" i="1"/>
  <c r="E65" i="1"/>
  <c r="D65" i="1"/>
  <c r="BB23" i="1"/>
  <c r="AL23" i="1"/>
  <c r="BB41" i="1"/>
  <c r="BB40" i="1"/>
  <c r="BB39" i="1"/>
  <c r="BB38" i="1"/>
  <c r="BB37" i="1"/>
  <c r="AL41" i="1"/>
  <c r="AL40" i="1"/>
  <c r="AL39" i="1"/>
  <c r="AL38" i="1"/>
  <c r="AL37" i="1"/>
  <c r="E36" i="1"/>
  <c r="F36" i="1"/>
  <c r="G36" i="1"/>
  <c r="H36" i="1"/>
  <c r="J36" i="1"/>
  <c r="K36" i="1"/>
  <c r="L36" i="1"/>
  <c r="M36" i="1"/>
  <c r="N36" i="1"/>
  <c r="O36" i="1"/>
  <c r="P36" i="1"/>
  <c r="Q36" i="1"/>
  <c r="R36" i="1"/>
  <c r="S36" i="1"/>
  <c r="T36" i="1"/>
  <c r="U36" i="1"/>
  <c r="V24" i="1"/>
  <c r="V23" i="1"/>
  <c r="E22" i="1"/>
  <c r="F22" i="1"/>
  <c r="G22" i="1"/>
  <c r="H22" i="1"/>
  <c r="J22" i="1"/>
  <c r="K22" i="1"/>
  <c r="L22" i="1"/>
  <c r="M22" i="1"/>
  <c r="N22" i="1"/>
  <c r="O22" i="1"/>
  <c r="P22" i="1"/>
  <c r="Q22" i="1"/>
  <c r="R22" i="1"/>
  <c r="S22" i="1"/>
  <c r="T22" i="1"/>
  <c r="U22" i="1"/>
  <c r="D102" i="1"/>
  <c r="BB65" i="1" l="1"/>
  <c r="AL65" i="1"/>
  <c r="V22" i="1"/>
  <c r="V36" i="1"/>
  <c r="AL44" i="1"/>
  <c r="AL43" i="1"/>
  <c r="AA102" i="1" l="1"/>
  <c r="AB102" i="1"/>
  <c r="V52" i="1" l="1"/>
  <c r="V53" i="1" l="1"/>
  <c r="BB24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D22" i="1"/>
  <c r="N31" i="1"/>
  <c r="E31" i="1"/>
  <c r="F31" i="1"/>
  <c r="G31" i="1"/>
  <c r="J31" i="1"/>
  <c r="K31" i="1"/>
  <c r="O31" i="1"/>
  <c r="P31" i="1"/>
  <c r="Q31" i="1"/>
  <c r="R31" i="1"/>
  <c r="S31" i="1"/>
  <c r="T31" i="1"/>
  <c r="U31" i="1"/>
  <c r="Y31" i="1"/>
  <c r="AA31" i="1"/>
  <c r="AB31" i="1"/>
  <c r="AC31" i="1"/>
  <c r="AD31" i="1"/>
  <c r="AE31" i="1"/>
  <c r="AF31" i="1"/>
  <c r="AG31" i="1"/>
  <c r="AH31" i="1"/>
  <c r="AI31" i="1"/>
  <c r="AJ31" i="1"/>
  <c r="AK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4" i="1"/>
  <c r="AL34" i="1"/>
  <c r="E18" i="1"/>
  <c r="F18" i="1"/>
  <c r="H18" i="1"/>
  <c r="J18" i="1"/>
  <c r="K18" i="1"/>
  <c r="N18" i="1"/>
  <c r="O18" i="1"/>
  <c r="P18" i="1"/>
  <c r="Q18" i="1"/>
  <c r="R18" i="1"/>
  <c r="S18" i="1"/>
  <c r="T18" i="1"/>
  <c r="U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21" i="1"/>
  <c r="AL21" i="1"/>
  <c r="V21" i="1"/>
  <c r="E14" i="1"/>
  <c r="F14" i="1"/>
  <c r="G14" i="1"/>
  <c r="H14" i="1"/>
  <c r="J14" i="1"/>
  <c r="K14" i="1"/>
  <c r="L14" i="1"/>
  <c r="N14" i="1"/>
  <c r="O14" i="1"/>
  <c r="P14" i="1"/>
  <c r="Q14" i="1"/>
  <c r="R14" i="1"/>
  <c r="S14" i="1"/>
  <c r="T14" i="1"/>
  <c r="U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BB22" i="1" l="1"/>
  <c r="V34" i="1"/>
  <c r="AL22" i="1"/>
  <c r="M14" i="1" l="1"/>
  <c r="M60" i="1" l="1"/>
  <c r="V51" i="1" l="1"/>
  <c r="V50" i="1" s="1"/>
  <c r="E50" i="1"/>
  <c r="M18" i="1" l="1"/>
  <c r="AE102" i="1" l="1"/>
  <c r="AE97" i="1"/>
  <c r="AE90" i="1"/>
  <c r="AE67" i="1"/>
  <c r="AE58" i="1"/>
  <c r="AE45" i="1"/>
  <c r="AE42" i="1"/>
  <c r="AE36" i="1"/>
  <c r="AE25" i="1"/>
  <c r="AE56" i="1" l="1"/>
  <c r="AE105" i="1" l="1"/>
  <c r="M31" i="1"/>
  <c r="L31" i="1" l="1"/>
  <c r="L18" i="1"/>
  <c r="AY102" i="1" l="1"/>
  <c r="AX102" i="1"/>
  <c r="AW102" i="1"/>
  <c r="AV102" i="1"/>
  <c r="AU102" i="1"/>
  <c r="AT102" i="1"/>
  <c r="AY97" i="1"/>
  <c r="AX97" i="1"/>
  <c r="AW97" i="1"/>
  <c r="AV97" i="1"/>
  <c r="AU97" i="1"/>
  <c r="AT97" i="1"/>
  <c r="AY90" i="1"/>
  <c r="AX90" i="1"/>
  <c r="AW90" i="1"/>
  <c r="AV90" i="1"/>
  <c r="AU90" i="1"/>
  <c r="AT90" i="1"/>
  <c r="AY67" i="1"/>
  <c r="AX67" i="1"/>
  <c r="AW67" i="1"/>
  <c r="AV67" i="1"/>
  <c r="AU67" i="1"/>
  <c r="AT67" i="1"/>
  <c r="AY58" i="1"/>
  <c r="AX58" i="1"/>
  <c r="AW58" i="1"/>
  <c r="AV58" i="1"/>
  <c r="AU58" i="1"/>
  <c r="AT58" i="1"/>
  <c r="AY45" i="1"/>
  <c r="AX45" i="1"/>
  <c r="AW45" i="1"/>
  <c r="AV45" i="1"/>
  <c r="AU45" i="1"/>
  <c r="AT45" i="1"/>
  <c r="AY42" i="1"/>
  <c r="AX42" i="1"/>
  <c r="AW42" i="1"/>
  <c r="AV42" i="1"/>
  <c r="AU42" i="1"/>
  <c r="AT42" i="1"/>
  <c r="AY36" i="1"/>
  <c r="AX36" i="1"/>
  <c r="AW36" i="1"/>
  <c r="AV36" i="1"/>
  <c r="AU36" i="1"/>
  <c r="AT36" i="1"/>
  <c r="AY25" i="1"/>
  <c r="AX25" i="1"/>
  <c r="AW25" i="1"/>
  <c r="AV25" i="1"/>
  <c r="AU25" i="1"/>
  <c r="AT25" i="1"/>
  <c r="AI102" i="1"/>
  <c r="AH102" i="1"/>
  <c r="AG102" i="1"/>
  <c r="AF102" i="1"/>
  <c r="AD102" i="1"/>
  <c r="AI97" i="1"/>
  <c r="AH97" i="1"/>
  <c r="AG97" i="1"/>
  <c r="AF97" i="1"/>
  <c r="AD97" i="1"/>
  <c r="AI90" i="1"/>
  <c r="AH90" i="1"/>
  <c r="AG90" i="1"/>
  <c r="AF90" i="1"/>
  <c r="AD90" i="1"/>
  <c r="AI67" i="1"/>
  <c r="AH67" i="1"/>
  <c r="AG67" i="1"/>
  <c r="AF67" i="1"/>
  <c r="AD67" i="1"/>
  <c r="AI58" i="1"/>
  <c r="AH58" i="1"/>
  <c r="AG58" i="1"/>
  <c r="AF58" i="1"/>
  <c r="AD58" i="1"/>
  <c r="AI45" i="1"/>
  <c r="AH45" i="1"/>
  <c r="AG45" i="1"/>
  <c r="AF45" i="1"/>
  <c r="AI42" i="1"/>
  <c r="AH42" i="1"/>
  <c r="AG42" i="1"/>
  <c r="AF42" i="1"/>
  <c r="AD42" i="1"/>
  <c r="AI36" i="1"/>
  <c r="AH36" i="1"/>
  <c r="AG36" i="1"/>
  <c r="AF36" i="1"/>
  <c r="AD36" i="1"/>
  <c r="AI25" i="1"/>
  <c r="AH25" i="1"/>
  <c r="AG25" i="1"/>
  <c r="AF25" i="1"/>
  <c r="AD25" i="1"/>
  <c r="P102" i="1"/>
  <c r="O102" i="1"/>
  <c r="P97" i="1"/>
  <c r="O97" i="1"/>
  <c r="P90" i="1"/>
  <c r="O90" i="1"/>
  <c r="P67" i="1"/>
  <c r="O67" i="1"/>
  <c r="P58" i="1"/>
  <c r="O58" i="1"/>
  <c r="P45" i="1"/>
  <c r="O45" i="1"/>
  <c r="P42" i="1"/>
  <c r="O42" i="1"/>
  <c r="P25" i="1"/>
  <c r="O25" i="1"/>
  <c r="T102" i="1"/>
  <c r="S102" i="1"/>
  <c r="R102" i="1"/>
  <c r="Q102" i="1"/>
  <c r="N102" i="1"/>
  <c r="M102" i="1"/>
  <c r="T97" i="1"/>
  <c r="S97" i="1"/>
  <c r="R97" i="1"/>
  <c r="Q97" i="1"/>
  <c r="N97" i="1"/>
  <c r="M97" i="1"/>
  <c r="T90" i="1"/>
  <c r="S90" i="1"/>
  <c r="R90" i="1"/>
  <c r="Q90" i="1"/>
  <c r="N90" i="1"/>
  <c r="M90" i="1"/>
  <c r="T67" i="1"/>
  <c r="S67" i="1"/>
  <c r="R67" i="1"/>
  <c r="Q67" i="1"/>
  <c r="N67" i="1"/>
  <c r="M67" i="1"/>
  <c r="T58" i="1"/>
  <c r="S58" i="1"/>
  <c r="R58" i="1"/>
  <c r="Q58" i="1"/>
  <c r="N58" i="1"/>
  <c r="M58" i="1"/>
  <c r="T45" i="1"/>
  <c r="S45" i="1"/>
  <c r="R45" i="1"/>
  <c r="Q45" i="1"/>
  <c r="N45" i="1"/>
  <c r="M45" i="1"/>
  <c r="T42" i="1"/>
  <c r="S42" i="1"/>
  <c r="R42" i="1"/>
  <c r="Q42" i="1"/>
  <c r="N42" i="1"/>
  <c r="M42" i="1"/>
  <c r="T25" i="1"/>
  <c r="S25" i="1"/>
  <c r="R25" i="1"/>
  <c r="Q25" i="1"/>
  <c r="N25" i="1"/>
  <c r="M25" i="1"/>
  <c r="M56" i="1" l="1"/>
  <c r="M105" i="1" s="1"/>
  <c r="S56" i="1"/>
  <c r="S105" i="1" s="1"/>
  <c r="AV56" i="1"/>
  <c r="AV105" i="1" s="1"/>
  <c r="R56" i="1"/>
  <c r="R105" i="1" s="1"/>
  <c r="P56" i="1"/>
  <c r="P105" i="1" s="1"/>
  <c r="AH56" i="1"/>
  <c r="AH105" i="1" s="1"/>
  <c r="AG56" i="1"/>
  <c r="AU56" i="1"/>
  <c r="AU105" i="1" s="1"/>
  <c r="AY56" i="1"/>
  <c r="AY105" i="1" s="1"/>
  <c r="N56" i="1"/>
  <c r="N105" i="1" s="1"/>
  <c r="T56" i="1"/>
  <c r="T105" i="1" s="1"/>
  <c r="AD56" i="1"/>
  <c r="AD105" i="1" s="1"/>
  <c r="AI56" i="1"/>
  <c r="AW56" i="1"/>
  <c r="AW105" i="1" s="1"/>
  <c r="Q56" i="1"/>
  <c r="Q105" i="1" s="1"/>
  <c r="O56" i="1"/>
  <c r="O105" i="1" s="1"/>
  <c r="AF56" i="1"/>
  <c r="AT56" i="1"/>
  <c r="AT105" i="1" s="1"/>
  <c r="AX56" i="1"/>
  <c r="AX105" i="1" s="1"/>
  <c r="AL104" i="1"/>
  <c r="AL103" i="1"/>
  <c r="AF105" i="1" l="1"/>
  <c r="AI105" i="1"/>
  <c r="AG105" i="1"/>
  <c r="AL102" i="1"/>
  <c r="AL98" i="1"/>
  <c r="AL99" i="1"/>
  <c r="AL100" i="1"/>
  <c r="AL101" i="1"/>
  <c r="AL97" i="1" l="1"/>
  <c r="AQ102" i="1" l="1"/>
  <c r="AR102" i="1"/>
  <c r="AS102" i="1"/>
  <c r="AZ102" i="1"/>
  <c r="BA102" i="1"/>
  <c r="AQ97" i="1"/>
  <c r="AR97" i="1"/>
  <c r="AS97" i="1"/>
  <c r="AZ97" i="1"/>
  <c r="BA97" i="1"/>
  <c r="AQ90" i="1"/>
  <c r="AR90" i="1"/>
  <c r="AS90" i="1"/>
  <c r="AZ90" i="1"/>
  <c r="BA90" i="1"/>
  <c r="AQ67" i="1"/>
  <c r="AR67" i="1"/>
  <c r="AS67" i="1"/>
  <c r="AZ67" i="1"/>
  <c r="BA67" i="1"/>
  <c r="AQ58" i="1"/>
  <c r="AR58" i="1"/>
  <c r="AS58" i="1"/>
  <c r="AZ58" i="1"/>
  <c r="BA58" i="1"/>
  <c r="AQ45" i="1"/>
  <c r="AR45" i="1"/>
  <c r="AS45" i="1"/>
  <c r="AZ45" i="1"/>
  <c r="BA45" i="1"/>
  <c r="AQ42" i="1"/>
  <c r="AR42" i="1"/>
  <c r="AS42" i="1"/>
  <c r="AZ42" i="1"/>
  <c r="BA42" i="1"/>
  <c r="AQ36" i="1"/>
  <c r="AR36" i="1"/>
  <c r="AS36" i="1"/>
  <c r="AZ36" i="1"/>
  <c r="BA36" i="1"/>
  <c r="AQ25" i="1"/>
  <c r="AR25" i="1"/>
  <c r="AS25" i="1"/>
  <c r="AZ25" i="1"/>
  <c r="BA25" i="1"/>
  <c r="AC102" i="1"/>
  <c r="AJ102" i="1"/>
  <c r="AK102" i="1"/>
  <c r="AA97" i="1"/>
  <c r="AB97" i="1"/>
  <c r="AC97" i="1"/>
  <c r="AJ97" i="1"/>
  <c r="AK97" i="1"/>
  <c r="AA90" i="1"/>
  <c r="AB90" i="1"/>
  <c r="AC90" i="1"/>
  <c r="AJ90" i="1"/>
  <c r="AK90" i="1"/>
  <c r="AA67" i="1"/>
  <c r="AB67" i="1"/>
  <c r="AC67" i="1"/>
  <c r="AJ67" i="1"/>
  <c r="AK67" i="1"/>
  <c r="AA58" i="1"/>
  <c r="AB58" i="1"/>
  <c r="AC58" i="1"/>
  <c r="AJ58" i="1"/>
  <c r="AK58" i="1"/>
  <c r="AA45" i="1"/>
  <c r="AB45" i="1"/>
  <c r="AC45" i="1"/>
  <c r="AJ45" i="1"/>
  <c r="AK45" i="1"/>
  <c r="AA42" i="1"/>
  <c r="AB42" i="1"/>
  <c r="AC42" i="1"/>
  <c r="AJ42" i="1"/>
  <c r="AK42" i="1"/>
  <c r="AA36" i="1"/>
  <c r="AB36" i="1"/>
  <c r="AC36" i="1"/>
  <c r="AJ36" i="1"/>
  <c r="AK36" i="1"/>
  <c r="AA25" i="1"/>
  <c r="AB25" i="1"/>
  <c r="AC25" i="1"/>
  <c r="AJ25" i="1"/>
  <c r="AK25" i="1"/>
  <c r="J102" i="1"/>
  <c r="K102" i="1"/>
  <c r="L102" i="1"/>
  <c r="U102" i="1"/>
  <c r="J97" i="1"/>
  <c r="K97" i="1"/>
  <c r="L97" i="1"/>
  <c r="U97" i="1"/>
  <c r="J90" i="1"/>
  <c r="K90" i="1"/>
  <c r="L90" i="1"/>
  <c r="U90" i="1"/>
  <c r="J67" i="1"/>
  <c r="K67" i="1"/>
  <c r="L67" i="1"/>
  <c r="U67" i="1"/>
  <c r="J58" i="1"/>
  <c r="K58" i="1"/>
  <c r="L58" i="1"/>
  <c r="U58" i="1"/>
  <c r="J45" i="1"/>
  <c r="K45" i="1"/>
  <c r="L45" i="1"/>
  <c r="U45" i="1"/>
  <c r="J42" i="1"/>
  <c r="K42" i="1"/>
  <c r="L42" i="1"/>
  <c r="U42" i="1"/>
  <c r="J25" i="1"/>
  <c r="K25" i="1"/>
  <c r="L25" i="1"/>
  <c r="U25" i="1"/>
  <c r="J56" i="1" l="1"/>
  <c r="J105" i="1" s="1"/>
  <c r="AB56" i="1"/>
  <c r="L56" i="1"/>
  <c r="L105" i="1" s="1"/>
  <c r="AJ56" i="1"/>
  <c r="AR56" i="1"/>
  <c r="AR105" i="1" s="1"/>
  <c r="K56" i="1"/>
  <c r="K105" i="1" s="1"/>
  <c r="AC56" i="1"/>
  <c r="AC105" i="1" s="1"/>
  <c r="BA56" i="1"/>
  <c r="BA105" i="1" s="1"/>
  <c r="AQ56" i="1"/>
  <c r="AQ105" i="1" s="1"/>
  <c r="AZ56" i="1"/>
  <c r="AZ105" i="1" s="1"/>
  <c r="U56" i="1"/>
  <c r="U105" i="1" s="1"/>
  <c r="AK56" i="1"/>
  <c r="AA56" i="1"/>
  <c r="AS56" i="1"/>
  <c r="AS105" i="1" s="1"/>
  <c r="AB105" i="1" l="1"/>
  <c r="AA105" i="1"/>
  <c r="AJ105" i="1"/>
  <c r="AK105" i="1"/>
  <c r="BB104" i="1"/>
  <c r="BB103" i="1"/>
  <c r="BB101" i="1"/>
  <c r="BB100" i="1"/>
  <c r="BB99" i="1"/>
  <c r="BB98" i="1"/>
  <c r="BB95" i="1"/>
  <c r="BB94" i="1"/>
  <c r="BB92" i="1"/>
  <c r="BB91" i="1"/>
  <c r="BB88" i="1"/>
  <c r="BB89" i="1"/>
  <c r="BB70" i="1"/>
  <c r="BB69" i="1"/>
  <c r="BB68" i="1"/>
  <c r="BB67" i="1" s="1"/>
  <c r="BB57" i="1"/>
  <c r="BB55" i="1"/>
  <c r="BB47" i="1"/>
  <c r="BB43" i="1"/>
  <c r="BB35" i="1"/>
  <c r="BB33" i="1"/>
  <c r="BB32" i="1"/>
  <c r="BB30" i="1"/>
  <c r="BB29" i="1"/>
  <c r="BB28" i="1"/>
  <c r="BB27" i="1"/>
  <c r="BB26" i="1"/>
  <c r="BB19" i="1"/>
  <c r="BB16" i="1"/>
  <c r="AL92" i="1"/>
  <c r="AL91" i="1"/>
  <c r="AL88" i="1"/>
  <c r="AL89" i="1"/>
  <c r="AL70" i="1"/>
  <c r="AL55" i="1"/>
  <c r="AL47" i="1"/>
  <c r="AL30" i="1"/>
  <c r="AL29" i="1"/>
  <c r="AL28" i="1"/>
  <c r="AL27" i="1"/>
  <c r="AL26" i="1"/>
  <c r="AL16" i="1"/>
  <c r="BB31" i="1" l="1"/>
  <c r="V103" i="1"/>
  <c r="V99" i="1"/>
  <c r="V98" i="1"/>
  <c r="V92" i="1"/>
  <c r="V73" i="1"/>
  <c r="V62" i="1"/>
  <c r="V59" i="1"/>
  <c r="V43" i="1"/>
  <c r="V30" i="1"/>
  <c r="V29" i="1"/>
  <c r="V26" i="1"/>
  <c r="V16" i="1"/>
  <c r="AP102" i="1" l="1"/>
  <c r="Z102" i="1"/>
  <c r="H102" i="1"/>
  <c r="AP97" i="1"/>
  <c r="Z97" i="1"/>
  <c r="H97" i="1"/>
  <c r="AP90" i="1"/>
  <c r="Z90" i="1"/>
  <c r="H90" i="1"/>
  <c r="AP67" i="1"/>
  <c r="Z67" i="1"/>
  <c r="H67" i="1"/>
  <c r="AP58" i="1"/>
  <c r="Z58" i="1"/>
  <c r="H58" i="1"/>
  <c r="H45" i="1"/>
  <c r="Z45" i="1"/>
  <c r="AP45" i="1"/>
  <c r="AP42" i="1"/>
  <c r="Z42" i="1"/>
  <c r="H42" i="1"/>
  <c r="Z36" i="1"/>
  <c r="AP36" i="1"/>
  <c r="AP25" i="1"/>
  <c r="Z25" i="1"/>
  <c r="H25" i="1"/>
  <c r="H56" i="1" l="1"/>
  <c r="Z56" i="1"/>
  <c r="AP56" i="1"/>
  <c r="AP105" i="1" s="1"/>
  <c r="Z31" i="1"/>
  <c r="Z105" i="1" l="1"/>
  <c r="H31" i="1"/>
  <c r="H105" i="1" s="1"/>
  <c r="AL19" i="1" l="1"/>
  <c r="Y18" i="1"/>
  <c r="V20" i="1" l="1"/>
  <c r="G18" i="1"/>
  <c r="E102" i="1"/>
  <c r="F102" i="1"/>
  <c r="G102" i="1"/>
  <c r="W102" i="1"/>
  <c r="X102" i="1"/>
  <c r="Y102" i="1"/>
  <c r="AM102" i="1"/>
  <c r="AN102" i="1"/>
  <c r="AO102" i="1"/>
  <c r="E90" i="1"/>
  <c r="F90" i="1"/>
  <c r="G90" i="1"/>
  <c r="X90" i="1"/>
  <c r="Y90" i="1"/>
  <c r="AM90" i="1"/>
  <c r="AN90" i="1"/>
  <c r="AO90" i="1"/>
  <c r="BB90" i="1"/>
  <c r="E67" i="1"/>
  <c r="F67" i="1"/>
  <c r="G67" i="1"/>
  <c r="Y67" i="1"/>
  <c r="AM67" i="1"/>
  <c r="AO67" i="1"/>
  <c r="X58" i="1"/>
  <c r="Y58" i="1"/>
  <c r="AM58" i="1"/>
  <c r="AN58" i="1"/>
  <c r="AO58" i="1"/>
  <c r="E58" i="1"/>
  <c r="F58" i="1"/>
  <c r="G58" i="1"/>
  <c r="E42" i="1"/>
  <c r="F42" i="1"/>
  <c r="G42" i="1"/>
  <c r="X42" i="1"/>
  <c r="Y42" i="1"/>
  <c r="AN42" i="1"/>
  <c r="AO42" i="1"/>
  <c r="X36" i="1"/>
  <c r="Y36" i="1"/>
  <c r="AM36" i="1"/>
  <c r="AN36" i="1"/>
  <c r="AO36" i="1"/>
  <c r="BB36" i="1"/>
  <c r="W25" i="1"/>
  <c r="X25" i="1"/>
  <c r="Y25" i="1"/>
  <c r="AL25" i="1"/>
  <c r="AM25" i="1"/>
  <c r="AN25" i="1"/>
  <c r="AO25" i="1"/>
  <c r="BB25" i="1"/>
  <c r="E25" i="1"/>
  <c r="F25" i="1"/>
  <c r="G25" i="1"/>
  <c r="G56" i="1" l="1"/>
  <c r="Y56" i="1"/>
  <c r="AO56" i="1"/>
  <c r="X56" i="1"/>
  <c r="F56" i="1"/>
  <c r="AN56" i="1"/>
  <c r="E56" i="1"/>
  <c r="AM56" i="1"/>
  <c r="V42" i="1"/>
  <c r="BB56" i="1" l="1"/>
  <c r="D42" i="1"/>
  <c r="BB44" i="1"/>
  <c r="BB42" i="1" s="1"/>
  <c r="AM42" i="1"/>
  <c r="AL42" i="1"/>
  <c r="W42" i="1"/>
  <c r="E45" i="1"/>
  <c r="F45" i="1"/>
  <c r="G45" i="1"/>
  <c r="G105" i="1" s="1"/>
  <c r="X45" i="1"/>
  <c r="Y45" i="1"/>
  <c r="Y105" i="1" s="1"/>
  <c r="AN45" i="1"/>
  <c r="AO45" i="1"/>
  <c r="E97" i="1"/>
  <c r="F97" i="1"/>
  <c r="W97" i="1"/>
  <c r="X97" i="1"/>
  <c r="Y97" i="1"/>
  <c r="AM97" i="1"/>
  <c r="AN97" i="1"/>
  <c r="AO97" i="1"/>
  <c r="BB97" i="1"/>
  <c r="F105" i="1" l="1"/>
  <c r="E105" i="1"/>
  <c r="X105" i="1"/>
  <c r="AO105" i="1"/>
  <c r="AN105" i="1"/>
  <c r="BB79" i="1"/>
  <c r="BB78" i="1"/>
  <c r="BB77" i="1"/>
  <c r="BB76" i="1"/>
  <c r="BB75" i="1"/>
  <c r="BB102" i="1"/>
  <c r="BB73" i="1"/>
  <c r="BB49" i="1"/>
  <c r="BB48" i="1"/>
  <c r="AM18" i="1"/>
  <c r="AM14" i="1"/>
  <c r="BB96" i="1"/>
  <c r="BB84" i="1"/>
  <c r="BB15" i="1" l="1"/>
  <c r="BB14" i="1" s="1"/>
  <c r="BB46" i="1"/>
  <c r="BB45" i="1" s="1"/>
  <c r="AM45" i="1"/>
  <c r="BB20" i="1"/>
  <c r="BB18" i="1" s="1"/>
  <c r="BB74" i="1"/>
  <c r="BB72" i="1" s="1"/>
  <c r="AL95" i="1"/>
  <c r="AL78" i="1"/>
  <c r="AL77" i="1"/>
  <c r="AL76" i="1"/>
  <c r="AL75" i="1"/>
  <c r="AL73" i="1"/>
  <c r="AL49" i="1"/>
  <c r="AL48" i="1"/>
  <c r="W18" i="1"/>
  <c r="W14" i="1"/>
  <c r="AL96" i="1"/>
  <c r="AL84" i="1"/>
  <c r="AL35" i="1"/>
  <c r="AL33" i="1"/>
  <c r="V60" i="1"/>
  <c r="V58" i="1" s="1"/>
  <c r="BB105" i="1" l="1"/>
  <c r="AM105" i="1"/>
  <c r="W31" i="1"/>
  <c r="AL14" i="1"/>
  <c r="AL36" i="1"/>
  <c r="W36" i="1"/>
  <c r="AL68" i="1"/>
  <c r="AL67" i="1" s="1"/>
  <c r="W67" i="1"/>
  <c r="AL94" i="1"/>
  <c r="AL90" i="1" s="1"/>
  <c r="W90" i="1"/>
  <c r="W58" i="1"/>
  <c r="AL32" i="1"/>
  <c r="AL31" i="1" s="1"/>
  <c r="AL20" i="1"/>
  <c r="AL18" i="1" s="1"/>
  <c r="AL74" i="1"/>
  <c r="AL72" i="1" s="1"/>
  <c r="AL46" i="1"/>
  <c r="AL45" i="1" s="1"/>
  <c r="W45" i="1"/>
  <c r="AM106" i="1" l="1"/>
  <c r="AN106" i="1" s="1"/>
  <c r="AO106" i="1" s="1"/>
  <c r="W56" i="1"/>
  <c r="AL56" i="1"/>
  <c r="AL105" i="1" s="1"/>
  <c r="V104" i="1"/>
  <c r="V102" i="1" s="1"/>
  <c r="V101" i="1"/>
  <c r="V96" i="1"/>
  <c r="V95" i="1"/>
  <c r="V94" i="1"/>
  <c r="V89" i="1"/>
  <c r="V88" i="1"/>
  <c r="V84" i="1"/>
  <c r="V79" i="1"/>
  <c r="V78" i="1"/>
  <c r="V77" i="1"/>
  <c r="V76" i="1"/>
  <c r="V75" i="1"/>
  <c r="V74" i="1"/>
  <c r="V70" i="1"/>
  <c r="V69" i="1"/>
  <c r="V68" i="1"/>
  <c r="V67" i="1" s="1"/>
  <c r="V57" i="1"/>
  <c r="D58" i="1"/>
  <c r="V55" i="1"/>
  <c r="V49" i="1"/>
  <c r="V35" i="1"/>
  <c r="V33" i="1"/>
  <c r="V28" i="1"/>
  <c r="V27" i="1"/>
  <c r="W105" i="1" l="1"/>
  <c r="X106" i="1" s="1"/>
  <c r="Y106" i="1" s="1"/>
  <c r="Z106" i="1" s="1"/>
  <c r="V72" i="1"/>
  <c r="V18" i="1"/>
  <c r="D18" i="1"/>
  <c r="V14" i="1"/>
  <c r="D14" i="1"/>
  <c r="V32" i="1"/>
  <c r="V31" i="1" s="1"/>
  <c r="D31" i="1"/>
  <c r="V63" i="1"/>
  <c r="V61" i="1" s="1"/>
  <c r="D90" i="1"/>
  <c r="V91" i="1"/>
  <c r="V90" i="1" s="1"/>
  <c r="V100" i="1"/>
  <c r="V97" i="1" s="1"/>
  <c r="D97" i="1"/>
  <c r="V25" i="1"/>
  <c r="V45" i="1"/>
  <c r="D67" i="1"/>
  <c r="D36" i="1"/>
  <c r="D45" i="1"/>
  <c r="D25" i="1"/>
  <c r="V56" i="1" l="1"/>
  <c r="V105" i="1" s="1"/>
  <c r="D56" i="1"/>
  <c r="D105" i="1" s="1"/>
  <c r="E106" i="1" l="1"/>
  <c r="F106" i="1" s="1"/>
  <c r="G106" i="1" s="1"/>
  <c r="H106" i="1" s="1"/>
  <c r="I106" i="1" s="1"/>
  <c r="J106" i="1" s="1"/>
  <c r="K106" i="1" s="1"/>
  <c r="L106" i="1" s="1"/>
  <c r="M106" i="1" s="1"/>
  <c r="N106" i="1" s="1"/>
  <c r="O106" i="1" l="1"/>
  <c r="P106" i="1" l="1"/>
  <c r="Q106" i="1" s="1"/>
  <c r="R106" i="1" s="1"/>
  <c r="S106" i="1" s="1"/>
  <c r="T106" i="1" s="1"/>
  <c r="U106" i="1" s="1"/>
  <c r="AP106" i="1"/>
  <c r="AQ106" i="1" s="1"/>
  <c r="AR106" i="1" s="1"/>
  <c r="AS106" i="1" s="1"/>
  <c r="AA106" i="1"/>
  <c r="AB106" i="1" s="1"/>
  <c r="AC106" i="1" s="1"/>
  <c r="AT106" i="1" l="1"/>
  <c r="AU106" i="1" s="1"/>
  <c r="AV106" i="1" s="1"/>
  <c r="AW106" i="1" s="1"/>
  <c r="AX106" i="1" s="1"/>
  <c r="AY106" i="1" s="1"/>
  <c r="AZ106" i="1" s="1"/>
  <c r="BA106" i="1" s="1"/>
  <c r="AD106" i="1"/>
  <c r="AE106" i="1" l="1"/>
  <c r="AF106" i="1" s="1"/>
  <c r="AG106" i="1" s="1"/>
  <c r="AH106" i="1" s="1"/>
  <c r="AI106" i="1" s="1"/>
  <c r="AJ106" i="1" s="1"/>
  <c r="AK106" i="1" s="1"/>
</calcChain>
</file>

<file path=xl/sharedStrings.xml><?xml version="1.0" encoding="utf-8"?>
<sst xmlns="http://schemas.openxmlformats.org/spreadsheetml/2006/main" count="156" uniqueCount="110">
  <si>
    <t>№ п/п</t>
  </si>
  <si>
    <t>Наименование программы</t>
  </si>
  <si>
    <t>Сумма, тыс. руб.</t>
  </si>
  <si>
    <t>Муниципальная программа «Благоустройство территории городского округа Тольятти на 2015-2024 годы»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</si>
  <si>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</si>
  <si>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</si>
  <si>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</si>
  <si>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</si>
  <si>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</si>
  <si>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</si>
  <si>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</si>
  <si>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</si>
  <si>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</si>
  <si>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</si>
  <si>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</si>
  <si>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</si>
  <si>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</si>
  <si>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</si>
  <si>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</si>
  <si>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</si>
  <si>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</si>
  <si>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</si>
  <si>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</si>
  <si>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</si>
  <si>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</si>
  <si>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</si>
  <si>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</si>
  <si>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</si>
  <si>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</si>
  <si>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</si>
  <si>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</si>
  <si>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</si>
  <si>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</si>
  <si>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</si>
  <si>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</si>
  <si>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</si>
  <si>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</si>
  <si>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</si>
  <si>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</si>
  <si>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</si>
  <si>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</si>
  <si>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</si>
  <si>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</si>
  <si>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</si>
  <si>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</si>
  <si>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</si>
  <si>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</si>
  <si>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</si>
  <si>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</si>
  <si>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</si>
  <si>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</si>
  <si>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</si>
  <si>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</si>
  <si>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</si>
  <si>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</si>
  <si>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</si>
  <si>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</si>
  <si>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</si>
  <si>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270</t>
  </si>
  <si>
    <t>220-221</t>
  </si>
  <si>
    <t>340</t>
  </si>
  <si>
    <t xml:space="preserve">к решению Думы </t>
  </si>
  <si>
    <t>от_______ № ______</t>
  </si>
  <si>
    <t>Изменения 2 чтение</t>
  </si>
  <si>
    <t>Уточнение .</t>
  </si>
  <si>
    <t>Муниципальная программа «Формирование современной городской среды на 2018-2024 годы»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</si>
  <si>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</si>
  <si>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</si>
  <si>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</si>
  <si>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</si>
  <si>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</si>
  <si>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2023 год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</si>
  <si>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</si>
  <si>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</si>
  <si>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</si>
  <si>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</si>
  <si>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</si>
  <si>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</si>
  <si>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</si>
  <si>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</si>
  <si>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</si>
  <si>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</si>
  <si>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</si>
  <si>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221</t>
  </si>
  <si>
    <t>2024 год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</si>
  <si>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</si>
  <si>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«Культура Тольятти на 2019-2023 годы»</t>
  </si>
  <si>
    <t>Муниципальная программа  «Профилактика наркомании населения городского округа Тольятти на 2019-2023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</si>
  <si>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</si>
  <si>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</si>
  <si>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</si>
  <si>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</si>
  <si>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</si>
  <si>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200</t>
  </si>
  <si>
    <t>Муниципальная программа «Укрепление общественного здоровья в городском округе Тольятти» на 2021-2024 годы</t>
  </si>
  <si>
    <t>Приложение 10</t>
  </si>
  <si>
    <t>2025 год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</si>
  <si>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</si>
  <si>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</si>
  <si>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</si>
  <si>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</si>
  <si>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</si>
  <si>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</si>
  <si>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</si>
  <si>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ПЕРЕЧЕНЬ МУНИЦИПАЛЬНЫХ ПРОГРАММ, ПОДЛЕЖАЩИХ ФИНАНСИРОВАНИЮ ИЗ БЮДЖЕТА ГОРОДСКОГО ОКРУГА ТОЛЬЯТТИ, НА 2023 ГОД И ПЛАНОВЫЙ ПЕРИОД 2024 И 2025 ГОДОВ</t>
  </si>
  <si>
    <t>26.</t>
  </si>
  <si>
    <t>от 23.11.2022 № 1418</t>
  </si>
  <si>
    <t>Уточнение 08.02</t>
  </si>
  <si>
    <t>Уточнение 22.02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</si>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</sst>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7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3" fontId="4" fillId="3" borderId="0" xfId="0" applyNumberFormat="1" applyFont="1" applyFill="1" applyBorder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1" applyFont="1" applyFill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15" fillId="2" borderId="0" xfId="0" applyNumberFormat="1" applyFont="1" applyFill="1"/>
    <xf numFmtId="0" fontId="15" fillId="3" borderId="0" xfId="0" applyFont="1" applyFill="1"/>
    <xf numFmtId="0" fontId="15" fillId="0" borderId="0" xfId="0" applyFont="1" applyFill="1"/>
    <xf numFmtId="3" fontId="15" fillId="0" borderId="0" xfId="0" applyNumberFormat="1" applyFont="1" applyFill="1"/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3" fontId="17" fillId="2" borderId="0" xfId="0" applyNumberFormat="1" applyFont="1" applyFill="1"/>
    <xf numFmtId="3" fontId="8" fillId="0" borderId="1" xfId="0" applyNumberFormat="1" applyFont="1" applyFill="1" applyBorder="1"/>
    <xf numFmtId="0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/>
    <xf numFmtId="0" fontId="19" fillId="0" borderId="0" xfId="0" applyFont="1" applyFill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/>
    <xf numFmtId="49" fontId="6" fillId="5" borderId="4" xfId="0" applyNumberFormat="1" applyFont="1" applyFill="1" applyBorder="1" applyAlignment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/>
    </xf>
    <xf numFmtId="49" fontId="6" fillId="5" borderId="4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textRotation="90"/>
    </xf>
    <xf numFmtId="3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0" fontId="4" fillId="3" borderId="0" xfId="0" applyFont="1" applyFill="1" applyAlignment="1">
      <alignment horizontal="right"/>
    </xf>
    <xf numFmtId="0" fontId="4" fillId="3" borderId="0" xfId="1" applyFont="1" applyFill="1" applyAlignment="1">
      <alignment horizontal="right"/>
    </xf>
    <xf numFmtId="0" fontId="3" fillId="3" borderId="0" xfId="1" applyFont="1" applyFill="1" applyBorder="1" applyAlignment="1">
      <alignment horizontal="center" vertical="center" wrapText="1"/>
    </xf>
    <xf numFmtId="3" fontId="17" fillId="3" borderId="0" xfId="0" applyNumberFormat="1" applyFont="1" applyFill="1"/>
    <xf numFmtId="3" fontId="15" fillId="3" borderId="0" xfId="0" applyNumberFormat="1" applyFont="1" applyFill="1"/>
    <xf numFmtId="3" fontId="7" fillId="3" borderId="0" xfId="0" applyNumberFormat="1" applyFont="1" applyFill="1"/>
    <xf numFmtId="16" fontId="22" fillId="3" borderId="0" xfId="0" applyNumberFormat="1" applyFont="1" applyFill="1"/>
    <xf numFmtId="0" fontId="22" fillId="3" borderId="0" xfId="0" applyFont="1" applyFill="1"/>
    <xf numFmtId="49" fontId="6" fillId="2" borderId="1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3" fontId="7" fillId="2" borderId="0" xfId="0" applyNumberFormat="1" applyFont="1" applyFill="1" applyBorder="1" applyAlignment="1">
      <alignment horizontal="right"/>
    </xf>
    <xf numFmtId="3" fontId="18" fillId="3" borderId="0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3" fontId="4" fillId="3" borderId="1" xfId="0" applyNumberFormat="1" applyFont="1" applyFill="1" applyBorder="1"/>
    <xf numFmtId="49" fontId="3" fillId="3" borderId="4" xfId="1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11" fillId="3" borderId="1" xfId="0" applyNumberFormat="1" applyFont="1" applyFill="1" applyBorder="1"/>
    <xf numFmtId="3" fontId="8" fillId="3" borderId="1" xfId="0" applyNumberFormat="1" applyFont="1" applyFill="1" applyBorder="1" applyAlignment="1">
      <alignment wrapText="1"/>
    </xf>
    <xf numFmtId="3" fontId="11" fillId="3" borderId="1" xfId="0" applyNumberFormat="1" applyFont="1" applyFill="1" applyBorder="1" applyAlignment="1">
      <alignment wrapText="1"/>
    </xf>
    <xf numFmtId="3" fontId="5" fillId="3" borderId="1" xfId="0" applyNumberFormat="1" applyFont="1" applyFill="1" applyBorder="1"/>
    <xf numFmtId="3" fontId="8" fillId="6" borderId="1" xfId="0" applyNumberFormat="1" applyFont="1" applyFill="1" applyBorder="1"/>
    <xf numFmtId="0" fontId="4" fillId="2" borderId="0" xfId="0" applyFont="1" applyFill="1" applyAlignment="1">
      <alignment horizontal="right"/>
    </xf>
    <xf numFmtId="0" fontId="16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3" fillId="2" borderId="0" xfId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7"/>
  <sheetViews>
    <sheetView showZeros="0" tabSelected="1" view="pageBreakPreview" topLeftCell="B1" zoomScaleSheetLayoutView="100" workbookViewId="0">
      <selection activeCell="BB11" sqref="BB11"/>
    </sheetView>
  </sheetViews>
  <sheetFormatPr defaultColWidth="9.140625" defaultRowHeight="15" x14ac:dyDescent="0.25"/>
  <cols>
    <col min="1" max="1" width="5.5703125" style="7" hidden="1" customWidth="1"/>
    <col min="2" max="2" width="5.42578125" style="10" customWidth="1"/>
    <col min="3" max="3" width="81.7109375" style="4" customWidth="1"/>
    <col min="4" max="4" width="15" style="19" hidden="1" customWidth="1"/>
    <col min="5" max="5" width="13.140625" style="24" hidden="1" customWidth="1"/>
    <col min="6" max="6" width="15.42578125" style="24" hidden="1" customWidth="1"/>
    <col min="7" max="11" width="13.85546875" style="24" hidden="1" customWidth="1"/>
    <col min="12" max="12" width="12" style="4" hidden="1" customWidth="1"/>
    <col min="13" max="13" width="12" style="24" hidden="1" customWidth="1"/>
    <col min="14" max="14" width="12" style="19" hidden="1" customWidth="1"/>
    <col min="15" max="19" width="12" style="24" hidden="1" customWidth="1"/>
    <col min="20" max="20" width="13" style="24" hidden="1" customWidth="1"/>
    <col min="21" max="21" width="13.42578125" style="24" hidden="1" customWidth="1"/>
    <col min="22" max="22" width="15.28515625" style="19" customWidth="1"/>
    <col min="23" max="23" width="15.28515625" style="19" hidden="1" customWidth="1"/>
    <col min="24" max="24" width="14.28515625" style="24" hidden="1" customWidth="1"/>
    <col min="25" max="25" width="14.42578125" style="24" hidden="1" customWidth="1"/>
    <col min="26" max="29" width="12" style="24" hidden="1" customWidth="1"/>
    <col min="30" max="30" width="12" style="4" hidden="1" customWidth="1"/>
    <col min="31" max="37" width="12" style="24" hidden="1" customWidth="1"/>
    <col min="38" max="38" width="14.5703125" style="4" customWidth="1"/>
    <col min="39" max="39" width="14.5703125" style="19" hidden="1" customWidth="1"/>
    <col min="40" max="40" width="14.140625" style="24" hidden="1" customWidth="1"/>
    <col min="41" max="41" width="12" style="24" hidden="1" customWidth="1"/>
    <col min="42" max="42" width="12.28515625" style="24" hidden="1" customWidth="1"/>
    <col min="43" max="44" width="12" style="19" hidden="1" customWidth="1"/>
    <col min="45" max="45" width="12" style="4" hidden="1" customWidth="1"/>
    <col min="46" max="53" width="12" style="24" hidden="1" customWidth="1"/>
    <col min="54" max="54" width="14.570312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s="19" customFormat="1" ht="15.75" x14ac:dyDescent="0.25">
      <c r="A1" s="125" t="s">
        <v>109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</row>
    <row r="2" spans="1:79" ht="15.75" x14ac:dyDescent="0.25">
      <c r="A2" s="125" t="s">
        <v>61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</row>
    <row r="3" spans="1:79" ht="15.75" x14ac:dyDescent="0.25">
      <c r="A3" s="125" t="s">
        <v>62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</row>
    <row r="4" spans="1:79" x14ac:dyDescent="0.25">
      <c r="B4" s="70"/>
      <c r="C4" s="19"/>
      <c r="F4" s="19"/>
      <c r="H4" s="19"/>
      <c r="I4" s="19"/>
      <c r="J4" s="19"/>
      <c r="K4" s="19"/>
      <c r="L4" s="19"/>
      <c r="M4" s="19"/>
      <c r="O4" s="19"/>
      <c r="P4" s="19"/>
      <c r="Q4" s="19"/>
      <c r="R4" s="19"/>
      <c r="S4" s="19"/>
      <c r="T4" s="19"/>
      <c r="U4" s="19"/>
      <c r="Y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O4" s="19"/>
      <c r="AS4" s="19"/>
      <c r="AT4" s="19"/>
      <c r="AU4" s="19"/>
      <c r="AV4" s="19"/>
      <c r="AW4" s="19"/>
      <c r="AX4" s="19"/>
      <c r="AY4" s="19"/>
      <c r="AZ4" s="19"/>
      <c r="BA4" s="19"/>
      <c r="BB4" s="19"/>
    </row>
    <row r="5" spans="1:79" ht="15.75" x14ac:dyDescent="0.25">
      <c r="B5" s="125" t="s">
        <v>95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</row>
    <row r="6" spans="1:79" s="19" customFormat="1" ht="15.75" x14ac:dyDescent="0.25">
      <c r="A6" s="27"/>
      <c r="B6" s="125" t="s">
        <v>61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</row>
    <row r="7" spans="1:79" s="19" customFormat="1" ht="15.75" x14ac:dyDescent="0.25">
      <c r="A7" s="27"/>
      <c r="B7" s="125" t="s">
        <v>106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</row>
    <row r="8" spans="1:79" s="19" customFormat="1" ht="15.75" x14ac:dyDescent="0.25">
      <c r="A8" s="27"/>
      <c r="B8" s="62"/>
      <c r="C8" s="62"/>
      <c r="D8" s="108"/>
      <c r="E8" s="107"/>
      <c r="F8" s="68"/>
      <c r="G8" s="9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108"/>
      <c r="X8" s="107"/>
      <c r="Y8" s="68"/>
      <c r="Z8" s="9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108"/>
      <c r="AN8" s="107"/>
      <c r="AO8" s="68"/>
      <c r="AP8" s="98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79" s="19" customFormat="1" ht="15.75" x14ac:dyDescent="0.25">
      <c r="A9" s="28"/>
      <c r="B9" s="28"/>
      <c r="C9" s="28"/>
      <c r="D9" s="28"/>
      <c r="E9" s="99"/>
      <c r="F9" s="28"/>
      <c r="G9" s="99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99"/>
      <c r="Y9" s="28"/>
      <c r="Z9" s="99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99"/>
      <c r="AO9" s="28"/>
      <c r="AP9" s="99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</row>
    <row r="10" spans="1:79" s="20" customFormat="1" ht="72.75" customHeight="1" x14ac:dyDescent="0.25">
      <c r="A10" s="138" t="s">
        <v>104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</row>
    <row r="11" spans="1:79" s="19" customFormat="1" ht="18.75" x14ac:dyDescent="0.25">
      <c r="A11" s="29"/>
      <c r="B11" s="63"/>
      <c r="C11" s="63"/>
      <c r="D11" s="110"/>
      <c r="E11" s="100"/>
      <c r="F11" s="69"/>
      <c r="G11" s="100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30"/>
      <c r="W11" s="30"/>
      <c r="X11" s="100"/>
      <c r="Y11" s="69"/>
      <c r="Z11" s="100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30"/>
      <c r="AM11" s="30"/>
      <c r="AN11" s="100"/>
      <c r="AO11" s="69"/>
      <c r="AP11" s="100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30"/>
    </row>
    <row r="12" spans="1:79" s="19" customFormat="1" ht="23.25" customHeight="1" x14ac:dyDescent="0.25">
      <c r="A12" s="142"/>
      <c r="B12" s="143" t="s">
        <v>0</v>
      </c>
      <c r="C12" s="143" t="s">
        <v>1</v>
      </c>
      <c r="D12" s="111"/>
      <c r="E12" s="144" t="s">
        <v>2</v>
      </c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6"/>
    </row>
    <row r="13" spans="1:79" s="19" customFormat="1" ht="56.25" x14ac:dyDescent="0.25">
      <c r="A13" s="142"/>
      <c r="B13" s="143"/>
      <c r="C13" s="143"/>
      <c r="D13" s="73" t="s">
        <v>71</v>
      </c>
      <c r="E13" s="31" t="s">
        <v>63</v>
      </c>
      <c r="F13" s="31" t="s">
        <v>107</v>
      </c>
      <c r="G13" s="117" t="s">
        <v>108</v>
      </c>
      <c r="H13" s="31" t="s">
        <v>64</v>
      </c>
      <c r="I13" s="31" t="s">
        <v>64</v>
      </c>
      <c r="J13" s="31" t="s">
        <v>64</v>
      </c>
      <c r="K13" s="31" t="s">
        <v>64</v>
      </c>
      <c r="L13" s="31" t="s">
        <v>64</v>
      </c>
      <c r="M13" s="31" t="s">
        <v>64</v>
      </c>
      <c r="N13" s="31" t="s">
        <v>64</v>
      </c>
      <c r="O13" s="31" t="s">
        <v>64</v>
      </c>
      <c r="P13" s="31" t="s">
        <v>64</v>
      </c>
      <c r="Q13" s="31" t="s">
        <v>64</v>
      </c>
      <c r="R13" s="31" t="s">
        <v>64</v>
      </c>
      <c r="S13" s="31" t="s">
        <v>64</v>
      </c>
      <c r="T13" s="31" t="s">
        <v>64</v>
      </c>
      <c r="U13" s="31" t="s">
        <v>64</v>
      </c>
      <c r="V13" s="73" t="s">
        <v>71</v>
      </c>
      <c r="W13" s="73" t="s">
        <v>84</v>
      </c>
      <c r="X13" s="31" t="s">
        <v>63</v>
      </c>
      <c r="Y13" s="31" t="s">
        <v>107</v>
      </c>
      <c r="Z13" s="117" t="s">
        <v>64</v>
      </c>
      <c r="AA13" s="31" t="s">
        <v>64</v>
      </c>
      <c r="AB13" s="31" t="s">
        <v>64</v>
      </c>
      <c r="AC13" s="31" t="s">
        <v>64</v>
      </c>
      <c r="AD13" s="31" t="s">
        <v>64</v>
      </c>
      <c r="AE13" s="31" t="s">
        <v>64</v>
      </c>
      <c r="AF13" s="31" t="s">
        <v>64</v>
      </c>
      <c r="AG13" s="31" t="s">
        <v>64</v>
      </c>
      <c r="AH13" s="31" t="s">
        <v>64</v>
      </c>
      <c r="AI13" s="31" t="s">
        <v>64</v>
      </c>
      <c r="AJ13" s="31" t="s">
        <v>64</v>
      </c>
      <c r="AK13" s="31" t="s">
        <v>64</v>
      </c>
      <c r="AL13" s="73" t="s">
        <v>84</v>
      </c>
      <c r="AM13" s="75" t="s">
        <v>96</v>
      </c>
      <c r="AN13" s="31" t="s">
        <v>63</v>
      </c>
      <c r="AO13" s="31" t="s">
        <v>107</v>
      </c>
      <c r="AP13" s="117" t="s">
        <v>64</v>
      </c>
      <c r="AQ13" s="31" t="s">
        <v>64</v>
      </c>
      <c r="AR13" s="31" t="s">
        <v>64</v>
      </c>
      <c r="AS13" s="31" t="s">
        <v>64</v>
      </c>
      <c r="AT13" s="31" t="s">
        <v>64</v>
      </c>
      <c r="AU13" s="31" t="s">
        <v>64</v>
      </c>
      <c r="AV13" s="31" t="s">
        <v>64</v>
      </c>
      <c r="AW13" s="31" t="s">
        <v>64</v>
      </c>
      <c r="AX13" s="31" t="s">
        <v>64</v>
      </c>
      <c r="AY13" s="31" t="s">
        <v>64</v>
      </c>
      <c r="AZ13" s="74" t="s">
        <v>64</v>
      </c>
      <c r="BA13" s="74" t="s">
        <v>64</v>
      </c>
      <c r="BB13" s="75" t="s">
        <v>96</v>
      </c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</row>
    <row r="14" spans="1:79" s="19" customFormat="1" ht="24.75" customHeight="1" x14ac:dyDescent="0.25">
      <c r="A14" s="78" t="s">
        <v>5</v>
      </c>
      <c r="B14" s="33" t="s">
        <v>33</v>
      </c>
      <c r="C14" s="94" t="s">
        <v>86</v>
      </c>
      <c r="D14" s="35">
        <f t="shared" ref="D14" si="0">SUM(D15:D17)</f>
        <v>1062361</v>
      </c>
      <c r="E14" s="35">
        <f t="shared" ref="E14" si="1">SUM(E15:E17)</f>
        <v>4291</v>
      </c>
      <c r="F14" s="35">
        <f t="shared" ref="F14" si="2">SUM(F15:F17)</f>
        <v>107134</v>
      </c>
      <c r="G14" s="118">
        <f t="shared" ref="G14" si="3">SUM(G15:G17)</f>
        <v>3000</v>
      </c>
      <c r="H14" s="35">
        <f t="shared" ref="H14:I14" si="4">SUM(H15:H17)</f>
        <v>0</v>
      </c>
      <c r="I14" s="35">
        <f t="shared" si="4"/>
        <v>0</v>
      </c>
      <c r="J14" s="35">
        <f t="shared" ref="J14" si="5">SUM(J15:J17)</f>
        <v>0</v>
      </c>
      <c r="K14" s="35">
        <f t="shared" ref="K14" si="6">SUM(K15:K17)</f>
        <v>0</v>
      </c>
      <c r="L14" s="35">
        <f t="shared" ref="L14" si="7">SUM(L15:L17)</f>
        <v>0</v>
      </c>
      <c r="M14" s="35">
        <f t="shared" ref="M14" si="8">SUM(M15:M17)</f>
        <v>0</v>
      </c>
      <c r="N14" s="35">
        <f t="shared" ref="N14" si="9">SUM(N15:N17)</f>
        <v>0</v>
      </c>
      <c r="O14" s="35">
        <f t="shared" ref="O14" si="10">SUM(O15:O17)</f>
        <v>0</v>
      </c>
      <c r="P14" s="35">
        <f t="shared" ref="P14" si="11">SUM(P15:P17)</f>
        <v>0</v>
      </c>
      <c r="Q14" s="35">
        <f t="shared" ref="Q14" si="12">SUM(Q15:Q17)</f>
        <v>0</v>
      </c>
      <c r="R14" s="35">
        <f t="shared" ref="R14" si="13">SUM(R15:R17)</f>
        <v>0</v>
      </c>
      <c r="S14" s="35">
        <f t="shared" ref="S14" si="14">SUM(S15:S17)</f>
        <v>0</v>
      </c>
      <c r="T14" s="35">
        <f t="shared" ref="T14" si="15">SUM(T15:T17)</f>
        <v>0</v>
      </c>
      <c r="U14" s="35">
        <f t="shared" ref="U14" si="16">SUM(U15:U17)</f>
        <v>0</v>
      </c>
      <c r="V14" s="35">
        <f t="shared" ref="V14" si="17">SUM(V15:V17)</f>
        <v>1176786</v>
      </c>
      <c r="W14" s="35">
        <f t="shared" ref="W14" si="18">SUM(W15:W17)</f>
        <v>0</v>
      </c>
      <c r="X14" s="35">
        <f t="shared" ref="X14" si="19">SUM(X15:X17)</f>
        <v>0</v>
      </c>
      <c r="Y14" s="35">
        <f t="shared" ref="Y14" si="20">SUM(Y15:Y17)</f>
        <v>0</v>
      </c>
      <c r="Z14" s="118">
        <f t="shared" ref="Z14" si="21">SUM(Z15:Z17)</f>
        <v>0</v>
      </c>
      <c r="AA14" s="35">
        <f t="shared" ref="AA14" si="22">SUM(AA15:AA17)</f>
        <v>0</v>
      </c>
      <c r="AB14" s="35">
        <f t="shared" ref="AB14" si="23">SUM(AB15:AB17)</f>
        <v>0</v>
      </c>
      <c r="AC14" s="35">
        <f t="shared" ref="AC14" si="24">SUM(AC15:AC17)</f>
        <v>0</v>
      </c>
      <c r="AD14" s="35">
        <f t="shared" ref="AD14" si="25">SUM(AD15:AD17)</f>
        <v>0</v>
      </c>
      <c r="AE14" s="35">
        <f t="shared" ref="AE14" si="26">SUM(AE15:AE17)</f>
        <v>0</v>
      </c>
      <c r="AF14" s="35">
        <f t="shared" ref="AF14" si="27">SUM(AF15:AF17)</f>
        <v>0</v>
      </c>
      <c r="AG14" s="35">
        <f t="shared" ref="AG14" si="28">SUM(AG15:AG17)</f>
        <v>0</v>
      </c>
      <c r="AH14" s="35">
        <f t="shared" ref="AH14" si="29">SUM(AH15:AH17)</f>
        <v>0</v>
      </c>
      <c r="AI14" s="35">
        <f t="shared" ref="AI14" si="30">SUM(AI15:AI17)</f>
        <v>0</v>
      </c>
      <c r="AJ14" s="35">
        <f t="shared" ref="AJ14" si="31">SUM(AJ15:AJ17)</f>
        <v>0</v>
      </c>
      <c r="AK14" s="35">
        <f t="shared" ref="AK14" si="32">SUM(AK15:AK17)</f>
        <v>0</v>
      </c>
      <c r="AL14" s="35">
        <f t="shared" ref="AL14" si="33">SUM(AL15:AL17)</f>
        <v>0</v>
      </c>
      <c r="AM14" s="35">
        <f t="shared" ref="AM14:BA14" si="34">SUM(AM15:AM17)</f>
        <v>0</v>
      </c>
      <c r="AN14" s="35">
        <f t="shared" si="34"/>
        <v>0</v>
      </c>
      <c r="AO14" s="35">
        <f t="shared" si="34"/>
        <v>0</v>
      </c>
      <c r="AP14" s="118">
        <f t="shared" si="34"/>
        <v>0</v>
      </c>
      <c r="AQ14" s="35">
        <f t="shared" si="34"/>
        <v>0</v>
      </c>
      <c r="AR14" s="35">
        <f t="shared" si="34"/>
        <v>0</v>
      </c>
      <c r="AS14" s="35">
        <f t="shared" si="34"/>
        <v>0</v>
      </c>
      <c r="AT14" s="35">
        <f t="shared" si="34"/>
        <v>0</v>
      </c>
      <c r="AU14" s="35">
        <f t="shared" si="34"/>
        <v>0</v>
      </c>
      <c r="AV14" s="35">
        <f t="shared" si="34"/>
        <v>0</v>
      </c>
      <c r="AW14" s="35">
        <f t="shared" si="34"/>
        <v>0</v>
      </c>
      <c r="AX14" s="35">
        <f t="shared" si="34"/>
        <v>0</v>
      </c>
      <c r="AY14" s="35">
        <f t="shared" si="34"/>
        <v>0</v>
      </c>
      <c r="AZ14" s="35">
        <f t="shared" si="34"/>
        <v>0</v>
      </c>
      <c r="BA14" s="35">
        <f t="shared" si="34"/>
        <v>0</v>
      </c>
      <c r="BB14" s="35">
        <f>SUM(BB15:BB17)</f>
        <v>0</v>
      </c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</row>
    <row r="15" spans="1:79" s="44" customFormat="1" ht="18" hidden="1" customHeight="1" x14ac:dyDescent="0.25">
      <c r="A15" s="78"/>
      <c r="B15" s="40"/>
      <c r="C15" s="41">
        <v>912</v>
      </c>
      <c r="D15" s="42">
        <v>1062361</v>
      </c>
      <c r="E15" s="42">
        <v>4291</v>
      </c>
      <c r="F15" s="42">
        <f>1889+4327+2292+8450+739-2292+65+17+11-4+1+918-1499+5565+1435+64+4216+4421+2104+2393+456+10000+44124+17442</f>
        <v>107134</v>
      </c>
      <c r="G15" s="119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>
        <f>SUM(D15:U15)</f>
        <v>1173786</v>
      </c>
      <c r="W15" s="42"/>
      <c r="X15" s="42"/>
      <c r="Y15" s="42"/>
      <c r="Z15" s="119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>
        <f>SUM(W15:AK15)</f>
        <v>0</v>
      </c>
      <c r="AM15" s="42"/>
      <c r="AN15" s="42"/>
      <c r="AO15" s="42"/>
      <c r="AP15" s="119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>
        <f>SUM(AM15:BA15)</f>
        <v>0</v>
      </c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</row>
    <row r="16" spans="1:79" s="44" customFormat="1" ht="15" hidden="1" customHeight="1" x14ac:dyDescent="0.25">
      <c r="A16" s="78"/>
      <c r="B16" s="40"/>
      <c r="C16" s="41">
        <v>914</v>
      </c>
      <c r="D16" s="42"/>
      <c r="E16" s="42"/>
      <c r="F16" s="42"/>
      <c r="G16" s="124">
        <v>3000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>
        <f>SUM(D16:U16)</f>
        <v>3000</v>
      </c>
      <c r="W16" s="42"/>
      <c r="X16" s="42"/>
      <c r="Y16" s="42"/>
      <c r="Z16" s="119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>
        <f>SUM(W16:AK16)</f>
        <v>0</v>
      </c>
      <c r="AM16" s="42"/>
      <c r="AN16" s="42"/>
      <c r="AO16" s="42"/>
      <c r="AP16" s="119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>
        <f>SUM(AM16:BA16)</f>
        <v>0</v>
      </c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</row>
    <row r="17" spans="1:79" s="44" customFormat="1" ht="15" hidden="1" customHeight="1" x14ac:dyDescent="0.25">
      <c r="A17" s="78"/>
      <c r="B17" s="40"/>
      <c r="C17" s="41">
        <v>923</v>
      </c>
      <c r="D17" s="42"/>
      <c r="E17" s="42"/>
      <c r="F17" s="42"/>
      <c r="G17" s="119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>
        <f>SUM(D17:U17)</f>
        <v>0</v>
      </c>
      <c r="W17" s="42"/>
      <c r="X17" s="42"/>
      <c r="Y17" s="42"/>
      <c r="Z17" s="119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>
        <f>SUM(W17:AK17)</f>
        <v>0</v>
      </c>
      <c r="AM17" s="42"/>
      <c r="AN17" s="42"/>
      <c r="AO17" s="42"/>
      <c r="AP17" s="119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>
        <f>SUM(AM17:BA17)</f>
        <v>0</v>
      </c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</row>
    <row r="18" spans="1:79" s="19" customFormat="1" ht="31.5" x14ac:dyDescent="0.25">
      <c r="A18" s="78" t="s">
        <v>6</v>
      </c>
      <c r="B18" s="33" t="s">
        <v>34</v>
      </c>
      <c r="C18" s="34" t="s">
        <v>88</v>
      </c>
      <c r="D18" s="35">
        <f t="shared" ref="D18:BA18" si="35">SUM(D19:D21)</f>
        <v>710722</v>
      </c>
      <c r="E18" s="35">
        <f t="shared" si="35"/>
        <v>3114</v>
      </c>
      <c r="F18" s="35">
        <f t="shared" si="35"/>
        <v>36561</v>
      </c>
      <c r="G18" s="118">
        <f t="shared" si="35"/>
        <v>0</v>
      </c>
      <c r="H18" s="35">
        <f t="shared" si="35"/>
        <v>0</v>
      </c>
      <c r="I18" s="35">
        <f t="shared" si="35"/>
        <v>0</v>
      </c>
      <c r="J18" s="35">
        <f t="shared" si="35"/>
        <v>0</v>
      </c>
      <c r="K18" s="35">
        <f t="shared" si="35"/>
        <v>0</v>
      </c>
      <c r="L18" s="35">
        <f t="shared" si="35"/>
        <v>0</v>
      </c>
      <c r="M18" s="35">
        <f t="shared" si="35"/>
        <v>0</v>
      </c>
      <c r="N18" s="35">
        <f t="shared" si="35"/>
        <v>0</v>
      </c>
      <c r="O18" s="35">
        <f t="shared" si="35"/>
        <v>0</v>
      </c>
      <c r="P18" s="35">
        <f t="shared" si="35"/>
        <v>0</v>
      </c>
      <c r="Q18" s="35">
        <f t="shared" si="35"/>
        <v>0</v>
      </c>
      <c r="R18" s="35">
        <f t="shared" si="35"/>
        <v>0</v>
      </c>
      <c r="S18" s="35">
        <f t="shared" si="35"/>
        <v>0</v>
      </c>
      <c r="T18" s="35">
        <f t="shared" si="35"/>
        <v>0</v>
      </c>
      <c r="U18" s="35">
        <f t="shared" si="35"/>
        <v>0</v>
      </c>
      <c r="V18" s="35">
        <f t="shared" si="35"/>
        <v>750397</v>
      </c>
      <c r="W18" s="35">
        <f t="shared" si="35"/>
        <v>708681</v>
      </c>
      <c r="X18" s="35">
        <f t="shared" si="35"/>
        <v>3114</v>
      </c>
      <c r="Y18" s="35">
        <f t="shared" si="35"/>
        <v>10772</v>
      </c>
      <c r="Z18" s="118">
        <f t="shared" si="35"/>
        <v>0</v>
      </c>
      <c r="AA18" s="35">
        <f t="shared" si="35"/>
        <v>0</v>
      </c>
      <c r="AB18" s="35">
        <f t="shared" si="35"/>
        <v>0</v>
      </c>
      <c r="AC18" s="35">
        <f t="shared" si="35"/>
        <v>0</v>
      </c>
      <c r="AD18" s="35">
        <f t="shared" si="35"/>
        <v>0</v>
      </c>
      <c r="AE18" s="35">
        <f t="shared" si="35"/>
        <v>0</v>
      </c>
      <c r="AF18" s="35">
        <f t="shared" si="35"/>
        <v>0</v>
      </c>
      <c r="AG18" s="35">
        <f t="shared" si="35"/>
        <v>0</v>
      </c>
      <c r="AH18" s="35">
        <f t="shared" si="35"/>
        <v>0</v>
      </c>
      <c r="AI18" s="35">
        <f t="shared" si="35"/>
        <v>0</v>
      </c>
      <c r="AJ18" s="35">
        <f t="shared" si="35"/>
        <v>0</v>
      </c>
      <c r="AK18" s="35">
        <f t="shared" si="35"/>
        <v>0</v>
      </c>
      <c r="AL18" s="35">
        <f t="shared" si="35"/>
        <v>722567</v>
      </c>
      <c r="AM18" s="35">
        <f t="shared" si="35"/>
        <v>706049</v>
      </c>
      <c r="AN18" s="35">
        <f t="shared" si="35"/>
        <v>3114</v>
      </c>
      <c r="AO18" s="35">
        <f t="shared" si="35"/>
        <v>0</v>
      </c>
      <c r="AP18" s="118">
        <f t="shared" si="35"/>
        <v>0</v>
      </c>
      <c r="AQ18" s="35">
        <f t="shared" si="35"/>
        <v>0</v>
      </c>
      <c r="AR18" s="35">
        <f t="shared" si="35"/>
        <v>0</v>
      </c>
      <c r="AS18" s="35">
        <f t="shared" si="35"/>
        <v>0</v>
      </c>
      <c r="AT18" s="35">
        <f t="shared" si="35"/>
        <v>0</v>
      </c>
      <c r="AU18" s="35">
        <f t="shared" si="35"/>
        <v>0</v>
      </c>
      <c r="AV18" s="35">
        <f t="shared" si="35"/>
        <v>0</v>
      </c>
      <c r="AW18" s="35">
        <f t="shared" si="35"/>
        <v>0</v>
      </c>
      <c r="AX18" s="35">
        <f t="shared" si="35"/>
        <v>0</v>
      </c>
      <c r="AY18" s="35">
        <f t="shared" si="35"/>
        <v>0</v>
      </c>
      <c r="AZ18" s="35">
        <f t="shared" si="35"/>
        <v>0</v>
      </c>
      <c r="BA18" s="35">
        <f t="shared" si="35"/>
        <v>0</v>
      </c>
      <c r="BB18" s="35">
        <f>SUM(BB19:BB21)</f>
        <v>709163</v>
      </c>
      <c r="BC18" s="32"/>
      <c r="BD18" s="36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</row>
    <row r="19" spans="1:79" s="44" customFormat="1" ht="15" hidden="1" customHeight="1" x14ac:dyDescent="0.25">
      <c r="A19" s="79"/>
      <c r="B19" s="55"/>
      <c r="C19" s="41">
        <v>914</v>
      </c>
      <c r="D19" s="42"/>
      <c r="E19" s="42"/>
      <c r="F19" s="42"/>
      <c r="G19" s="119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>
        <f>SUM(D19:U19)</f>
        <v>0</v>
      </c>
      <c r="W19" s="42"/>
      <c r="X19" s="42"/>
      <c r="Y19" s="42"/>
      <c r="Z19" s="119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>
        <f>SUM(W19:AK19)</f>
        <v>0</v>
      </c>
      <c r="AM19" s="42"/>
      <c r="AN19" s="42"/>
      <c r="AO19" s="42"/>
      <c r="AP19" s="119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>
        <f t="shared" ref="BB19:BB20" si="36">SUM(AM19:BA19)</f>
        <v>0</v>
      </c>
    </row>
    <row r="20" spans="1:79" s="44" customFormat="1" ht="17.25" hidden="1" customHeight="1" x14ac:dyDescent="0.25">
      <c r="A20" s="79"/>
      <c r="B20" s="55"/>
      <c r="C20" s="41">
        <v>917</v>
      </c>
      <c r="D20" s="42">
        <v>710722</v>
      </c>
      <c r="E20" s="42">
        <f>3114</f>
        <v>3114</v>
      </c>
      <c r="F20" s="42">
        <f>35579+981+1</f>
        <v>36561</v>
      </c>
      <c r="G20" s="119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>
        <f>SUM(D20:U20)</f>
        <v>750397</v>
      </c>
      <c r="W20" s="42">
        <v>708681</v>
      </c>
      <c r="X20" s="42">
        <f>3114</f>
        <v>3114</v>
      </c>
      <c r="Y20" s="42">
        <f>10772</f>
        <v>10772</v>
      </c>
      <c r="Z20" s="119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>
        <f>SUM(W20:AK20)</f>
        <v>722567</v>
      </c>
      <c r="AM20" s="42">
        <v>706049</v>
      </c>
      <c r="AN20" s="42">
        <f>3114</f>
        <v>3114</v>
      </c>
      <c r="AO20" s="42"/>
      <c r="AP20" s="119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>
        <f t="shared" si="36"/>
        <v>709163</v>
      </c>
    </row>
    <row r="21" spans="1:79" s="44" customFormat="1" ht="17.25" hidden="1" customHeight="1" x14ac:dyDescent="0.25">
      <c r="A21" s="79"/>
      <c r="B21" s="55"/>
      <c r="C21" s="41">
        <v>920</v>
      </c>
      <c r="D21" s="42"/>
      <c r="E21" s="42"/>
      <c r="F21" s="42"/>
      <c r="G21" s="119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>
        <f>SUM(D21:U21)</f>
        <v>0</v>
      </c>
      <c r="W21" s="42"/>
      <c r="X21" s="42"/>
      <c r="Y21" s="42"/>
      <c r="Z21" s="119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>
        <f>SUM(W21:AK21)</f>
        <v>0</v>
      </c>
      <c r="AM21" s="42"/>
      <c r="AN21" s="42"/>
      <c r="AO21" s="42"/>
      <c r="AP21" s="119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>
        <f t="shared" ref="BB21" si="37">SUM(AM21:BA21)</f>
        <v>0</v>
      </c>
    </row>
    <row r="22" spans="1:79" s="19" customFormat="1" ht="15.75" x14ac:dyDescent="0.25">
      <c r="A22" s="78" t="s">
        <v>7</v>
      </c>
      <c r="B22" s="33" t="s">
        <v>35</v>
      </c>
      <c r="C22" s="34" t="s">
        <v>75</v>
      </c>
      <c r="D22" s="35">
        <f>SUM(D23:D24)</f>
        <v>35475</v>
      </c>
      <c r="E22" s="35">
        <f t="shared" ref="E22:U22" si="38">SUM(E23:E24)</f>
        <v>0</v>
      </c>
      <c r="F22" s="35">
        <f t="shared" si="38"/>
        <v>1025</v>
      </c>
      <c r="G22" s="118">
        <f t="shared" si="38"/>
        <v>0</v>
      </c>
      <c r="H22" s="35">
        <f t="shared" si="38"/>
        <v>0</v>
      </c>
      <c r="I22" s="35">
        <f t="shared" si="38"/>
        <v>0</v>
      </c>
      <c r="J22" s="35">
        <f t="shared" si="38"/>
        <v>0</v>
      </c>
      <c r="K22" s="35">
        <f t="shared" si="38"/>
        <v>0</v>
      </c>
      <c r="L22" s="35">
        <f t="shared" si="38"/>
        <v>0</v>
      </c>
      <c r="M22" s="35">
        <f t="shared" si="38"/>
        <v>0</v>
      </c>
      <c r="N22" s="35">
        <f t="shared" si="38"/>
        <v>0</v>
      </c>
      <c r="O22" s="35">
        <f t="shared" si="38"/>
        <v>0</v>
      </c>
      <c r="P22" s="35">
        <f t="shared" si="38"/>
        <v>0</v>
      </c>
      <c r="Q22" s="35">
        <f t="shared" si="38"/>
        <v>0</v>
      </c>
      <c r="R22" s="35">
        <f t="shared" si="38"/>
        <v>0</v>
      </c>
      <c r="S22" s="35">
        <f t="shared" si="38"/>
        <v>0</v>
      </c>
      <c r="T22" s="35">
        <f t="shared" si="38"/>
        <v>0</v>
      </c>
      <c r="U22" s="35">
        <f t="shared" si="38"/>
        <v>0</v>
      </c>
      <c r="V22" s="35">
        <f>SUM(V23:V24)</f>
        <v>36500</v>
      </c>
      <c r="W22" s="35">
        <f t="shared" ref="W22:BB22" si="39">SUM(W23:W24)</f>
        <v>35475</v>
      </c>
      <c r="X22" s="35">
        <f t="shared" si="39"/>
        <v>0</v>
      </c>
      <c r="Y22" s="35">
        <f t="shared" si="39"/>
        <v>0</v>
      </c>
      <c r="Z22" s="118">
        <f t="shared" si="39"/>
        <v>0</v>
      </c>
      <c r="AA22" s="35">
        <f t="shared" si="39"/>
        <v>0</v>
      </c>
      <c r="AB22" s="35">
        <f t="shared" si="39"/>
        <v>0</v>
      </c>
      <c r="AC22" s="35">
        <f t="shared" si="39"/>
        <v>0</v>
      </c>
      <c r="AD22" s="35">
        <f t="shared" si="39"/>
        <v>0</v>
      </c>
      <c r="AE22" s="35">
        <f t="shared" si="39"/>
        <v>0</v>
      </c>
      <c r="AF22" s="35">
        <f t="shared" si="39"/>
        <v>0</v>
      </c>
      <c r="AG22" s="35">
        <f t="shared" si="39"/>
        <v>0</v>
      </c>
      <c r="AH22" s="35">
        <f t="shared" si="39"/>
        <v>0</v>
      </c>
      <c r="AI22" s="35">
        <f t="shared" si="39"/>
        <v>0</v>
      </c>
      <c r="AJ22" s="35">
        <f t="shared" si="39"/>
        <v>0</v>
      </c>
      <c r="AK22" s="35">
        <f t="shared" si="39"/>
        <v>0</v>
      </c>
      <c r="AL22" s="35">
        <f t="shared" si="39"/>
        <v>35475</v>
      </c>
      <c r="AM22" s="35">
        <f t="shared" si="39"/>
        <v>35475</v>
      </c>
      <c r="AN22" s="35">
        <f t="shared" si="39"/>
        <v>0</v>
      </c>
      <c r="AO22" s="35">
        <f t="shared" si="39"/>
        <v>0</v>
      </c>
      <c r="AP22" s="118">
        <f t="shared" si="39"/>
        <v>0</v>
      </c>
      <c r="AQ22" s="35">
        <f t="shared" si="39"/>
        <v>0</v>
      </c>
      <c r="AR22" s="35">
        <f t="shared" si="39"/>
        <v>0</v>
      </c>
      <c r="AS22" s="35">
        <f t="shared" si="39"/>
        <v>0</v>
      </c>
      <c r="AT22" s="35">
        <f t="shared" si="39"/>
        <v>0</v>
      </c>
      <c r="AU22" s="35">
        <f t="shared" si="39"/>
        <v>0</v>
      </c>
      <c r="AV22" s="35">
        <f t="shared" si="39"/>
        <v>0</v>
      </c>
      <c r="AW22" s="35">
        <f t="shared" si="39"/>
        <v>0</v>
      </c>
      <c r="AX22" s="35">
        <f t="shared" si="39"/>
        <v>0</v>
      </c>
      <c r="AY22" s="35">
        <f t="shared" si="39"/>
        <v>0</v>
      </c>
      <c r="AZ22" s="35">
        <f t="shared" si="39"/>
        <v>0</v>
      </c>
      <c r="BA22" s="35">
        <f t="shared" si="39"/>
        <v>0</v>
      </c>
      <c r="BB22" s="35">
        <f t="shared" si="39"/>
        <v>35475</v>
      </c>
    </row>
    <row r="23" spans="1:79" s="19" customFormat="1" ht="15.75" hidden="1" x14ac:dyDescent="0.25">
      <c r="A23" s="78"/>
      <c r="B23" s="40"/>
      <c r="C23" s="41">
        <v>913</v>
      </c>
      <c r="D23" s="42">
        <v>35475</v>
      </c>
      <c r="E23" s="56"/>
      <c r="F23" s="56">
        <f>1025</f>
        <v>1025</v>
      </c>
      <c r="G23" s="118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42">
        <f>SUM(D23:U23)</f>
        <v>36500</v>
      </c>
      <c r="W23" s="42">
        <v>35475</v>
      </c>
      <c r="X23" s="56"/>
      <c r="Y23" s="56"/>
      <c r="Z23" s="118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42">
        <f>SUM(W23:AK23)</f>
        <v>35475</v>
      </c>
      <c r="AM23" s="42">
        <v>35475</v>
      </c>
      <c r="AN23" s="56"/>
      <c r="AO23" s="56"/>
      <c r="AP23" s="118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42">
        <f t="shared" ref="BB23" si="40">SUM(AM23:BA23)</f>
        <v>35475</v>
      </c>
    </row>
    <row r="24" spans="1:79" s="19" customFormat="1" ht="15.75" hidden="1" x14ac:dyDescent="0.25">
      <c r="A24" s="78"/>
      <c r="B24" s="40"/>
      <c r="C24" s="41">
        <v>920</v>
      </c>
      <c r="D24" s="42"/>
      <c r="E24" s="56"/>
      <c r="F24" s="56"/>
      <c r="G24" s="118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42">
        <f>SUM(D24:U24)</f>
        <v>0</v>
      </c>
      <c r="W24" s="56"/>
      <c r="X24" s="56"/>
      <c r="Y24" s="56"/>
      <c r="Z24" s="118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118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>
        <f>SUM(AM24:BA24)</f>
        <v>0</v>
      </c>
    </row>
    <row r="25" spans="1:79" s="19" customFormat="1" ht="31.5" x14ac:dyDescent="0.25">
      <c r="A25" s="78" t="s">
        <v>8</v>
      </c>
      <c r="B25" s="33" t="s">
        <v>36</v>
      </c>
      <c r="C25" s="34" t="s">
        <v>66</v>
      </c>
      <c r="D25" s="35">
        <f t="shared" ref="D25:AI25" si="41">SUM(D26:D29)</f>
        <v>2310</v>
      </c>
      <c r="E25" s="35">
        <f t="shared" si="41"/>
        <v>124946</v>
      </c>
      <c r="F25" s="35">
        <f t="shared" si="41"/>
        <v>0</v>
      </c>
      <c r="G25" s="118">
        <f t="shared" si="41"/>
        <v>0</v>
      </c>
      <c r="H25" s="35">
        <f t="shared" si="41"/>
        <v>0</v>
      </c>
      <c r="I25" s="35">
        <f t="shared" si="41"/>
        <v>0</v>
      </c>
      <c r="J25" s="35">
        <f t="shared" si="41"/>
        <v>0</v>
      </c>
      <c r="K25" s="35">
        <f t="shared" si="41"/>
        <v>0</v>
      </c>
      <c r="L25" s="35">
        <f t="shared" si="41"/>
        <v>0</v>
      </c>
      <c r="M25" s="35">
        <f t="shared" si="41"/>
        <v>0</v>
      </c>
      <c r="N25" s="35">
        <f t="shared" si="41"/>
        <v>0</v>
      </c>
      <c r="O25" s="35">
        <f t="shared" si="41"/>
        <v>0</v>
      </c>
      <c r="P25" s="35">
        <f t="shared" si="41"/>
        <v>0</v>
      </c>
      <c r="Q25" s="35">
        <f t="shared" si="41"/>
        <v>0</v>
      </c>
      <c r="R25" s="35">
        <f t="shared" si="41"/>
        <v>0</v>
      </c>
      <c r="S25" s="35">
        <f t="shared" si="41"/>
        <v>0</v>
      </c>
      <c r="T25" s="35">
        <f t="shared" si="41"/>
        <v>0</v>
      </c>
      <c r="U25" s="35">
        <f t="shared" si="41"/>
        <v>0</v>
      </c>
      <c r="V25" s="35">
        <f t="shared" si="41"/>
        <v>127256</v>
      </c>
      <c r="W25" s="35">
        <f t="shared" si="41"/>
        <v>2310</v>
      </c>
      <c r="X25" s="35">
        <f t="shared" si="41"/>
        <v>27380</v>
      </c>
      <c r="Y25" s="35">
        <f t="shared" si="41"/>
        <v>0</v>
      </c>
      <c r="Z25" s="118">
        <f t="shared" si="41"/>
        <v>0</v>
      </c>
      <c r="AA25" s="35">
        <f t="shared" si="41"/>
        <v>0</v>
      </c>
      <c r="AB25" s="35">
        <f t="shared" si="41"/>
        <v>0</v>
      </c>
      <c r="AC25" s="35">
        <f t="shared" si="41"/>
        <v>0</v>
      </c>
      <c r="AD25" s="35">
        <f t="shared" si="41"/>
        <v>0</v>
      </c>
      <c r="AE25" s="35">
        <f t="shared" si="41"/>
        <v>0</v>
      </c>
      <c r="AF25" s="35">
        <f t="shared" si="41"/>
        <v>0</v>
      </c>
      <c r="AG25" s="35">
        <f t="shared" si="41"/>
        <v>0</v>
      </c>
      <c r="AH25" s="35">
        <f t="shared" si="41"/>
        <v>0</v>
      </c>
      <c r="AI25" s="35">
        <f t="shared" si="41"/>
        <v>0</v>
      </c>
      <c r="AJ25" s="35">
        <f t="shared" ref="AJ25:BB25" si="42">SUM(AJ26:AJ29)</f>
        <v>0</v>
      </c>
      <c r="AK25" s="35">
        <f t="shared" si="42"/>
        <v>0</v>
      </c>
      <c r="AL25" s="35">
        <f t="shared" si="42"/>
        <v>29690</v>
      </c>
      <c r="AM25" s="35">
        <f t="shared" si="42"/>
        <v>0</v>
      </c>
      <c r="AN25" s="35">
        <f t="shared" si="42"/>
        <v>0</v>
      </c>
      <c r="AO25" s="35">
        <f t="shared" si="42"/>
        <v>0</v>
      </c>
      <c r="AP25" s="118">
        <f t="shared" si="42"/>
        <v>0</v>
      </c>
      <c r="AQ25" s="35">
        <f t="shared" si="42"/>
        <v>0</v>
      </c>
      <c r="AR25" s="35">
        <f t="shared" si="42"/>
        <v>0</v>
      </c>
      <c r="AS25" s="35">
        <f t="shared" si="42"/>
        <v>0</v>
      </c>
      <c r="AT25" s="35">
        <f t="shared" si="42"/>
        <v>0</v>
      </c>
      <c r="AU25" s="35">
        <f t="shared" si="42"/>
        <v>0</v>
      </c>
      <c r="AV25" s="35">
        <f t="shared" si="42"/>
        <v>0</v>
      </c>
      <c r="AW25" s="35">
        <f t="shared" si="42"/>
        <v>0</v>
      </c>
      <c r="AX25" s="35">
        <f t="shared" si="42"/>
        <v>0</v>
      </c>
      <c r="AY25" s="35">
        <f t="shared" si="42"/>
        <v>0</v>
      </c>
      <c r="AZ25" s="35">
        <f t="shared" si="42"/>
        <v>0</v>
      </c>
      <c r="BA25" s="35">
        <f t="shared" si="42"/>
        <v>0</v>
      </c>
      <c r="BB25" s="35">
        <f t="shared" si="42"/>
        <v>0</v>
      </c>
    </row>
    <row r="26" spans="1:79" s="44" customFormat="1" ht="15.75" hidden="1" x14ac:dyDescent="0.25">
      <c r="A26" s="78"/>
      <c r="B26" s="40"/>
      <c r="C26" s="41">
        <v>913</v>
      </c>
      <c r="D26" s="42"/>
      <c r="E26" s="42">
        <f>36216</f>
        <v>36216</v>
      </c>
      <c r="F26" s="42"/>
      <c r="G26" s="119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>
        <f t="shared" ref="V26:V29" si="43">SUM(D26:U26)</f>
        <v>36216</v>
      </c>
      <c r="W26" s="42"/>
      <c r="X26" s="42"/>
      <c r="Y26" s="42"/>
      <c r="Z26" s="119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>
        <f>SUM(W26:AK26)</f>
        <v>0</v>
      </c>
      <c r="AM26" s="42"/>
      <c r="AN26" s="42"/>
      <c r="AO26" s="42"/>
      <c r="AP26" s="119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>
        <f t="shared" ref="BB26:BB29" si="44">SUM(AM26:BA26)</f>
        <v>0</v>
      </c>
    </row>
    <row r="27" spans="1:79" s="44" customFormat="1" ht="15.75" hidden="1" x14ac:dyDescent="0.25">
      <c r="A27" s="78"/>
      <c r="B27" s="40"/>
      <c r="C27" s="41">
        <v>915</v>
      </c>
      <c r="D27" s="42">
        <v>2310</v>
      </c>
      <c r="E27" s="42">
        <f>28094</f>
        <v>28094</v>
      </c>
      <c r="F27" s="42"/>
      <c r="G27" s="119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>
        <f t="shared" si="43"/>
        <v>30404</v>
      </c>
      <c r="W27" s="42">
        <v>2310</v>
      </c>
      <c r="X27" s="42">
        <f>27380</f>
        <v>27380</v>
      </c>
      <c r="Y27" s="42"/>
      <c r="Z27" s="119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>
        <f>SUM(W27:AK27)</f>
        <v>29690</v>
      </c>
      <c r="AM27" s="42"/>
      <c r="AN27" s="42"/>
      <c r="AO27" s="42"/>
      <c r="AP27" s="119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>
        <f t="shared" si="44"/>
        <v>0</v>
      </c>
    </row>
    <row r="28" spans="1:79" s="44" customFormat="1" ht="15.75" hidden="1" x14ac:dyDescent="0.25">
      <c r="A28" s="78"/>
      <c r="B28" s="40"/>
      <c r="C28" s="41">
        <v>921</v>
      </c>
      <c r="D28" s="42"/>
      <c r="E28" s="42">
        <f>42896+17237+503</f>
        <v>60636</v>
      </c>
      <c r="F28" s="42"/>
      <c r="G28" s="119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>
        <f t="shared" si="43"/>
        <v>60636</v>
      </c>
      <c r="W28" s="42"/>
      <c r="X28" s="42"/>
      <c r="Y28" s="42"/>
      <c r="Z28" s="119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>
        <f>SUM(W28:AK28)</f>
        <v>0</v>
      </c>
      <c r="AM28" s="42"/>
      <c r="AN28" s="42"/>
      <c r="AO28" s="42"/>
      <c r="AP28" s="119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>
        <f t="shared" si="44"/>
        <v>0</v>
      </c>
    </row>
    <row r="29" spans="1:79" s="44" customFormat="1" ht="15.75" hidden="1" x14ac:dyDescent="0.25">
      <c r="A29" s="78"/>
      <c r="B29" s="40"/>
      <c r="C29" s="41">
        <v>924</v>
      </c>
      <c r="D29" s="42"/>
      <c r="E29" s="42"/>
      <c r="F29" s="42"/>
      <c r="G29" s="119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>
        <f t="shared" si="43"/>
        <v>0</v>
      </c>
      <c r="W29" s="42"/>
      <c r="X29" s="42"/>
      <c r="Y29" s="42"/>
      <c r="Z29" s="119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>
        <f>SUM(W29:AK29)</f>
        <v>0</v>
      </c>
      <c r="AM29" s="42"/>
      <c r="AN29" s="42"/>
      <c r="AO29" s="42"/>
      <c r="AP29" s="119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>
        <f t="shared" si="44"/>
        <v>0</v>
      </c>
    </row>
    <row r="30" spans="1:79" s="19" customFormat="1" ht="31.5" x14ac:dyDescent="0.25">
      <c r="A30" s="78" t="s">
        <v>9</v>
      </c>
      <c r="B30" s="33" t="s">
        <v>37</v>
      </c>
      <c r="C30" s="94" t="s">
        <v>87</v>
      </c>
      <c r="D30" s="13">
        <v>1229</v>
      </c>
      <c r="E30" s="13"/>
      <c r="F30" s="13"/>
      <c r="G30" s="116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>
        <f>SUM(D30:U30)</f>
        <v>1229</v>
      </c>
      <c r="W30" s="13"/>
      <c r="X30" s="13"/>
      <c r="Y30" s="13"/>
      <c r="Z30" s="116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>
        <f>SUM(W30:AK30)</f>
        <v>0</v>
      </c>
      <c r="AM30" s="35"/>
      <c r="AN30" s="13"/>
      <c r="AO30" s="13"/>
      <c r="AP30" s="116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35">
        <f>SUM(AM30:BA30)</f>
        <v>0</v>
      </c>
    </row>
    <row r="31" spans="1:79" s="19" customFormat="1" ht="33.75" customHeight="1" x14ac:dyDescent="0.25">
      <c r="A31" s="78" t="s">
        <v>10</v>
      </c>
      <c r="B31" s="33" t="s">
        <v>38</v>
      </c>
      <c r="C31" s="34" t="s">
        <v>81</v>
      </c>
      <c r="D31" s="35">
        <f t="shared" ref="D31" si="45">SUM(D32:D34)</f>
        <v>2618540</v>
      </c>
      <c r="E31" s="35">
        <f t="shared" ref="E31" si="46">SUM(E32:E34)</f>
        <v>4833</v>
      </c>
      <c r="F31" s="35">
        <f t="shared" ref="F31" si="47">SUM(F32:F34)</f>
        <v>320468</v>
      </c>
      <c r="G31" s="118">
        <f t="shared" ref="G31" si="48">SUM(G32:G34)</f>
        <v>1500</v>
      </c>
      <c r="H31" s="35">
        <f t="shared" ref="H31:I31" si="49">SUM(H32:H34)</f>
        <v>0</v>
      </c>
      <c r="I31" s="35">
        <f t="shared" si="49"/>
        <v>0</v>
      </c>
      <c r="J31" s="35">
        <f t="shared" ref="J31" si="50">SUM(J32:J34)</f>
        <v>0</v>
      </c>
      <c r="K31" s="35">
        <f t="shared" ref="K31" si="51">SUM(K32:K34)</f>
        <v>0</v>
      </c>
      <c r="L31" s="35">
        <f t="shared" ref="L31" si="52">SUM(L32:L34)</f>
        <v>0</v>
      </c>
      <c r="M31" s="35">
        <f t="shared" ref="M31" si="53">SUM(M32:M34)</f>
        <v>0</v>
      </c>
      <c r="N31" s="35">
        <f t="shared" ref="N31" si="54">SUM(N32:N34)</f>
        <v>0</v>
      </c>
      <c r="O31" s="35">
        <f t="shared" ref="O31" si="55">SUM(O32:O34)</f>
        <v>0</v>
      </c>
      <c r="P31" s="35">
        <f t="shared" ref="P31" si="56">SUM(P32:P34)</f>
        <v>0</v>
      </c>
      <c r="Q31" s="35">
        <f t="shared" ref="Q31" si="57">SUM(Q32:Q34)</f>
        <v>0</v>
      </c>
      <c r="R31" s="35">
        <f t="shared" ref="R31" si="58">SUM(R32:R34)</f>
        <v>0</v>
      </c>
      <c r="S31" s="35">
        <f t="shared" ref="S31" si="59">SUM(S32:S34)</f>
        <v>0</v>
      </c>
      <c r="T31" s="35">
        <f t="shared" ref="T31" si="60">SUM(T32:T34)</f>
        <v>0</v>
      </c>
      <c r="U31" s="35">
        <f t="shared" ref="U31" si="61">SUM(U32:U34)</f>
        <v>0</v>
      </c>
      <c r="V31" s="35">
        <f t="shared" ref="V31" si="62">SUM(V32:V34)</f>
        <v>2945341</v>
      </c>
      <c r="W31" s="35">
        <f t="shared" ref="W31" si="63">SUM(W32:W34)</f>
        <v>2598898</v>
      </c>
      <c r="X31" s="35">
        <f t="shared" ref="X31" si="64">SUM(X32:X34)</f>
        <v>2790</v>
      </c>
      <c r="Y31" s="35">
        <f t="shared" ref="Y31" si="65">SUM(Y32:Y34)</f>
        <v>216158</v>
      </c>
      <c r="Z31" s="118">
        <f t="shared" ref="Z31" si="66">SUM(Z32:Z34)</f>
        <v>0</v>
      </c>
      <c r="AA31" s="35">
        <f t="shared" ref="AA31" si="67">SUM(AA32:AA34)</f>
        <v>0</v>
      </c>
      <c r="AB31" s="35">
        <f t="shared" ref="AB31" si="68">SUM(AB32:AB34)</f>
        <v>0</v>
      </c>
      <c r="AC31" s="35">
        <f t="shared" ref="AC31" si="69">SUM(AC32:AC34)</f>
        <v>0</v>
      </c>
      <c r="AD31" s="35">
        <f t="shared" ref="AD31" si="70">SUM(AD32:AD34)</f>
        <v>0</v>
      </c>
      <c r="AE31" s="35">
        <f t="shared" ref="AE31" si="71">SUM(AE32:AE34)</f>
        <v>0</v>
      </c>
      <c r="AF31" s="35">
        <f t="shared" ref="AF31" si="72">SUM(AF32:AF34)</f>
        <v>0</v>
      </c>
      <c r="AG31" s="35">
        <f t="shared" ref="AG31" si="73">SUM(AG32:AG34)</f>
        <v>0</v>
      </c>
      <c r="AH31" s="35">
        <f t="shared" ref="AH31" si="74">SUM(AH32:AH34)</f>
        <v>0</v>
      </c>
      <c r="AI31" s="35">
        <f t="shared" ref="AI31" si="75">SUM(AI32:AI34)</f>
        <v>0</v>
      </c>
      <c r="AJ31" s="35">
        <f t="shared" ref="AJ31" si="76">SUM(AJ32:AJ34)</f>
        <v>0</v>
      </c>
      <c r="AK31" s="35">
        <f t="shared" ref="AK31" si="77">SUM(AK32:AK34)</f>
        <v>0</v>
      </c>
      <c r="AL31" s="35">
        <f t="shared" ref="AL31:BA31" si="78">SUM(AL32:AL34)</f>
        <v>2817846</v>
      </c>
      <c r="AM31" s="35">
        <f t="shared" si="78"/>
        <v>2584804</v>
      </c>
      <c r="AN31" s="35">
        <f t="shared" si="78"/>
        <v>0</v>
      </c>
      <c r="AO31" s="35">
        <f t="shared" si="78"/>
        <v>6560</v>
      </c>
      <c r="AP31" s="118">
        <f t="shared" si="78"/>
        <v>0</v>
      </c>
      <c r="AQ31" s="35">
        <f t="shared" si="78"/>
        <v>0</v>
      </c>
      <c r="AR31" s="35">
        <f t="shared" si="78"/>
        <v>0</v>
      </c>
      <c r="AS31" s="35">
        <f t="shared" si="78"/>
        <v>0</v>
      </c>
      <c r="AT31" s="35">
        <f t="shared" si="78"/>
        <v>0</v>
      </c>
      <c r="AU31" s="35">
        <f t="shared" si="78"/>
        <v>0</v>
      </c>
      <c r="AV31" s="35">
        <f t="shared" si="78"/>
        <v>0</v>
      </c>
      <c r="AW31" s="35">
        <f t="shared" si="78"/>
        <v>0</v>
      </c>
      <c r="AX31" s="35">
        <f t="shared" si="78"/>
        <v>0</v>
      </c>
      <c r="AY31" s="35">
        <f t="shared" si="78"/>
        <v>0</v>
      </c>
      <c r="AZ31" s="35">
        <f t="shared" si="78"/>
        <v>0</v>
      </c>
      <c r="BA31" s="35">
        <f t="shared" si="78"/>
        <v>0</v>
      </c>
      <c r="BB31" s="35">
        <f>SUM(BB32:BB34)</f>
        <v>2591364</v>
      </c>
    </row>
    <row r="32" spans="1:79" s="44" customFormat="1" ht="15" hidden="1" customHeight="1" x14ac:dyDescent="0.25">
      <c r="A32" s="79"/>
      <c r="B32" s="55"/>
      <c r="C32" s="41">
        <v>913</v>
      </c>
      <c r="D32" s="42">
        <v>2608960</v>
      </c>
      <c r="E32" s="42">
        <f>744+452+3619+18</f>
        <v>4833</v>
      </c>
      <c r="F32" s="42">
        <f>60482+217200+13889+7192+7148+14557</f>
        <v>320468</v>
      </c>
      <c r="G32" s="119">
        <f>1500</f>
        <v>1500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>
        <f t="shared" ref="V32:V33" si="79">SUM(D32:U32)</f>
        <v>2935761</v>
      </c>
      <c r="W32" s="42">
        <v>2584804</v>
      </c>
      <c r="X32" s="42">
        <f>2785+5</f>
        <v>2790</v>
      </c>
      <c r="Y32" s="42">
        <f>216158</f>
        <v>216158</v>
      </c>
      <c r="Z32" s="119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>
        <f>SUM(W32:AK32)</f>
        <v>2803752</v>
      </c>
      <c r="AM32" s="42">
        <v>2584804</v>
      </c>
      <c r="AN32" s="42"/>
      <c r="AO32" s="42">
        <f>6560</f>
        <v>6560</v>
      </c>
      <c r="AP32" s="119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>
        <f t="shared" ref="BB32:BB33" si="80">SUM(AM32:BA32)</f>
        <v>2591364</v>
      </c>
    </row>
    <row r="33" spans="1:54" s="44" customFormat="1" ht="15" hidden="1" customHeight="1" x14ac:dyDescent="0.25">
      <c r="A33" s="79"/>
      <c r="B33" s="55"/>
      <c r="C33" s="41">
        <v>914</v>
      </c>
      <c r="D33" s="42">
        <v>9580</v>
      </c>
      <c r="E33" s="42"/>
      <c r="F33" s="42"/>
      <c r="G33" s="119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>
        <f t="shared" si="79"/>
        <v>9580</v>
      </c>
      <c r="W33" s="42">
        <v>14094</v>
      </c>
      <c r="X33" s="42"/>
      <c r="Y33" s="42"/>
      <c r="Z33" s="119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>
        <f>SUM(W33:AK33)</f>
        <v>14094</v>
      </c>
      <c r="AM33" s="42"/>
      <c r="AN33" s="42"/>
      <c r="AO33" s="42"/>
      <c r="AP33" s="119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>
        <f t="shared" si="80"/>
        <v>0</v>
      </c>
    </row>
    <row r="34" spans="1:54" s="44" customFormat="1" ht="15.75" hidden="1" x14ac:dyDescent="0.25">
      <c r="A34" s="79"/>
      <c r="B34" s="55"/>
      <c r="C34" s="41">
        <v>920</v>
      </c>
      <c r="D34" s="42"/>
      <c r="E34" s="42"/>
      <c r="F34" s="42"/>
      <c r="G34" s="119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>
        <f t="shared" ref="V34" si="81">SUM(D34:U34)</f>
        <v>0</v>
      </c>
      <c r="W34" s="42"/>
      <c r="X34" s="42"/>
      <c r="Y34" s="42"/>
      <c r="Z34" s="119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>
        <f>SUM(W34:AK34)</f>
        <v>0</v>
      </c>
      <c r="AM34" s="42"/>
      <c r="AN34" s="42"/>
      <c r="AO34" s="42"/>
      <c r="AP34" s="119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>
        <f t="shared" ref="BB34" si="82">SUM(AM34:BA34)</f>
        <v>0</v>
      </c>
    </row>
    <row r="35" spans="1:54" s="19" customFormat="1" ht="31.5" x14ac:dyDescent="0.25">
      <c r="A35" s="78" t="s">
        <v>11</v>
      </c>
      <c r="B35" s="33" t="s">
        <v>39</v>
      </c>
      <c r="C35" s="96" t="s">
        <v>82</v>
      </c>
      <c r="D35" s="13">
        <v>131792</v>
      </c>
      <c r="E35" s="13"/>
      <c r="F35" s="13">
        <f>201297</f>
        <v>201297</v>
      </c>
      <c r="G35" s="116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>
        <f>SUM(D35:U35)</f>
        <v>333089</v>
      </c>
      <c r="W35" s="13">
        <v>131792</v>
      </c>
      <c r="X35" s="13"/>
      <c r="Y35" s="13">
        <f>203733</f>
        <v>203733</v>
      </c>
      <c r="Z35" s="116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>
        <f>SUM(W35:AK35)</f>
        <v>335525</v>
      </c>
      <c r="AM35" s="13">
        <v>131792</v>
      </c>
      <c r="AN35" s="13"/>
      <c r="AO35" s="13">
        <v>207040</v>
      </c>
      <c r="AP35" s="116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>
        <f>SUM(AM35:BA35)</f>
        <v>338832</v>
      </c>
    </row>
    <row r="36" spans="1:54" s="19" customFormat="1" ht="64.5" customHeight="1" x14ac:dyDescent="0.25">
      <c r="A36" s="78" t="s">
        <v>12</v>
      </c>
      <c r="B36" s="33" t="s">
        <v>40</v>
      </c>
      <c r="C36" s="34" t="s">
        <v>73</v>
      </c>
      <c r="D36" s="35">
        <f>SUM(D37:D41)</f>
        <v>103652</v>
      </c>
      <c r="E36" s="35">
        <f t="shared" ref="E36:V36" si="83">SUM(E37:E41)</f>
        <v>0</v>
      </c>
      <c r="F36" s="35">
        <f t="shared" si="83"/>
        <v>2855</v>
      </c>
      <c r="G36" s="118">
        <f t="shared" si="83"/>
        <v>0</v>
      </c>
      <c r="H36" s="35">
        <f t="shared" si="83"/>
        <v>0</v>
      </c>
      <c r="I36" s="35">
        <f t="shared" si="83"/>
        <v>0</v>
      </c>
      <c r="J36" s="35">
        <f t="shared" si="83"/>
        <v>0</v>
      </c>
      <c r="K36" s="35">
        <f t="shared" si="83"/>
        <v>0</v>
      </c>
      <c r="L36" s="35">
        <f t="shared" si="83"/>
        <v>0</v>
      </c>
      <c r="M36" s="35">
        <f t="shared" si="83"/>
        <v>0</v>
      </c>
      <c r="N36" s="35">
        <f t="shared" si="83"/>
        <v>0</v>
      </c>
      <c r="O36" s="35">
        <f t="shared" si="83"/>
        <v>0</v>
      </c>
      <c r="P36" s="35">
        <f t="shared" si="83"/>
        <v>0</v>
      </c>
      <c r="Q36" s="35">
        <f t="shared" si="83"/>
        <v>0</v>
      </c>
      <c r="R36" s="35">
        <f t="shared" si="83"/>
        <v>0</v>
      </c>
      <c r="S36" s="35">
        <f t="shared" si="83"/>
        <v>0</v>
      </c>
      <c r="T36" s="35">
        <f t="shared" si="83"/>
        <v>0</v>
      </c>
      <c r="U36" s="35">
        <f t="shared" si="83"/>
        <v>0</v>
      </c>
      <c r="V36" s="35">
        <f t="shared" si="83"/>
        <v>106507</v>
      </c>
      <c r="W36" s="35">
        <f t="shared" ref="W36:BB36" si="84">SUM(W37:W41)</f>
        <v>104898</v>
      </c>
      <c r="X36" s="35">
        <f t="shared" si="84"/>
        <v>0</v>
      </c>
      <c r="Y36" s="35">
        <f t="shared" si="84"/>
        <v>0</v>
      </c>
      <c r="Z36" s="118">
        <f t="shared" si="84"/>
        <v>0</v>
      </c>
      <c r="AA36" s="35">
        <f t="shared" si="84"/>
        <v>0</v>
      </c>
      <c r="AB36" s="35">
        <f t="shared" si="84"/>
        <v>0</v>
      </c>
      <c r="AC36" s="35">
        <f t="shared" si="84"/>
        <v>0</v>
      </c>
      <c r="AD36" s="35">
        <f t="shared" ref="AD36:AI36" si="85">SUM(AD37:AD41)</f>
        <v>0</v>
      </c>
      <c r="AE36" s="35">
        <f t="shared" ref="AE36" si="86">SUM(AE37:AE41)</f>
        <v>0</v>
      </c>
      <c r="AF36" s="35">
        <f t="shared" si="85"/>
        <v>0</v>
      </c>
      <c r="AG36" s="35">
        <f t="shared" si="85"/>
        <v>0</v>
      </c>
      <c r="AH36" s="35">
        <f t="shared" si="85"/>
        <v>0</v>
      </c>
      <c r="AI36" s="35">
        <f t="shared" si="85"/>
        <v>0</v>
      </c>
      <c r="AJ36" s="35">
        <f t="shared" si="84"/>
        <v>0</v>
      </c>
      <c r="AK36" s="35">
        <f t="shared" si="84"/>
        <v>0</v>
      </c>
      <c r="AL36" s="35">
        <f t="shared" si="84"/>
        <v>104898</v>
      </c>
      <c r="AM36" s="35">
        <f t="shared" si="84"/>
        <v>104497</v>
      </c>
      <c r="AN36" s="35">
        <f t="shared" si="84"/>
        <v>0</v>
      </c>
      <c r="AO36" s="35">
        <f t="shared" si="84"/>
        <v>0</v>
      </c>
      <c r="AP36" s="118">
        <f t="shared" si="84"/>
        <v>0</v>
      </c>
      <c r="AQ36" s="35">
        <f t="shared" si="84"/>
        <v>0</v>
      </c>
      <c r="AR36" s="35">
        <f t="shared" si="84"/>
        <v>0</v>
      </c>
      <c r="AS36" s="35">
        <f t="shared" si="84"/>
        <v>0</v>
      </c>
      <c r="AT36" s="35">
        <f t="shared" ref="AT36:AY36" si="87">SUM(AT37:AT41)</f>
        <v>0</v>
      </c>
      <c r="AU36" s="35">
        <f t="shared" si="87"/>
        <v>0</v>
      </c>
      <c r="AV36" s="35">
        <f t="shared" si="87"/>
        <v>0</v>
      </c>
      <c r="AW36" s="35">
        <f t="shared" si="87"/>
        <v>0</v>
      </c>
      <c r="AX36" s="35">
        <f t="shared" si="87"/>
        <v>0</v>
      </c>
      <c r="AY36" s="35">
        <f t="shared" si="87"/>
        <v>0</v>
      </c>
      <c r="AZ36" s="35">
        <f t="shared" si="84"/>
        <v>0</v>
      </c>
      <c r="BA36" s="35">
        <f t="shared" si="84"/>
        <v>0</v>
      </c>
      <c r="BB36" s="35">
        <f t="shared" si="84"/>
        <v>104497</v>
      </c>
    </row>
    <row r="37" spans="1:54" s="44" customFormat="1" hidden="1" x14ac:dyDescent="0.25">
      <c r="A37" s="132"/>
      <c r="B37" s="139"/>
      <c r="C37" s="41">
        <v>906</v>
      </c>
      <c r="D37" s="42">
        <v>99414</v>
      </c>
      <c r="E37" s="42"/>
      <c r="F37" s="42">
        <f>271+2417+30+91</f>
        <v>2809</v>
      </c>
      <c r="G37" s="119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>
        <f t="shared" ref="V37:V41" si="88">SUM(D37:U37)</f>
        <v>102223</v>
      </c>
      <c r="W37" s="42">
        <v>100660</v>
      </c>
      <c r="X37" s="42"/>
      <c r="Y37" s="42"/>
      <c r="Z37" s="119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>
        <f t="shared" ref="AL37:AL41" si="89">SUM(W37:AK37)</f>
        <v>100660</v>
      </c>
      <c r="AM37" s="42">
        <v>100259</v>
      </c>
      <c r="AN37" s="42"/>
      <c r="AO37" s="42"/>
      <c r="AP37" s="119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>
        <f t="shared" ref="BB37:BB41" si="90">SUM(AM37:BA37)</f>
        <v>100259</v>
      </c>
    </row>
    <row r="38" spans="1:54" s="44" customFormat="1" hidden="1" x14ac:dyDescent="0.25">
      <c r="A38" s="133"/>
      <c r="B38" s="140"/>
      <c r="C38" s="41">
        <v>912</v>
      </c>
      <c r="D38" s="42"/>
      <c r="E38" s="42"/>
      <c r="F38" s="42"/>
      <c r="G38" s="119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>
        <f t="shared" si="88"/>
        <v>0</v>
      </c>
      <c r="W38" s="42"/>
      <c r="X38" s="42"/>
      <c r="Y38" s="42"/>
      <c r="Z38" s="119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>
        <f t="shared" si="89"/>
        <v>0</v>
      </c>
      <c r="AM38" s="42"/>
      <c r="AN38" s="42"/>
      <c r="AO38" s="42"/>
      <c r="AP38" s="119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>
        <f t="shared" si="90"/>
        <v>0</v>
      </c>
    </row>
    <row r="39" spans="1:54" s="44" customFormat="1" hidden="1" x14ac:dyDescent="0.25">
      <c r="A39" s="133"/>
      <c r="B39" s="140"/>
      <c r="C39" s="41">
        <v>917</v>
      </c>
      <c r="D39" s="42"/>
      <c r="E39" s="42"/>
      <c r="F39" s="42"/>
      <c r="G39" s="119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>
        <f t="shared" si="88"/>
        <v>0</v>
      </c>
      <c r="W39" s="42"/>
      <c r="X39" s="42"/>
      <c r="Y39" s="42"/>
      <c r="Z39" s="119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>
        <f t="shared" si="89"/>
        <v>0</v>
      </c>
      <c r="AM39" s="42"/>
      <c r="AN39" s="42"/>
      <c r="AO39" s="42"/>
      <c r="AP39" s="119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>
        <f t="shared" si="90"/>
        <v>0</v>
      </c>
    </row>
    <row r="40" spans="1:54" s="44" customFormat="1" hidden="1" x14ac:dyDescent="0.25">
      <c r="A40" s="133"/>
      <c r="B40" s="140"/>
      <c r="C40" s="41">
        <v>920</v>
      </c>
      <c r="D40" s="42">
        <v>3670</v>
      </c>
      <c r="E40" s="42"/>
      <c r="F40" s="42">
        <f>46</f>
        <v>46</v>
      </c>
      <c r="G40" s="119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>
        <f t="shared" si="88"/>
        <v>3716</v>
      </c>
      <c r="W40" s="42">
        <v>3670</v>
      </c>
      <c r="X40" s="42"/>
      <c r="Y40" s="42"/>
      <c r="Z40" s="119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>
        <f t="shared" si="89"/>
        <v>3670</v>
      </c>
      <c r="AM40" s="42">
        <v>3670</v>
      </c>
      <c r="AN40" s="42"/>
      <c r="AO40" s="42"/>
      <c r="AP40" s="119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>
        <f t="shared" si="90"/>
        <v>3670</v>
      </c>
    </row>
    <row r="41" spans="1:54" s="44" customFormat="1" hidden="1" x14ac:dyDescent="0.25">
      <c r="A41" s="134"/>
      <c r="B41" s="141"/>
      <c r="C41" s="41">
        <v>923</v>
      </c>
      <c r="D41" s="42">
        <v>568</v>
      </c>
      <c r="E41" s="42"/>
      <c r="F41" s="42"/>
      <c r="G41" s="119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>
        <f t="shared" si="88"/>
        <v>568</v>
      </c>
      <c r="W41" s="42">
        <v>568</v>
      </c>
      <c r="X41" s="42"/>
      <c r="Y41" s="42"/>
      <c r="Z41" s="119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>
        <f t="shared" si="89"/>
        <v>568</v>
      </c>
      <c r="AM41" s="42">
        <v>568</v>
      </c>
      <c r="AN41" s="42"/>
      <c r="AO41" s="42"/>
      <c r="AP41" s="119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>
        <f t="shared" si="90"/>
        <v>568</v>
      </c>
    </row>
    <row r="42" spans="1:54" s="19" customFormat="1" ht="35.25" customHeight="1" x14ac:dyDescent="0.25">
      <c r="A42" s="78" t="s">
        <v>13</v>
      </c>
      <c r="B42" s="33" t="s">
        <v>41</v>
      </c>
      <c r="C42" s="94" t="s">
        <v>100</v>
      </c>
      <c r="D42" s="13">
        <f>SUM(D43:D44)</f>
        <v>14212</v>
      </c>
      <c r="E42" s="13">
        <f t="shared" ref="E42:BB42" si="91">SUM(E43:E44)</f>
        <v>978</v>
      </c>
      <c r="F42" s="13">
        <f t="shared" si="91"/>
        <v>703</v>
      </c>
      <c r="G42" s="116">
        <f t="shared" si="91"/>
        <v>0</v>
      </c>
      <c r="H42" s="13">
        <f t="shared" si="91"/>
        <v>0</v>
      </c>
      <c r="I42" s="13">
        <f t="shared" si="91"/>
        <v>0</v>
      </c>
      <c r="J42" s="13">
        <f t="shared" si="91"/>
        <v>0</v>
      </c>
      <c r="K42" s="13">
        <f t="shared" si="91"/>
        <v>0</v>
      </c>
      <c r="L42" s="13">
        <f t="shared" si="91"/>
        <v>0</v>
      </c>
      <c r="M42" s="13">
        <f t="shared" ref="M42:T42" si="92">SUM(M43:M44)</f>
        <v>0</v>
      </c>
      <c r="N42" s="13">
        <f t="shared" si="92"/>
        <v>0</v>
      </c>
      <c r="O42" s="13">
        <f t="shared" ref="O42:P42" si="93">SUM(O43:O44)</f>
        <v>0</v>
      </c>
      <c r="P42" s="13">
        <f t="shared" si="93"/>
        <v>0</v>
      </c>
      <c r="Q42" s="13">
        <f t="shared" si="92"/>
        <v>0</v>
      </c>
      <c r="R42" s="13">
        <f t="shared" si="92"/>
        <v>0</v>
      </c>
      <c r="S42" s="13">
        <f t="shared" si="92"/>
        <v>0</v>
      </c>
      <c r="T42" s="13">
        <f t="shared" si="92"/>
        <v>0</v>
      </c>
      <c r="U42" s="13">
        <f t="shared" si="91"/>
        <v>0</v>
      </c>
      <c r="V42" s="13">
        <f t="shared" si="91"/>
        <v>15893</v>
      </c>
      <c r="W42" s="13">
        <f t="shared" si="91"/>
        <v>23401</v>
      </c>
      <c r="X42" s="13">
        <f t="shared" si="91"/>
        <v>978</v>
      </c>
      <c r="Y42" s="13">
        <f t="shared" si="91"/>
        <v>0</v>
      </c>
      <c r="Z42" s="116">
        <f t="shared" si="91"/>
        <v>0</v>
      </c>
      <c r="AA42" s="13">
        <f t="shared" si="91"/>
        <v>0</v>
      </c>
      <c r="AB42" s="13">
        <f t="shared" si="91"/>
        <v>0</v>
      </c>
      <c r="AC42" s="13">
        <f t="shared" si="91"/>
        <v>0</v>
      </c>
      <c r="AD42" s="13">
        <f t="shared" ref="AD42:AI42" si="94">SUM(AD43:AD44)</f>
        <v>0</v>
      </c>
      <c r="AE42" s="13">
        <f t="shared" ref="AE42" si="95">SUM(AE43:AE44)</f>
        <v>0</v>
      </c>
      <c r="AF42" s="13">
        <f t="shared" si="94"/>
        <v>0</v>
      </c>
      <c r="AG42" s="13">
        <f t="shared" si="94"/>
        <v>0</v>
      </c>
      <c r="AH42" s="13">
        <f t="shared" si="94"/>
        <v>0</v>
      </c>
      <c r="AI42" s="13">
        <f t="shared" si="94"/>
        <v>0</v>
      </c>
      <c r="AJ42" s="13">
        <f t="shared" si="91"/>
        <v>0</v>
      </c>
      <c r="AK42" s="13">
        <f t="shared" si="91"/>
        <v>0</v>
      </c>
      <c r="AL42" s="13">
        <f t="shared" si="91"/>
        <v>24379</v>
      </c>
      <c r="AM42" s="13">
        <f t="shared" si="91"/>
        <v>23112</v>
      </c>
      <c r="AN42" s="13">
        <f t="shared" si="91"/>
        <v>978</v>
      </c>
      <c r="AO42" s="13">
        <f t="shared" si="91"/>
        <v>0</v>
      </c>
      <c r="AP42" s="116">
        <f t="shared" si="91"/>
        <v>0</v>
      </c>
      <c r="AQ42" s="13">
        <f t="shared" si="91"/>
        <v>0</v>
      </c>
      <c r="AR42" s="13">
        <f t="shared" si="91"/>
        <v>0</v>
      </c>
      <c r="AS42" s="13">
        <f t="shared" si="91"/>
        <v>0</v>
      </c>
      <c r="AT42" s="13">
        <f t="shared" ref="AT42:AY42" si="96">SUM(AT43:AT44)</f>
        <v>0</v>
      </c>
      <c r="AU42" s="13">
        <f t="shared" si="96"/>
        <v>0</v>
      </c>
      <c r="AV42" s="13">
        <f t="shared" si="96"/>
        <v>0</v>
      </c>
      <c r="AW42" s="13">
        <f t="shared" si="96"/>
        <v>0</v>
      </c>
      <c r="AX42" s="13">
        <f t="shared" si="96"/>
        <v>0</v>
      </c>
      <c r="AY42" s="13">
        <f t="shared" si="96"/>
        <v>0</v>
      </c>
      <c r="AZ42" s="13">
        <f t="shared" si="91"/>
        <v>0</v>
      </c>
      <c r="BA42" s="13">
        <f t="shared" si="91"/>
        <v>0</v>
      </c>
      <c r="BB42" s="13">
        <f t="shared" si="91"/>
        <v>24090</v>
      </c>
    </row>
    <row r="43" spans="1:54" s="53" customFormat="1" ht="15.75" hidden="1" x14ac:dyDescent="0.25">
      <c r="A43" s="80"/>
      <c r="B43" s="52"/>
      <c r="C43" s="41">
        <v>903</v>
      </c>
      <c r="D43" s="42"/>
      <c r="E43" s="45"/>
      <c r="F43" s="45"/>
      <c r="G43" s="120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2">
        <f t="shared" ref="V43:V47" si="97">SUM(D43:U43)</f>
        <v>0</v>
      </c>
      <c r="W43" s="42"/>
      <c r="X43" s="45"/>
      <c r="Y43" s="45"/>
      <c r="Z43" s="120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2">
        <f t="shared" ref="AL43:AL44" si="98">SUM(W43:AK43)</f>
        <v>0</v>
      </c>
      <c r="AM43" s="42"/>
      <c r="AN43" s="45"/>
      <c r="AO43" s="45"/>
      <c r="AP43" s="120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2">
        <f>SUM(AM43:BA43)</f>
        <v>0</v>
      </c>
    </row>
    <row r="44" spans="1:54" s="53" customFormat="1" ht="15.75" hidden="1" x14ac:dyDescent="0.25">
      <c r="A44" s="80"/>
      <c r="B44" s="52"/>
      <c r="C44" s="41">
        <v>914</v>
      </c>
      <c r="D44" s="42">
        <v>14212</v>
      </c>
      <c r="E44" s="45">
        <v>978</v>
      </c>
      <c r="F44" s="45">
        <f>703</f>
        <v>703</v>
      </c>
      <c r="G44" s="120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2">
        <f t="shared" si="97"/>
        <v>15893</v>
      </c>
      <c r="W44" s="42">
        <v>23401</v>
      </c>
      <c r="X44" s="45">
        <v>978</v>
      </c>
      <c r="Y44" s="45"/>
      <c r="Z44" s="120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2">
        <f t="shared" si="98"/>
        <v>24379</v>
      </c>
      <c r="AM44" s="42">
        <v>23112</v>
      </c>
      <c r="AN44" s="45">
        <v>978</v>
      </c>
      <c r="AO44" s="45"/>
      <c r="AP44" s="120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2">
        <f>SUM(AM44:BA44)</f>
        <v>24090</v>
      </c>
    </row>
    <row r="45" spans="1:54" s="19" customFormat="1" ht="31.5" x14ac:dyDescent="0.25">
      <c r="A45" s="78" t="s">
        <v>14</v>
      </c>
      <c r="B45" s="33" t="s">
        <v>42</v>
      </c>
      <c r="C45" s="34" t="s">
        <v>85</v>
      </c>
      <c r="D45" s="35">
        <f>SUM(D46:D48)</f>
        <v>252782</v>
      </c>
      <c r="E45" s="35">
        <f t="shared" ref="E45:BB45" si="99">SUM(E46:E48)</f>
        <v>4499</v>
      </c>
      <c r="F45" s="35">
        <f t="shared" si="99"/>
        <v>5866</v>
      </c>
      <c r="G45" s="118">
        <f t="shared" si="99"/>
        <v>0</v>
      </c>
      <c r="H45" s="35">
        <f t="shared" si="99"/>
        <v>0</v>
      </c>
      <c r="I45" s="35">
        <f t="shared" si="99"/>
        <v>0</v>
      </c>
      <c r="J45" s="35">
        <f t="shared" si="99"/>
        <v>0</v>
      </c>
      <c r="K45" s="35">
        <f t="shared" si="99"/>
        <v>0</v>
      </c>
      <c r="L45" s="35">
        <f t="shared" si="99"/>
        <v>0</v>
      </c>
      <c r="M45" s="35">
        <f t="shared" ref="M45:T45" si="100">SUM(M46:M48)</f>
        <v>0</v>
      </c>
      <c r="N45" s="35">
        <f t="shared" si="100"/>
        <v>0</v>
      </c>
      <c r="O45" s="35">
        <f t="shared" ref="O45:P45" si="101">SUM(O46:O48)</f>
        <v>0</v>
      </c>
      <c r="P45" s="35">
        <f t="shared" si="101"/>
        <v>0</v>
      </c>
      <c r="Q45" s="35">
        <f t="shared" si="100"/>
        <v>0</v>
      </c>
      <c r="R45" s="35">
        <f t="shared" si="100"/>
        <v>0</v>
      </c>
      <c r="S45" s="35">
        <f t="shared" si="100"/>
        <v>0</v>
      </c>
      <c r="T45" s="35">
        <f t="shared" si="100"/>
        <v>0</v>
      </c>
      <c r="U45" s="35">
        <f t="shared" si="99"/>
        <v>0</v>
      </c>
      <c r="V45" s="35">
        <f t="shared" si="99"/>
        <v>263147</v>
      </c>
      <c r="W45" s="35">
        <f t="shared" si="99"/>
        <v>235813</v>
      </c>
      <c r="X45" s="35">
        <f t="shared" si="99"/>
        <v>3609</v>
      </c>
      <c r="Y45" s="35">
        <f t="shared" si="99"/>
        <v>0</v>
      </c>
      <c r="Z45" s="118">
        <f t="shared" si="99"/>
        <v>0</v>
      </c>
      <c r="AA45" s="35">
        <f t="shared" si="99"/>
        <v>0</v>
      </c>
      <c r="AB45" s="35">
        <f t="shared" si="99"/>
        <v>0</v>
      </c>
      <c r="AC45" s="35">
        <f t="shared" si="99"/>
        <v>0</v>
      </c>
      <c r="AD45" s="35">
        <f t="shared" ref="AD45:AI45" si="102">SUM(AD46:AD48)</f>
        <v>0</v>
      </c>
      <c r="AE45" s="35">
        <f t="shared" ref="AE45" si="103">SUM(AE46:AE48)</f>
        <v>0</v>
      </c>
      <c r="AF45" s="35">
        <f t="shared" si="102"/>
        <v>0</v>
      </c>
      <c r="AG45" s="35">
        <f t="shared" si="102"/>
        <v>0</v>
      </c>
      <c r="AH45" s="35">
        <f t="shared" si="102"/>
        <v>0</v>
      </c>
      <c r="AI45" s="35">
        <f t="shared" si="102"/>
        <v>0</v>
      </c>
      <c r="AJ45" s="35">
        <f t="shared" si="99"/>
        <v>0</v>
      </c>
      <c r="AK45" s="35">
        <f t="shared" si="99"/>
        <v>0</v>
      </c>
      <c r="AL45" s="35">
        <f t="shared" si="99"/>
        <v>239422</v>
      </c>
      <c r="AM45" s="35">
        <f t="shared" si="99"/>
        <v>235813</v>
      </c>
      <c r="AN45" s="35">
        <f t="shared" si="99"/>
        <v>3609</v>
      </c>
      <c r="AO45" s="35">
        <f t="shared" si="99"/>
        <v>0</v>
      </c>
      <c r="AP45" s="118">
        <f t="shared" si="99"/>
        <v>0</v>
      </c>
      <c r="AQ45" s="35">
        <f t="shared" si="99"/>
        <v>0</v>
      </c>
      <c r="AR45" s="35">
        <f t="shared" si="99"/>
        <v>0</v>
      </c>
      <c r="AS45" s="35">
        <f t="shared" si="99"/>
        <v>0</v>
      </c>
      <c r="AT45" s="35">
        <f t="shared" ref="AT45:AY45" si="104">SUM(AT46:AT48)</f>
        <v>0</v>
      </c>
      <c r="AU45" s="35">
        <f t="shared" si="104"/>
        <v>0</v>
      </c>
      <c r="AV45" s="35">
        <f t="shared" si="104"/>
        <v>0</v>
      </c>
      <c r="AW45" s="35">
        <f t="shared" si="104"/>
        <v>0</v>
      </c>
      <c r="AX45" s="35">
        <f t="shared" si="104"/>
        <v>0</v>
      </c>
      <c r="AY45" s="35">
        <f t="shared" si="104"/>
        <v>0</v>
      </c>
      <c r="AZ45" s="35">
        <f t="shared" si="99"/>
        <v>0</v>
      </c>
      <c r="BA45" s="35">
        <f t="shared" si="99"/>
        <v>0</v>
      </c>
      <c r="BB45" s="35">
        <f t="shared" si="99"/>
        <v>239422</v>
      </c>
    </row>
    <row r="46" spans="1:54" s="44" customFormat="1" hidden="1" x14ac:dyDescent="0.25">
      <c r="A46" s="132"/>
      <c r="B46" s="139"/>
      <c r="C46" s="41">
        <v>910</v>
      </c>
      <c r="D46" s="42">
        <v>2022</v>
      </c>
      <c r="E46" s="42"/>
      <c r="F46" s="42"/>
      <c r="G46" s="119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>
        <f t="shared" si="97"/>
        <v>2022</v>
      </c>
      <c r="W46" s="42">
        <v>2022</v>
      </c>
      <c r="X46" s="42"/>
      <c r="Y46" s="42"/>
      <c r="Z46" s="119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>
        <f t="shared" ref="AL46:AL55" si="105">SUM(W46:AK46)</f>
        <v>2022</v>
      </c>
      <c r="AM46" s="42">
        <v>2022</v>
      </c>
      <c r="AN46" s="42"/>
      <c r="AO46" s="42"/>
      <c r="AP46" s="119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>
        <f t="shared" ref="BB46:BB48" si="106">SUM(AM46:BA46)</f>
        <v>2022</v>
      </c>
    </row>
    <row r="47" spans="1:54" s="44" customFormat="1" hidden="1" x14ac:dyDescent="0.25">
      <c r="A47" s="133"/>
      <c r="B47" s="140"/>
      <c r="C47" s="41">
        <v>920</v>
      </c>
      <c r="D47" s="42"/>
      <c r="E47" s="42"/>
      <c r="F47" s="42"/>
      <c r="G47" s="119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>
        <f t="shared" si="97"/>
        <v>0</v>
      </c>
      <c r="W47" s="42"/>
      <c r="X47" s="42"/>
      <c r="Y47" s="42"/>
      <c r="Z47" s="119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>
        <f t="shared" si="105"/>
        <v>0</v>
      </c>
      <c r="AM47" s="42"/>
      <c r="AN47" s="42"/>
      <c r="AO47" s="42"/>
      <c r="AP47" s="119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>
        <f t="shared" si="106"/>
        <v>0</v>
      </c>
    </row>
    <row r="48" spans="1:54" s="44" customFormat="1" hidden="1" x14ac:dyDescent="0.25">
      <c r="A48" s="134"/>
      <c r="B48" s="141"/>
      <c r="C48" s="41">
        <v>921</v>
      </c>
      <c r="D48" s="42">
        <v>250760</v>
      </c>
      <c r="E48" s="42">
        <f>4499</f>
        <v>4499</v>
      </c>
      <c r="F48" s="42">
        <f>5866</f>
        <v>5866</v>
      </c>
      <c r="G48" s="119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>
        <f>SUM(D48:U48)</f>
        <v>261125</v>
      </c>
      <c r="W48" s="42">
        <v>233791</v>
      </c>
      <c r="X48" s="42">
        <f>3325+284</f>
        <v>3609</v>
      </c>
      <c r="Y48" s="42"/>
      <c r="Z48" s="119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>
        <f t="shared" si="105"/>
        <v>237400</v>
      </c>
      <c r="AM48" s="42">
        <v>233791</v>
      </c>
      <c r="AN48" s="42">
        <f>3325+284</f>
        <v>3609</v>
      </c>
      <c r="AO48" s="42"/>
      <c r="AP48" s="119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>
        <f t="shared" si="106"/>
        <v>237400</v>
      </c>
    </row>
    <row r="49" spans="1:54" s="19" customFormat="1" ht="31.5" x14ac:dyDescent="0.25">
      <c r="A49" s="78" t="s">
        <v>15</v>
      </c>
      <c r="B49" s="33" t="s">
        <v>43</v>
      </c>
      <c r="C49" s="94" t="s">
        <v>99</v>
      </c>
      <c r="D49" s="13">
        <v>25401</v>
      </c>
      <c r="E49" s="13"/>
      <c r="F49" s="13">
        <f>475+20</f>
        <v>495</v>
      </c>
      <c r="G49" s="116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>
        <f>SUM(D49:U49)</f>
        <v>25896</v>
      </c>
      <c r="W49" s="13">
        <v>24716</v>
      </c>
      <c r="X49" s="13"/>
      <c r="Y49" s="13"/>
      <c r="Z49" s="116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>
        <f t="shared" si="105"/>
        <v>24716</v>
      </c>
      <c r="AM49" s="13">
        <v>24716</v>
      </c>
      <c r="AN49" s="13"/>
      <c r="AO49" s="13"/>
      <c r="AP49" s="116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>
        <f>SUM(AM49:BA49)</f>
        <v>24716</v>
      </c>
    </row>
    <row r="50" spans="1:54" s="19" customFormat="1" ht="15.75" x14ac:dyDescent="0.25">
      <c r="A50" s="78" t="s">
        <v>16</v>
      </c>
      <c r="B50" s="33" t="s">
        <v>44</v>
      </c>
      <c r="C50" s="60" t="s">
        <v>67</v>
      </c>
      <c r="D50" s="13">
        <f>SUM(D51:D54)</f>
        <v>531402</v>
      </c>
      <c r="E50" s="13">
        <f t="shared" ref="E50:AK50" si="107">SUM(E51:E54)</f>
        <v>-908</v>
      </c>
      <c r="F50" s="13">
        <f t="shared" si="107"/>
        <v>4546</v>
      </c>
      <c r="G50" s="116">
        <f>SUM(G51:G54)</f>
        <v>0</v>
      </c>
      <c r="H50" s="13">
        <f t="shared" si="107"/>
        <v>0</v>
      </c>
      <c r="I50" s="13">
        <f t="shared" si="107"/>
        <v>0</v>
      </c>
      <c r="J50" s="13">
        <f t="shared" si="107"/>
        <v>0</v>
      </c>
      <c r="K50" s="13">
        <f t="shared" si="107"/>
        <v>0</v>
      </c>
      <c r="L50" s="13">
        <f t="shared" si="107"/>
        <v>0</v>
      </c>
      <c r="M50" s="13">
        <f t="shared" si="107"/>
        <v>0</v>
      </c>
      <c r="N50" s="13">
        <f t="shared" si="107"/>
        <v>0</v>
      </c>
      <c r="O50" s="13">
        <f t="shared" si="107"/>
        <v>0</v>
      </c>
      <c r="P50" s="13">
        <f t="shared" si="107"/>
        <v>0</v>
      </c>
      <c r="Q50" s="13">
        <f t="shared" si="107"/>
        <v>0</v>
      </c>
      <c r="R50" s="13">
        <f t="shared" si="107"/>
        <v>0</v>
      </c>
      <c r="S50" s="13">
        <f t="shared" si="107"/>
        <v>0</v>
      </c>
      <c r="T50" s="13">
        <f t="shared" si="107"/>
        <v>0</v>
      </c>
      <c r="U50" s="13">
        <f t="shared" si="107"/>
        <v>0</v>
      </c>
      <c r="V50" s="13">
        <f t="shared" si="107"/>
        <v>535040</v>
      </c>
      <c r="W50" s="13">
        <f t="shared" si="107"/>
        <v>523350</v>
      </c>
      <c r="X50" s="13">
        <f t="shared" si="107"/>
        <v>0</v>
      </c>
      <c r="Y50" s="13">
        <f t="shared" si="107"/>
        <v>0</v>
      </c>
      <c r="Z50" s="116">
        <f t="shared" si="107"/>
        <v>0</v>
      </c>
      <c r="AA50" s="13">
        <f t="shared" si="107"/>
        <v>0</v>
      </c>
      <c r="AB50" s="13">
        <f t="shared" si="107"/>
        <v>0</v>
      </c>
      <c r="AC50" s="13">
        <f t="shared" si="107"/>
        <v>0</v>
      </c>
      <c r="AD50" s="13">
        <f t="shared" si="107"/>
        <v>0</v>
      </c>
      <c r="AE50" s="13">
        <f t="shared" si="107"/>
        <v>0</v>
      </c>
      <c r="AF50" s="13">
        <f t="shared" si="107"/>
        <v>0</v>
      </c>
      <c r="AG50" s="13">
        <f t="shared" si="107"/>
        <v>0</v>
      </c>
      <c r="AH50" s="13">
        <f t="shared" si="107"/>
        <v>0</v>
      </c>
      <c r="AI50" s="13">
        <f t="shared" si="107"/>
        <v>0</v>
      </c>
      <c r="AJ50" s="13">
        <f t="shared" si="107"/>
        <v>0</v>
      </c>
      <c r="AK50" s="13">
        <f t="shared" si="107"/>
        <v>0</v>
      </c>
      <c r="AL50" s="13">
        <f t="shared" ref="AL50" si="108">SUM(AL51:AL54)</f>
        <v>523350</v>
      </c>
      <c r="AM50" s="13">
        <f>SUM(AM51:AM54)</f>
        <v>0</v>
      </c>
      <c r="AN50" s="13">
        <f t="shared" ref="AN50:BB50" si="109">SUM(AN51:AN54)</f>
        <v>0</v>
      </c>
      <c r="AO50" s="13">
        <f t="shared" si="109"/>
        <v>0</v>
      </c>
      <c r="AP50" s="116">
        <f t="shared" si="109"/>
        <v>0</v>
      </c>
      <c r="AQ50" s="13">
        <f t="shared" si="109"/>
        <v>0</v>
      </c>
      <c r="AR50" s="13">
        <f t="shared" si="109"/>
        <v>0</v>
      </c>
      <c r="AS50" s="13">
        <f t="shared" si="109"/>
        <v>0</v>
      </c>
      <c r="AT50" s="13">
        <f t="shared" si="109"/>
        <v>0</v>
      </c>
      <c r="AU50" s="13">
        <f t="shared" si="109"/>
        <v>0</v>
      </c>
      <c r="AV50" s="13">
        <f t="shared" si="109"/>
        <v>0</v>
      </c>
      <c r="AW50" s="13">
        <f t="shared" si="109"/>
        <v>0</v>
      </c>
      <c r="AX50" s="13">
        <f t="shared" si="109"/>
        <v>0</v>
      </c>
      <c r="AY50" s="13">
        <f t="shared" si="109"/>
        <v>0</v>
      </c>
      <c r="AZ50" s="13">
        <f t="shared" si="109"/>
        <v>0</v>
      </c>
      <c r="BA50" s="13">
        <f t="shared" si="109"/>
        <v>0</v>
      </c>
      <c r="BB50" s="13">
        <f t="shared" si="109"/>
        <v>0</v>
      </c>
    </row>
    <row r="51" spans="1:54" s="53" customFormat="1" ht="15.75" hidden="1" x14ac:dyDescent="0.25">
      <c r="A51" s="80"/>
      <c r="B51" s="52"/>
      <c r="C51" s="41">
        <v>912</v>
      </c>
      <c r="D51" s="45"/>
      <c r="E51" s="45"/>
      <c r="F51" s="45"/>
      <c r="G51" s="120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>
        <f t="shared" ref="V51:V54" si="110">SUM(D51:U51)</f>
        <v>0</v>
      </c>
      <c r="W51" s="42"/>
      <c r="X51" s="45"/>
      <c r="Y51" s="45"/>
      <c r="Z51" s="120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2">
        <f t="shared" si="105"/>
        <v>0</v>
      </c>
      <c r="AM51" s="42"/>
      <c r="AN51" s="45"/>
      <c r="AO51" s="45"/>
      <c r="AP51" s="120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2">
        <f t="shared" ref="BB51:BB55" si="111">SUM(AM51:BA51)</f>
        <v>0</v>
      </c>
    </row>
    <row r="52" spans="1:54" s="53" customFormat="1" ht="15.75" hidden="1" x14ac:dyDescent="0.25">
      <c r="A52" s="80"/>
      <c r="B52" s="52"/>
      <c r="C52" s="41">
        <v>913</v>
      </c>
      <c r="D52" s="45"/>
      <c r="E52" s="45"/>
      <c r="F52" s="45"/>
      <c r="G52" s="120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>
        <f t="shared" si="110"/>
        <v>0</v>
      </c>
      <c r="W52" s="42"/>
      <c r="X52" s="45"/>
      <c r="Y52" s="45"/>
      <c r="Z52" s="120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2">
        <f t="shared" si="105"/>
        <v>0</v>
      </c>
      <c r="AM52" s="42"/>
      <c r="AN52" s="45"/>
      <c r="AO52" s="45"/>
      <c r="AP52" s="120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2">
        <f t="shared" si="111"/>
        <v>0</v>
      </c>
    </row>
    <row r="53" spans="1:54" s="53" customFormat="1" ht="15.75" hidden="1" x14ac:dyDescent="0.25">
      <c r="A53" s="80"/>
      <c r="B53" s="52"/>
      <c r="C53" s="41">
        <v>917</v>
      </c>
      <c r="D53" s="45"/>
      <c r="E53" s="45"/>
      <c r="F53" s="45"/>
      <c r="G53" s="120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>
        <f t="shared" si="110"/>
        <v>0</v>
      </c>
      <c r="W53" s="42"/>
      <c r="X53" s="45"/>
      <c r="Y53" s="45"/>
      <c r="Z53" s="120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2">
        <f t="shared" si="105"/>
        <v>0</v>
      </c>
      <c r="AM53" s="42"/>
      <c r="AN53" s="45"/>
      <c r="AO53" s="45"/>
      <c r="AP53" s="120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2">
        <f t="shared" si="111"/>
        <v>0</v>
      </c>
    </row>
    <row r="54" spans="1:54" s="53" customFormat="1" ht="15.75" hidden="1" x14ac:dyDescent="0.25">
      <c r="A54" s="80"/>
      <c r="B54" s="52"/>
      <c r="C54" s="41">
        <v>920</v>
      </c>
      <c r="D54" s="45">
        <v>531402</v>
      </c>
      <c r="E54" s="45">
        <f>4185-5093</f>
        <v>-908</v>
      </c>
      <c r="F54" s="45">
        <f>141+4405</f>
        <v>4546</v>
      </c>
      <c r="G54" s="120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>
        <f t="shared" si="110"/>
        <v>535040</v>
      </c>
      <c r="W54" s="42">
        <v>523350</v>
      </c>
      <c r="X54" s="45"/>
      <c r="Y54" s="45"/>
      <c r="Z54" s="120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2">
        <f t="shared" si="105"/>
        <v>523350</v>
      </c>
      <c r="AM54" s="42"/>
      <c r="AN54" s="45"/>
      <c r="AO54" s="45"/>
      <c r="AP54" s="120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2">
        <f t="shared" si="111"/>
        <v>0</v>
      </c>
    </row>
    <row r="55" spans="1:54" s="19" customFormat="1" ht="31.5" x14ac:dyDescent="0.25">
      <c r="A55" s="78" t="s">
        <v>17</v>
      </c>
      <c r="B55" s="33" t="s">
        <v>45</v>
      </c>
      <c r="C55" s="94" t="s">
        <v>91</v>
      </c>
      <c r="D55" s="13">
        <v>5894</v>
      </c>
      <c r="E55" s="13"/>
      <c r="F55" s="13"/>
      <c r="G55" s="116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>
        <f>SUM(D55:U55)</f>
        <v>5894</v>
      </c>
      <c r="W55" s="13"/>
      <c r="X55" s="13"/>
      <c r="Y55" s="13"/>
      <c r="Z55" s="116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>
        <f t="shared" si="105"/>
        <v>0</v>
      </c>
      <c r="AM55" s="13"/>
      <c r="AN55" s="13"/>
      <c r="AO55" s="13"/>
      <c r="AP55" s="116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>
        <f t="shared" si="111"/>
        <v>0</v>
      </c>
    </row>
    <row r="56" spans="1:54" s="19" customFormat="1" ht="39.75" customHeight="1" x14ac:dyDescent="0.25">
      <c r="A56" s="78" t="s">
        <v>18</v>
      </c>
      <c r="B56" s="33" t="s">
        <v>46</v>
      </c>
      <c r="C56" s="34" t="s">
        <v>76</v>
      </c>
      <c r="D56" s="35">
        <f>D57+D58+D61+D65+D67</f>
        <v>1700157</v>
      </c>
      <c r="E56" s="35">
        <f t="shared" ref="E56:BA56" si="112">E57+E58+E61+E65+E67</f>
        <v>84929</v>
      </c>
      <c r="F56" s="35">
        <f t="shared" si="112"/>
        <v>54977</v>
      </c>
      <c r="G56" s="118">
        <f t="shared" si="112"/>
        <v>140000</v>
      </c>
      <c r="H56" s="35">
        <f t="shared" si="112"/>
        <v>0</v>
      </c>
      <c r="I56" s="35">
        <f t="shared" si="112"/>
        <v>0</v>
      </c>
      <c r="J56" s="35">
        <f t="shared" si="112"/>
        <v>0</v>
      </c>
      <c r="K56" s="35">
        <f t="shared" si="112"/>
        <v>0</v>
      </c>
      <c r="L56" s="35">
        <f t="shared" si="112"/>
        <v>0</v>
      </c>
      <c r="M56" s="35">
        <f t="shared" si="112"/>
        <v>0</v>
      </c>
      <c r="N56" s="35">
        <f t="shared" si="112"/>
        <v>0</v>
      </c>
      <c r="O56" s="35">
        <f t="shared" si="112"/>
        <v>0</v>
      </c>
      <c r="P56" s="35">
        <f t="shared" si="112"/>
        <v>0</v>
      </c>
      <c r="Q56" s="35">
        <f t="shared" si="112"/>
        <v>0</v>
      </c>
      <c r="R56" s="35">
        <f t="shared" si="112"/>
        <v>0</v>
      </c>
      <c r="S56" s="35">
        <f t="shared" si="112"/>
        <v>0</v>
      </c>
      <c r="T56" s="35">
        <f t="shared" si="112"/>
        <v>0</v>
      </c>
      <c r="U56" s="35">
        <f t="shared" si="112"/>
        <v>0</v>
      </c>
      <c r="V56" s="35">
        <f t="shared" si="112"/>
        <v>1980063</v>
      </c>
      <c r="W56" s="35">
        <f t="shared" si="112"/>
        <v>1727127</v>
      </c>
      <c r="X56" s="35">
        <f t="shared" si="112"/>
        <v>48132</v>
      </c>
      <c r="Y56" s="35">
        <f t="shared" si="112"/>
        <v>50865</v>
      </c>
      <c r="Z56" s="118">
        <f t="shared" si="112"/>
        <v>0</v>
      </c>
      <c r="AA56" s="35">
        <f t="shared" si="112"/>
        <v>0</v>
      </c>
      <c r="AB56" s="35">
        <f t="shared" si="112"/>
        <v>0</v>
      </c>
      <c r="AC56" s="35">
        <f t="shared" si="112"/>
        <v>0</v>
      </c>
      <c r="AD56" s="35">
        <f t="shared" si="112"/>
        <v>0</v>
      </c>
      <c r="AE56" s="35">
        <f t="shared" si="112"/>
        <v>0</v>
      </c>
      <c r="AF56" s="35">
        <f t="shared" si="112"/>
        <v>0</v>
      </c>
      <c r="AG56" s="35">
        <f t="shared" si="112"/>
        <v>0</v>
      </c>
      <c r="AH56" s="35">
        <f t="shared" si="112"/>
        <v>0</v>
      </c>
      <c r="AI56" s="35">
        <f t="shared" si="112"/>
        <v>0</v>
      </c>
      <c r="AJ56" s="35">
        <f t="shared" si="112"/>
        <v>0</v>
      </c>
      <c r="AK56" s="35">
        <f t="shared" si="112"/>
        <v>0</v>
      </c>
      <c r="AL56" s="35">
        <f t="shared" si="112"/>
        <v>1826124</v>
      </c>
      <c r="AM56" s="35">
        <f t="shared" si="112"/>
        <v>899830</v>
      </c>
      <c r="AN56" s="35">
        <f t="shared" si="112"/>
        <v>854479</v>
      </c>
      <c r="AO56" s="35">
        <f t="shared" si="112"/>
        <v>50870</v>
      </c>
      <c r="AP56" s="118">
        <f t="shared" si="112"/>
        <v>0</v>
      </c>
      <c r="AQ56" s="35">
        <f t="shared" si="112"/>
        <v>0</v>
      </c>
      <c r="AR56" s="35">
        <f t="shared" si="112"/>
        <v>0</v>
      </c>
      <c r="AS56" s="35">
        <f t="shared" si="112"/>
        <v>0</v>
      </c>
      <c r="AT56" s="35">
        <f t="shared" si="112"/>
        <v>0</v>
      </c>
      <c r="AU56" s="35">
        <f t="shared" si="112"/>
        <v>0</v>
      </c>
      <c r="AV56" s="35">
        <f t="shared" si="112"/>
        <v>0</v>
      </c>
      <c r="AW56" s="35">
        <f t="shared" si="112"/>
        <v>0</v>
      </c>
      <c r="AX56" s="35">
        <f t="shared" si="112"/>
        <v>0</v>
      </c>
      <c r="AY56" s="35">
        <f t="shared" si="112"/>
        <v>0</v>
      </c>
      <c r="AZ56" s="35">
        <f t="shared" si="112"/>
        <v>0</v>
      </c>
      <c r="BA56" s="35">
        <f t="shared" si="112"/>
        <v>0</v>
      </c>
      <c r="BB56" s="35">
        <f>BB57+BB58+BB61+BB65+BB67</f>
        <v>1805179</v>
      </c>
    </row>
    <row r="57" spans="1:54" s="19" customFormat="1" ht="30" x14ac:dyDescent="0.25">
      <c r="A57" s="78" t="s">
        <v>19</v>
      </c>
      <c r="B57" s="129"/>
      <c r="C57" s="37" t="s">
        <v>77</v>
      </c>
      <c r="D57" s="14">
        <v>461707</v>
      </c>
      <c r="E57" s="14"/>
      <c r="F57" s="14"/>
      <c r="G57" s="119">
        <f>-212314</f>
        <v>-212314</v>
      </c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>
        <f>SUM(D57:U57)</f>
        <v>249393</v>
      </c>
      <c r="W57" s="72">
        <v>481209</v>
      </c>
      <c r="X57" s="14"/>
      <c r="Y57" s="14"/>
      <c r="Z57" s="119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72">
        <f>SUM(W57:AK57)</f>
        <v>481209</v>
      </c>
      <c r="AM57" s="14">
        <v>486485</v>
      </c>
      <c r="AN57" s="14"/>
      <c r="AO57" s="14"/>
      <c r="AP57" s="119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>
        <f>SUM(AM57:BA57)</f>
        <v>486485</v>
      </c>
    </row>
    <row r="58" spans="1:54" s="19" customFormat="1" ht="38.25" customHeight="1" x14ac:dyDescent="0.25">
      <c r="A58" s="132" t="s">
        <v>20</v>
      </c>
      <c r="B58" s="130"/>
      <c r="C58" s="37" t="s">
        <v>80</v>
      </c>
      <c r="D58" s="26">
        <f>SUM(D59:D60)</f>
        <v>353278</v>
      </c>
      <c r="E58" s="26">
        <f t="shared" ref="E58:U58" si="113">SUM(E59:E60)</f>
        <v>27848</v>
      </c>
      <c r="F58" s="26">
        <f t="shared" si="113"/>
        <v>40671</v>
      </c>
      <c r="G58" s="121">
        <f t="shared" si="113"/>
        <v>0</v>
      </c>
      <c r="H58" s="26">
        <f t="shared" si="113"/>
        <v>0</v>
      </c>
      <c r="I58" s="26">
        <f t="shared" si="113"/>
        <v>0</v>
      </c>
      <c r="J58" s="26">
        <f t="shared" si="113"/>
        <v>0</v>
      </c>
      <c r="K58" s="26">
        <f t="shared" si="113"/>
        <v>0</v>
      </c>
      <c r="L58" s="26">
        <f t="shared" si="113"/>
        <v>0</v>
      </c>
      <c r="M58" s="26">
        <f t="shared" ref="M58:T58" si="114">SUM(M59:M60)</f>
        <v>0</v>
      </c>
      <c r="N58" s="26">
        <f t="shared" si="114"/>
        <v>0</v>
      </c>
      <c r="O58" s="26">
        <f t="shared" ref="O58:P58" si="115">SUM(O59:O60)</f>
        <v>0</v>
      </c>
      <c r="P58" s="26">
        <f t="shared" si="115"/>
        <v>0</v>
      </c>
      <c r="Q58" s="26">
        <f t="shared" si="114"/>
        <v>0</v>
      </c>
      <c r="R58" s="26">
        <f t="shared" si="114"/>
        <v>0</v>
      </c>
      <c r="S58" s="26">
        <f t="shared" si="114"/>
        <v>0</v>
      </c>
      <c r="T58" s="26">
        <f t="shared" si="114"/>
        <v>0</v>
      </c>
      <c r="U58" s="26">
        <f t="shared" si="113"/>
        <v>0</v>
      </c>
      <c r="V58" s="26">
        <f>SUM(V59:V60)</f>
        <v>421797</v>
      </c>
      <c r="W58" s="14">
        <f t="shared" ref="W58" si="116">SUM(W59:W60)</f>
        <v>353278</v>
      </c>
      <c r="X58" s="26">
        <f t="shared" ref="X58" si="117">SUM(X59:X60)</f>
        <v>48132</v>
      </c>
      <c r="Y58" s="26">
        <f t="shared" ref="Y58:AK58" si="118">SUM(Y59:Y60)</f>
        <v>50865</v>
      </c>
      <c r="Z58" s="121">
        <f t="shared" si="118"/>
        <v>0</v>
      </c>
      <c r="AA58" s="26">
        <f t="shared" si="118"/>
        <v>0</v>
      </c>
      <c r="AB58" s="26">
        <f t="shared" si="118"/>
        <v>0</v>
      </c>
      <c r="AC58" s="26">
        <f t="shared" si="118"/>
        <v>0</v>
      </c>
      <c r="AD58" s="26">
        <f t="shared" ref="AD58:AI58" si="119">SUM(AD59:AD60)</f>
        <v>0</v>
      </c>
      <c r="AE58" s="26">
        <f t="shared" ref="AE58" si="120">SUM(AE59:AE60)</f>
        <v>0</v>
      </c>
      <c r="AF58" s="26">
        <f t="shared" si="119"/>
        <v>0</v>
      </c>
      <c r="AG58" s="26">
        <f t="shared" si="119"/>
        <v>0</v>
      </c>
      <c r="AH58" s="26">
        <f t="shared" si="119"/>
        <v>0</v>
      </c>
      <c r="AI58" s="26">
        <f t="shared" si="119"/>
        <v>0</v>
      </c>
      <c r="AJ58" s="26">
        <f t="shared" si="118"/>
        <v>0</v>
      </c>
      <c r="AK58" s="26">
        <f t="shared" si="118"/>
        <v>0</v>
      </c>
      <c r="AL58" s="14">
        <f>SUM(AL59:AL60)</f>
        <v>452275</v>
      </c>
      <c r="AM58" s="14">
        <f t="shared" ref="AM58:AN58" si="121">SUM(AM59:AM60)</f>
        <v>234341</v>
      </c>
      <c r="AN58" s="26">
        <f t="shared" si="121"/>
        <v>154479</v>
      </c>
      <c r="AO58" s="26">
        <f t="shared" ref="AO58:BA58" si="122">SUM(AO59:AO60)</f>
        <v>50870</v>
      </c>
      <c r="AP58" s="121">
        <f t="shared" si="122"/>
        <v>0</v>
      </c>
      <c r="AQ58" s="26">
        <f t="shared" si="122"/>
        <v>0</v>
      </c>
      <c r="AR58" s="26">
        <f t="shared" si="122"/>
        <v>0</v>
      </c>
      <c r="AS58" s="26">
        <f t="shared" si="122"/>
        <v>0</v>
      </c>
      <c r="AT58" s="26">
        <f t="shared" ref="AT58:AY58" si="123">SUM(AT59:AT60)</f>
        <v>0</v>
      </c>
      <c r="AU58" s="26">
        <f t="shared" si="123"/>
        <v>0</v>
      </c>
      <c r="AV58" s="26">
        <f t="shared" si="123"/>
        <v>0</v>
      </c>
      <c r="AW58" s="26">
        <f t="shared" si="123"/>
        <v>0</v>
      </c>
      <c r="AX58" s="26">
        <f t="shared" si="123"/>
        <v>0</v>
      </c>
      <c r="AY58" s="26">
        <f t="shared" si="123"/>
        <v>0</v>
      </c>
      <c r="AZ58" s="26">
        <f t="shared" si="122"/>
        <v>0</v>
      </c>
      <c r="BA58" s="26">
        <f t="shared" si="122"/>
        <v>0</v>
      </c>
      <c r="BB58" s="14">
        <f>SUM(BB59:BB60)</f>
        <v>439690</v>
      </c>
    </row>
    <row r="59" spans="1:54" s="44" customFormat="1" hidden="1" x14ac:dyDescent="0.25">
      <c r="A59" s="133"/>
      <c r="B59" s="130"/>
      <c r="C59" s="41">
        <v>903</v>
      </c>
      <c r="D59" s="42"/>
      <c r="E59" s="42"/>
      <c r="F59" s="42"/>
      <c r="G59" s="119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>
        <f>SUM(D59:U59)</f>
        <v>0</v>
      </c>
      <c r="W59" s="42"/>
      <c r="X59" s="42"/>
      <c r="Y59" s="42"/>
      <c r="Z59" s="119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>
        <f t="shared" ref="AL59:AL66" si="124">SUM(W59:AK59)</f>
        <v>0</v>
      </c>
      <c r="AM59" s="42"/>
      <c r="AN59" s="42"/>
      <c r="AO59" s="42"/>
      <c r="AP59" s="119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>
        <f t="shared" ref="BB59:BB66" si="125">SUM(AM59:BA59)</f>
        <v>0</v>
      </c>
    </row>
    <row r="60" spans="1:54" s="44" customFormat="1" ht="15.75" hidden="1" customHeight="1" x14ac:dyDescent="0.25">
      <c r="A60" s="134"/>
      <c r="B60" s="130"/>
      <c r="C60" s="41">
        <v>909</v>
      </c>
      <c r="D60" s="42">
        <v>353278</v>
      </c>
      <c r="E60" s="42">
        <f>28398-550</f>
        <v>27848</v>
      </c>
      <c r="F60" s="42">
        <f>40671</f>
        <v>40671</v>
      </c>
      <c r="G60" s="119"/>
      <c r="H60" s="42"/>
      <c r="I60" s="42"/>
      <c r="J60" s="42"/>
      <c r="K60" s="42"/>
      <c r="L60" s="42"/>
      <c r="M60" s="42">
        <f>-74718+21818+52900</f>
        <v>0</v>
      </c>
      <c r="N60" s="42"/>
      <c r="O60" s="42"/>
      <c r="P60" s="42"/>
      <c r="Q60" s="42"/>
      <c r="R60" s="42"/>
      <c r="S60" s="42"/>
      <c r="T60" s="42"/>
      <c r="U60" s="42"/>
      <c r="V60" s="42">
        <f>SUM(D60:U60)</f>
        <v>421797</v>
      </c>
      <c r="W60" s="42">
        <v>353278</v>
      </c>
      <c r="X60" s="42">
        <f>48682-550</f>
        <v>48132</v>
      </c>
      <c r="Y60" s="42">
        <v>50865</v>
      </c>
      <c r="Z60" s="119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>
        <f t="shared" si="124"/>
        <v>452275</v>
      </c>
      <c r="AM60" s="42">
        <v>234341</v>
      </c>
      <c r="AN60" s="42">
        <f>48682+62297+43500</f>
        <v>154479</v>
      </c>
      <c r="AO60" s="42">
        <v>50870</v>
      </c>
      <c r="AP60" s="119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>
        <f t="shared" si="125"/>
        <v>439690</v>
      </c>
    </row>
    <row r="61" spans="1:54" s="19" customFormat="1" ht="35.25" customHeight="1" x14ac:dyDescent="0.25">
      <c r="A61" s="81" t="s">
        <v>21</v>
      </c>
      <c r="B61" s="130"/>
      <c r="C61" s="37" t="s">
        <v>78</v>
      </c>
      <c r="D61" s="26">
        <f>SUM(D62:D64)</f>
        <v>802106</v>
      </c>
      <c r="E61" s="26">
        <f t="shared" ref="E61:G61" si="126">SUM(E62:E64)</f>
        <v>52820</v>
      </c>
      <c r="F61" s="26">
        <f t="shared" si="126"/>
        <v>10000</v>
      </c>
      <c r="G61" s="121">
        <f t="shared" si="126"/>
        <v>347314</v>
      </c>
      <c r="H61" s="26">
        <f t="shared" ref="H61" si="127">SUM(H62:H64)</f>
        <v>0</v>
      </c>
      <c r="I61" s="26">
        <f t="shared" ref="I61" si="128">SUM(I62:I64)</f>
        <v>0</v>
      </c>
      <c r="J61" s="26">
        <f t="shared" ref="J61" si="129">SUM(J62:J64)</f>
        <v>0</v>
      </c>
      <c r="K61" s="26">
        <f t="shared" ref="K61" si="130">SUM(K62:K64)</f>
        <v>0</v>
      </c>
      <c r="L61" s="26">
        <f t="shared" ref="L61" si="131">SUM(L62:L64)</f>
        <v>0</v>
      </c>
      <c r="M61" s="26">
        <f t="shared" ref="M61" si="132">SUM(M62:M64)</f>
        <v>0</v>
      </c>
      <c r="N61" s="26">
        <f t="shared" ref="N61" si="133">SUM(N62:N64)</f>
        <v>0</v>
      </c>
      <c r="O61" s="26">
        <f t="shared" ref="O61" si="134">SUM(O62:O64)</f>
        <v>0</v>
      </c>
      <c r="P61" s="26">
        <f t="shared" ref="P61" si="135">SUM(P62:P64)</f>
        <v>0</v>
      </c>
      <c r="Q61" s="26">
        <f t="shared" ref="Q61" si="136">SUM(Q62:Q64)</f>
        <v>0</v>
      </c>
      <c r="R61" s="26">
        <f t="shared" ref="R61" si="137">SUM(R62:R64)</f>
        <v>0</v>
      </c>
      <c r="S61" s="26">
        <f t="shared" ref="S61" si="138">SUM(S62:S64)</f>
        <v>0</v>
      </c>
      <c r="T61" s="26">
        <f t="shared" ref="T61" si="139">SUM(T62:T64)</f>
        <v>0</v>
      </c>
      <c r="U61" s="26">
        <f t="shared" ref="U61" si="140">SUM(U62:U64)</f>
        <v>0</v>
      </c>
      <c r="V61" s="26">
        <f t="shared" ref="V61" si="141">SUM(V62:V64)</f>
        <v>1212240</v>
      </c>
      <c r="W61" s="14">
        <f t="shared" ref="W61" si="142">SUM(W62:W64)</f>
        <v>796677</v>
      </c>
      <c r="X61" s="26">
        <f t="shared" ref="X61" si="143">SUM(X62:X64)</f>
        <v>0</v>
      </c>
      <c r="Y61" s="26">
        <f t="shared" ref="Y61" si="144">SUM(Y62:Y64)</f>
        <v>0</v>
      </c>
      <c r="Z61" s="121">
        <f t="shared" ref="Z61" si="145">SUM(Z62:Z64)</f>
        <v>0</v>
      </c>
      <c r="AA61" s="26">
        <f t="shared" ref="AA61" si="146">SUM(AA62:AA64)</f>
        <v>0</v>
      </c>
      <c r="AB61" s="26">
        <f t="shared" ref="AB61" si="147">SUM(AB62:AB64)</f>
        <v>0</v>
      </c>
      <c r="AC61" s="26">
        <f t="shared" ref="AC61" si="148">SUM(AC62:AC64)</f>
        <v>0</v>
      </c>
      <c r="AD61" s="26">
        <f t="shared" ref="AD61" si="149">SUM(AD62:AD64)</f>
        <v>0</v>
      </c>
      <c r="AE61" s="26">
        <f t="shared" ref="AE61" si="150">SUM(AE62:AE64)</f>
        <v>0</v>
      </c>
      <c r="AF61" s="26">
        <f t="shared" ref="AF61" si="151">SUM(AF62:AF64)</f>
        <v>0</v>
      </c>
      <c r="AG61" s="26">
        <f t="shared" ref="AG61" si="152">SUM(AG62:AG64)</f>
        <v>0</v>
      </c>
      <c r="AH61" s="26">
        <f t="shared" ref="AH61" si="153">SUM(AH62:AH64)</f>
        <v>0</v>
      </c>
      <c r="AI61" s="26">
        <f t="shared" ref="AI61" si="154">SUM(AI62:AI64)</f>
        <v>0</v>
      </c>
      <c r="AJ61" s="26">
        <f t="shared" ref="AJ61" si="155">SUM(AJ62:AJ64)</f>
        <v>0</v>
      </c>
      <c r="AK61" s="26">
        <f t="shared" ref="AK61" si="156">SUM(AK62:AK64)</f>
        <v>0</v>
      </c>
      <c r="AL61" s="14">
        <f t="shared" ref="AL61" si="157">SUM(AL62:AL64)</f>
        <v>796677</v>
      </c>
      <c r="AM61" s="14">
        <f t="shared" ref="AM61" si="158">SUM(AM62:AM64)</f>
        <v>78013</v>
      </c>
      <c r="AN61" s="26">
        <f t="shared" ref="AN61" si="159">SUM(AN62:AN64)</f>
        <v>700000</v>
      </c>
      <c r="AO61" s="26">
        <f t="shared" ref="AO61" si="160">SUM(AO62:AO64)</f>
        <v>0</v>
      </c>
      <c r="AP61" s="121">
        <f t="shared" ref="AP61" si="161">SUM(AP62:AP64)</f>
        <v>0</v>
      </c>
      <c r="AQ61" s="26">
        <f t="shared" ref="AQ61" si="162">SUM(AQ62:AQ64)</f>
        <v>0</v>
      </c>
      <c r="AR61" s="26">
        <f t="shared" ref="AR61" si="163">SUM(AR62:AR64)</f>
        <v>0</v>
      </c>
      <c r="AS61" s="26">
        <f t="shared" ref="AS61" si="164">SUM(AS62:AS64)</f>
        <v>0</v>
      </c>
      <c r="AT61" s="26">
        <f t="shared" ref="AT61" si="165">SUM(AT62:AT64)</f>
        <v>0</v>
      </c>
      <c r="AU61" s="26">
        <f t="shared" ref="AU61" si="166">SUM(AU62:AU64)</f>
        <v>0</v>
      </c>
      <c r="AV61" s="26">
        <f t="shared" ref="AV61" si="167">SUM(AV62:AV64)</f>
        <v>0</v>
      </c>
      <c r="AW61" s="26">
        <f t="shared" ref="AW61" si="168">SUM(AW62:AW64)</f>
        <v>0</v>
      </c>
      <c r="AX61" s="26">
        <f t="shared" ref="AX61" si="169">SUM(AX62:AX64)</f>
        <v>0</v>
      </c>
      <c r="AY61" s="26">
        <f t="shared" ref="AY61" si="170">SUM(AY62:AY64)</f>
        <v>0</v>
      </c>
      <c r="AZ61" s="26">
        <f t="shared" ref="AZ61" si="171">SUM(AZ62:AZ64)</f>
        <v>0</v>
      </c>
      <c r="BA61" s="26">
        <f t="shared" ref="BA61" si="172">SUM(BA62:BA64)</f>
        <v>0</v>
      </c>
      <c r="BB61" s="14">
        <f t="shared" ref="BB61" si="173">SUM(BB62:BB64)</f>
        <v>778013</v>
      </c>
    </row>
    <row r="62" spans="1:54" s="44" customFormat="1" hidden="1" x14ac:dyDescent="0.25">
      <c r="A62" s="82"/>
      <c r="B62" s="130"/>
      <c r="C62" s="41">
        <v>902</v>
      </c>
      <c r="D62" s="42"/>
      <c r="E62" s="42"/>
      <c r="F62" s="42"/>
      <c r="G62" s="119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>
        <f>SUM(D62:U62)</f>
        <v>0</v>
      </c>
      <c r="W62" s="42"/>
      <c r="X62" s="42"/>
      <c r="Y62" s="42"/>
      <c r="Z62" s="119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>
        <f t="shared" si="124"/>
        <v>0</v>
      </c>
      <c r="AM62" s="42"/>
      <c r="AN62" s="42"/>
      <c r="AO62" s="42"/>
      <c r="AP62" s="119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>
        <f t="shared" si="125"/>
        <v>0</v>
      </c>
    </row>
    <row r="63" spans="1:54" s="44" customFormat="1" hidden="1" x14ac:dyDescent="0.25">
      <c r="A63" s="83"/>
      <c r="B63" s="130"/>
      <c r="C63" s="41">
        <v>909</v>
      </c>
      <c r="D63" s="42">
        <v>785202</v>
      </c>
      <c r="E63" s="42">
        <f>3576+3782-3782</f>
        <v>3576</v>
      </c>
      <c r="F63" s="42">
        <v>10000</v>
      </c>
      <c r="G63" s="119">
        <f>77314+270000</f>
        <v>347314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>
        <f>SUM(D63:U63)</f>
        <v>1146092</v>
      </c>
      <c r="W63" s="42">
        <v>783158</v>
      </c>
      <c r="X63" s="42"/>
      <c r="Y63" s="42"/>
      <c r="Z63" s="119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>
        <f t="shared" si="124"/>
        <v>783158</v>
      </c>
      <c r="AM63" s="42">
        <v>78013</v>
      </c>
      <c r="AN63" s="42">
        <f>700000</f>
        <v>700000</v>
      </c>
      <c r="AO63" s="42"/>
      <c r="AP63" s="119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>
        <f t="shared" si="125"/>
        <v>778013</v>
      </c>
    </row>
    <row r="64" spans="1:54" s="44" customFormat="1" hidden="1" x14ac:dyDescent="0.25">
      <c r="A64" s="84"/>
      <c r="B64" s="130"/>
      <c r="C64" s="41">
        <v>914</v>
      </c>
      <c r="D64" s="42">
        <v>16904</v>
      </c>
      <c r="E64" s="42">
        <f>-280+49524</f>
        <v>49244</v>
      </c>
      <c r="F64" s="42"/>
      <c r="G64" s="119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>
        <f>SUM(D64:U64)</f>
        <v>66148</v>
      </c>
      <c r="W64" s="42">
        <v>13519</v>
      </c>
      <c r="X64" s="42"/>
      <c r="Y64" s="42"/>
      <c r="Z64" s="119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>
        <f t="shared" si="124"/>
        <v>13519</v>
      </c>
      <c r="AM64" s="42"/>
      <c r="AN64" s="42"/>
      <c r="AO64" s="42"/>
      <c r="AP64" s="119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>
        <f t="shared" si="125"/>
        <v>0</v>
      </c>
    </row>
    <row r="65" spans="1:59" s="19" customFormat="1" ht="45" hidden="1" customHeight="1" x14ac:dyDescent="0.25">
      <c r="A65" s="85" t="s">
        <v>68</v>
      </c>
      <c r="B65" s="130"/>
      <c r="C65" s="61" t="s">
        <v>69</v>
      </c>
      <c r="D65" s="26">
        <f>D66</f>
        <v>0</v>
      </c>
      <c r="E65" s="26">
        <f t="shared" ref="E65:BA67" si="174">E66</f>
        <v>0</v>
      </c>
      <c r="F65" s="26">
        <f t="shared" si="174"/>
        <v>0</v>
      </c>
      <c r="G65" s="121">
        <f t="shared" si="174"/>
        <v>0</v>
      </c>
      <c r="H65" s="26">
        <f t="shared" si="174"/>
        <v>0</v>
      </c>
      <c r="I65" s="26">
        <f t="shared" si="174"/>
        <v>0</v>
      </c>
      <c r="J65" s="26">
        <f t="shared" si="174"/>
        <v>0</v>
      </c>
      <c r="K65" s="26">
        <f t="shared" si="174"/>
        <v>0</v>
      </c>
      <c r="L65" s="26">
        <f t="shared" si="174"/>
        <v>0</v>
      </c>
      <c r="M65" s="26">
        <f t="shared" si="174"/>
        <v>0</v>
      </c>
      <c r="N65" s="26">
        <f t="shared" si="174"/>
        <v>0</v>
      </c>
      <c r="O65" s="26">
        <f t="shared" si="174"/>
        <v>0</v>
      </c>
      <c r="P65" s="26">
        <f t="shared" si="174"/>
        <v>0</v>
      </c>
      <c r="Q65" s="26">
        <f t="shared" si="174"/>
        <v>0</v>
      </c>
      <c r="R65" s="26">
        <f t="shared" si="174"/>
        <v>0</v>
      </c>
      <c r="S65" s="26">
        <f t="shared" si="174"/>
        <v>0</v>
      </c>
      <c r="T65" s="26">
        <f t="shared" si="174"/>
        <v>0</v>
      </c>
      <c r="U65" s="26">
        <f t="shared" si="174"/>
        <v>0</v>
      </c>
      <c r="V65" s="26">
        <f t="shared" si="174"/>
        <v>0</v>
      </c>
      <c r="W65" s="14">
        <f t="shared" si="174"/>
        <v>0</v>
      </c>
      <c r="X65" s="26">
        <f t="shared" si="174"/>
        <v>0</v>
      </c>
      <c r="Y65" s="26">
        <f t="shared" si="174"/>
        <v>0</v>
      </c>
      <c r="Z65" s="121">
        <f t="shared" si="174"/>
        <v>0</v>
      </c>
      <c r="AA65" s="26">
        <f t="shared" si="174"/>
        <v>0</v>
      </c>
      <c r="AB65" s="26">
        <f t="shared" si="174"/>
        <v>0</v>
      </c>
      <c r="AC65" s="26">
        <f t="shared" si="174"/>
        <v>0</v>
      </c>
      <c r="AD65" s="26">
        <f t="shared" si="174"/>
        <v>0</v>
      </c>
      <c r="AE65" s="26">
        <f t="shared" si="174"/>
        <v>0</v>
      </c>
      <c r="AF65" s="26">
        <f t="shared" si="174"/>
        <v>0</v>
      </c>
      <c r="AG65" s="26">
        <f t="shared" si="174"/>
        <v>0</v>
      </c>
      <c r="AH65" s="26">
        <f t="shared" si="174"/>
        <v>0</v>
      </c>
      <c r="AI65" s="26">
        <f t="shared" si="174"/>
        <v>0</v>
      </c>
      <c r="AJ65" s="26">
        <f t="shared" si="174"/>
        <v>0</v>
      </c>
      <c r="AK65" s="26">
        <f t="shared" si="174"/>
        <v>0</v>
      </c>
      <c r="AL65" s="14">
        <f t="shared" si="124"/>
        <v>0</v>
      </c>
      <c r="AM65" s="14">
        <f t="shared" si="174"/>
        <v>0</v>
      </c>
      <c r="AN65" s="26">
        <f t="shared" si="174"/>
        <v>0</v>
      </c>
      <c r="AO65" s="26">
        <f t="shared" si="174"/>
        <v>0</v>
      </c>
      <c r="AP65" s="121">
        <f t="shared" si="174"/>
        <v>0</v>
      </c>
      <c r="AQ65" s="26">
        <f t="shared" si="174"/>
        <v>0</v>
      </c>
      <c r="AR65" s="26">
        <f t="shared" si="174"/>
        <v>0</v>
      </c>
      <c r="AS65" s="26">
        <f t="shared" si="174"/>
        <v>0</v>
      </c>
      <c r="AT65" s="26">
        <f t="shared" si="174"/>
        <v>0</v>
      </c>
      <c r="AU65" s="26">
        <f t="shared" si="174"/>
        <v>0</v>
      </c>
      <c r="AV65" s="26">
        <f t="shared" si="174"/>
        <v>0</v>
      </c>
      <c r="AW65" s="26">
        <f t="shared" si="174"/>
        <v>0</v>
      </c>
      <c r="AX65" s="26">
        <f t="shared" si="174"/>
        <v>0</v>
      </c>
      <c r="AY65" s="26">
        <f t="shared" si="174"/>
        <v>0</v>
      </c>
      <c r="AZ65" s="26">
        <f t="shared" si="174"/>
        <v>0</v>
      </c>
      <c r="BA65" s="26">
        <f t="shared" si="174"/>
        <v>0</v>
      </c>
      <c r="BB65" s="14">
        <f t="shared" si="125"/>
        <v>0</v>
      </c>
    </row>
    <row r="66" spans="1:59" s="44" customFormat="1" hidden="1" x14ac:dyDescent="0.25">
      <c r="A66" s="84"/>
      <c r="B66" s="130"/>
      <c r="C66" s="41">
        <v>909</v>
      </c>
      <c r="D66" s="42"/>
      <c r="E66" s="42"/>
      <c r="F66" s="42"/>
      <c r="G66" s="119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>
        <f>SUM(D66:U66)</f>
        <v>0</v>
      </c>
      <c r="W66" s="42"/>
      <c r="X66" s="42"/>
      <c r="Y66" s="42"/>
      <c r="Z66" s="119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>
        <f t="shared" si="124"/>
        <v>0</v>
      </c>
      <c r="AM66" s="42"/>
      <c r="AN66" s="42"/>
      <c r="AO66" s="42"/>
      <c r="AP66" s="119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>
        <f t="shared" si="125"/>
        <v>0</v>
      </c>
    </row>
    <row r="67" spans="1:59" s="19" customFormat="1" ht="30.75" customHeight="1" x14ac:dyDescent="0.25">
      <c r="A67" s="85" t="s">
        <v>22</v>
      </c>
      <c r="B67" s="131"/>
      <c r="C67" s="37" t="s">
        <v>79</v>
      </c>
      <c r="D67" s="26">
        <f>D68</f>
        <v>83066</v>
      </c>
      <c r="E67" s="26">
        <f t="shared" si="174"/>
        <v>4261</v>
      </c>
      <c r="F67" s="26">
        <f t="shared" si="174"/>
        <v>4306</v>
      </c>
      <c r="G67" s="121">
        <f t="shared" si="174"/>
        <v>5000</v>
      </c>
      <c r="H67" s="26">
        <f t="shared" si="174"/>
        <v>0</v>
      </c>
      <c r="I67" s="26">
        <f>I68</f>
        <v>0</v>
      </c>
      <c r="J67" s="26">
        <f t="shared" si="174"/>
        <v>0</v>
      </c>
      <c r="K67" s="26">
        <f t="shared" si="174"/>
        <v>0</v>
      </c>
      <c r="L67" s="26">
        <f t="shared" si="174"/>
        <v>0</v>
      </c>
      <c r="M67" s="26">
        <f t="shared" si="174"/>
        <v>0</v>
      </c>
      <c r="N67" s="26">
        <f t="shared" si="174"/>
        <v>0</v>
      </c>
      <c r="O67" s="26">
        <f t="shared" si="174"/>
        <v>0</v>
      </c>
      <c r="P67" s="26">
        <f t="shared" si="174"/>
        <v>0</v>
      </c>
      <c r="Q67" s="26">
        <f t="shared" si="174"/>
        <v>0</v>
      </c>
      <c r="R67" s="26">
        <f t="shared" si="174"/>
        <v>0</v>
      </c>
      <c r="S67" s="26">
        <f t="shared" si="174"/>
        <v>0</v>
      </c>
      <c r="T67" s="26">
        <f t="shared" si="174"/>
        <v>0</v>
      </c>
      <c r="U67" s="26">
        <f t="shared" si="174"/>
        <v>0</v>
      </c>
      <c r="V67" s="26">
        <f t="shared" si="174"/>
        <v>96633</v>
      </c>
      <c r="W67" s="14">
        <f t="shared" si="174"/>
        <v>95963</v>
      </c>
      <c r="X67" s="26">
        <f t="shared" si="174"/>
        <v>0</v>
      </c>
      <c r="Y67" s="26">
        <f t="shared" si="174"/>
        <v>0</v>
      </c>
      <c r="Z67" s="121">
        <f t="shared" si="174"/>
        <v>0</v>
      </c>
      <c r="AA67" s="26">
        <f t="shared" si="174"/>
        <v>0</v>
      </c>
      <c r="AB67" s="26">
        <f t="shared" si="174"/>
        <v>0</v>
      </c>
      <c r="AC67" s="26">
        <f t="shared" si="174"/>
        <v>0</v>
      </c>
      <c r="AD67" s="26">
        <f t="shared" si="174"/>
        <v>0</v>
      </c>
      <c r="AE67" s="26">
        <f t="shared" si="174"/>
        <v>0</v>
      </c>
      <c r="AF67" s="26">
        <f t="shared" si="174"/>
        <v>0</v>
      </c>
      <c r="AG67" s="26">
        <f t="shared" si="174"/>
        <v>0</v>
      </c>
      <c r="AH67" s="26">
        <f t="shared" si="174"/>
        <v>0</v>
      </c>
      <c r="AI67" s="26">
        <f t="shared" si="174"/>
        <v>0</v>
      </c>
      <c r="AJ67" s="26">
        <f t="shared" si="174"/>
        <v>0</v>
      </c>
      <c r="AK67" s="26">
        <f t="shared" si="174"/>
        <v>0</v>
      </c>
      <c r="AL67" s="14">
        <f>SUM(AL68)</f>
        <v>95963</v>
      </c>
      <c r="AM67" s="14">
        <f t="shared" si="174"/>
        <v>100991</v>
      </c>
      <c r="AN67" s="26">
        <f t="shared" si="174"/>
        <v>0</v>
      </c>
      <c r="AO67" s="26">
        <f t="shared" si="174"/>
        <v>0</v>
      </c>
      <c r="AP67" s="121">
        <f t="shared" si="174"/>
        <v>0</v>
      </c>
      <c r="AQ67" s="26">
        <f t="shared" si="174"/>
        <v>0</v>
      </c>
      <c r="AR67" s="26">
        <f t="shared" si="174"/>
        <v>0</v>
      </c>
      <c r="AS67" s="26">
        <f t="shared" si="174"/>
        <v>0</v>
      </c>
      <c r="AT67" s="26">
        <f t="shared" si="174"/>
        <v>0</v>
      </c>
      <c r="AU67" s="26">
        <f t="shared" si="174"/>
        <v>0</v>
      </c>
      <c r="AV67" s="26">
        <f t="shared" si="174"/>
        <v>0</v>
      </c>
      <c r="AW67" s="26">
        <f t="shared" si="174"/>
        <v>0</v>
      </c>
      <c r="AX67" s="26">
        <f t="shared" si="174"/>
        <v>0</v>
      </c>
      <c r="AY67" s="26">
        <f t="shared" si="174"/>
        <v>0</v>
      </c>
      <c r="AZ67" s="26">
        <f t="shared" si="174"/>
        <v>0</v>
      </c>
      <c r="BA67" s="26">
        <f t="shared" si="174"/>
        <v>0</v>
      </c>
      <c r="BB67" s="14">
        <f>SUM(BB68)</f>
        <v>100991</v>
      </c>
    </row>
    <row r="68" spans="1:59" s="44" customFormat="1" ht="15.75" hidden="1" x14ac:dyDescent="0.25">
      <c r="A68" s="84"/>
      <c r="B68" s="46"/>
      <c r="C68" s="41">
        <v>909</v>
      </c>
      <c r="D68" s="42">
        <v>83066</v>
      </c>
      <c r="E68" s="42">
        <f>1912+2349</f>
        <v>4261</v>
      </c>
      <c r="F68" s="42">
        <v>4306</v>
      </c>
      <c r="G68" s="119">
        <f>5000</f>
        <v>5000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>
        <f>SUM(D68:U68)</f>
        <v>96633</v>
      </c>
      <c r="W68" s="42">
        <v>95963</v>
      </c>
      <c r="X68" s="42"/>
      <c r="Y68" s="42"/>
      <c r="Z68" s="119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>
        <f>SUM(W68:AK68)</f>
        <v>95963</v>
      </c>
      <c r="AM68" s="42">
        <v>100991</v>
      </c>
      <c r="AN68" s="42"/>
      <c r="AO68" s="42"/>
      <c r="AP68" s="119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>
        <f>SUM(AM68:BA68)</f>
        <v>100991</v>
      </c>
    </row>
    <row r="69" spans="1:59" s="19" customFormat="1" ht="38.25" customHeight="1" x14ac:dyDescent="0.25">
      <c r="A69" s="78" t="s">
        <v>23</v>
      </c>
      <c r="B69" s="33" t="s">
        <v>47</v>
      </c>
      <c r="C69" s="34" t="s">
        <v>70</v>
      </c>
      <c r="D69" s="13">
        <v>60442</v>
      </c>
      <c r="E69" s="13"/>
      <c r="F69" s="13">
        <f>2173+643+1257+79+1614+79</f>
        <v>5845</v>
      </c>
      <c r="G69" s="116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>
        <f>SUM(D69:U69)</f>
        <v>66287</v>
      </c>
      <c r="W69" s="13">
        <v>58346</v>
      </c>
      <c r="X69" s="13"/>
      <c r="Y69" s="13"/>
      <c r="Z69" s="116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>
        <f>SUM(W69:AK69)</f>
        <v>58346</v>
      </c>
      <c r="AM69" s="13"/>
      <c r="AN69" s="13"/>
      <c r="AO69" s="13"/>
      <c r="AP69" s="116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>
        <f>SUM(AM69:BA69)</f>
        <v>0</v>
      </c>
    </row>
    <row r="70" spans="1:59" s="19" customFormat="1" ht="31.5" x14ac:dyDescent="0.25">
      <c r="A70" s="78" t="s">
        <v>24</v>
      </c>
      <c r="B70" s="33" t="s">
        <v>48</v>
      </c>
      <c r="C70" s="34" t="s">
        <v>89</v>
      </c>
      <c r="D70" s="13">
        <v>91</v>
      </c>
      <c r="E70" s="13"/>
      <c r="F70" s="13"/>
      <c r="G70" s="116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>
        <f>SUM(D70:U70)</f>
        <v>91</v>
      </c>
      <c r="W70" s="13">
        <v>91</v>
      </c>
      <c r="X70" s="13"/>
      <c r="Y70" s="13"/>
      <c r="Z70" s="116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>
        <f>SUM(W70:AK70)</f>
        <v>91</v>
      </c>
      <c r="AM70" s="13">
        <v>91</v>
      </c>
      <c r="AN70" s="13"/>
      <c r="AO70" s="13"/>
      <c r="AP70" s="116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>
        <f>SUM(AM70:BA70)</f>
        <v>91</v>
      </c>
    </row>
    <row r="71" spans="1:59" s="19" customFormat="1" ht="36.75" customHeight="1" x14ac:dyDescent="0.25">
      <c r="A71" s="78" t="s">
        <v>93</v>
      </c>
      <c r="B71" s="33" t="s">
        <v>49</v>
      </c>
      <c r="C71" s="34" t="s">
        <v>94</v>
      </c>
      <c r="D71" s="13"/>
      <c r="E71" s="13">
        <f>10632+85</f>
        <v>10717</v>
      </c>
      <c r="F71" s="13"/>
      <c r="G71" s="116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>
        <f>SUM(D71:U71)</f>
        <v>10717</v>
      </c>
      <c r="W71" s="13"/>
      <c r="X71" s="13"/>
      <c r="Y71" s="13"/>
      <c r="Z71" s="116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>
        <f>SUM(W71:AK71)</f>
        <v>0</v>
      </c>
      <c r="AM71" s="13"/>
      <c r="AN71" s="13"/>
      <c r="AO71" s="13"/>
      <c r="AP71" s="116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>
        <f>SUM(AM71:BA71)</f>
        <v>0</v>
      </c>
    </row>
    <row r="72" spans="1:59" s="19" customFormat="1" ht="33" customHeight="1" x14ac:dyDescent="0.25">
      <c r="A72" s="78" t="s">
        <v>25</v>
      </c>
      <c r="B72" s="33" t="s">
        <v>50</v>
      </c>
      <c r="C72" s="94" t="s">
        <v>97</v>
      </c>
      <c r="D72" s="35">
        <f t="shared" ref="D72:AI72" si="175">SUM(D73:D79)</f>
        <v>1100234</v>
      </c>
      <c r="E72" s="35">
        <f t="shared" si="175"/>
        <v>70587</v>
      </c>
      <c r="F72" s="35">
        <f t="shared" si="175"/>
        <v>37375</v>
      </c>
      <c r="G72" s="118">
        <f t="shared" si="175"/>
        <v>0</v>
      </c>
      <c r="H72" s="35">
        <f t="shared" si="175"/>
        <v>0</v>
      </c>
      <c r="I72" s="35">
        <f t="shared" si="175"/>
        <v>0</v>
      </c>
      <c r="J72" s="35">
        <f t="shared" si="175"/>
        <v>0</v>
      </c>
      <c r="K72" s="35">
        <f t="shared" si="175"/>
        <v>0</v>
      </c>
      <c r="L72" s="35">
        <f t="shared" si="175"/>
        <v>0</v>
      </c>
      <c r="M72" s="35">
        <f t="shared" si="175"/>
        <v>0</v>
      </c>
      <c r="N72" s="35">
        <f t="shared" si="175"/>
        <v>0</v>
      </c>
      <c r="O72" s="35">
        <f t="shared" si="175"/>
        <v>0</v>
      </c>
      <c r="P72" s="35">
        <f t="shared" si="175"/>
        <v>0</v>
      </c>
      <c r="Q72" s="35">
        <f t="shared" si="175"/>
        <v>0</v>
      </c>
      <c r="R72" s="35">
        <f t="shared" si="175"/>
        <v>0</v>
      </c>
      <c r="S72" s="35">
        <f t="shared" si="175"/>
        <v>0</v>
      </c>
      <c r="T72" s="35">
        <f t="shared" si="175"/>
        <v>0</v>
      </c>
      <c r="U72" s="35">
        <f t="shared" si="175"/>
        <v>0</v>
      </c>
      <c r="V72" s="35">
        <f t="shared" si="175"/>
        <v>1208196</v>
      </c>
      <c r="W72" s="35">
        <f t="shared" si="175"/>
        <v>1098966</v>
      </c>
      <c r="X72" s="35">
        <f t="shared" si="175"/>
        <v>63536</v>
      </c>
      <c r="Y72" s="35">
        <f t="shared" si="175"/>
        <v>0</v>
      </c>
      <c r="Z72" s="118">
        <f t="shared" si="175"/>
        <v>0</v>
      </c>
      <c r="AA72" s="35">
        <f t="shared" si="175"/>
        <v>0</v>
      </c>
      <c r="AB72" s="35">
        <f t="shared" si="175"/>
        <v>0</v>
      </c>
      <c r="AC72" s="35">
        <f t="shared" si="175"/>
        <v>0</v>
      </c>
      <c r="AD72" s="35">
        <f t="shared" si="175"/>
        <v>0</v>
      </c>
      <c r="AE72" s="35">
        <f t="shared" si="175"/>
        <v>0</v>
      </c>
      <c r="AF72" s="35">
        <f t="shared" si="175"/>
        <v>0</v>
      </c>
      <c r="AG72" s="35">
        <f t="shared" si="175"/>
        <v>0</v>
      </c>
      <c r="AH72" s="35">
        <f t="shared" si="175"/>
        <v>0</v>
      </c>
      <c r="AI72" s="35">
        <f t="shared" si="175"/>
        <v>0</v>
      </c>
      <c r="AJ72" s="35">
        <f t="shared" ref="AJ72:BB72" si="176">SUM(AJ73:AJ79)</f>
        <v>0</v>
      </c>
      <c r="AK72" s="35">
        <f t="shared" si="176"/>
        <v>0</v>
      </c>
      <c r="AL72" s="35">
        <f t="shared" si="176"/>
        <v>1162502</v>
      </c>
      <c r="AM72" s="35">
        <f t="shared" si="176"/>
        <v>1098966</v>
      </c>
      <c r="AN72" s="35">
        <f t="shared" si="176"/>
        <v>63536</v>
      </c>
      <c r="AO72" s="35">
        <f t="shared" si="176"/>
        <v>0</v>
      </c>
      <c r="AP72" s="118">
        <f t="shared" si="176"/>
        <v>0</v>
      </c>
      <c r="AQ72" s="35">
        <f t="shared" si="176"/>
        <v>0</v>
      </c>
      <c r="AR72" s="35">
        <f t="shared" si="176"/>
        <v>0</v>
      </c>
      <c r="AS72" s="35">
        <f t="shared" si="176"/>
        <v>0</v>
      </c>
      <c r="AT72" s="35">
        <f t="shared" si="176"/>
        <v>0</v>
      </c>
      <c r="AU72" s="35">
        <f t="shared" si="176"/>
        <v>0</v>
      </c>
      <c r="AV72" s="35">
        <f t="shared" si="176"/>
        <v>0</v>
      </c>
      <c r="AW72" s="35">
        <f t="shared" si="176"/>
        <v>0</v>
      </c>
      <c r="AX72" s="35">
        <f t="shared" si="176"/>
        <v>0</v>
      </c>
      <c r="AY72" s="35">
        <f t="shared" si="176"/>
        <v>0</v>
      </c>
      <c r="AZ72" s="35">
        <f t="shared" si="176"/>
        <v>0</v>
      </c>
      <c r="BA72" s="35">
        <f t="shared" si="176"/>
        <v>0</v>
      </c>
      <c r="BB72" s="35">
        <f t="shared" si="176"/>
        <v>1162502</v>
      </c>
      <c r="BE72" s="18"/>
      <c r="BG72" s="18"/>
    </row>
    <row r="73" spans="1:59" s="19" customFormat="1" ht="15" hidden="1" customHeight="1" x14ac:dyDescent="0.25">
      <c r="A73" s="135" t="s">
        <v>59</v>
      </c>
      <c r="B73" s="47"/>
      <c r="C73" s="41">
        <v>900</v>
      </c>
      <c r="D73" s="42"/>
      <c r="E73" s="42"/>
      <c r="F73" s="42"/>
      <c r="G73" s="119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>
        <f t="shared" ref="V73:V79" si="177">SUM(D73:U73)</f>
        <v>0</v>
      </c>
      <c r="W73" s="42"/>
      <c r="X73" s="42"/>
      <c r="Y73" s="42"/>
      <c r="Z73" s="119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>
        <f>W73+X73+Y73</f>
        <v>0</v>
      </c>
      <c r="AM73" s="42"/>
      <c r="AN73" s="42"/>
      <c r="AO73" s="42"/>
      <c r="AP73" s="119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>
        <f>AM73+AN73+AO73</f>
        <v>0</v>
      </c>
    </row>
    <row r="74" spans="1:59" s="44" customFormat="1" ht="15" hidden="1" customHeight="1" x14ac:dyDescent="0.25">
      <c r="A74" s="136"/>
      <c r="B74" s="47"/>
      <c r="C74" s="41">
        <v>901</v>
      </c>
      <c r="D74" s="42">
        <v>690299</v>
      </c>
      <c r="E74" s="42">
        <v>65351</v>
      </c>
      <c r="F74" s="42">
        <f>151+21813</f>
        <v>21964</v>
      </c>
      <c r="G74" s="119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>
        <f t="shared" si="177"/>
        <v>777614</v>
      </c>
      <c r="W74" s="42">
        <v>690299</v>
      </c>
      <c r="X74" s="42">
        <v>58959</v>
      </c>
      <c r="Y74" s="42"/>
      <c r="Z74" s="119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>
        <f t="shared" ref="AL74:AL79" si="178">SUM(W74:AK74)</f>
        <v>749258</v>
      </c>
      <c r="AM74" s="42">
        <v>690299</v>
      </c>
      <c r="AN74" s="42">
        <v>58959</v>
      </c>
      <c r="AO74" s="42"/>
      <c r="AP74" s="119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>
        <f t="shared" ref="BB74:BB79" si="179">SUM(AM74:BA74)</f>
        <v>749258</v>
      </c>
    </row>
    <row r="75" spans="1:59" s="44" customFormat="1" ht="15" hidden="1" customHeight="1" x14ac:dyDescent="0.25">
      <c r="A75" s="136"/>
      <c r="B75" s="47"/>
      <c r="C75" s="41">
        <v>902</v>
      </c>
      <c r="D75" s="42">
        <v>90035</v>
      </c>
      <c r="E75" s="42"/>
      <c r="F75" s="42">
        <f>8643</f>
        <v>8643</v>
      </c>
      <c r="G75" s="119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>
        <f t="shared" si="177"/>
        <v>98678</v>
      </c>
      <c r="W75" s="42">
        <v>90035</v>
      </c>
      <c r="X75" s="42"/>
      <c r="Y75" s="42"/>
      <c r="Z75" s="119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>
        <f t="shared" si="178"/>
        <v>90035</v>
      </c>
      <c r="AM75" s="42">
        <v>90035</v>
      </c>
      <c r="AN75" s="42"/>
      <c r="AO75" s="42"/>
      <c r="AP75" s="119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>
        <f t="shared" si="179"/>
        <v>90035</v>
      </c>
    </row>
    <row r="76" spans="1:59" s="44" customFormat="1" ht="15" hidden="1" customHeight="1" x14ac:dyDescent="0.25">
      <c r="A76" s="136"/>
      <c r="B76" s="47"/>
      <c r="C76" s="41">
        <v>903</v>
      </c>
      <c r="D76" s="42">
        <f>31653+321</f>
        <v>31974</v>
      </c>
      <c r="E76" s="42"/>
      <c r="F76" s="42"/>
      <c r="G76" s="119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>
        <f t="shared" si="177"/>
        <v>31974</v>
      </c>
      <c r="W76" s="42">
        <f>31653+321</f>
        <v>31974</v>
      </c>
      <c r="X76" s="42"/>
      <c r="Y76" s="42"/>
      <c r="Z76" s="119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>
        <f t="shared" si="178"/>
        <v>31974</v>
      </c>
      <c r="AM76" s="42">
        <f>31653+321</f>
        <v>31974</v>
      </c>
      <c r="AN76" s="42"/>
      <c r="AO76" s="42"/>
      <c r="AP76" s="119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>
        <f t="shared" si="179"/>
        <v>31974</v>
      </c>
    </row>
    <row r="77" spans="1:59" s="44" customFormat="1" ht="15" hidden="1" customHeight="1" x14ac:dyDescent="0.25">
      <c r="A77" s="136"/>
      <c r="B77" s="47"/>
      <c r="C77" s="41">
        <v>910</v>
      </c>
      <c r="D77" s="42">
        <v>1105</v>
      </c>
      <c r="E77" s="42"/>
      <c r="F77" s="42"/>
      <c r="G77" s="119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>
        <f t="shared" si="177"/>
        <v>1105</v>
      </c>
      <c r="W77" s="42">
        <v>1105</v>
      </c>
      <c r="X77" s="42"/>
      <c r="Y77" s="42"/>
      <c r="Z77" s="119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>
        <f t="shared" si="178"/>
        <v>1105</v>
      </c>
      <c r="AM77" s="42">
        <v>1105</v>
      </c>
      <c r="AN77" s="42"/>
      <c r="AO77" s="42"/>
      <c r="AP77" s="119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>
        <f t="shared" si="179"/>
        <v>1105</v>
      </c>
    </row>
    <row r="78" spans="1:59" s="44" customFormat="1" ht="15" hidden="1" customHeight="1" x14ac:dyDescent="0.25">
      <c r="A78" s="136"/>
      <c r="B78" s="47"/>
      <c r="C78" s="41">
        <v>921</v>
      </c>
      <c r="D78" s="42">
        <v>61667</v>
      </c>
      <c r="E78" s="42"/>
      <c r="F78" s="42"/>
      <c r="G78" s="119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>
        <f t="shared" si="177"/>
        <v>61667</v>
      </c>
      <c r="W78" s="42">
        <v>61667</v>
      </c>
      <c r="X78" s="42"/>
      <c r="Y78" s="42"/>
      <c r="Z78" s="119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>
        <f t="shared" si="178"/>
        <v>61667</v>
      </c>
      <c r="AM78" s="42">
        <v>61667</v>
      </c>
      <c r="AN78" s="42"/>
      <c r="AO78" s="42"/>
      <c r="AP78" s="119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>
        <f t="shared" si="179"/>
        <v>61667</v>
      </c>
    </row>
    <row r="79" spans="1:59" s="44" customFormat="1" ht="15" hidden="1" customHeight="1" x14ac:dyDescent="0.25">
      <c r="A79" s="137"/>
      <c r="B79" s="47"/>
      <c r="C79" s="41">
        <v>923</v>
      </c>
      <c r="D79" s="42">
        <f>225913-759</f>
        <v>225154</v>
      </c>
      <c r="E79" s="42">
        <v>5236</v>
      </c>
      <c r="F79" s="42">
        <f>6590+178</f>
        <v>6768</v>
      </c>
      <c r="G79" s="119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>
        <f t="shared" si="177"/>
        <v>237158</v>
      </c>
      <c r="W79" s="42">
        <v>223886</v>
      </c>
      <c r="X79" s="42">
        <f>4577</f>
        <v>4577</v>
      </c>
      <c r="Y79" s="42"/>
      <c r="Z79" s="119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>
        <f t="shared" si="178"/>
        <v>228463</v>
      </c>
      <c r="AM79" s="42">
        <v>223886</v>
      </c>
      <c r="AN79" s="42">
        <v>4577</v>
      </c>
      <c r="AO79" s="42"/>
      <c r="AP79" s="119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>
        <f t="shared" si="179"/>
        <v>228463</v>
      </c>
    </row>
    <row r="80" spans="1:59" s="19" customFormat="1" ht="30.75" customHeight="1" x14ac:dyDescent="0.25">
      <c r="A80" s="91" t="s">
        <v>83</v>
      </c>
      <c r="B80" s="93"/>
      <c r="C80" s="95" t="s">
        <v>98</v>
      </c>
      <c r="D80" s="92">
        <f>SUM(D81:D83)</f>
        <v>1435</v>
      </c>
      <c r="E80" s="92">
        <f t="shared" ref="E80:BB80" si="180">SUM(E81:E83)</f>
        <v>0</v>
      </c>
      <c r="F80" s="92">
        <f t="shared" si="180"/>
        <v>0</v>
      </c>
      <c r="G80" s="122">
        <f t="shared" si="180"/>
        <v>0</v>
      </c>
      <c r="H80" s="92">
        <f t="shared" si="180"/>
        <v>0</v>
      </c>
      <c r="I80" s="92">
        <f t="shared" si="180"/>
        <v>0</v>
      </c>
      <c r="J80" s="92">
        <f t="shared" si="180"/>
        <v>0</v>
      </c>
      <c r="K80" s="92">
        <f t="shared" si="180"/>
        <v>0</v>
      </c>
      <c r="L80" s="92">
        <f t="shared" si="180"/>
        <v>0</v>
      </c>
      <c r="M80" s="92">
        <f t="shared" si="180"/>
        <v>0</v>
      </c>
      <c r="N80" s="92">
        <f t="shared" si="180"/>
        <v>0</v>
      </c>
      <c r="O80" s="92">
        <f t="shared" si="180"/>
        <v>0</v>
      </c>
      <c r="P80" s="92">
        <f t="shared" si="180"/>
        <v>0</v>
      </c>
      <c r="Q80" s="92">
        <f t="shared" si="180"/>
        <v>0</v>
      </c>
      <c r="R80" s="92">
        <f t="shared" si="180"/>
        <v>0</v>
      </c>
      <c r="S80" s="92">
        <f t="shared" si="180"/>
        <v>0</v>
      </c>
      <c r="T80" s="92">
        <f t="shared" si="180"/>
        <v>0</v>
      </c>
      <c r="U80" s="92">
        <f t="shared" si="180"/>
        <v>0</v>
      </c>
      <c r="V80" s="92">
        <f t="shared" si="180"/>
        <v>1435</v>
      </c>
      <c r="W80" s="92">
        <f t="shared" si="180"/>
        <v>1149</v>
      </c>
      <c r="X80" s="92">
        <f t="shared" si="180"/>
        <v>0</v>
      </c>
      <c r="Y80" s="92">
        <f t="shared" si="180"/>
        <v>0</v>
      </c>
      <c r="Z80" s="122">
        <f t="shared" si="180"/>
        <v>0</v>
      </c>
      <c r="AA80" s="92">
        <f t="shared" si="180"/>
        <v>0</v>
      </c>
      <c r="AB80" s="92">
        <f t="shared" si="180"/>
        <v>0</v>
      </c>
      <c r="AC80" s="92">
        <f t="shared" si="180"/>
        <v>0</v>
      </c>
      <c r="AD80" s="92">
        <f t="shared" si="180"/>
        <v>0</v>
      </c>
      <c r="AE80" s="92">
        <f t="shared" si="180"/>
        <v>0</v>
      </c>
      <c r="AF80" s="92">
        <f t="shared" si="180"/>
        <v>0</v>
      </c>
      <c r="AG80" s="92">
        <f t="shared" si="180"/>
        <v>0</v>
      </c>
      <c r="AH80" s="92">
        <f t="shared" si="180"/>
        <v>0</v>
      </c>
      <c r="AI80" s="92">
        <f t="shared" si="180"/>
        <v>0</v>
      </c>
      <c r="AJ80" s="92">
        <f t="shared" si="180"/>
        <v>0</v>
      </c>
      <c r="AK80" s="92">
        <f t="shared" si="180"/>
        <v>0</v>
      </c>
      <c r="AL80" s="92">
        <f t="shared" si="180"/>
        <v>1149</v>
      </c>
      <c r="AM80" s="92">
        <f t="shared" si="180"/>
        <v>1149</v>
      </c>
      <c r="AN80" s="92">
        <f t="shared" si="180"/>
        <v>0</v>
      </c>
      <c r="AO80" s="92">
        <f t="shared" si="180"/>
        <v>0</v>
      </c>
      <c r="AP80" s="122">
        <f t="shared" si="180"/>
        <v>0</v>
      </c>
      <c r="AQ80" s="92">
        <f t="shared" si="180"/>
        <v>0</v>
      </c>
      <c r="AR80" s="92">
        <f t="shared" si="180"/>
        <v>0</v>
      </c>
      <c r="AS80" s="92">
        <f t="shared" si="180"/>
        <v>0</v>
      </c>
      <c r="AT80" s="92">
        <f t="shared" si="180"/>
        <v>0</v>
      </c>
      <c r="AU80" s="92">
        <f t="shared" si="180"/>
        <v>0</v>
      </c>
      <c r="AV80" s="92">
        <f t="shared" si="180"/>
        <v>0</v>
      </c>
      <c r="AW80" s="92">
        <f t="shared" si="180"/>
        <v>0</v>
      </c>
      <c r="AX80" s="92">
        <f t="shared" si="180"/>
        <v>0</v>
      </c>
      <c r="AY80" s="92">
        <f t="shared" si="180"/>
        <v>0</v>
      </c>
      <c r="AZ80" s="92">
        <f t="shared" si="180"/>
        <v>0</v>
      </c>
      <c r="BA80" s="92">
        <f t="shared" si="180"/>
        <v>0</v>
      </c>
      <c r="BB80" s="92">
        <f t="shared" si="180"/>
        <v>1149</v>
      </c>
    </row>
    <row r="81" spans="1:54" s="44" customFormat="1" ht="15" hidden="1" customHeight="1" x14ac:dyDescent="0.25">
      <c r="A81" s="90"/>
      <c r="B81" s="47"/>
      <c r="C81" s="41">
        <v>900</v>
      </c>
      <c r="D81" s="42"/>
      <c r="E81" s="42"/>
      <c r="F81" s="42"/>
      <c r="G81" s="119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>
        <f t="shared" ref="V81:V83" si="181">SUM(D81:U81)</f>
        <v>0</v>
      </c>
      <c r="W81" s="42"/>
      <c r="X81" s="42"/>
      <c r="Y81" s="42"/>
      <c r="Z81" s="119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>
        <f t="shared" ref="AL81:AL83" si="182">W81+X81+Y81</f>
        <v>0</v>
      </c>
      <c r="AM81" s="42"/>
      <c r="AN81" s="42"/>
      <c r="AO81" s="42"/>
      <c r="AP81" s="119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>
        <f t="shared" ref="BB81:BB83" si="183">AM81+AN81+AO81</f>
        <v>0</v>
      </c>
    </row>
    <row r="82" spans="1:54" s="44" customFormat="1" ht="15" hidden="1" customHeight="1" x14ac:dyDescent="0.25">
      <c r="A82" s="90"/>
      <c r="B82" s="47"/>
      <c r="C82" s="41">
        <v>901</v>
      </c>
      <c r="D82" s="42">
        <v>223</v>
      </c>
      <c r="E82" s="42"/>
      <c r="F82" s="42"/>
      <c r="G82" s="119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>
        <f t="shared" si="181"/>
        <v>223</v>
      </c>
      <c r="W82" s="42">
        <v>223</v>
      </c>
      <c r="X82" s="42"/>
      <c r="Y82" s="42"/>
      <c r="Z82" s="119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>
        <f t="shared" si="182"/>
        <v>223</v>
      </c>
      <c r="AM82" s="42">
        <v>223</v>
      </c>
      <c r="AN82" s="42"/>
      <c r="AO82" s="42"/>
      <c r="AP82" s="119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>
        <f t="shared" si="183"/>
        <v>223</v>
      </c>
    </row>
    <row r="83" spans="1:54" s="44" customFormat="1" ht="15" hidden="1" customHeight="1" x14ac:dyDescent="0.25">
      <c r="A83" s="90"/>
      <c r="B83" s="47"/>
      <c r="C83" s="41">
        <v>923</v>
      </c>
      <c r="D83" s="42">
        <v>1212</v>
      </c>
      <c r="E83" s="42"/>
      <c r="F83" s="42"/>
      <c r="G83" s="119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>
        <f t="shared" si="181"/>
        <v>1212</v>
      </c>
      <c r="W83" s="42">
        <v>926</v>
      </c>
      <c r="X83" s="42"/>
      <c r="Y83" s="42"/>
      <c r="Z83" s="119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>
        <f t="shared" si="182"/>
        <v>926</v>
      </c>
      <c r="AM83" s="42">
        <v>926</v>
      </c>
      <c r="AN83" s="42"/>
      <c r="AO83" s="42"/>
      <c r="AP83" s="119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>
        <f t="shared" si="183"/>
        <v>926</v>
      </c>
    </row>
    <row r="84" spans="1:54" s="19" customFormat="1" ht="36" customHeight="1" x14ac:dyDescent="0.25">
      <c r="A84" s="78" t="s">
        <v>26</v>
      </c>
      <c r="B84" s="33" t="s">
        <v>51</v>
      </c>
      <c r="C84" s="94" t="s">
        <v>92</v>
      </c>
      <c r="D84" s="13">
        <v>23897</v>
      </c>
      <c r="E84" s="13"/>
      <c r="F84" s="13">
        <f>25641+15241</f>
        <v>40882</v>
      </c>
      <c r="G84" s="116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>
        <f>SUM(D84:U84)</f>
        <v>64779</v>
      </c>
      <c r="W84" s="13"/>
      <c r="X84" s="13"/>
      <c r="Y84" s="13"/>
      <c r="Z84" s="116">
        <f>2355-4710+2521-166</f>
        <v>0</v>
      </c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>
        <f t="shared" ref="AL84:AL89" si="184">SUM(W84:AK84)</f>
        <v>0</v>
      </c>
      <c r="AM84" s="13"/>
      <c r="AN84" s="13"/>
      <c r="AO84" s="13"/>
      <c r="AP84" s="116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>
        <f>SUM(AM84:BA84)</f>
        <v>0</v>
      </c>
    </row>
    <row r="85" spans="1:54" s="19" customFormat="1" ht="35.25" customHeight="1" x14ac:dyDescent="0.25">
      <c r="A85" s="78" t="s">
        <v>27</v>
      </c>
      <c r="B85" s="33" t="s">
        <v>52</v>
      </c>
      <c r="C85" s="34" t="s">
        <v>90</v>
      </c>
      <c r="D85" s="13">
        <f>SUM(D86:D87)</f>
        <v>87020</v>
      </c>
      <c r="E85" s="13">
        <f t="shared" ref="E85:BB85" si="185">SUM(E86:E87)</f>
        <v>7059</v>
      </c>
      <c r="F85" s="13">
        <f t="shared" si="185"/>
        <v>607958</v>
      </c>
      <c r="G85" s="116">
        <f t="shared" si="185"/>
        <v>0</v>
      </c>
      <c r="H85" s="13">
        <f t="shared" si="185"/>
        <v>0</v>
      </c>
      <c r="I85" s="13">
        <f t="shared" si="185"/>
        <v>0</v>
      </c>
      <c r="J85" s="13">
        <f t="shared" si="185"/>
        <v>0</v>
      </c>
      <c r="K85" s="13">
        <f t="shared" si="185"/>
        <v>0</v>
      </c>
      <c r="L85" s="13">
        <f t="shared" si="185"/>
        <v>0</v>
      </c>
      <c r="M85" s="13">
        <f t="shared" si="185"/>
        <v>0</v>
      </c>
      <c r="N85" s="13">
        <f t="shared" si="185"/>
        <v>0</v>
      </c>
      <c r="O85" s="13">
        <f t="shared" si="185"/>
        <v>0</v>
      </c>
      <c r="P85" s="13">
        <f t="shared" si="185"/>
        <v>0</v>
      </c>
      <c r="Q85" s="13">
        <f t="shared" si="185"/>
        <v>0</v>
      </c>
      <c r="R85" s="13">
        <f t="shared" si="185"/>
        <v>0</v>
      </c>
      <c r="S85" s="13">
        <f t="shared" si="185"/>
        <v>0</v>
      </c>
      <c r="T85" s="13">
        <f t="shared" si="185"/>
        <v>0</v>
      </c>
      <c r="U85" s="13">
        <f t="shared" si="185"/>
        <v>0</v>
      </c>
      <c r="V85" s="13">
        <f t="shared" si="185"/>
        <v>702037</v>
      </c>
      <c r="W85" s="13">
        <f t="shared" si="185"/>
        <v>29556</v>
      </c>
      <c r="X85" s="13">
        <f t="shared" si="185"/>
        <v>0</v>
      </c>
      <c r="Y85" s="13">
        <f t="shared" si="185"/>
        <v>28846</v>
      </c>
      <c r="Z85" s="116">
        <f t="shared" si="185"/>
        <v>0</v>
      </c>
      <c r="AA85" s="13">
        <f t="shared" si="185"/>
        <v>0</v>
      </c>
      <c r="AB85" s="13">
        <f t="shared" si="185"/>
        <v>0</v>
      </c>
      <c r="AC85" s="13">
        <f t="shared" si="185"/>
        <v>0</v>
      </c>
      <c r="AD85" s="13">
        <f t="shared" si="185"/>
        <v>0</v>
      </c>
      <c r="AE85" s="13">
        <f t="shared" si="185"/>
        <v>0</v>
      </c>
      <c r="AF85" s="13">
        <f t="shared" si="185"/>
        <v>0</v>
      </c>
      <c r="AG85" s="13">
        <f t="shared" si="185"/>
        <v>0</v>
      </c>
      <c r="AH85" s="13">
        <f t="shared" si="185"/>
        <v>0</v>
      </c>
      <c r="AI85" s="13">
        <f t="shared" si="185"/>
        <v>0</v>
      </c>
      <c r="AJ85" s="13">
        <f t="shared" si="185"/>
        <v>0</v>
      </c>
      <c r="AK85" s="13">
        <f t="shared" si="185"/>
        <v>0</v>
      </c>
      <c r="AL85" s="13">
        <f t="shared" si="185"/>
        <v>58402</v>
      </c>
      <c r="AM85" s="13">
        <f t="shared" si="185"/>
        <v>11646</v>
      </c>
      <c r="AN85" s="13">
        <f t="shared" si="185"/>
        <v>0</v>
      </c>
      <c r="AO85" s="13">
        <f t="shared" si="185"/>
        <v>0</v>
      </c>
      <c r="AP85" s="116">
        <f t="shared" si="185"/>
        <v>0</v>
      </c>
      <c r="AQ85" s="13">
        <f t="shared" si="185"/>
        <v>0</v>
      </c>
      <c r="AR85" s="13">
        <f t="shared" si="185"/>
        <v>0</v>
      </c>
      <c r="AS85" s="13">
        <f t="shared" si="185"/>
        <v>0</v>
      </c>
      <c r="AT85" s="13">
        <f t="shared" si="185"/>
        <v>0</v>
      </c>
      <c r="AU85" s="13">
        <f t="shared" si="185"/>
        <v>0</v>
      </c>
      <c r="AV85" s="13">
        <f t="shared" si="185"/>
        <v>0</v>
      </c>
      <c r="AW85" s="13">
        <f t="shared" si="185"/>
        <v>0</v>
      </c>
      <c r="AX85" s="13">
        <f t="shared" si="185"/>
        <v>0</v>
      </c>
      <c r="AY85" s="13">
        <f t="shared" si="185"/>
        <v>0</v>
      </c>
      <c r="AZ85" s="13">
        <f t="shared" si="185"/>
        <v>0</v>
      </c>
      <c r="BA85" s="13">
        <f t="shared" si="185"/>
        <v>0</v>
      </c>
      <c r="BB85" s="13">
        <f t="shared" si="185"/>
        <v>11646</v>
      </c>
    </row>
    <row r="86" spans="1:54" s="53" customFormat="1" ht="15.75" hidden="1" x14ac:dyDescent="0.25">
      <c r="A86" s="80"/>
      <c r="B86" s="52"/>
      <c r="C86" s="48">
        <v>914</v>
      </c>
      <c r="D86" s="42">
        <v>1628</v>
      </c>
      <c r="E86" s="45"/>
      <c r="F86" s="45"/>
      <c r="G86" s="120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2">
        <f t="shared" ref="V86" si="186">SUM(D86:U86)</f>
        <v>1628</v>
      </c>
      <c r="W86" s="42">
        <v>14626</v>
      </c>
      <c r="X86" s="45"/>
      <c r="Y86" s="45"/>
      <c r="Z86" s="120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2">
        <f t="shared" ref="AL86:AL87" si="187">SUM(W86:AK86)</f>
        <v>14626</v>
      </c>
      <c r="AM86" s="42"/>
      <c r="AN86" s="45"/>
      <c r="AO86" s="45"/>
      <c r="AP86" s="120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2">
        <f t="shared" ref="BB86:BB87" si="188">SUM(AM86:BA86)</f>
        <v>0</v>
      </c>
    </row>
    <row r="87" spans="1:54" s="53" customFormat="1" ht="15.75" hidden="1" x14ac:dyDescent="0.25">
      <c r="A87" s="80"/>
      <c r="B87" s="52"/>
      <c r="C87" s="48">
        <v>920</v>
      </c>
      <c r="D87" s="42">
        <v>85392</v>
      </c>
      <c r="E87" s="45">
        <v>7059</v>
      </c>
      <c r="F87" s="45">
        <f>607958</f>
        <v>607958</v>
      </c>
      <c r="G87" s="120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2">
        <f t="shared" ref="V87" si="189">SUM(D87:U87)</f>
        <v>700409</v>
      </c>
      <c r="W87" s="42">
        <v>14930</v>
      </c>
      <c r="X87" s="45"/>
      <c r="Y87" s="45">
        <f>28846</f>
        <v>28846</v>
      </c>
      <c r="Z87" s="120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2">
        <f t="shared" si="187"/>
        <v>43776</v>
      </c>
      <c r="AM87" s="42">
        <v>11646</v>
      </c>
      <c r="AN87" s="42"/>
      <c r="AO87" s="42"/>
      <c r="AP87" s="119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>
        <f t="shared" si="188"/>
        <v>11646</v>
      </c>
    </row>
    <row r="88" spans="1:54" s="19" customFormat="1" ht="31.5" hidden="1" x14ac:dyDescent="0.25">
      <c r="A88" s="78" t="s">
        <v>28</v>
      </c>
      <c r="B88" s="114" t="s">
        <v>53</v>
      </c>
      <c r="C88" s="115" t="s">
        <v>74</v>
      </c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>
        <f>SUM(D88:U88)</f>
        <v>0</v>
      </c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>
        <f t="shared" si="184"/>
        <v>0</v>
      </c>
      <c r="AM88" s="116"/>
      <c r="AN88" s="116"/>
      <c r="AO88" s="116"/>
      <c r="AP88" s="116"/>
      <c r="AQ88" s="116"/>
      <c r="AR88" s="116"/>
      <c r="AS88" s="116"/>
      <c r="AT88" s="116"/>
      <c r="AU88" s="116"/>
      <c r="AV88" s="116"/>
      <c r="AW88" s="116"/>
      <c r="AX88" s="116"/>
      <c r="AY88" s="116"/>
      <c r="AZ88" s="116"/>
      <c r="BA88" s="116"/>
      <c r="BB88" s="116">
        <f t="shared" ref="BB88:BB89" si="190">SUM(AM88:BA88)</f>
        <v>0</v>
      </c>
    </row>
    <row r="89" spans="1:54" s="19" customFormat="1" ht="31.5" x14ac:dyDescent="0.25">
      <c r="A89" s="106" t="s">
        <v>58</v>
      </c>
      <c r="B89" s="33" t="s">
        <v>53</v>
      </c>
      <c r="C89" s="34" t="s">
        <v>101</v>
      </c>
      <c r="D89" s="13">
        <v>1062</v>
      </c>
      <c r="E89" s="13"/>
      <c r="F89" s="13"/>
      <c r="G89" s="116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>
        <f>SUM(D89:U89)</f>
        <v>1062</v>
      </c>
      <c r="W89" s="13">
        <v>1062</v>
      </c>
      <c r="X89" s="13"/>
      <c r="Y89" s="13"/>
      <c r="Z89" s="116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>
        <f t="shared" si="184"/>
        <v>1062</v>
      </c>
      <c r="AM89" s="13">
        <v>1062</v>
      </c>
      <c r="AN89" s="13"/>
      <c r="AO89" s="13"/>
      <c r="AP89" s="116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>
        <f t="shared" si="190"/>
        <v>1062</v>
      </c>
    </row>
    <row r="90" spans="1:54" s="19" customFormat="1" ht="54.75" customHeight="1" x14ac:dyDescent="0.25">
      <c r="A90" s="78" t="s">
        <v>29</v>
      </c>
      <c r="B90" s="33" t="s">
        <v>54</v>
      </c>
      <c r="C90" s="97" t="s">
        <v>72</v>
      </c>
      <c r="D90" s="35">
        <f>SUM(D91:D94)</f>
        <v>23500</v>
      </c>
      <c r="E90" s="35">
        <f t="shared" ref="E90:BB90" si="191">SUM(E91:E94)</f>
        <v>1685</v>
      </c>
      <c r="F90" s="35">
        <f t="shared" si="191"/>
        <v>250</v>
      </c>
      <c r="G90" s="118">
        <f t="shared" si="191"/>
        <v>0</v>
      </c>
      <c r="H90" s="35">
        <f t="shared" si="191"/>
        <v>0</v>
      </c>
      <c r="I90" s="35">
        <f t="shared" si="191"/>
        <v>0</v>
      </c>
      <c r="J90" s="35">
        <f t="shared" si="191"/>
        <v>0</v>
      </c>
      <c r="K90" s="35">
        <f t="shared" si="191"/>
        <v>0</v>
      </c>
      <c r="L90" s="35">
        <f t="shared" si="191"/>
        <v>0</v>
      </c>
      <c r="M90" s="35">
        <f t="shared" ref="M90:T90" si="192">SUM(M91:M94)</f>
        <v>0</v>
      </c>
      <c r="N90" s="35">
        <f t="shared" si="192"/>
        <v>0</v>
      </c>
      <c r="O90" s="35">
        <f t="shared" ref="O90:P90" si="193">SUM(O91:O94)</f>
        <v>0</v>
      </c>
      <c r="P90" s="35">
        <f t="shared" si="193"/>
        <v>0</v>
      </c>
      <c r="Q90" s="35">
        <f t="shared" si="192"/>
        <v>0</v>
      </c>
      <c r="R90" s="35">
        <f t="shared" si="192"/>
        <v>0</v>
      </c>
      <c r="S90" s="35">
        <f t="shared" si="192"/>
        <v>0</v>
      </c>
      <c r="T90" s="35">
        <f t="shared" si="192"/>
        <v>0</v>
      </c>
      <c r="U90" s="35">
        <f t="shared" si="191"/>
        <v>0</v>
      </c>
      <c r="V90" s="35">
        <f t="shared" si="191"/>
        <v>25435</v>
      </c>
      <c r="W90" s="35">
        <f t="shared" si="191"/>
        <v>23533</v>
      </c>
      <c r="X90" s="35">
        <f t="shared" si="191"/>
        <v>0</v>
      </c>
      <c r="Y90" s="35">
        <f t="shared" si="191"/>
        <v>0</v>
      </c>
      <c r="Z90" s="118">
        <f t="shared" si="191"/>
        <v>0</v>
      </c>
      <c r="AA90" s="35">
        <f t="shared" si="191"/>
        <v>0</v>
      </c>
      <c r="AB90" s="35">
        <f t="shared" si="191"/>
        <v>0</v>
      </c>
      <c r="AC90" s="35">
        <f t="shared" si="191"/>
        <v>0</v>
      </c>
      <c r="AD90" s="35">
        <f t="shared" ref="AD90:AI90" si="194">SUM(AD91:AD94)</f>
        <v>0</v>
      </c>
      <c r="AE90" s="35">
        <f t="shared" ref="AE90" si="195">SUM(AE91:AE94)</f>
        <v>0</v>
      </c>
      <c r="AF90" s="35">
        <f t="shared" si="194"/>
        <v>0</v>
      </c>
      <c r="AG90" s="35">
        <f t="shared" si="194"/>
        <v>0</v>
      </c>
      <c r="AH90" s="35">
        <f t="shared" si="194"/>
        <v>0</v>
      </c>
      <c r="AI90" s="35">
        <f t="shared" si="194"/>
        <v>0</v>
      </c>
      <c r="AJ90" s="35">
        <f t="shared" si="191"/>
        <v>0</v>
      </c>
      <c r="AK90" s="35">
        <f t="shared" si="191"/>
        <v>0</v>
      </c>
      <c r="AL90" s="35">
        <f t="shared" si="191"/>
        <v>23533</v>
      </c>
      <c r="AM90" s="35">
        <f t="shared" si="191"/>
        <v>23500</v>
      </c>
      <c r="AN90" s="35">
        <f t="shared" si="191"/>
        <v>0</v>
      </c>
      <c r="AO90" s="35">
        <f t="shared" si="191"/>
        <v>0</v>
      </c>
      <c r="AP90" s="118">
        <f t="shared" si="191"/>
        <v>0</v>
      </c>
      <c r="AQ90" s="35">
        <f t="shared" si="191"/>
        <v>0</v>
      </c>
      <c r="AR90" s="35">
        <f t="shared" si="191"/>
        <v>0</v>
      </c>
      <c r="AS90" s="35">
        <f t="shared" si="191"/>
        <v>0</v>
      </c>
      <c r="AT90" s="35">
        <f t="shared" ref="AT90:AY90" si="196">SUM(AT91:AT94)</f>
        <v>0</v>
      </c>
      <c r="AU90" s="35">
        <f t="shared" si="196"/>
        <v>0</v>
      </c>
      <c r="AV90" s="35">
        <f t="shared" si="196"/>
        <v>0</v>
      </c>
      <c r="AW90" s="35">
        <f t="shared" si="196"/>
        <v>0</v>
      </c>
      <c r="AX90" s="35">
        <f t="shared" si="196"/>
        <v>0</v>
      </c>
      <c r="AY90" s="35">
        <f t="shared" si="196"/>
        <v>0</v>
      </c>
      <c r="AZ90" s="35">
        <f t="shared" si="191"/>
        <v>0</v>
      </c>
      <c r="BA90" s="35">
        <f t="shared" si="191"/>
        <v>0</v>
      </c>
      <c r="BB90" s="35">
        <f t="shared" si="191"/>
        <v>23500</v>
      </c>
    </row>
    <row r="91" spans="1:54" s="53" customFormat="1" ht="15.75" hidden="1" x14ac:dyDescent="0.25">
      <c r="A91" s="80"/>
      <c r="B91" s="52"/>
      <c r="C91" s="48">
        <v>906</v>
      </c>
      <c r="D91" s="42">
        <v>2000</v>
      </c>
      <c r="E91" s="45"/>
      <c r="F91" s="45"/>
      <c r="G91" s="120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2">
        <f t="shared" ref="V91:V101" si="197">SUM(D91:U91)</f>
        <v>2000</v>
      </c>
      <c r="W91" s="42">
        <v>2000</v>
      </c>
      <c r="X91" s="45"/>
      <c r="Y91" s="45"/>
      <c r="Z91" s="120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2">
        <f t="shared" ref="AL91:AL96" si="198">SUM(W91:AK91)</f>
        <v>2000</v>
      </c>
      <c r="AM91" s="42">
        <v>2000</v>
      </c>
      <c r="AN91" s="45"/>
      <c r="AO91" s="45"/>
      <c r="AP91" s="120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2">
        <f t="shared" ref="BB91:BB94" si="199">SUM(AM91:BA91)</f>
        <v>2000</v>
      </c>
    </row>
    <row r="92" spans="1:54" s="53" customFormat="1" ht="15.75" hidden="1" x14ac:dyDescent="0.25">
      <c r="A92" s="80"/>
      <c r="B92" s="52"/>
      <c r="C92" s="48">
        <v>917</v>
      </c>
      <c r="D92" s="42"/>
      <c r="E92" s="45"/>
      <c r="F92" s="45"/>
      <c r="G92" s="120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2">
        <f t="shared" si="197"/>
        <v>0</v>
      </c>
      <c r="W92" s="42"/>
      <c r="X92" s="45"/>
      <c r="Y92" s="45"/>
      <c r="Z92" s="120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2">
        <f t="shared" si="198"/>
        <v>0</v>
      </c>
      <c r="AM92" s="42"/>
      <c r="AN92" s="45"/>
      <c r="AO92" s="45"/>
      <c r="AP92" s="120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2">
        <f t="shared" si="199"/>
        <v>0</v>
      </c>
    </row>
    <row r="93" spans="1:54" s="53" customFormat="1" ht="15.75" hidden="1" x14ac:dyDescent="0.25">
      <c r="A93" s="80"/>
      <c r="B93" s="52"/>
      <c r="C93" s="48">
        <v>920</v>
      </c>
      <c r="D93" s="42"/>
      <c r="E93" s="45"/>
      <c r="F93" s="45"/>
      <c r="G93" s="120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2">
        <f t="shared" ref="V93" si="200">SUM(D93:U93)</f>
        <v>0</v>
      </c>
      <c r="W93" s="42"/>
      <c r="X93" s="45"/>
      <c r="Y93" s="45"/>
      <c r="Z93" s="120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2">
        <f t="shared" si="198"/>
        <v>0</v>
      </c>
      <c r="AM93" s="42"/>
      <c r="AN93" s="45"/>
      <c r="AO93" s="45"/>
      <c r="AP93" s="120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2">
        <f t="shared" ref="BB93" si="201">SUM(AM93:BA93)</f>
        <v>0</v>
      </c>
    </row>
    <row r="94" spans="1:54" s="53" customFormat="1" ht="15.75" hidden="1" x14ac:dyDescent="0.25">
      <c r="A94" s="80"/>
      <c r="B94" s="52"/>
      <c r="C94" s="48">
        <v>924</v>
      </c>
      <c r="D94" s="42">
        <v>21500</v>
      </c>
      <c r="E94" s="45">
        <v>1685</v>
      </c>
      <c r="F94" s="45">
        <f>250</f>
        <v>250</v>
      </c>
      <c r="G94" s="120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2">
        <f t="shared" si="197"/>
        <v>23435</v>
      </c>
      <c r="W94" s="42">
        <v>21533</v>
      </c>
      <c r="X94" s="45"/>
      <c r="Y94" s="45"/>
      <c r="Z94" s="120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2">
        <f t="shared" si="198"/>
        <v>21533</v>
      </c>
      <c r="AM94" s="42">
        <v>21500</v>
      </c>
      <c r="AN94" s="42"/>
      <c r="AO94" s="42"/>
      <c r="AP94" s="119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>
        <f t="shared" si="199"/>
        <v>21500</v>
      </c>
    </row>
    <row r="95" spans="1:54" s="19" customFormat="1" ht="31.5" x14ac:dyDescent="0.25">
      <c r="A95" s="78" t="s">
        <v>30</v>
      </c>
      <c r="B95" s="33" t="s">
        <v>55</v>
      </c>
      <c r="C95" s="94" t="s">
        <v>102</v>
      </c>
      <c r="D95" s="13">
        <v>19010</v>
      </c>
      <c r="E95" s="13"/>
      <c r="F95" s="13"/>
      <c r="G95" s="116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>
        <f t="shared" si="197"/>
        <v>19010</v>
      </c>
      <c r="W95" s="13">
        <v>6320</v>
      </c>
      <c r="X95" s="13"/>
      <c r="Y95" s="13"/>
      <c r="Z95" s="116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>
        <f t="shared" si="198"/>
        <v>6320</v>
      </c>
      <c r="AM95" s="13">
        <v>22175</v>
      </c>
      <c r="AN95" s="13"/>
      <c r="AO95" s="13"/>
      <c r="AP95" s="116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>
        <f>SUM(AM95:BA95)</f>
        <v>22175</v>
      </c>
    </row>
    <row r="96" spans="1:54" s="19" customFormat="1" ht="31.5" x14ac:dyDescent="0.25">
      <c r="A96" s="78" t="s">
        <v>31</v>
      </c>
      <c r="B96" s="33" t="s">
        <v>56</v>
      </c>
      <c r="C96" s="94" t="s">
        <v>103</v>
      </c>
      <c r="D96" s="13">
        <v>437778</v>
      </c>
      <c r="E96" s="13"/>
      <c r="F96" s="13">
        <f>-5812+64</f>
        <v>-5748</v>
      </c>
      <c r="G96" s="116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>
        <f t="shared" si="197"/>
        <v>432030</v>
      </c>
      <c r="W96" s="13">
        <v>457973</v>
      </c>
      <c r="X96" s="13"/>
      <c r="Y96" s="13">
        <f>-10234</f>
        <v>-10234</v>
      </c>
      <c r="Z96" s="116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>
        <f t="shared" si="198"/>
        <v>447739</v>
      </c>
      <c r="AM96" s="13">
        <v>464462</v>
      </c>
      <c r="AN96" s="13"/>
      <c r="AO96" s="13"/>
      <c r="AP96" s="116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>
        <f>SUM(AM96:BA96)</f>
        <v>464462</v>
      </c>
    </row>
    <row r="97" spans="1:54" s="19" customFormat="1" ht="33.75" customHeight="1" x14ac:dyDescent="0.25">
      <c r="A97" s="78" t="s">
        <v>32</v>
      </c>
      <c r="B97" s="33" t="s">
        <v>57</v>
      </c>
      <c r="C97" s="34" t="s">
        <v>3</v>
      </c>
      <c r="D97" s="35">
        <f>SUM(D98:D101)</f>
        <v>76424</v>
      </c>
      <c r="E97" s="35">
        <f t="shared" ref="E97:BB97" si="202">SUM(E98:E101)</f>
        <v>18250</v>
      </c>
      <c r="F97" s="35">
        <f t="shared" si="202"/>
        <v>1819</v>
      </c>
      <c r="G97" s="118">
        <f>SUM(G98:G101)</f>
        <v>128500</v>
      </c>
      <c r="H97" s="35">
        <f t="shared" si="202"/>
        <v>0</v>
      </c>
      <c r="I97" s="35">
        <f t="shared" si="202"/>
        <v>0</v>
      </c>
      <c r="J97" s="35">
        <f t="shared" si="202"/>
        <v>0</v>
      </c>
      <c r="K97" s="35">
        <f t="shared" si="202"/>
        <v>0</v>
      </c>
      <c r="L97" s="35">
        <f t="shared" si="202"/>
        <v>0</v>
      </c>
      <c r="M97" s="35">
        <f t="shared" ref="M97:T97" si="203">SUM(M98:M101)</f>
        <v>0</v>
      </c>
      <c r="N97" s="35">
        <f t="shared" si="203"/>
        <v>0</v>
      </c>
      <c r="O97" s="35">
        <f t="shared" ref="O97:P97" si="204">SUM(O98:O101)</f>
        <v>0</v>
      </c>
      <c r="P97" s="35">
        <f t="shared" si="204"/>
        <v>0</v>
      </c>
      <c r="Q97" s="35">
        <f t="shared" si="203"/>
        <v>0</v>
      </c>
      <c r="R97" s="35">
        <f t="shared" si="203"/>
        <v>0</v>
      </c>
      <c r="S97" s="35">
        <f t="shared" si="203"/>
        <v>0</v>
      </c>
      <c r="T97" s="35">
        <f t="shared" si="203"/>
        <v>0</v>
      </c>
      <c r="U97" s="35">
        <f t="shared" si="202"/>
        <v>0</v>
      </c>
      <c r="V97" s="35">
        <f t="shared" si="202"/>
        <v>224993</v>
      </c>
      <c r="W97" s="13">
        <f t="shared" si="202"/>
        <v>17882</v>
      </c>
      <c r="X97" s="35">
        <f t="shared" si="202"/>
        <v>0</v>
      </c>
      <c r="Y97" s="35">
        <f t="shared" si="202"/>
        <v>10234</v>
      </c>
      <c r="Z97" s="118">
        <f t="shared" si="202"/>
        <v>0</v>
      </c>
      <c r="AA97" s="35">
        <f t="shared" si="202"/>
        <v>0</v>
      </c>
      <c r="AB97" s="35">
        <f t="shared" si="202"/>
        <v>0</v>
      </c>
      <c r="AC97" s="35">
        <f t="shared" si="202"/>
        <v>0</v>
      </c>
      <c r="AD97" s="35">
        <f t="shared" ref="AD97:AI97" si="205">SUM(AD98:AD101)</f>
        <v>0</v>
      </c>
      <c r="AE97" s="35">
        <f t="shared" ref="AE97" si="206">SUM(AE98:AE101)</f>
        <v>0</v>
      </c>
      <c r="AF97" s="35">
        <f t="shared" si="205"/>
        <v>0</v>
      </c>
      <c r="AG97" s="35">
        <f t="shared" si="205"/>
        <v>0</v>
      </c>
      <c r="AH97" s="35">
        <f t="shared" si="205"/>
        <v>0</v>
      </c>
      <c r="AI97" s="35">
        <f t="shared" si="205"/>
        <v>0</v>
      </c>
      <c r="AJ97" s="35">
        <f t="shared" si="202"/>
        <v>0</v>
      </c>
      <c r="AK97" s="35">
        <f t="shared" si="202"/>
        <v>0</v>
      </c>
      <c r="AL97" s="13">
        <f>SUM(AL98:AL101)</f>
        <v>28116</v>
      </c>
      <c r="AM97" s="35">
        <f t="shared" si="202"/>
        <v>0</v>
      </c>
      <c r="AN97" s="35">
        <f t="shared" si="202"/>
        <v>0</v>
      </c>
      <c r="AO97" s="35">
        <f t="shared" si="202"/>
        <v>0</v>
      </c>
      <c r="AP97" s="118">
        <f t="shared" si="202"/>
        <v>0</v>
      </c>
      <c r="AQ97" s="35">
        <f t="shared" si="202"/>
        <v>0</v>
      </c>
      <c r="AR97" s="35">
        <f t="shared" si="202"/>
        <v>0</v>
      </c>
      <c r="AS97" s="35">
        <f t="shared" si="202"/>
        <v>0</v>
      </c>
      <c r="AT97" s="35">
        <f t="shared" ref="AT97:AY97" si="207">SUM(AT98:AT101)</f>
        <v>0</v>
      </c>
      <c r="AU97" s="35">
        <f t="shared" si="207"/>
        <v>0</v>
      </c>
      <c r="AV97" s="35">
        <f t="shared" si="207"/>
        <v>0</v>
      </c>
      <c r="AW97" s="35">
        <f t="shared" si="207"/>
        <v>0</v>
      </c>
      <c r="AX97" s="35">
        <f t="shared" si="207"/>
        <v>0</v>
      </c>
      <c r="AY97" s="35">
        <f t="shared" si="207"/>
        <v>0</v>
      </c>
      <c r="AZ97" s="35">
        <f t="shared" si="202"/>
        <v>0</v>
      </c>
      <c r="BA97" s="35">
        <f t="shared" si="202"/>
        <v>0</v>
      </c>
      <c r="BB97" s="35">
        <f t="shared" si="202"/>
        <v>0</v>
      </c>
    </row>
    <row r="98" spans="1:54" s="53" customFormat="1" ht="15.75" hidden="1" x14ac:dyDescent="0.25">
      <c r="A98" s="80"/>
      <c r="B98" s="52"/>
      <c r="C98" s="48">
        <v>912</v>
      </c>
      <c r="D98" s="42"/>
      <c r="E98" s="45"/>
      <c r="F98" s="45"/>
      <c r="G98" s="120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2">
        <f t="shared" si="197"/>
        <v>0</v>
      </c>
      <c r="W98" s="49"/>
      <c r="X98" s="45"/>
      <c r="Y98" s="45"/>
      <c r="Z98" s="120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9">
        <f>SUM(W98:AK98)</f>
        <v>0</v>
      </c>
      <c r="AM98" s="42"/>
      <c r="AN98" s="45"/>
      <c r="AO98" s="45"/>
      <c r="AP98" s="120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2">
        <f t="shared" ref="BB98:BB101" si="208">SUM(AM98:BA98)</f>
        <v>0</v>
      </c>
    </row>
    <row r="99" spans="1:54" s="53" customFormat="1" ht="15.75" hidden="1" x14ac:dyDescent="0.25">
      <c r="A99" s="80"/>
      <c r="B99" s="52"/>
      <c r="C99" s="48">
        <v>913</v>
      </c>
      <c r="D99" s="42"/>
      <c r="E99" s="45">
        <f>689+1134+2964+213</f>
        <v>5000</v>
      </c>
      <c r="F99" s="45"/>
      <c r="G99" s="120">
        <v>6000</v>
      </c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2">
        <f t="shared" si="197"/>
        <v>11000</v>
      </c>
      <c r="W99" s="49"/>
      <c r="X99" s="45"/>
      <c r="Y99" s="45"/>
      <c r="Z99" s="120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9">
        <f>SUM(W99:AK99)</f>
        <v>0</v>
      </c>
      <c r="AM99" s="42"/>
      <c r="AN99" s="45"/>
      <c r="AO99" s="45"/>
      <c r="AP99" s="120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2">
        <f t="shared" si="208"/>
        <v>0</v>
      </c>
    </row>
    <row r="100" spans="1:54" s="53" customFormat="1" ht="15.75" hidden="1" x14ac:dyDescent="0.25">
      <c r="A100" s="80"/>
      <c r="B100" s="52"/>
      <c r="C100" s="48">
        <v>914</v>
      </c>
      <c r="D100" s="42"/>
      <c r="E100" s="45"/>
      <c r="F100" s="45"/>
      <c r="G100" s="120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2">
        <f t="shared" si="197"/>
        <v>0</v>
      </c>
      <c r="W100" s="49"/>
      <c r="X100" s="45"/>
      <c r="Y100" s="45"/>
      <c r="Z100" s="120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9">
        <f>SUM(W100:AK100)</f>
        <v>0</v>
      </c>
      <c r="AM100" s="42"/>
      <c r="AN100" s="45"/>
      <c r="AO100" s="45"/>
      <c r="AP100" s="120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2">
        <f t="shared" si="208"/>
        <v>0</v>
      </c>
    </row>
    <row r="101" spans="1:54" s="53" customFormat="1" ht="15.75" hidden="1" x14ac:dyDescent="0.25">
      <c r="A101" s="80"/>
      <c r="B101" s="52"/>
      <c r="C101" s="48">
        <v>920</v>
      </c>
      <c r="D101" s="42">
        <v>76424</v>
      </c>
      <c r="E101" s="45">
        <f>8250+5000</f>
        <v>13250</v>
      </c>
      <c r="F101" s="45">
        <f>1819</f>
        <v>1819</v>
      </c>
      <c r="G101" s="120">
        <f>130000-7500</f>
        <v>122500</v>
      </c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2">
        <f t="shared" si="197"/>
        <v>213993</v>
      </c>
      <c r="W101" s="45">
        <v>17882</v>
      </c>
      <c r="X101" s="45"/>
      <c r="Y101" s="45">
        <v>10234</v>
      </c>
      <c r="Z101" s="120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>
        <f>SUM(W101:AK101)</f>
        <v>28116</v>
      </c>
      <c r="AM101" s="42"/>
      <c r="AN101" s="45"/>
      <c r="AO101" s="45"/>
      <c r="AP101" s="120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2">
        <f t="shared" si="208"/>
        <v>0</v>
      </c>
    </row>
    <row r="102" spans="1:54" s="19" customFormat="1" ht="31.5" x14ac:dyDescent="0.25">
      <c r="A102" s="78" t="s">
        <v>60</v>
      </c>
      <c r="B102" s="33" t="s">
        <v>105</v>
      </c>
      <c r="C102" s="34" t="s">
        <v>65</v>
      </c>
      <c r="D102" s="35">
        <f>SUM(D103:D104)</f>
        <v>7903</v>
      </c>
      <c r="E102" s="35">
        <f t="shared" ref="E102:BB102" si="209">SUM(E103:E104)</f>
        <v>0</v>
      </c>
      <c r="F102" s="35">
        <f t="shared" si="209"/>
        <v>144890</v>
      </c>
      <c r="G102" s="118">
        <f t="shared" si="209"/>
        <v>0</v>
      </c>
      <c r="H102" s="35">
        <f t="shared" si="209"/>
        <v>0</v>
      </c>
      <c r="I102" s="35">
        <f t="shared" ref="I102" si="210">SUM(I103:I104)</f>
        <v>0</v>
      </c>
      <c r="J102" s="35">
        <f t="shared" si="209"/>
        <v>0</v>
      </c>
      <c r="K102" s="35">
        <f t="shared" si="209"/>
        <v>0</v>
      </c>
      <c r="L102" s="35">
        <f t="shared" si="209"/>
        <v>0</v>
      </c>
      <c r="M102" s="35">
        <f t="shared" ref="M102:T102" si="211">SUM(M103:M104)</f>
        <v>0</v>
      </c>
      <c r="N102" s="35">
        <f t="shared" si="211"/>
        <v>0</v>
      </c>
      <c r="O102" s="35">
        <f t="shared" ref="O102:P102" si="212">SUM(O103:O104)</f>
        <v>0</v>
      </c>
      <c r="P102" s="35">
        <f t="shared" si="212"/>
        <v>0</v>
      </c>
      <c r="Q102" s="35">
        <f t="shared" si="211"/>
        <v>0</v>
      </c>
      <c r="R102" s="35">
        <f t="shared" si="211"/>
        <v>0</v>
      </c>
      <c r="S102" s="35">
        <f t="shared" si="211"/>
        <v>0</v>
      </c>
      <c r="T102" s="35">
        <f t="shared" si="211"/>
        <v>0</v>
      </c>
      <c r="U102" s="35">
        <f t="shared" si="209"/>
        <v>0</v>
      </c>
      <c r="V102" s="35">
        <f t="shared" si="209"/>
        <v>152793</v>
      </c>
      <c r="W102" s="13">
        <f t="shared" si="209"/>
        <v>7803</v>
      </c>
      <c r="X102" s="35">
        <f t="shared" si="209"/>
        <v>0</v>
      </c>
      <c r="Y102" s="35">
        <f t="shared" si="209"/>
        <v>0</v>
      </c>
      <c r="Z102" s="118">
        <f t="shared" si="209"/>
        <v>0</v>
      </c>
      <c r="AA102" s="35">
        <f t="shared" si="209"/>
        <v>0</v>
      </c>
      <c r="AB102" s="35">
        <f t="shared" si="209"/>
        <v>0</v>
      </c>
      <c r="AC102" s="35">
        <f t="shared" si="209"/>
        <v>0</v>
      </c>
      <c r="AD102" s="35">
        <f t="shared" ref="AD102:AI102" si="213">SUM(AD103:AD104)</f>
        <v>0</v>
      </c>
      <c r="AE102" s="35">
        <f t="shared" ref="AE102" si="214">SUM(AE103:AE104)</f>
        <v>0</v>
      </c>
      <c r="AF102" s="35">
        <f t="shared" si="213"/>
        <v>0</v>
      </c>
      <c r="AG102" s="35">
        <f t="shared" si="213"/>
        <v>0</v>
      </c>
      <c r="AH102" s="35">
        <f t="shared" si="213"/>
        <v>0</v>
      </c>
      <c r="AI102" s="35">
        <f t="shared" si="213"/>
        <v>0</v>
      </c>
      <c r="AJ102" s="35">
        <f t="shared" si="209"/>
        <v>0</v>
      </c>
      <c r="AK102" s="35">
        <f t="shared" si="209"/>
        <v>0</v>
      </c>
      <c r="AL102" s="13">
        <f>SUM(AL103:AL104)</f>
        <v>7803</v>
      </c>
      <c r="AM102" s="35">
        <f t="shared" si="209"/>
        <v>0</v>
      </c>
      <c r="AN102" s="35">
        <f t="shared" si="209"/>
        <v>0</v>
      </c>
      <c r="AO102" s="35">
        <f t="shared" si="209"/>
        <v>0</v>
      </c>
      <c r="AP102" s="118">
        <f t="shared" si="209"/>
        <v>0</v>
      </c>
      <c r="AQ102" s="35">
        <f t="shared" si="209"/>
        <v>0</v>
      </c>
      <c r="AR102" s="35">
        <f t="shared" si="209"/>
        <v>0</v>
      </c>
      <c r="AS102" s="35">
        <f t="shared" si="209"/>
        <v>0</v>
      </c>
      <c r="AT102" s="35">
        <f t="shared" ref="AT102:AY102" si="215">SUM(AT103:AT104)</f>
        <v>0</v>
      </c>
      <c r="AU102" s="35">
        <f t="shared" si="215"/>
        <v>0</v>
      </c>
      <c r="AV102" s="35">
        <f t="shared" si="215"/>
        <v>0</v>
      </c>
      <c r="AW102" s="35">
        <f t="shared" si="215"/>
        <v>0</v>
      </c>
      <c r="AX102" s="35">
        <f t="shared" si="215"/>
        <v>0</v>
      </c>
      <c r="AY102" s="35">
        <f t="shared" si="215"/>
        <v>0</v>
      </c>
      <c r="AZ102" s="35">
        <f t="shared" si="209"/>
        <v>0</v>
      </c>
      <c r="BA102" s="35">
        <f t="shared" si="209"/>
        <v>0</v>
      </c>
      <c r="BB102" s="35">
        <f t="shared" si="209"/>
        <v>0</v>
      </c>
    </row>
    <row r="103" spans="1:54" s="44" customFormat="1" ht="15.75" hidden="1" x14ac:dyDescent="0.25">
      <c r="A103" s="86"/>
      <c r="B103" s="50"/>
      <c r="C103" s="51">
        <v>909</v>
      </c>
      <c r="D103" s="42"/>
      <c r="E103" s="49"/>
      <c r="F103" s="49"/>
      <c r="G103" s="116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2">
        <f t="shared" ref="V103:V104" si="216">SUM(D103:U103)</f>
        <v>0</v>
      </c>
      <c r="W103" s="49"/>
      <c r="X103" s="49"/>
      <c r="Y103" s="49"/>
      <c r="Z103" s="116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>
        <f>SUM(W103:AK103)</f>
        <v>0</v>
      </c>
      <c r="AM103" s="42"/>
      <c r="AN103" s="49"/>
      <c r="AO103" s="49"/>
      <c r="AP103" s="116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2">
        <f t="shared" ref="BB103:BB104" si="217">SUM(AM103:BA103)</f>
        <v>0</v>
      </c>
    </row>
    <row r="104" spans="1:54" s="53" customFormat="1" ht="15.75" hidden="1" x14ac:dyDescent="0.25">
      <c r="A104" s="87"/>
      <c r="B104" s="54"/>
      <c r="C104" s="51">
        <v>920</v>
      </c>
      <c r="D104" s="42">
        <v>7903</v>
      </c>
      <c r="E104" s="45"/>
      <c r="F104" s="45">
        <f>145153-263</f>
        <v>144890</v>
      </c>
      <c r="G104" s="120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2">
        <f t="shared" si="216"/>
        <v>152793</v>
      </c>
      <c r="W104" s="45">
        <v>7803</v>
      </c>
      <c r="X104" s="45"/>
      <c r="Y104" s="45"/>
      <c r="Z104" s="120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>
        <f>SUM(W104:AK104)</f>
        <v>7803</v>
      </c>
      <c r="AM104" s="42"/>
      <c r="AN104" s="45"/>
      <c r="AO104" s="45"/>
      <c r="AP104" s="120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2">
        <f t="shared" si="217"/>
        <v>0</v>
      </c>
    </row>
    <row r="105" spans="1:54" s="19" customFormat="1" ht="21.75" customHeight="1" x14ac:dyDescent="0.25">
      <c r="A105" s="88"/>
      <c r="B105" s="38"/>
      <c r="C105" s="39" t="s">
        <v>4</v>
      </c>
      <c r="D105" s="15">
        <f>D14+D18+D22+D25+D30+D31+D35+D36+D42+D45+D49+D50+D55+D56+D69+D70+D71+D72+D84+D85+D88+D90+D95+D96+D97+D89+D102</f>
        <v>9033290</v>
      </c>
      <c r="E105" s="15">
        <f t="shared" ref="E105:BB105" si="218">E14+E18+E22+E25+E30+E31+E35+E36+E42+E45+E49+E50+E55+E56+E69+E70+E71+E72+E84+E85+E88+E90+E95+E96+E97+E89+E102</f>
        <v>334980</v>
      </c>
      <c r="F105" s="15">
        <f>F14+F18+F22+F25+F30+F31+F35+F36+F42+F45+F49+F50+F55+F56+F69+F70+F71+F72+F84+F85+F88+F90+F95+F96+F97+F89+F102</f>
        <v>1569198</v>
      </c>
      <c r="G105" s="123">
        <f t="shared" si="218"/>
        <v>273000</v>
      </c>
      <c r="H105" s="15">
        <f t="shared" si="218"/>
        <v>0</v>
      </c>
      <c r="I105" s="15">
        <f t="shared" si="218"/>
        <v>0</v>
      </c>
      <c r="J105" s="15">
        <f t="shared" si="218"/>
        <v>0</v>
      </c>
      <c r="K105" s="15">
        <f t="shared" si="218"/>
        <v>0</v>
      </c>
      <c r="L105" s="15">
        <f t="shared" si="218"/>
        <v>0</v>
      </c>
      <c r="M105" s="15">
        <f t="shared" si="218"/>
        <v>0</v>
      </c>
      <c r="N105" s="15">
        <f t="shared" si="218"/>
        <v>0</v>
      </c>
      <c r="O105" s="15">
        <f t="shared" si="218"/>
        <v>0</v>
      </c>
      <c r="P105" s="15">
        <f t="shared" si="218"/>
        <v>0</v>
      </c>
      <c r="Q105" s="15">
        <f t="shared" si="218"/>
        <v>0</v>
      </c>
      <c r="R105" s="15">
        <f t="shared" si="218"/>
        <v>0</v>
      </c>
      <c r="S105" s="15">
        <f t="shared" si="218"/>
        <v>0</v>
      </c>
      <c r="T105" s="15">
        <f t="shared" si="218"/>
        <v>0</v>
      </c>
      <c r="U105" s="15">
        <f t="shared" si="218"/>
        <v>0</v>
      </c>
      <c r="V105" s="15">
        <f>V14+V18+V22+V25+V30+V31+V35+V36+V42+V45+V49+V50+V55+V56+V69+V70+V71+V72+V84+V85+V88+V90+V95+V96+V97+V89+V102</f>
        <v>11210468</v>
      </c>
      <c r="W105" s="15">
        <f t="shared" si="218"/>
        <v>7817993</v>
      </c>
      <c r="X105" s="15">
        <f t="shared" si="218"/>
        <v>149539</v>
      </c>
      <c r="Y105" s="15">
        <f t="shared" si="218"/>
        <v>510374</v>
      </c>
      <c r="Z105" s="123">
        <f t="shared" si="218"/>
        <v>0</v>
      </c>
      <c r="AA105" s="15">
        <f t="shared" si="218"/>
        <v>0</v>
      </c>
      <c r="AB105" s="15">
        <f t="shared" si="218"/>
        <v>0</v>
      </c>
      <c r="AC105" s="15">
        <f t="shared" si="218"/>
        <v>0</v>
      </c>
      <c r="AD105" s="15">
        <f t="shared" si="218"/>
        <v>0</v>
      </c>
      <c r="AE105" s="15">
        <f t="shared" si="218"/>
        <v>0</v>
      </c>
      <c r="AF105" s="15">
        <f t="shared" si="218"/>
        <v>0</v>
      </c>
      <c r="AG105" s="15">
        <f t="shared" si="218"/>
        <v>0</v>
      </c>
      <c r="AH105" s="15">
        <f t="shared" si="218"/>
        <v>0</v>
      </c>
      <c r="AI105" s="15">
        <f t="shared" si="218"/>
        <v>0</v>
      </c>
      <c r="AJ105" s="15">
        <f t="shared" si="218"/>
        <v>0</v>
      </c>
      <c r="AK105" s="15">
        <f t="shared" si="218"/>
        <v>0</v>
      </c>
      <c r="AL105" s="15">
        <f t="shared" si="218"/>
        <v>8477906</v>
      </c>
      <c r="AM105" s="15">
        <f t="shared" si="218"/>
        <v>6367990</v>
      </c>
      <c r="AN105" s="15">
        <f t="shared" si="218"/>
        <v>925716</v>
      </c>
      <c r="AO105" s="15">
        <f t="shared" si="218"/>
        <v>264470</v>
      </c>
      <c r="AP105" s="123">
        <f t="shared" si="218"/>
        <v>0</v>
      </c>
      <c r="AQ105" s="15">
        <f t="shared" si="218"/>
        <v>0</v>
      </c>
      <c r="AR105" s="15">
        <f t="shared" si="218"/>
        <v>0</v>
      </c>
      <c r="AS105" s="15">
        <f t="shared" si="218"/>
        <v>0</v>
      </c>
      <c r="AT105" s="15">
        <f t="shared" si="218"/>
        <v>0</v>
      </c>
      <c r="AU105" s="15">
        <f t="shared" si="218"/>
        <v>0</v>
      </c>
      <c r="AV105" s="15">
        <f t="shared" si="218"/>
        <v>0</v>
      </c>
      <c r="AW105" s="15">
        <f t="shared" si="218"/>
        <v>0</v>
      </c>
      <c r="AX105" s="15">
        <f t="shared" si="218"/>
        <v>0</v>
      </c>
      <c r="AY105" s="15">
        <f t="shared" si="218"/>
        <v>0</v>
      </c>
      <c r="AZ105" s="15">
        <f t="shared" si="218"/>
        <v>0</v>
      </c>
      <c r="BA105" s="15">
        <f t="shared" si="218"/>
        <v>0</v>
      </c>
      <c r="BB105" s="15">
        <f t="shared" si="218"/>
        <v>7558176</v>
      </c>
    </row>
    <row r="106" spans="1:54" ht="15.75" x14ac:dyDescent="0.25">
      <c r="A106" s="6"/>
      <c r="B106" s="9"/>
      <c r="C106" s="12"/>
      <c r="D106" s="22"/>
      <c r="E106" s="25">
        <f>D105+E105</f>
        <v>9368270</v>
      </c>
      <c r="F106" s="25">
        <f>E106+F105</f>
        <v>10937468</v>
      </c>
      <c r="G106" s="25">
        <f>F106+G105</f>
        <v>11210468</v>
      </c>
      <c r="H106" s="25">
        <f t="shared" ref="H106:L106" si="219">G106+H105</f>
        <v>11210468</v>
      </c>
      <c r="I106" s="25">
        <f t="shared" si="219"/>
        <v>11210468</v>
      </c>
      <c r="J106" s="25">
        <f t="shared" si="219"/>
        <v>11210468</v>
      </c>
      <c r="K106" s="25">
        <f>J106+K105</f>
        <v>11210468</v>
      </c>
      <c r="L106" s="2">
        <f t="shared" si="219"/>
        <v>11210468</v>
      </c>
      <c r="M106" s="25">
        <f t="shared" ref="M106:N106" si="220">L106+M105</f>
        <v>11210468</v>
      </c>
      <c r="N106" s="25">
        <f t="shared" si="220"/>
        <v>11210468</v>
      </c>
      <c r="O106" s="25">
        <f t="shared" ref="O106" si="221">N106+O105</f>
        <v>11210468</v>
      </c>
      <c r="P106" s="25">
        <f t="shared" ref="P106" si="222">O106+P105</f>
        <v>11210468</v>
      </c>
      <c r="Q106" s="25">
        <f t="shared" ref="Q106" si="223">P106+Q105</f>
        <v>11210468</v>
      </c>
      <c r="R106" s="25">
        <f t="shared" ref="R106" si="224">Q106+R105</f>
        <v>11210468</v>
      </c>
      <c r="S106" s="25">
        <f t="shared" ref="S106" si="225">R106+S105</f>
        <v>11210468</v>
      </c>
      <c r="T106" s="25">
        <f t="shared" ref="T106" si="226">S106+T105</f>
        <v>11210468</v>
      </c>
      <c r="U106" s="25">
        <f t="shared" ref="U106" si="227">T106+U105</f>
        <v>11210468</v>
      </c>
      <c r="V106" s="16"/>
      <c r="W106" s="16"/>
      <c r="X106" s="25">
        <f>W105+X105</f>
        <v>7967532</v>
      </c>
      <c r="Y106" s="25">
        <f>X106+Y105</f>
        <v>8477906</v>
      </c>
      <c r="Z106" s="25">
        <f>Y106+Z105</f>
        <v>8477906</v>
      </c>
      <c r="AA106" s="25">
        <f t="shared" ref="AA106:AC106" si="228">Z106+AA105</f>
        <v>8477906</v>
      </c>
      <c r="AB106" s="25">
        <f t="shared" si="228"/>
        <v>8477906</v>
      </c>
      <c r="AC106" s="25">
        <f t="shared" si="228"/>
        <v>8477906</v>
      </c>
      <c r="AD106" s="2">
        <f t="shared" ref="AD106" si="229">AC106+AD105</f>
        <v>8477906</v>
      </c>
      <c r="AE106" s="25">
        <f>AD106+AE105</f>
        <v>8477906</v>
      </c>
      <c r="AF106" s="25">
        <f t="shared" ref="AF106:AI106" si="230">AE106+AF105</f>
        <v>8477906</v>
      </c>
      <c r="AG106" s="25">
        <f t="shared" si="230"/>
        <v>8477906</v>
      </c>
      <c r="AH106" s="2">
        <f t="shared" si="230"/>
        <v>8477906</v>
      </c>
      <c r="AI106" s="2">
        <f t="shared" si="230"/>
        <v>8477906</v>
      </c>
      <c r="AJ106" s="2">
        <f>AI106+AJ105</f>
        <v>8477906</v>
      </c>
      <c r="AK106" s="2">
        <f t="shared" ref="AK106" si="231">AJ106+AK105</f>
        <v>8477906</v>
      </c>
      <c r="AL106" s="2"/>
      <c r="AM106" s="16">
        <f>AM105</f>
        <v>6367990</v>
      </c>
      <c r="AN106" s="25">
        <f>AM106+AN105</f>
        <v>7293706</v>
      </c>
      <c r="AO106" s="25">
        <f>AN106+AO105</f>
        <v>7558176</v>
      </c>
      <c r="AP106" s="25">
        <f t="shared" ref="AP106:AS106" si="232">AO106+AP105</f>
        <v>7558176</v>
      </c>
      <c r="AQ106" s="16">
        <f t="shared" si="232"/>
        <v>7558176</v>
      </c>
      <c r="AR106" s="16">
        <f t="shared" si="232"/>
        <v>7558176</v>
      </c>
      <c r="AS106" s="2">
        <f t="shared" si="232"/>
        <v>7558176</v>
      </c>
      <c r="AT106" s="25">
        <f t="shared" ref="AT106" si="233">AS106+AT105</f>
        <v>7558176</v>
      </c>
      <c r="AU106" s="25">
        <f t="shared" ref="AU106" si="234">AT106+AU105</f>
        <v>7558176</v>
      </c>
      <c r="AV106" s="25">
        <f t="shared" ref="AV106" si="235">AU106+AV105</f>
        <v>7558176</v>
      </c>
      <c r="AW106" s="25">
        <f t="shared" ref="AW106" si="236">AV106+AW105</f>
        <v>7558176</v>
      </c>
      <c r="AX106" s="25">
        <f t="shared" ref="AX106" si="237">AW106+AX105</f>
        <v>7558176</v>
      </c>
      <c r="AY106" s="25">
        <f t="shared" ref="AY106" si="238">AX106+AY105</f>
        <v>7558176</v>
      </c>
      <c r="AZ106" s="25">
        <f t="shared" ref="AZ106" si="239">AY106+AZ105</f>
        <v>7558176</v>
      </c>
      <c r="BA106" s="25">
        <f t="shared" ref="BA106" si="240">AZ106+BA105</f>
        <v>7558176</v>
      </c>
      <c r="BB106" s="2"/>
    </row>
    <row r="107" spans="1:54" ht="15.75" x14ac:dyDescent="0.25">
      <c r="A107" s="6"/>
      <c r="B107" s="9"/>
      <c r="C107" s="12"/>
      <c r="D107" s="22"/>
      <c r="E107" s="21"/>
      <c r="F107" s="21"/>
      <c r="G107" s="21"/>
      <c r="H107" s="21"/>
      <c r="I107" s="21"/>
      <c r="J107" s="21"/>
      <c r="K107" s="21"/>
      <c r="L107" s="5"/>
      <c r="M107" s="21"/>
      <c r="N107" s="57"/>
      <c r="O107" s="21"/>
      <c r="P107" s="21"/>
      <c r="Q107" s="21"/>
      <c r="R107" s="21"/>
      <c r="S107" s="21"/>
      <c r="T107" s="21"/>
      <c r="U107" s="21"/>
      <c r="V107" s="17"/>
      <c r="W107" s="17"/>
      <c r="X107" s="23"/>
      <c r="Y107" s="23"/>
      <c r="Z107" s="23"/>
      <c r="AA107" s="23"/>
      <c r="AB107" s="23"/>
      <c r="AC107" s="23"/>
      <c r="AD107" s="3"/>
      <c r="AE107" s="23"/>
      <c r="AF107" s="23"/>
      <c r="AG107" s="23"/>
      <c r="AH107" s="23"/>
      <c r="AI107" s="23"/>
      <c r="AJ107" s="23"/>
      <c r="AK107" s="23"/>
      <c r="AL107" s="5"/>
      <c r="AM107" s="17"/>
      <c r="AN107" s="23"/>
      <c r="AO107" s="23"/>
      <c r="AP107" s="23"/>
      <c r="AQ107" s="20"/>
      <c r="AR107" s="20"/>
      <c r="AS107" s="3"/>
      <c r="AT107" s="23"/>
      <c r="AU107" s="23"/>
      <c r="AV107" s="23"/>
      <c r="AW107" s="23"/>
      <c r="AX107" s="23"/>
      <c r="AY107" s="23"/>
      <c r="AZ107" s="23"/>
      <c r="BA107" s="23"/>
      <c r="BB107" s="5"/>
    </row>
    <row r="108" spans="1:54" ht="15.75" x14ac:dyDescent="0.25">
      <c r="A108" s="6"/>
      <c r="B108" s="9"/>
      <c r="C108" s="22"/>
      <c r="D108" s="112"/>
      <c r="E108" s="21"/>
      <c r="F108" s="21"/>
      <c r="G108" s="21"/>
      <c r="H108" s="21"/>
      <c r="I108" s="21"/>
      <c r="J108" s="21"/>
      <c r="K108" s="21"/>
      <c r="L108" s="5"/>
      <c r="M108" s="21"/>
      <c r="N108" s="58"/>
      <c r="O108" s="21"/>
      <c r="P108" s="21"/>
      <c r="Q108" s="21"/>
      <c r="R108" s="21"/>
      <c r="S108" s="21"/>
      <c r="T108" s="21"/>
      <c r="U108" s="21"/>
      <c r="V108" s="112"/>
      <c r="W108" s="17"/>
      <c r="X108" s="23"/>
      <c r="Y108" s="23"/>
      <c r="Z108" s="23"/>
      <c r="AA108" s="23"/>
      <c r="AB108" s="23"/>
      <c r="AC108" s="23"/>
      <c r="AD108" s="3"/>
      <c r="AE108" s="23"/>
      <c r="AF108" s="23"/>
      <c r="AG108" s="23"/>
      <c r="AH108" s="23"/>
      <c r="AI108" s="23"/>
      <c r="AJ108" s="23"/>
      <c r="AK108" s="23"/>
      <c r="AL108" s="5"/>
      <c r="AM108" s="17"/>
      <c r="AN108" s="23"/>
      <c r="AO108" s="23"/>
      <c r="AP108" s="23"/>
      <c r="AQ108" s="20"/>
      <c r="AR108" s="20"/>
      <c r="AS108" s="3"/>
      <c r="AT108" s="23"/>
      <c r="AU108" s="23"/>
      <c r="AV108" s="23"/>
      <c r="AW108" s="23"/>
      <c r="AX108" s="23"/>
      <c r="AY108" s="23"/>
      <c r="AZ108" s="23"/>
      <c r="BA108" s="23"/>
      <c r="BB108" s="5"/>
    </row>
    <row r="109" spans="1:54" ht="15.75" x14ac:dyDescent="0.25">
      <c r="A109" s="6"/>
      <c r="B109" s="9"/>
      <c r="C109" s="22"/>
      <c r="D109" s="112"/>
      <c r="E109" s="21"/>
      <c r="F109" s="21"/>
      <c r="G109" s="21"/>
      <c r="H109" s="21"/>
      <c r="I109" s="21"/>
      <c r="J109" s="21"/>
      <c r="K109" s="21"/>
      <c r="L109" s="5"/>
      <c r="M109" s="21"/>
      <c r="N109" s="58"/>
      <c r="O109" s="21"/>
      <c r="P109" s="21"/>
      <c r="Q109" s="21"/>
      <c r="R109" s="21"/>
      <c r="S109" s="21"/>
      <c r="T109" s="21"/>
      <c r="U109" s="21"/>
      <c r="V109" s="112"/>
      <c r="W109" s="17"/>
      <c r="X109" s="23"/>
      <c r="Y109" s="23"/>
      <c r="Z109" s="23"/>
      <c r="AA109" s="23"/>
      <c r="AB109" s="23"/>
      <c r="AC109" s="23"/>
      <c r="AD109" s="3"/>
      <c r="AE109" s="23"/>
      <c r="AF109" s="23"/>
      <c r="AG109" s="23"/>
      <c r="AH109" s="23"/>
      <c r="AI109" s="23"/>
      <c r="AJ109" s="23"/>
      <c r="AK109" s="23"/>
      <c r="AL109" s="17"/>
      <c r="AM109" s="17"/>
      <c r="AN109" s="23"/>
      <c r="AO109" s="23"/>
      <c r="AP109" s="23"/>
      <c r="AQ109" s="20"/>
      <c r="AR109" s="20"/>
      <c r="AS109" s="3"/>
      <c r="AT109" s="23"/>
      <c r="AU109" s="23"/>
      <c r="AV109" s="23"/>
      <c r="AW109" s="23"/>
      <c r="AX109" s="23"/>
      <c r="AY109" s="23"/>
      <c r="AZ109" s="23"/>
      <c r="BA109" s="23"/>
      <c r="BB109" s="5"/>
    </row>
    <row r="110" spans="1:54" ht="15.75" x14ac:dyDescent="0.25">
      <c r="A110" s="6"/>
      <c r="B110" s="9"/>
      <c r="C110" s="89"/>
      <c r="D110" s="17"/>
      <c r="E110" s="113"/>
      <c r="F110" s="21"/>
      <c r="G110" s="21"/>
      <c r="H110" s="21"/>
      <c r="I110" s="21"/>
      <c r="J110" s="21"/>
      <c r="K110" s="21"/>
      <c r="L110" s="5"/>
      <c r="M110" s="21"/>
      <c r="N110" s="59"/>
      <c r="O110" s="21"/>
      <c r="P110" s="21"/>
      <c r="Q110" s="21"/>
      <c r="R110" s="21"/>
      <c r="S110" s="21"/>
      <c r="T110" s="21"/>
      <c r="U110" s="21"/>
      <c r="V110" s="76"/>
      <c r="W110" s="17"/>
      <c r="X110" s="23"/>
      <c r="Y110" s="23"/>
      <c r="Z110" s="23"/>
      <c r="AA110" s="23"/>
      <c r="AB110" s="23"/>
      <c r="AC110" s="23"/>
      <c r="AD110" s="3"/>
      <c r="AE110" s="23"/>
      <c r="AF110" s="23"/>
      <c r="AG110" s="23"/>
      <c r="AH110" s="23"/>
      <c r="AI110" s="23"/>
      <c r="AJ110" s="23"/>
      <c r="AK110" s="23"/>
      <c r="AL110" s="76"/>
      <c r="AM110" s="17"/>
      <c r="AN110" s="21"/>
      <c r="AO110" s="21"/>
      <c r="AP110" s="21"/>
      <c r="AQ110" s="17"/>
      <c r="AR110" s="17"/>
      <c r="AS110" s="5"/>
      <c r="AT110" s="21"/>
      <c r="AU110" s="21"/>
      <c r="AV110" s="21"/>
      <c r="AW110" s="21"/>
      <c r="AX110" s="21"/>
      <c r="AY110" s="21"/>
      <c r="AZ110" s="21"/>
      <c r="BA110" s="21"/>
      <c r="BB110" s="76"/>
    </row>
    <row r="111" spans="1:54" x14ac:dyDescent="0.25">
      <c r="A111" s="6"/>
      <c r="B111" s="9"/>
      <c r="C111" s="12"/>
      <c r="D111" s="17"/>
      <c r="E111" s="21"/>
      <c r="F111" s="5"/>
      <c r="G111" s="21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17"/>
      <c r="W111" s="17"/>
      <c r="X111" s="23"/>
      <c r="Y111" s="23"/>
      <c r="Z111" s="23"/>
      <c r="AA111" s="23"/>
      <c r="AB111" s="23"/>
      <c r="AC111" s="23"/>
      <c r="AD111" s="3"/>
      <c r="AE111" s="23"/>
      <c r="AF111" s="23"/>
      <c r="AG111" s="23"/>
      <c r="AH111" s="23"/>
      <c r="AI111" s="23"/>
      <c r="AJ111" s="23"/>
      <c r="AK111" s="23"/>
      <c r="AL111" s="5"/>
      <c r="AM111" s="17"/>
      <c r="AN111" s="23"/>
      <c r="AO111" s="23"/>
      <c r="AP111" s="23"/>
      <c r="AQ111" s="20"/>
      <c r="AR111" s="20"/>
      <c r="AS111" s="3"/>
      <c r="AT111" s="23"/>
      <c r="AU111" s="23"/>
      <c r="AV111" s="23"/>
      <c r="AW111" s="23"/>
      <c r="AX111" s="23"/>
      <c r="AY111" s="23"/>
      <c r="AZ111" s="23"/>
      <c r="BA111" s="23"/>
      <c r="BB111" s="5"/>
    </row>
    <row r="112" spans="1:54" x14ac:dyDescent="0.25">
      <c r="C112" s="11"/>
      <c r="D112" s="18"/>
      <c r="V112" s="18"/>
      <c r="W112" s="18"/>
      <c r="AL112" s="8"/>
      <c r="AM112" s="18"/>
      <c r="BB112" s="8"/>
    </row>
    <row r="113" spans="3:54" x14ac:dyDescent="0.25">
      <c r="C113" s="77"/>
      <c r="H113" s="104"/>
      <c r="I113" s="105"/>
      <c r="V113" s="64"/>
      <c r="W113" s="64"/>
      <c r="X113" s="65"/>
      <c r="Y113" s="65"/>
      <c r="Z113" s="65"/>
      <c r="AA113" s="65"/>
      <c r="AB113" s="65"/>
      <c r="AC113" s="65"/>
      <c r="AD113" s="66"/>
      <c r="AE113" s="65"/>
      <c r="AF113" s="65"/>
      <c r="AG113" s="65"/>
      <c r="AH113" s="65"/>
      <c r="AI113" s="65"/>
      <c r="AJ113" s="65"/>
      <c r="AK113" s="65"/>
      <c r="AL113" s="67"/>
      <c r="AM113" s="64"/>
      <c r="AN113" s="102"/>
      <c r="AO113" s="67"/>
      <c r="AP113" s="102"/>
      <c r="AQ113" s="67"/>
      <c r="AR113" s="67"/>
      <c r="AS113" s="66"/>
      <c r="AT113" s="65"/>
      <c r="AU113" s="65"/>
      <c r="AV113" s="65"/>
      <c r="AW113" s="65"/>
      <c r="AX113" s="65"/>
      <c r="AY113" s="65"/>
      <c r="AZ113" s="65"/>
      <c r="BA113" s="65"/>
      <c r="BB113" s="67"/>
    </row>
    <row r="114" spans="3:54" x14ac:dyDescent="0.25">
      <c r="V114" s="18"/>
      <c r="W114" s="18"/>
      <c r="AL114" s="8"/>
      <c r="AM114" s="18"/>
      <c r="BB114" s="8"/>
    </row>
    <row r="115" spans="3:54" x14ac:dyDescent="0.25">
      <c r="C115" s="11"/>
      <c r="D115" s="109"/>
      <c r="V115" s="71"/>
      <c r="W115" s="71"/>
      <c r="X115" s="101"/>
      <c r="Y115" s="71"/>
      <c r="Z115" s="10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101"/>
      <c r="AO115" s="71"/>
      <c r="AP115" s="10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</row>
    <row r="116" spans="3:54" x14ac:dyDescent="0.25">
      <c r="H116" s="103"/>
      <c r="V116" s="18"/>
      <c r="W116" s="18"/>
      <c r="AL116" s="8"/>
      <c r="AM116" s="18"/>
      <c r="BB116" s="8"/>
    </row>
    <row r="117" spans="3:54" x14ac:dyDescent="0.25">
      <c r="V117" s="18"/>
      <c r="W117" s="18"/>
      <c r="AL117" s="8"/>
      <c r="AM117" s="18"/>
      <c r="BB117" s="8"/>
    </row>
    <row r="118" spans="3:54" x14ac:dyDescent="0.25">
      <c r="V118" s="18"/>
      <c r="W118" s="18"/>
      <c r="AL118" s="8"/>
      <c r="AM118" s="18"/>
      <c r="BB118" s="8"/>
    </row>
    <row r="119" spans="3:54" x14ac:dyDescent="0.25">
      <c r="V119" s="18"/>
      <c r="W119" s="18"/>
      <c r="AL119" s="8"/>
      <c r="AM119" s="18"/>
      <c r="BB119" s="8"/>
    </row>
    <row r="126" spans="3:54" x14ac:dyDescent="0.25">
      <c r="V126" s="18"/>
    </row>
    <row r="127" spans="3:54" x14ac:dyDescent="0.25">
      <c r="V127" s="18"/>
    </row>
  </sheetData>
  <mergeCells count="18">
    <mergeCell ref="A73:A79"/>
    <mergeCell ref="B5:BB5"/>
    <mergeCell ref="B6:BB6"/>
    <mergeCell ref="B7:BB7"/>
    <mergeCell ref="A10:BB10"/>
    <mergeCell ref="A46:A48"/>
    <mergeCell ref="B46:B48"/>
    <mergeCell ref="A12:A13"/>
    <mergeCell ref="B12:B13"/>
    <mergeCell ref="C12:C13"/>
    <mergeCell ref="E12:BB12"/>
    <mergeCell ref="A37:A41"/>
    <mergeCell ref="B37:B41"/>
    <mergeCell ref="A1:BB1"/>
    <mergeCell ref="A2:BB2"/>
    <mergeCell ref="A3:BB3"/>
    <mergeCell ref="B57:B67"/>
    <mergeCell ref="A58:A60"/>
  </mergeCells>
  <pageMargins left="0.62992125984251968" right="0" top="0.35433070866141736" bottom="0.31496062992125984" header="0.15748031496062992" footer="0.31496062992125984"/>
  <pageSetup paperSize="9" scale="7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2022-09-13T09:48:31Z</cp:lastPrinted>
  <dcterms:created xsi:type="dcterms:W3CDTF">2015-09-30T07:41:26Z</dcterms:created>
  <dcterms:modified xsi:type="dcterms:W3CDTF">2023-02-21T13:32:14Z</dcterms:modified>
</cp:coreProperties>
</file>