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Fmh\Транспорт-инвестиции\УТОЧНЕНИЕ БЮДЖЕТА\УТОЧНЕНИЕ 2023\на 22.02.2023\ДДХиТ\МП РТС\"/>
    </mc:Choice>
  </mc:AlternateContent>
  <bookViews>
    <workbookView xWindow="-120" yWindow="-120" windowWidth="29040" windowHeight="15840"/>
  </bookViews>
  <sheets>
    <sheet name="2023" sheetId="13" r:id="rId1"/>
  </sheets>
  <definedNames>
    <definedName name="_xlnm.Print_Titles" localSheetId="0">'2023'!$4:$8</definedName>
    <definedName name="_xlnm.Print_Area" localSheetId="0">'2023'!$A$1:$R$67</definedName>
  </definedNames>
  <calcPr calcId="181029"/>
</workbook>
</file>

<file path=xl/calcChain.xml><?xml version="1.0" encoding="utf-8"?>
<calcChain xmlns="http://schemas.openxmlformats.org/spreadsheetml/2006/main">
  <c r="R46" i="13" l="1"/>
  <c r="R47" i="13"/>
  <c r="R48" i="13"/>
  <c r="G34" i="13" l="1"/>
  <c r="F48" i="13"/>
  <c r="R33" i="13" l="1"/>
  <c r="C20" i="13" l="1"/>
  <c r="C66" i="13"/>
  <c r="C63" i="13"/>
  <c r="C51" i="13"/>
  <c r="B47" i="13"/>
  <c r="C39" i="13"/>
  <c r="R38" i="13"/>
  <c r="C38" i="13"/>
  <c r="B21" i="13"/>
  <c r="B22" i="13"/>
  <c r="B23" i="13"/>
  <c r="B24" i="13"/>
  <c r="B25" i="13"/>
  <c r="B26" i="13"/>
  <c r="G59" i="13" l="1"/>
  <c r="R66" i="13" l="1"/>
  <c r="D59" i="13" l="1"/>
  <c r="C59" i="13"/>
  <c r="R63" i="13"/>
  <c r="L63" i="13"/>
  <c r="K63" i="13"/>
  <c r="F63" i="13"/>
  <c r="B63" i="13"/>
  <c r="J63" i="13" l="1"/>
  <c r="K47" i="13"/>
  <c r="J47" i="13" s="1"/>
  <c r="F47" i="13"/>
  <c r="R13" i="13" l="1"/>
  <c r="R14" i="13"/>
  <c r="R15" i="13"/>
  <c r="R16" i="13"/>
  <c r="R17" i="13"/>
  <c r="R18" i="13"/>
  <c r="R19" i="13"/>
  <c r="R20" i="13"/>
  <c r="R27" i="13"/>
  <c r="R36" i="13"/>
  <c r="K25" i="13" l="1"/>
  <c r="L25" i="13"/>
  <c r="J26" i="13"/>
  <c r="K26" i="13"/>
  <c r="L26" i="13"/>
  <c r="F22" i="13"/>
  <c r="F23" i="13"/>
  <c r="F24" i="13"/>
  <c r="F25" i="13"/>
  <c r="J25" i="13" s="1"/>
  <c r="F26" i="13"/>
  <c r="L27" i="13"/>
  <c r="K18" i="13" l="1"/>
  <c r="L18" i="13"/>
  <c r="K19" i="13"/>
  <c r="L19" i="13"/>
  <c r="F18" i="13"/>
  <c r="F19" i="13"/>
  <c r="K21" i="13"/>
  <c r="L21" i="13"/>
  <c r="K22" i="13"/>
  <c r="L22" i="13"/>
  <c r="K23" i="13"/>
  <c r="L23" i="13"/>
  <c r="K24" i="13"/>
  <c r="L24" i="13"/>
  <c r="F21" i="13"/>
  <c r="J21" i="13" s="1"/>
  <c r="J22" i="13"/>
  <c r="J23" i="13"/>
  <c r="J24" i="13"/>
  <c r="K14" i="13"/>
  <c r="L14" i="13"/>
  <c r="K15" i="13"/>
  <c r="L15" i="13"/>
  <c r="K16" i="13"/>
  <c r="L16" i="13"/>
  <c r="B14" i="13"/>
  <c r="J14" i="13" s="1"/>
  <c r="B15" i="13"/>
  <c r="J15" i="13" s="1"/>
  <c r="B16" i="13"/>
  <c r="J16" i="13" s="1"/>
  <c r="B13" i="13"/>
  <c r="J13" i="13" s="1"/>
  <c r="L13" i="13"/>
  <c r="K13" i="13"/>
  <c r="D12" i="13"/>
  <c r="E12" i="13"/>
  <c r="F12" i="13"/>
  <c r="G12" i="13"/>
  <c r="H12" i="13"/>
  <c r="I12" i="13"/>
  <c r="C12" i="13"/>
  <c r="C17" i="13"/>
  <c r="G20" i="13" l="1"/>
  <c r="F20" i="13" s="1"/>
  <c r="J18" i="13"/>
  <c r="B12" i="13"/>
  <c r="K12" i="13"/>
  <c r="J19" i="13"/>
  <c r="L12" i="13"/>
  <c r="J12" i="13"/>
  <c r="C54" i="13"/>
  <c r="C52" i="13" s="1"/>
  <c r="D9" i="13" l="1"/>
  <c r="C29" i="13"/>
  <c r="C27" i="13"/>
  <c r="C10" i="13" s="1"/>
  <c r="D29" i="13"/>
  <c r="D10" i="13" s="1"/>
  <c r="B67" i="13" l="1"/>
  <c r="L67" i="13" l="1"/>
  <c r="K67" i="13"/>
  <c r="F67" i="13"/>
  <c r="J67" i="13" l="1"/>
  <c r="K28" i="13" l="1"/>
  <c r="L28" i="13"/>
  <c r="J28" i="13" l="1"/>
  <c r="B41" i="13" l="1"/>
  <c r="F41" i="13"/>
  <c r="K41" i="13"/>
  <c r="J41" i="13" s="1"/>
  <c r="R41" i="13"/>
  <c r="C9" i="13"/>
  <c r="R61" i="13" l="1"/>
  <c r="R40" i="13" l="1"/>
  <c r="K40" i="13"/>
  <c r="J40" i="13" s="1"/>
  <c r="F40" i="13"/>
  <c r="B40" i="13"/>
  <c r="H59" i="13" l="1"/>
  <c r="B62" i="13" l="1"/>
  <c r="R62" i="13" l="1"/>
  <c r="L17" i="13" l="1"/>
  <c r="R45" i="13" l="1"/>
  <c r="R44" i="13" l="1"/>
  <c r="R30" i="13" l="1"/>
  <c r="R29" i="13"/>
  <c r="F30" i="13" l="1"/>
  <c r="F28" i="13"/>
  <c r="B28" i="13"/>
  <c r="B27" i="13"/>
  <c r="L29" i="13" l="1"/>
  <c r="K29" i="13"/>
  <c r="F29" i="13"/>
  <c r="B29" i="13"/>
  <c r="J29" i="13" l="1"/>
  <c r="B59" i="13"/>
  <c r="R58" i="13" l="1"/>
  <c r="K58" i="13"/>
  <c r="J58" i="13" s="1"/>
  <c r="G52" i="13"/>
  <c r="F58" i="13"/>
  <c r="B58" i="13"/>
  <c r="R32" i="13" l="1"/>
  <c r="F59" i="13" l="1"/>
  <c r="F62" i="13"/>
  <c r="L62" i="13"/>
  <c r="K62" i="13"/>
  <c r="J62" i="13" l="1"/>
  <c r="R64" i="13"/>
  <c r="L64" i="13"/>
  <c r="K64" i="13"/>
  <c r="F64" i="13"/>
  <c r="B64" i="13"/>
  <c r="J64" i="13" l="1"/>
  <c r="K17" i="13" l="1"/>
  <c r="F17" i="13"/>
  <c r="B17" i="13"/>
  <c r="J17" i="13" l="1"/>
  <c r="R43" i="13"/>
  <c r="K38" i="13"/>
  <c r="J38" i="13" s="1"/>
  <c r="F38" i="13" l="1"/>
  <c r="B38" i="13"/>
  <c r="B57" i="13" l="1"/>
  <c r="B54" i="13" l="1"/>
  <c r="B31" i="13"/>
  <c r="L66" i="13"/>
  <c r="K66" i="13"/>
  <c r="F66" i="13"/>
  <c r="B66" i="13"/>
  <c r="L61" i="13"/>
  <c r="K61" i="13"/>
  <c r="F61" i="13"/>
  <c r="B61" i="13"/>
  <c r="L59" i="13"/>
  <c r="K59" i="13"/>
  <c r="K57" i="13"/>
  <c r="J57" i="13" s="1"/>
  <c r="F57" i="13"/>
  <c r="K56" i="13"/>
  <c r="J56" i="13" s="1"/>
  <c r="F56" i="13"/>
  <c r="B56" i="13"/>
  <c r="R54" i="13"/>
  <c r="F54" i="13"/>
  <c r="F52" i="13"/>
  <c r="B52" i="13"/>
  <c r="K51" i="13"/>
  <c r="J51" i="13" s="1"/>
  <c r="F51" i="13"/>
  <c r="B51" i="13"/>
  <c r="R49" i="13"/>
  <c r="K49" i="13"/>
  <c r="J49" i="13" s="1"/>
  <c r="F49" i="13"/>
  <c r="B49" i="13"/>
  <c r="K46" i="13"/>
  <c r="J46" i="13" s="1"/>
  <c r="F46" i="13"/>
  <c r="B46" i="13"/>
  <c r="K45" i="13"/>
  <c r="J45" i="13" s="1"/>
  <c r="F45" i="13"/>
  <c r="B45" i="13"/>
  <c r="K44" i="13"/>
  <c r="J44" i="13" s="1"/>
  <c r="F44" i="13"/>
  <c r="B44" i="13"/>
  <c r="K43" i="13"/>
  <c r="J43" i="13" s="1"/>
  <c r="F43" i="13"/>
  <c r="B43" i="13"/>
  <c r="R39" i="13"/>
  <c r="K39" i="13"/>
  <c r="J39" i="13" s="1"/>
  <c r="F39" i="13"/>
  <c r="B39" i="13"/>
  <c r="R37" i="13"/>
  <c r="K37" i="13"/>
  <c r="J37" i="13" s="1"/>
  <c r="F37" i="13"/>
  <c r="B37" i="13"/>
  <c r="L36" i="13"/>
  <c r="K36" i="13"/>
  <c r="F36" i="13"/>
  <c r="B36" i="13"/>
  <c r="K34" i="13"/>
  <c r="J34" i="13" s="1"/>
  <c r="B34" i="13"/>
  <c r="L32" i="13"/>
  <c r="K32" i="13"/>
  <c r="F32" i="13"/>
  <c r="B32" i="13"/>
  <c r="L33" i="13"/>
  <c r="K33" i="13"/>
  <c r="F33" i="13"/>
  <c r="R31" i="13"/>
  <c r="L31" i="13"/>
  <c r="F31" i="13"/>
  <c r="K30" i="13"/>
  <c r="R12" i="13"/>
  <c r="K27" i="13"/>
  <c r="F27" i="13"/>
  <c r="M9" i="13"/>
  <c r="K54" i="13" l="1"/>
  <c r="J61" i="13"/>
  <c r="J36" i="13"/>
  <c r="J27" i="13"/>
  <c r="F34" i="13"/>
  <c r="J66" i="13"/>
  <c r="J59" i="13"/>
  <c r="L30" i="13"/>
  <c r="B30" i="13"/>
  <c r="J54" i="13"/>
  <c r="J32" i="13"/>
  <c r="J33" i="13"/>
  <c r="K31" i="13"/>
  <c r="J31" i="13" s="1"/>
  <c r="B20" i="13"/>
  <c r="K52" i="13"/>
  <c r="J52" i="13" s="1"/>
  <c r="B10" i="13" l="1"/>
  <c r="J30" i="13"/>
  <c r="L20" i="13"/>
  <c r="G10" i="13"/>
  <c r="G9" i="13" s="1"/>
  <c r="K20" i="13"/>
  <c r="H10" i="13"/>
  <c r="L10" i="13" s="1"/>
  <c r="J20" i="13"/>
  <c r="F10" i="13" l="1"/>
  <c r="K10" i="13"/>
  <c r="J10" i="13" s="1"/>
  <c r="H9" i="13"/>
  <c r="L9" i="13" s="1"/>
  <c r="K9" i="13" l="1"/>
  <c r="J9" i="13" s="1"/>
  <c r="F9" i="13"/>
</calcChain>
</file>

<file path=xl/sharedStrings.xml><?xml version="1.0" encoding="utf-8"?>
<sst xmlns="http://schemas.openxmlformats.org/spreadsheetml/2006/main" count="161" uniqueCount="119">
  <si>
    <t>Наименование задачи, мероприятия</t>
  </si>
  <si>
    <t>Финансовое обеспечение реализации муниципальной программы, тыс. руб.</t>
  </si>
  <si>
    <t>в том числе</t>
  </si>
  <si>
    <t>Вышестоящие бюджеты</t>
  </si>
  <si>
    <t>Внебюджетные средств</t>
  </si>
  <si>
    <t>Показатели муниципальной программы</t>
  </si>
  <si>
    <t>Значения показателей</t>
  </si>
  <si>
    <t>Наименований показателей</t>
  </si>
  <si>
    <t>Единицы измерения</t>
  </si>
  <si>
    <t>2=3+4</t>
  </si>
  <si>
    <t>6=7+8</t>
  </si>
  <si>
    <t>10=11+12</t>
  </si>
  <si>
    <t>Всего по муниципальной программе</t>
  </si>
  <si>
    <t>Местный бюджет</t>
  </si>
  <si>
    <t>11=3+7</t>
  </si>
  <si>
    <t>12=4+8</t>
  </si>
  <si>
    <t>Содержание МКУ "ЦОДД  ГОТ"</t>
  </si>
  <si>
    <t>Устройство пешеходных дорожек</t>
  </si>
  <si>
    <t>-</t>
  </si>
  <si>
    <t>шт.</t>
  </si>
  <si>
    <t>Приложение №</t>
  </si>
  <si>
    <t xml:space="preserve">Приобретение материалов для содержания ТСОДД, ремонта остановочных павильонов   </t>
  </si>
  <si>
    <t>тыс.м2</t>
  </si>
  <si>
    <t>%</t>
  </si>
  <si>
    <t>Задача подпрограммы: выполнение мероприятий по организации  дорожного движения</t>
  </si>
  <si>
    <t xml:space="preserve">Всего </t>
  </si>
  <si>
    <t>Всего</t>
  </si>
  <si>
    <t xml:space="preserve">Проектирование устройства пешеходных дорожек </t>
  </si>
  <si>
    <t>Количество устроенных искусственных дорожных неровностей</t>
  </si>
  <si>
    <t xml:space="preserve">Устройство и перенос остановок общественного транспорта                                                                                                                                                                    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</si>
  <si>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</si>
  <si>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</si>
  <si>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Площадь содержания автомобильных дорог</t>
  </si>
  <si>
    <t>Нанесение горизонтальной дорожной разметки</t>
  </si>
  <si>
    <t>Количество проектных работ на устройство пешеходных дорожек</t>
  </si>
  <si>
    <t>Количество построенных пешеходных дорожек</t>
  </si>
  <si>
    <t xml:space="preserve">Уровень исполнения бюджетной сметы расходов учреждения </t>
  </si>
  <si>
    <t>Количество приобретенных видов материалов для содержания ТСОДД, ремонта остановочных павильонов</t>
  </si>
  <si>
    <t>Количество закупленных заготовок  дорожных знаков</t>
  </si>
  <si>
    <t xml:space="preserve">Устройство линий наружного электроосвещения      </t>
  </si>
  <si>
    <t>Проектирование устройства парковочных площадок (карманов  и стоянок)</t>
  </si>
  <si>
    <t>Количество типов горизонтальной дорожной разметки</t>
  </si>
  <si>
    <t>Количество разработанной ПСД</t>
  </si>
  <si>
    <t>Внебюджетные средства</t>
  </si>
  <si>
    <t>Строительство дорог общего пользования местного значения городского округа Тольятти</t>
  </si>
  <si>
    <t>Площадь отремонтированных дворовых территорий</t>
  </si>
  <si>
    <t>Количество устроенных ЛНО</t>
  </si>
  <si>
    <t>Предложения о внесении изменений в МП "Развитие транспортной системы и дорожного хозяйства городского округа Тольятти на 2021-2025 г.г."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</si>
  <si>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2021 -2025 годы" </t>
  </si>
  <si>
    <t xml:space="preserve">Подпрограмма «Развитие городского пассажирского транспорта в городском округе Тольятти на период 2021-2025гг.» </t>
  </si>
  <si>
    <t>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</t>
  </si>
  <si>
    <t xml:space="preserve">Подпрограмма "Повышение безопасности дорожного движения на период 2021-2025 г.г."  </t>
  </si>
  <si>
    <t>км.</t>
  </si>
  <si>
    <t>Содержание улично-дорожной сети</t>
  </si>
  <si>
    <t>Подпрограмма "Содержание улично-дорожной сети на 2021-2025 г.г."</t>
  </si>
  <si>
    <t>Количество диагностируемых путепроводов</t>
  </si>
  <si>
    <t>Диагностика надземных пешеходных переходов (мостов, путепроводов)</t>
  </si>
  <si>
    <t>ПИР по устройству линий наружного электроосвещения, в том числе осуществление технологического присоединения к электрическим сетям</t>
  </si>
  <si>
    <t>Приобретение  дорожных знаков  (заготовок дорожных знаков)</t>
  </si>
  <si>
    <t>Реконструкция автомобильных дорог общего пользования местного значения городского округа Тольятти</t>
  </si>
  <si>
    <t>Количество проектных работ по устройству ЛНО</t>
  </si>
  <si>
    <t>Выполнение работ по осуществлению регулярных перевозок пассажиров и багажа по регулируемым тарифам</t>
  </si>
  <si>
    <t xml:space="preserve">тыс.пас.
</t>
  </si>
  <si>
    <t>Регулярность выполнения перевозок по заключенным муниципальным контрактам</t>
  </si>
  <si>
    <t>Проектно-изыскательские работы по капитальному ремонту путепровода</t>
  </si>
  <si>
    <t>в том числе в рамках реализации национального проекта "Безопасные и качественные автомобильные дороги"</t>
  </si>
  <si>
    <t>Устройство  искусственных дорожных неровностей, в т.ч. экспертиза выполненных работ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</si>
  <si>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</si>
  <si>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 xml:space="preserve">Площадь отремонтированных  дорог </t>
  </si>
  <si>
    <t xml:space="preserve">Площадь отремонтированных дорог </t>
  </si>
  <si>
    <t xml:space="preserve">Отсыпка асфальтогранулятом автомобильных дорог </t>
  </si>
  <si>
    <t>Количество  вновь введенных (перенесенных) в эксплуатацию ООТ</t>
  </si>
  <si>
    <t xml:space="preserve">Устройство технических средств организации дорожного движения
                                                                                                                    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</si>
  <si>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</si>
  <si>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</si>
  <si>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Приобретение диагностической дорожной лаборатории</t>
  </si>
  <si>
    <t>Количество приобретенных передвижных специализированных дорожных лабораторий</t>
  </si>
  <si>
    <t>Количество перевезенных пассажиров льготной категории граждан</t>
  </si>
  <si>
    <t>Протяженность построенных автомобильных дорог</t>
  </si>
  <si>
    <r>
      <t xml:space="preserve">Выполнение работ по </t>
    </r>
    <r>
      <rPr>
        <b/>
        <sz val="11"/>
        <rFont val="Times New Roman"/>
        <family val="1"/>
        <charset val="204"/>
      </rPr>
      <t xml:space="preserve">капитальному ремонту </t>
    </r>
    <r>
      <rPr>
        <sz val="11"/>
        <rFont val="Times New Roman"/>
        <family val="1"/>
        <charset val="204"/>
      </rPr>
      <t>автомобильных дорог общего пользования  местного значения городского округа Тольятти, в т.ч. строительный контроль</t>
    </r>
  </si>
  <si>
    <r>
      <t xml:space="preserve">Выполнение работ по </t>
    </r>
    <r>
      <rPr>
        <b/>
        <sz val="11"/>
        <rFont val="Times New Roman"/>
        <family val="1"/>
        <charset val="204"/>
      </rPr>
      <t xml:space="preserve">ремонту </t>
    </r>
    <r>
      <rPr>
        <sz val="11"/>
        <rFont val="Times New Roman"/>
        <family val="1"/>
        <charset val="204"/>
      </rPr>
      <t>автомобильных  дорог общего пользования местного значения городского округа Тольятти</t>
    </r>
  </si>
  <si>
    <t>Приобретение автобусов путем заключения муниципального контракта на оказание услуг финансовой аренды (лизинга)</t>
  </si>
  <si>
    <t>Уровень исполнения обязательств по лизингу (с нарастающим итогом)</t>
  </si>
  <si>
    <t>Утверждено на 2023 год в соответствии с решением Думы городского округа Тольятти о бюджете городского округа Тольятти</t>
  </si>
  <si>
    <t>Предлагаемые изменения на 2023год</t>
  </si>
  <si>
    <t>План с учетом изменений на 2023 год</t>
  </si>
  <si>
    <t>Утверждено на 2023 год</t>
  </si>
  <si>
    <t>Предлагаемые изменения на 2023г.</t>
  </si>
  <si>
    <t>План с учетом изменений на 2023г.</t>
  </si>
  <si>
    <t xml:space="preserve">Протяжённость реконструированных автомобильных дорог </t>
  </si>
  <si>
    <t>Количество разработанной проектно-сметной документации</t>
  </si>
  <si>
    <t>в т.ч. в рамках реализации национального проекта "БКАД"</t>
  </si>
  <si>
    <t>высоцкого</t>
  </si>
  <si>
    <t>фермерская</t>
  </si>
  <si>
    <t>союз</t>
  </si>
  <si>
    <t>механизаторов</t>
  </si>
  <si>
    <t>Приморский</t>
  </si>
  <si>
    <t>парковки АО АВТОВАЗ</t>
  </si>
  <si>
    <t>Тимофеевка</t>
  </si>
  <si>
    <t>ПВК</t>
  </si>
  <si>
    <t>Ленинский-Ст.Разина</t>
  </si>
  <si>
    <t>Тополиная-Южное шоссе</t>
  </si>
  <si>
    <t>Спортивная</t>
  </si>
  <si>
    <t xml:space="preserve">Тополиная </t>
  </si>
  <si>
    <t>Количество отремонтированных путем капитального ремонта и ремонта надземных и подземных пешеходных переходов</t>
  </si>
  <si>
    <t>Проектирование установки РМП на пересечении Московского пр-та и ул. Дзержинского</t>
  </si>
  <si>
    <t>Количество разработанной ПСД на установку РМП</t>
  </si>
  <si>
    <t xml:space="preserve">Задача 2 подпрограммы: обеспечение регулярных перевозок пассажиров по регулируемым тарифам
</t>
  </si>
  <si>
    <t xml:space="preserve"> Задача 3 подпрограммы: оптимизация структуры парков транспортных средств и ускорение обновления их состава  </t>
  </si>
  <si>
    <t>Предоставление субсидий на возмещение недополученных доходов в связи с оказанием услуг по осуществлению перевозок маломобильных граждан специализированными автомобилями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</si>
  <si>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</si>
  <si>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</si>
  <si>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2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дорожного движения.</t>
  </si>
  <si>
    <t>Задача 3 подпрограммы: 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</si>
  <si>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</si>
  <si>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>Выполнение работ по обеспечению безопасности участников дорожного движения</t>
  </si>
  <si>
    <t>Количество объектов по обеспечению безопасности участников дорожного движения</t>
  </si>
  <si>
    <t>Количество обустроенных светофорных объектов</t>
  </si>
  <si>
    <t>Ремонт дворовых территорий многоквартирных домов, проездов к дворовым территориям многоквартирных домов городского округа Тольятти, в т.ч. экспертиза выполненных работ: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</si>
</sst>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i/>
      <sz val="10"/>
      <color theme="4" tint="-0.24997711111789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4" tint="-0.249977111117893"/>
      <name val="Times New Roman"/>
      <family val="1"/>
      <charset val="204"/>
    </font>
    <font>
      <sz val="10"/>
      <color theme="4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3" fontId="15" fillId="0" borderId="2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5" fontId="15" fillId="0" borderId="2" xfId="0" applyNumberFormat="1" applyFont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21" fillId="0" borderId="2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21" fillId="0" borderId="3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0" xfId="0" applyFont="1"/>
    <xf numFmtId="3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3" fontId="20" fillId="3" borderId="0" xfId="0" applyNumberFormat="1" applyFont="1" applyFill="1"/>
    <xf numFmtId="0" fontId="8" fillId="3" borderId="0" xfId="0" applyFont="1" applyFill="1"/>
    <xf numFmtId="3" fontId="2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textRotation="90" wrapText="1"/>
    </xf>
    <xf numFmtId="0" fontId="7" fillId="2" borderId="11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3" fontId="16" fillId="0" borderId="2" xfId="0" applyNumberFormat="1" applyFont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textRotation="90" wrapText="1"/>
    </xf>
    <xf numFmtId="0" fontId="16" fillId="2" borderId="0" xfId="0" applyFont="1" applyFill="1" applyAlignment="1">
      <alignment horizontal="left" wrapText="1"/>
    </xf>
    <xf numFmtId="0" fontId="16" fillId="0" borderId="0" xfId="0" applyFont="1"/>
    <xf numFmtId="3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textRotation="90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/>
    <xf numFmtId="165" fontId="8" fillId="0" borderId="0" xfId="0" applyNumberFormat="1" applyFont="1"/>
    <xf numFmtId="3" fontId="8" fillId="0" borderId="2" xfId="0" applyNumberFormat="1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165" fontId="20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tabSelected="1" view="pageBreakPreview" zoomScaleNormal="100" zoomScaleSheetLayoutView="100" workbookViewId="0">
      <pane ySplit="8" topLeftCell="A33" activePane="bottomLeft" state="frozen"/>
      <selection pane="bottomLeft" activeCell="E27" sqref="E27"/>
    </sheetView>
  </sheetViews>
  <sheetFormatPr defaultColWidth="8.85546875" defaultRowHeight="12.75" x14ac:dyDescent="0.2"/>
  <cols>
    <col min="1" max="1" width="38.85546875" style="62" customWidth="1"/>
    <col min="2" max="2" width="12.42578125" style="62" customWidth="1"/>
    <col min="3" max="3" width="10" style="63" customWidth="1"/>
    <col min="4" max="4" width="9.85546875" style="62" customWidth="1"/>
    <col min="5" max="5" width="6.5703125" style="62" customWidth="1"/>
    <col min="6" max="6" width="11.140625" style="62" customWidth="1"/>
    <col min="7" max="7" width="8.85546875" style="62"/>
    <col min="8" max="8" width="10.42578125" style="62" customWidth="1"/>
    <col min="9" max="9" width="4.85546875" style="62" customWidth="1"/>
    <col min="10" max="10" width="10.5703125" style="62" customWidth="1"/>
    <col min="11" max="11" width="11.5703125" style="62" customWidth="1"/>
    <col min="12" max="12" width="10.42578125" style="62" customWidth="1"/>
    <col min="13" max="13" width="5.85546875" style="62" customWidth="1"/>
    <col min="14" max="14" width="15" style="62" customWidth="1"/>
    <col min="15" max="15" width="6" style="62" customWidth="1"/>
    <col min="16" max="16" width="6.85546875" style="62" customWidth="1"/>
    <col min="17" max="18" width="8.5703125" style="62" customWidth="1"/>
    <col min="19" max="19" width="19.5703125" style="62" customWidth="1"/>
    <col min="20" max="20" width="8.85546875" style="62"/>
    <col min="21" max="22" width="12.140625" style="62" customWidth="1"/>
    <col min="23" max="23" width="8.85546875" style="62"/>
    <col min="24" max="24" width="9.140625" style="62" bestFit="1" customWidth="1"/>
    <col min="25" max="16384" width="8.85546875" style="62"/>
  </cols>
  <sheetData>
    <row r="1" spans="1:22" ht="27" customHeight="1" x14ac:dyDescent="0.25">
      <c r="P1" s="64" t="s">
        <v>20</v>
      </c>
      <c r="Q1" s="65"/>
      <c r="R1" s="65"/>
    </row>
    <row r="2" spans="1:22" x14ac:dyDescent="0.2">
      <c r="A2" s="66" t="s">
        <v>47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4" spans="1:22" x14ac:dyDescent="0.2">
      <c r="A4" s="67" t="s">
        <v>0</v>
      </c>
      <c r="B4" s="67" t="s">
        <v>1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 t="s">
        <v>5</v>
      </c>
      <c r="O4" s="67"/>
      <c r="P4" s="67"/>
      <c r="Q4" s="67"/>
      <c r="R4" s="67"/>
    </row>
    <row r="5" spans="1:22" ht="69" customHeight="1" x14ac:dyDescent="0.2">
      <c r="A5" s="67"/>
      <c r="B5" s="68" t="s">
        <v>83</v>
      </c>
      <c r="C5" s="68"/>
      <c r="D5" s="68"/>
      <c r="E5" s="69" t="s">
        <v>43</v>
      </c>
      <c r="F5" s="67" t="s">
        <v>84</v>
      </c>
      <c r="G5" s="67"/>
      <c r="H5" s="67"/>
      <c r="I5" s="69" t="s">
        <v>4</v>
      </c>
      <c r="J5" s="67" t="s">
        <v>85</v>
      </c>
      <c r="K5" s="67"/>
      <c r="L5" s="67"/>
      <c r="M5" s="70" t="s">
        <v>4</v>
      </c>
      <c r="N5" s="70" t="s">
        <v>7</v>
      </c>
      <c r="O5" s="70" t="s">
        <v>8</v>
      </c>
      <c r="P5" s="67" t="s">
        <v>6</v>
      </c>
      <c r="Q5" s="67"/>
      <c r="R5" s="67"/>
    </row>
    <row r="6" spans="1:22" ht="23.25" customHeight="1" x14ac:dyDescent="0.2">
      <c r="A6" s="67"/>
      <c r="B6" s="71" t="s">
        <v>25</v>
      </c>
      <c r="C6" s="67" t="s">
        <v>2</v>
      </c>
      <c r="D6" s="67"/>
      <c r="E6" s="72"/>
      <c r="F6" s="71" t="s">
        <v>26</v>
      </c>
      <c r="G6" s="67" t="s">
        <v>2</v>
      </c>
      <c r="H6" s="67"/>
      <c r="I6" s="72"/>
      <c r="J6" s="71" t="s">
        <v>26</v>
      </c>
      <c r="K6" s="67" t="s">
        <v>2</v>
      </c>
      <c r="L6" s="67"/>
      <c r="M6" s="70"/>
      <c r="N6" s="70"/>
      <c r="O6" s="70"/>
      <c r="P6" s="69" t="s">
        <v>86</v>
      </c>
      <c r="Q6" s="69" t="s">
        <v>87</v>
      </c>
      <c r="R6" s="69" t="s">
        <v>88</v>
      </c>
    </row>
    <row r="7" spans="1:22" ht="48" x14ac:dyDescent="0.2">
      <c r="A7" s="67"/>
      <c r="B7" s="73"/>
      <c r="C7" s="74" t="s">
        <v>13</v>
      </c>
      <c r="D7" s="74" t="s">
        <v>3</v>
      </c>
      <c r="E7" s="75"/>
      <c r="F7" s="73"/>
      <c r="G7" s="74" t="s">
        <v>13</v>
      </c>
      <c r="H7" s="74" t="s">
        <v>3</v>
      </c>
      <c r="I7" s="75"/>
      <c r="J7" s="73"/>
      <c r="K7" s="74" t="s">
        <v>13</v>
      </c>
      <c r="L7" s="74" t="s">
        <v>3</v>
      </c>
      <c r="M7" s="70"/>
      <c r="N7" s="70"/>
      <c r="O7" s="70"/>
      <c r="P7" s="75"/>
      <c r="Q7" s="75"/>
      <c r="R7" s="75"/>
    </row>
    <row r="8" spans="1:22" ht="28.15" customHeight="1" x14ac:dyDescent="0.2">
      <c r="A8" s="76">
        <v>1</v>
      </c>
      <c r="B8" s="76" t="s">
        <v>9</v>
      </c>
      <c r="C8" s="76">
        <v>3</v>
      </c>
      <c r="D8" s="76">
        <v>4</v>
      </c>
      <c r="E8" s="76">
        <v>5</v>
      </c>
      <c r="F8" s="76" t="s">
        <v>10</v>
      </c>
      <c r="G8" s="76">
        <v>7</v>
      </c>
      <c r="H8" s="76">
        <v>8</v>
      </c>
      <c r="I8" s="76">
        <v>9</v>
      </c>
      <c r="J8" s="76" t="s">
        <v>11</v>
      </c>
      <c r="K8" s="76" t="s">
        <v>14</v>
      </c>
      <c r="L8" s="76" t="s">
        <v>15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</row>
    <row r="9" spans="1:22" s="81" customFormat="1" ht="33.6" customHeight="1" x14ac:dyDescent="0.2">
      <c r="A9" s="15" t="s">
        <v>12</v>
      </c>
      <c r="B9" s="77">
        <v>1840063</v>
      </c>
      <c r="C9" s="77">
        <f>B9-D9</f>
        <v>974759</v>
      </c>
      <c r="D9" s="77">
        <f>818256+47048</f>
        <v>865304</v>
      </c>
      <c r="E9" s="78">
        <v>112</v>
      </c>
      <c r="F9" s="77">
        <f>G9+H9</f>
        <v>140000</v>
      </c>
      <c r="G9" s="77">
        <f>G10+G34+G52+G59</f>
        <v>-130000</v>
      </c>
      <c r="H9" s="77">
        <f>H10+H34+H59</f>
        <v>270000</v>
      </c>
      <c r="I9" s="77"/>
      <c r="J9" s="77">
        <f>K9+L9</f>
        <v>1980063</v>
      </c>
      <c r="K9" s="77">
        <f>C9+G9</f>
        <v>844759</v>
      </c>
      <c r="L9" s="77">
        <f>D9+H9</f>
        <v>1135304</v>
      </c>
      <c r="M9" s="79">
        <f>E9+I9</f>
        <v>112</v>
      </c>
      <c r="N9" s="76"/>
      <c r="O9" s="76"/>
      <c r="P9" s="76"/>
      <c r="Q9" s="76"/>
      <c r="R9" s="76"/>
      <c r="S9" s="80"/>
      <c r="V9" s="62"/>
    </row>
    <row r="10" spans="1:22" s="85" customFormat="1" ht="78.75" x14ac:dyDescent="0.2">
      <c r="A10" s="14" t="s">
        <v>48</v>
      </c>
      <c r="B10" s="82">
        <f>B12+B17+B20+B27+B29+B31+B32</f>
        <v>864926</v>
      </c>
      <c r="C10" s="82">
        <f>C12+C17+C20+C27+C29+C31+C32</f>
        <v>117878</v>
      </c>
      <c r="D10" s="82">
        <f>D12+D17+D20+D27+D29+D31+D32</f>
        <v>747048</v>
      </c>
      <c r="E10" s="82"/>
      <c r="F10" s="82">
        <f>G10+H10</f>
        <v>347314</v>
      </c>
      <c r="G10" s="82">
        <f>G12+G17+G20+G27+G29+G31+G32+G33</f>
        <v>77314</v>
      </c>
      <c r="H10" s="82">
        <f>H12+H17+H20+H27+H29+H31+H32+H33</f>
        <v>270000</v>
      </c>
      <c r="I10" s="82"/>
      <c r="J10" s="82">
        <f>K10+L10</f>
        <v>1212240</v>
      </c>
      <c r="K10" s="82">
        <f>C10+G10</f>
        <v>195192</v>
      </c>
      <c r="L10" s="82">
        <f>D10+H10</f>
        <v>1017048</v>
      </c>
      <c r="M10" s="82"/>
      <c r="N10" s="83"/>
      <c r="O10" s="83"/>
      <c r="P10" s="83"/>
      <c r="Q10" s="83"/>
      <c r="R10" s="83"/>
      <c r="S10" s="84"/>
    </row>
    <row r="11" spans="1:22" ht="48.75" customHeight="1" x14ac:dyDescent="0.2">
      <c r="A11" s="45" t="s">
        <v>110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7"/>
      <c r="T11" s="81"/>
      <c r="U11" s="81"/>
      <c r="V11" s="81"/>
    </row>
    <row r="12" spans="1:22" ht="54.75" hidden="1" customHeight="1" x14ac:dyDescent="0.2">
      <c r="A12" s="30" t="s">
        <v>44</v>
      </c>
      <c r="B12" s="31">
        <f>SUM(B13:B16)</f>
        <v>65231</v>
      </c>
      <c r="C12" s="31">
        <f>SUM(C13:C16)</f>
        <v>18183</v>
      </c>
      <c r="D12" s="31">
        <f t="shared" ref="D12:L12" si="0">SUM(D13:D16)</f>
        <v>47048</v>
      </c>
      <c r="E12" s="31">
        <f t="shared" si="0"/>
        <v>0</v>
      </c>
      <c r="F12" s="31">
        <f t="shared" si="0"/>
        <v>0</v>
      </c>
      <c r="G12" s="31">
        <f t="shared" si="0"/>
        <v>0</v>
      </c>
      <c r="H12" s="31">
        <f t="shared" si="0"/>
        <v>0</v>
      </c>
      <c r="I12" s="31">
        <f t="shared" si="0"/>
        <v>0</v>
      </c>
      <c r="J12" s="31">
        <f t="shared" si="0"/>
        <v>65231</v>
      </c>
      <c r="K12" s="31">
        <f t="shared" si="0"/>
        <v>18183</v>
      </c>
      <c r="L12" s="31">
        <f t="shared" si="0"/>
        <v>47048</v>
      </c>
      <c r="M12" s="86"/>
      <c r="N12" s="4" t="s">
        <v>78</v>
      </c>
      <c r="O12" s="87" t="s">
        <v>52</v>
      </c>
      <c r="P12" s="40">
        <v>1.69</v>
      </c>
      <c r="Q12" s="40"/>
      <c r="R12" s="40">
        <f>P12+Q12</f>
        <v>1.69</v>
      </c>
      <c r="S12" s="88"/>
      <c r="T12" s="89"/>
      <c r="U12" s="89"/>
      <c r="V12" s="89"/>
    </row>
    <row r="13" spans="1:22" s="94" customFormat="1" ht="15" hidden="1" customHeight="1" x14ac:dyDescent="0.2">
      <c r="A13" s="34" t="s">
        <v>92</v>
      </c>
      <c r="B13" s="90">
        <f>C13+D13</f>
        <v>49524</v>
      </c>
      <c r="C13" s="35">
        <v>2476</v>
      </c>
      <c r="D13" s="35">
        <v>47048</v>
      </c>
      <c r="E13" s="90"/>
      <c r="F13" s="90"/>
      <c r="G13" s="90"/>
      <c r="H13" s="90"/>
      <c r="I13" s="90"/>
      <c r="J13" s="90">
        <f>B13+F13</f>
        <v>49524</v>
      </c>
      <c r="K13" s="90">
        <f>C13+G13</f>
        <v>2476</v>
      </c>
      <c r="L13" s="90">
        <f>D13+H13</f>
        <v>47048</v>
      </c>
      <c r="M13" s="91"/>
      <c r="N13" s="36"/>
      <c r="O13" s="92"/>
      <c r="P13" s="41"/>
      <c r="Q13" s="41"/>
      <c r="R13" s="40">
        <f t="shared" ref="R13:R27" si="1">P13+Q13</f>
        <v>0</v>
      </c>
      <c r="S13" s="93"/>
      <c r="T13" s="93"/>
      <c r="U13" s="93"/>
      <c r="V13" s="93"/>
    </row>
    <row r="14" spans="1:22" s="94" customFormat="1" ht="15" hidden="1" customHeight="1" x14ac:dyDescent="0.2">
      <c r="A14" s="34" t="s">
        <v>93</v>
      </c>
      <c r="B14" s="90">
        <f t="shared" ref="B14:B16" si="2">C14+D14</f>
        <v>8576</v>
      </c>
      <c r="C14" s="35">
        <v>8576</v>
      </c>
      <c r="D14" s="35"/>
      <c r="E14" s="90"/>
      <c r="F14" s="90"/>
      <c r="G14" s="90"/>
      <c r="H14" s="90"/>
      <c r="I14" s="90"/>
      <c r="J14" s="90">
        <f t="shared" ref="J14:J16" si="3">B14+F14</f>
        <v>8576</v>
      </c>
      <c r="K14" s="90">
        <f t="shared" ref="K14:K16" si="4">C14+G14</f>
        <v>8576</v>
      </c>
      <c r="L14" s="90">
        <f t="shared" ref="L14:L16" si="5">D14+H14</f>
        <v>0</v>
      </c>
      <c r="M14" s="91"/>
      <c r="N14" s="36"/>
      <c r="O14" s="92"/>
      <c r="P14" s="41"/>
      <c r="Q14" s="41"/>
      <c r="R14" s="40">
        <f t="shared" si="1"/>
        <v>0</v>
      </c>
      <c r="S14" s="93"/>
      <c r="T14" s="93"/>
      <c r="U14" s="93"/>
      <c r="V14" s="93"/>
    </row>
    <row r="15" spans="1:22" s="94" customFormat="1" ht="15" hidden="1" customHeight="1" x14ac:dyDescent="0.2">
      <c r="A15" s="34" t="s">
        <v>94</v>
      </c>
      <c r="B15" s="90">
        <f t="shared" si="2"/>
        <v>509</v>
      </c>
      <c r="C15" s="35">
        <v>509</v>
      </c>
      <c r="D15" s="35"/>
      <c r="E15" s="90"/>
      <c r="F15" s="90"/>
      <c r="G15" s="90"/>
      <c r="H15" s="90"/>
      <c r="I15" s="90"/>
      <c r="J15" s="90">
        <f t="shared" si="3"/>
        <v>509</v>
      </c>
      <c r="K15" s="90">
        <f t="shared" si="4"/>
        <v>509</v>
      </c>
      <c r="L15" s="90">
        <f t="shared" si="5"/>
        <v>0</v>
      </c>
      <c r="M15" s="91"/>
      <c r="N15" s="36"/>
      <c r="O15" s="92"/>
      <c r="P15" s="41"/>
      <c r="Q15" s="41"/>
      <c r="R15" s="40">
        <f t="shared" si="1"/>
        <v>0</v>
      </c>
      <c r="S15" s="93"/>
      <c r="T15" s="93"/>
      <c r="U15" s="93"/>
      <c r="V15" s="93"/>
    </row>
    <row r="16" spans="1:22" s="94" customFormat="1" ht="15" hidden="1" customHeight="1" x14ac:dyDescent="0.2">
      <c r="A16" s="34" t="s">
        <v>95</v>
      </c>
      <c r="B16" s="90">
        <f t="shared" si="2"/>
        <v>6622</v>
      </c>
      <c r="C16" s="35">
        <v>6622</v>
      </c>
      <c r="D16" s="35"/>
      <c r="E16" s="90"/>
      <c r="F16" s="90"/>
      <c r="G16" s="90"/>
      <c r="H16" s="90"/>
      <c r="I16" s="90"/>
      <c r="J16" s="90">
        <f t="shared" si="3"/>
        <v>6622</v>
      </c>
      <c r="K16" s="90">
        <f t="shared" si="4"/>
        <v>6622</v>
      </c>
      <c r="L16" s="90">
        <f t="shared" si="5"/>
        <v>0</v>
      </c>
      <c r="M16" s="91"/>
      <c r="N16" s="36"/>
      <c r="O16" s="92"/>
      <c r="P16" s="41"/>
      <c r="Q16" s="41"/>
      <c r="R16" s="40">
        <f t="shared" si="1"/>
        <v>0</v>
      </c>
      <c r="S16" s="93"/>
      <c r="T16" s="93"/>
      <c r="U16" s="93"/>
      <c r="V16" s="93"/>
    </row>
    <row r="17" spans="1:24" ht="69.75" hidden="1" customHeight="1" x14ac:dyDescent="0.2">
      <c r="A17" s="1" t="s">
        <v>59</v>
      </c>
      <c r="B17" s="95">
        <f>C17+D17</f>
        <v>14428</v>
      </c>
      <c r="C17" s="95">
        <f>SUM(C18:C19)</f>
        <v>14428</v>
      </c>
      <c r="D17" s="95"/>
      <c r="E17" s="12"/>
      <c r="F17" s="95">
        <f>G17+H17</f>
        <v>0</v>
      </c>
      <c r="G17" s="95"/>
      <c r="H17" s="95"/>
      <c r="I17" s="12"/>
      <c r="J17" s="95">
        <f>K17+L17</f>
        <v>14428</v>
      </c>
      <c r="K17" s="95">
        <f t="shared" ref="K17" si="6">C17+G17</f>
        <v>14428</v>
      </c>
      <c r="L17" s="95">
        <f>D17+H17</f>
        <v>0</v>
      </c>
      <c r="M17" s="12"/>
      <c r="N17" s="4" t="s">
        <v>89</v>
      </c>
      <c r="O17" s="87" t="s">
        <v>52</v>
      </c>
      <c r="P17" s="40">
        <v>1.96</v>
      </c>
      <c r="Q17" s="42"/>
      <c r="R17" s="40">
        <f t="shared" si="1"/>
        <v>1.96</v>
      </c>
    </row>
    <row r="18" spans="1:24" ht="17.25" hidden="1" customHeight="1" x14ac:dyDescent="0.2">
      <c r="A18" s="34" t="s">
        <v>96</v>
      </c>
      <c r="B18" s="90"/>
      <c r="C18" s="35">
        <v>8048</v>
      </c>
      <c r="D18" s="35"/>
      <c r="E18" s="35"/>
      <c r="F18" s="35">
        <f t="shared" ref="F18:F19" si="7">G18+H18</f>
        <v>0</v>
      </c>
      <c r="G18" s="35"/>
      <c r="H18" s="35"/>
      <c r="I18" s="35"/>
      <c r="J18" s="35">
        <f t="shared" ref="J18:J19" si="8">K18+L18</f>
        <v>8048</v>
      </c>
      <c r="K18" s="35">
        <f t="shared" ref="K18:K19" si="9">C18+G18</f>
        <v>8048</v>
      </c>
      <c r="L18" s="35">
        <f t="shared" ref="L18:L19" si="10">D18+H18</f>
        <v>0</v>
      </c>
      <c r="M18" s="35"/>
      <c r="N18" s="35"/>
      <c r="O18" s="35"/>
      <c r="P18" s="37">
        <v>0.5</v>
      </c>
      <c r="Q18" s="43"/>
      <c r="R18" s="40">
        <f t="shared" si="1"/>
        <v>0.5</v>
      </c>
    </row>
    <row r="19" spans="1:24" ht="17.25" hidden="1" customHeight="1" x14ac:dyDescent="0.2">
      <c r="A19" s="34" t="s">
        <v>97</v>
      </c>
      <c r="B19" s="90"/>
      <c r="C19" s="35">
        <v>6380</v>
      </c>
      <c r="D19" s="35"/>
      <c r="E19" s="35"/>
      <c r="F19" s="35">
        <f t="shared" si="7"/>
        <v>0</v>
      </c>
      <c r="G19" s="35"/>
      <c r="H19" s="35"/>
      <c r="I19" s="35"/>
      <c r="J19" s="35">
        <f t="shared" si="8"/>
        <v>6380</v>
      </c>
      <c r="K19" s="35">
        <f t="shared" si="9"/>
        <v>6380</v>
      </c>
      <c r="L19" s="35">
        <f t="shared" si="10"/>
        <v>0</v>
      </c>
      <c r="M19" s="35"/>
      <c r="N19" s="35"/>
      <c r="O19" s="35"/>
      <c r="P19" s="37">
        <v>0.5</v>
      </c>
      <c r="Q19" s="43"/>
      <c r="R19" s="40">
        <f t="shared" si="1"/>
        <v>0.5</v>
      </c>
    </row>
    <row r="20" spans="1:24" s="102" customFormat="1" ht="90" hidden="1" x14ac:dyDescent="0.2">
      <c r="A20" s="17" t="s">
        <v>50</v>
      </c>
      <c r="B20" s="96">
        <f>C20+D20</f>
        <v>18568</v>
      </c>
      <c r="C20" s="21">
        <f>SUM(C21:C26)</f>
        <v>18568</v>
      </c>
      <c r="D20" s="18"/>
      <c r="E20" s="96"/>
      <c r="F20" s="96">
        <f>G20+H20</f>
        <v>0</v>
      </c>
      <c r="G20" s="97">
        <f>SUM(F21:F26)</f>
        <v>0</v>
      </c>
      <c r="H20" s="96"/>
      <c r="I20" s="96"/>
      <c r="J20" s="96">
        <f>B20+F20</f>
        <v>18568</v>
      </c>
      <c r="K20" s="96">
        <f>C20+G20</f>
        <v>18568</v>
      </c>
      <c r="L20" s="96">
        <f>D20+H20</f>
        <v>0</v>
      </c>
      <c r="M20" s="98"/>
      <c r="N20" s="19" t="s">
        <v>90</v>
      </c>
      <c r="O20" s="99" t="s">
        <v>19</v>
      </c>
      <c r="P20" s="38">
        <v>6</v>
      </c>
      <c r="Q20" s="38"/>
      <c r="R20" s="38">
        <f t="shared" si="1"/>
        <v>6</v>
      </c>
      <c r="S20" s="100"/>
      <c r="T20" s="101"/>
      <c r="U20" s="101"/>
      <c r="V20" s="101"/>
    </row>
    <row r="21" spans="1:24" s="102" customFormat="1" ht="15" hidden="1" x14ac:dyDescent="0.2">
      <c r="A21" s="34" t="s">
        <v>98</v>
      </c>
      <c r="B21" s="103">
        <f t="shared" ref="B21:B26" si="11">C21+D21</f>
        <v>1366</v>
      </c>
      <c r="C21" s="35">
        <v>1366</v>
      </c>
      <c r="D21" s="35"/>
      <c r="E21" s="35"/>
      <c r="F21" s="35">
        <f t="shared" ref="F21:F26" si="12">G21+H21</f>
        <v>0</v>
      </c>
      <c r="G21" s="35"/>
      <c r="H21" s="35"/>
      <c r="I21" s="35"/>
      <c r="J21" s="35">
        <f t="shared" ref="J21:J24" si="13">B21+F21</f>
        <v>1366</v>
      </c>
      <c r="K21" s="35">
        <f t="shared" ref="K21:K24" si="14">C21+G21</f>
        <v>1366</v>
      </c>
      <c r="L21" s="35">
        <f t="shared" ref="L21:L24" si="15">D21+H21</f>
        <v>0</v>
      </c>
      <c r="M21" s="35"/>
      <c r="N21" s="35"/>
      <c r="O21" s="35"/>
      <c r="P21" s="35"/>
      <c r="Q21" s="35"/>
      <c r="R21" s="32"/>
      <c r="S21" s="104"/>
      <c r="T21" s="104"/>
      <c r="U21" s="104"/>
      <c r="V21" s="104"/>
    </row>
    <row r="22" spans="1:24" s="102" customFormat="1" ht="15" hidden="1" x14ac:dyDescent="0.2">
      <c r="A22" s="34" t="s">
        <v>100</v>
      </c>
      <c r="B22" s="103">
        <f t="shared" si="11"/>
        <v>1752</v>
      </c>
      <c r="C22" s="35">
        <v>1752</v>
      </c>
      <c r="D22" s="35"/>
      <c r="E22" s="35"/>
      <c r="F22" s="35">
        <f t="shared" si="12"/>
        <v>0</v>
      </c>
      <c r="G22" s="35"/>
      <c r="H22" s="35"/>
      <c r="I22" s="35"/>
      <c r="J22" s="35">
        <f t="shared" si="13"/>
        <v>1752</v>
      </c>
      <c r="K22" s="35">
        <f t="shared" si="14"/>
        <v>1752</v>
      </c>
      <c r="L22" s="35">
        <f t="shared" si="15"/>
        <v>0</v>
      </c>
      <c r="M22" s="35"/>
      <c r="N22" s="35"/>
      <c r="O22" s="35"/>
      <c r="P22" s="35"/>
      <c r="Q22" s="35"/>
      <c r="R22" s="32"/>
      <c r="S22" s="104"/>
      <c r="T22" s="104"/>
      <c r="U22" s="104"/>
      <c r="V22" s="104"/>
    </row>
    <row r="23" spans="1:24" s="102" customFormat="1" ht="15" hidden="1" x14ac:dyDescent="0.2">
      <c r="A23" s="34" t="s">
        <v>101</v>
      </c>
      <c r="B23" s="103">
        <f t="shared" si="11"/>
        <v>324</v>
      </c>
      <c r="C23" s="35">
        <v>324</v>
      </c>
      <c r="D23" s="35"/>
      <c r="E23" s="35"/>
      <c r="F23" s="35">
        <f t="shared" si="12"/>
        <v>0</v>
      </c>
      <c r="G23" s="35"/>
      <c r="H23" s="35"/>
      <c r="I23" s="35"/>
      <c r="J23" s="35">
        <f t="shared" si="13"/>
        <v>324</v>
      </c>
      <c r="K23" s="35">
        <f t="shared" si="14"/>
        <v>324</v>
      </c>
      <c r="L23" s="35">
        <f t="shared" si="15"/>
        <v>0</v>
      </c>
      <c r="M23" s="35"/>
      <c r="N23" s="35"/>
      <c r="O23" s="35"/>
      <c r="P23" s="35"/>
      <c r="Q23" s="35"/>
      <c r="R23" s="32"/>
      <c r="S23" s="104"/>
      <c r="T23" s="104"/>
      <c r="U23" s="104"/>
      <c r="V23" s="104"/>
    </row>
    <row r="24" spans="1:24" s="102" customFormat="1" ht="15" hidden="1" x14ac:dyDescent="0.2">
      <c r="A24" s="34" t="s">
        <v>99</v>
      </c>
      <c r="B24" s="103">
        <f t="shared" si="11"/>
        <v>5126</v>
      </c>
      <c r="C24" s="35">
        <v>5126</v>
      </c>
      <c r="D24" s="35"/>
      <c r="E24" s="35"/>
      <c r="F24" s="35">
        <f t="shared" si="12"/>
        <v>0</v>
      </c>
      <c r="G24" s="35"/>
      <c r="H24" s="35"/>
      <c r="I24" s="35"/>
      <c r="J24" s="35">
        <f t="shared" si="13"/>
        <v>5126</v>
      </c>
      <c r="K24" s="35">
        <f t="shared" si="14"/>
        <v>5126</v>
      </c>
      <c r="L24" s="35">
        <f t="shared" si="15"/>
        <v>0</v>
      </c>
      <c r="M24" s="35"/>
      <c r="N24" s="35"/>
      <c r="O24" s="35"/>
      <c r="P24" s="35"/>
      <c r="Q24" s="35"/>
      <c r="R24" s="32"/>
      <c r="S24" s="104"/>
      <c r="T24" s="104"/>
      <c r="U24" s="104"/>
      <c r="V24" s="104"/>
    </row>
    <row r="25" spans="1:24" s="102" customFormat="1" ht="15" hidden="1" x14ac:dyDescent="0.2">
      <c r="A25" s="34" t="s">
        <v>102</v>
      </c>
      <c r="B25" s="103">
        <f t="shared" si="11"/>
        <v>5315</v>
      </c>
      <c r="C25" s="35">
        <v>5315</v>
      </c>
      <c r="D25" s="35"/>
      <c r="E25" s="35"/>
      <c r="F25" s="35">
        <f t="shared" si="12"/>
        <v>0</v>
      </c>
      <c r="G25" s="35"/>
      <c r="H25" s="35"/>
      <c r="I25" s="35"/>
      <c r="J25" s="35">
        <f t="shared" ref="J25:J26" si="16">B25+F25</f>
        <v>5315</v>
      </c>
      <c r="K25" s="35">
        <f t="shared" ref="K25:K26" si="17">C25+G25</f>
        <v>5315</v>
      </c>
      <c r="L25" s="35">
        <f t="shared" ref="L25:L26" si="18">D25+H25</f>
        <v>0</v>
      </c>
      <c r="M25" s="35"/>
      <c r="N25" s="35"/>
      <c r="O25" s="35"/>
      <c r="P25" s="35"/>
      <c r="Q25" s="35"/>
      <c r="R25" s="32"/>
      <c r="S25" s="104"/>
      <c r="T25" s="104"/>
      <c r="U25" s="104"/>
      <c r="V25" s="104"/>
    </row>
    <row r="26" spans="1:24" s="102" customFormat="1" ht="15" hidden="1" x14ac:dyDescent="0.2">
      <c r="A26" s="34" t="s">
        <v>103</v>
      </c>
      <c r="B26" s="103">
        <f t="shared" si="11"/>
        <v>4685</v>
      </c>
      <c r="C26" s="35">
        <v>4685</v>
      </c>
      <c r="D26" s="35"/>
      <c r="E26" s="35"/>
      <c r="F26" s="35">
        <f t="shared" si="12"/>
        <v>0</v>
      </c>
      <c r="G26" s="35"/>
      <c r="H26" s="35"/>
      <c r="I26" s="35"/>
      <c r="J26" s="35">
        <f t="shared" si="16"/>
        <v>4685</v>
      </c>
      <c r="K26" s="35">
        <f t="shared" si="17"/>
        <v>4685</v>
      </c>
      <c r="L26" s="35">
        <f t="shared" si="18"/>
        <v>0</v>
      </c>
      <c r="M26" s="35"/>
      <c r="N26" s="35"/>
      <c r="O26" s="35"/>
      <c r="P26" s="35"/>
      <c r="Q26" s="35"/>
      <c r="R26" s="32"/>
      <c r="S26" s="104"/>
      <c r="T26" s="104"/>
      <c r="U26" s="104"/>
      <c r="V26" s="104"/>
    </row>
    <row r="27" spans="1:24" ht="127.5" x14ac:dyDescent="0.2">
      <c r="A27" s="1" t="s">
        <v>79</v>
      </c>
      <c r="B27" s="95">
        <f>C27+D27</f>
        <v>6124</v>
      </c>
      <c r="C27" s="95">
        <f>1650+4474</f>
        <v>6124</v>
      </c>
      <c r="D27" s="95"/>
      <c r="E27" s="95"/>
      <c r="F27" s="95">
        <f>G27+H27</f>
        <v>70000</v>
      </c>
      <c r="G27" s="95"/>
      <c r="H27" s="95">
        <v>70000</v>
      </c>
      <c r="I27" s="95"/>
      <c r="J27" s="95">
        <f>K27+L27</f>
        <v>76124</v>
      </c>
      <c r="K27" s="95">
        <f t="shared" ref="K27" si="19">C27+G27</f>
        <v>6124</v>
      </c>
      <c r="L27" s="95">
        <f>D27+H27</f>
        <v>70000</v>
      </c>
      <c r="M27" s="105"/>
      <c r="N27" s="26" t="s">
        <v>104</v>
      </c>
      <c r="O27" s="87" t="s">
        <v>22</v>
      </c>
      <c r="P27" s="76">
        <v>1</v>
      </c>
      <c r="Q27" s="76"/>
      <c r="R27" s="38">
        <f t="shared" si="1"/>
        <v>1</v>
      </c>
    </row>
    <row r="28" spans="1:24" ht="84" hidden="1" customHeight="1" x14ac:dyDescent="0.2">
      <c r="A28" s="29" t="s">
        <v>65</v>
      </c>
      <c r="B28" s="106">
        <f>C28+D28</f>
        <v>0</v>
      </c>
      <c r="C28" s="106"/>
      <c r="D28" s="106"/>
      <c r="E28" s="106"/>
      <c r="F28" s="106">
        <f>G28+H28</f>
        <v>0</v>
      </c>
      <c r="G28" s="106"/>
      <c r="H28" s="106"/>
      <c r="I28" s="106"/>
      <c r="J28" s="106">
        <f>K28+L28</f>
        <v>0</v>
      </c>
      <c r="K28" s="106">
        <f t="shared" ref="K28" si="20">C28+G28</f>
        <v>0</v>
      </c>
      <c r="L28" s="106">
        <f>D28+H28</f>
        <v>0</v>
      </c>
      <c r="M28" s="105"/>
      <c r="N28" s="20" t="s">
        <v>91</v>
      </c>
      <c r="O28" s="87" t="s">
        <v>22</v>
      </c>
      <c r="P28" s="76"/>
      <c r="Q28" s="76"/>
      <c r="R28" s="76"/>
    </row>
    <row r="29" spans="1:24" ht="79.5" customHeight="1" x14ac:dyDescent="0.2">
      <c r="A29" s="1" t="s">
        <v>80</v>
      </c>
      <c r="B29" s="95">
        <f t="shared" ref="B29" si="21">C29+D29</f>
        <v>750622</v>
      </c>
      <c r="C29" s="95">
        <f>C30+1260+1844+3782+119+317+200</f>
        <v>50622</v>
      </c>
      <c r="D29" s="95">
        <f>D30</f>
        <v>700000</v>
      </c>
      <c r="E29" s="95"/>
      <c r="F29" s="95">
        <f>G29+H29</f>
        <v>25000</v>
      </c>
      <c r="G29" s="95">
        <v>25000</v>
      </c>
      <c r="H29" s="107"/>
      <c r="I29" s="95"/>
      <c r="J29" s="95">
        <f t="shared" ref="J29" si="22">K29+L29</f>
        <v>775622</v>
      </c>
      <c r="K29" s="95">
        <f t="shared" ref="K29" si="23">C29+G29</f>
        <v>75622</v>
      </c>
      <c r="L29" s="95">
        <f>D29+H29</f>
        <v>700000</v>
      </c>
      <c r="M29" s="105"/>
      <c r="N29" s="48" t="s">
        <v>68</v>
      </c>
      <c r="O29" s="87" t="s">
        <v>22</v>
      </c>
      <c r="P29" s="23">
        <v>206</v>
      </c>
      <c r="Q29" s="23">
        <v>7.5</v>
      </c>
      <c r="R29" s="23">
        <f t="shared" ref="R29:R30" si="24">P29+Q29</f>
        <v>213.5</v>
      </c>
      <c r="S29" s="108"/>
      <c r="X29" s="109"/>
    </row>
    <row r="30" spans="1:24" ht="36.75" customHeight="1" x14ac:dyDescent="0.2">
      <c r="A30" s="33" t="s">
        <v>65</v>
      </c>
      <c r="B30" s="110">
        <f t="shared" ref="B30:B31" si="25">C30+D30</f>
        <v>743100</v>
      </c>
      <c r="C30" s="110">
        <v>43100</v>
      </c>
      <c r="D30" s="110">
        <v>700000</v>
      </c>
      <c r="E30" s="111"/>
      <c r="F30" s="110">
        <f>G30+H30</f>
        <v>0</v>
      </c>
      <c r="G30" s="110"/>
      <c r="H30" s="110"/>
      <c r="I30" s="111"/>
      <c r="J30" s="110">
        <f t="shared" ref="J30:J33" si="26">K30+L30</f>
        <v>743100</v>
      </c>
      <c r="K30" s="110">
        <f t="shared" ref="K30:L33" si="27">C30+G30</f>
        <v>43100</v>
      </c>
      <c r="L30" s="110">
        <f t="shared" si="27"/>
        <v>700000</v>
      </c>
      <c r="M30" s="110"/>
      <c r="N30" s="49"/>
      <c r="O30" s="87" t="s">
        <v>22</v>
      </c>
      <c r="P30" s="23">
        <v>203.6</v>
      </c>
      <c r="Q30" s="23"/>
      <c r="R30" s="23">
        <f t="shared" si="24"/>
        <v>203.6</v>
      </c>
      <c r="X30" s="109"/>
    </row>
    <row r="31" spans="1:24" ht="95.25" customHeight="1" x14ac:dyDescent="0.2">
      <c r="A31" s="1" t="s">
        <v>118</v>
      </c>
      <c r="B31" s="95">
        <f t="shared" si="25"/>
        <v>7696</v>
      </c>
      <c r="C31" s="95">
        <v>7696</v>
      </c>
      <c r="D31" s="95"/>
      <c r="E31" s="95"/>
      <c r="F31" s="95">
        <f t="shared" ref="F31:F33" si="28">G31+H31</f>
        <v>40000</v>
      </c>
      <c r="G31" s="95">
        <v>40000</v>
      </c>
      <c r="H31" s="95"/>
      <c r="I31" s="95"/>
      <c r="J31" s="95">
        <f t="shared" si="26"/>
        <v>47696</v>
      </c>
      <c r="K31" s="95">
        <f t="shared" si="27"/>
        <v>47696</v>
      </c>
      <c r="L31" s="95">
        <f t="shared" si="27"/>
        <v>0</v>
      </c>
      <c r="M31" s="105"/>
      <c r="N31" s="4" t="s">
        <v>45</v>
      </c>
      <c r="O31" s="87" t="s">
        <v>22</v>
      </c>
      <c r="P31" s="42">
        <v>5.8</v>
      </c>
      <c r="Q31" s="23">
        <v>18.399999999999999</v>
      </c>
      <c r="R31" s="42">
        <f t="shared" ref="R31" si="29">P31+Q31</f>
        <v>24.2</v>
      </c>
    </row>
    <row r="32" spans="1:24" ht="49.5" hidden="1" customHeight="1" x14ac:dyDescent="0.2">
      <c r="A32" s="1" t="s">
        <v>70</v>
      </c>
      <c r="B32" s="95">
        <f>C32+D32</f>
        <v>2257</v>
      </c>
      <c r="C32" s="95">
        <v>2257</v>
      </c>
      <c r="D32" s="95"/>
      <c r="E32" s="95"/>
      <c r="F32" s="95">
        <f>G32+H32</f>
        <v>0</v>
      </c>
      <c r="G32" s="95"/>
      <c r="H32" s="95"/>
      <c r="I32" s="95"/>
      <c r="J32" s="95">
        <f>K32+L32</f>
        <v>2257</v>
      </c>
      <c r="K32" s="95">
        <f>C32+G32</f>
        <v>2257</v>
      </c>
      <c r="L32" s="95">
        <f>D32+H32</f>
        <v>0</v>
      </c>
      <c r="M32" s="105"/>
      <c r="N32" s="22" t="s">
        <v>69</v>
      </c>
      <c r="O32" s="87" t="s">
        <v>22</v>
      </c>
      <c r="P32" s="23">
        <v>10.6</v>
      </c>
      <c r="Q32" s="23"/>
      <c r="R32" s="23">
        <f>P32+Q32</f>
        <v>10.6</v>
      </c>
    </row>
    <row r="33" spans="1:19" ht="43.5" customHeight="1" x14ac:dyDescent="0.2">
      <c r="A33" s="2" t="s">
        <v>53</v>
      </c>
      <c r="B33" s="95"/>
      <c r="C33" s="95"/>
      <c r="D33" s="95"/>
      <c r="E33" s="95"/>
      <c r="F33" s="95">
        <f t="shared" si="28"/>
        <v>212314</v>
      </c>
      <c r="G33" s="95">
        <v>12314</v>
      </c>
      <c r="H33" s="95">
        <v>200000</v>
      </c>
      <c r="I33" s="95"/>
      <c r="J33" s="95">
        <f t="shared" si="26"/>
        <v>212314</v>
      </c>
      <c r="K33" s="95">
        <f t="shared" si="27"/>
        <v>12314</v>
      </c>
      <c r="L33" s="95">
        <f t="shared" si="27"/>
        <v>200000</v>
      </c>
      <c r="M33" s="105"/>
      <c r="N33" s="22" t="s">
        <v>32</v>
      </c>
      <c r="O33" s="22" t="s">
        <v>22</v>
      </c>
      <c r="P33" s="23">
        <v>6315.81</v>
      </c>
      <c r="Q33" s="23"/>
      <c r="R33" s="23">
        <f>P33</f>
        <v>6315.81</v>
      </c>
    </row>
    <row r="34" spans="1:19" ht="50.25" customHeight="1" x14ac:dyDescent="0.2">
      <c r="A34" s="14" t="s">
        <v>51</v>
      </c>
      <c r="B34" s="82">
        <f>C34+D34</f>
        <v>91633</v>
      </c>
      <c r="C34" s="82">
        <v>91633</v>
      </c>
      <c r="D34" s="82"/>
      <c r="E34" s="106"/>
      <c r="F34" s="82">
        <f>G34+H34</f>
        <v>5000</v>
      </c>
      <c r="G34" s="82">
        <f>G36+G37+G38+G39+G41+G43+G44+G45+G46+G47+G48+G49+G51</f>
        <v>5000</v>
      </c>
      <c r="H34" s="82"/>
      <c r="I34" s="82"/>
      <c r="J34" s="82">
        <f>K34</f>
        <v>96633</v>
      </c>
      <c r="K34" s="82">
        <f>C34+G34</f>
        <v>96633</v>
      </c>
      <c r="L34" s="82"/>
      <c r="M34" s="82"/>
      <c r="N34" s="83"/>
      <c r="O34" s="83"/>
      <c r="P34" s="83"/>
      <c r="Q34" s="83"/>
      <c r="R34" s="83"/>
    </row>
    <row r="35" spans="1:19" ht="15.75" x14ac:dyDescent="0.2">
      <c r="A35" s="45" t="s">
        <v>111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7"/>
    </row>
    <row r="36" spans="1:19" ht="45" customHeight="1" x14ac:dyDescent="0.2">
      <c r="A36" s="1" t="s">
        <v>66</v>
      </c>
      <c r="B36" s="112">
        <f>C36+D36+E36</f>
        <v>700</v>
      </c>
      <c r="C36" s="112">
        <v>700</v>
      </c>
      <c r="D36" s="112"/>
      <c r="E36" s="112"/>
      <c r="F36" s="95">
        <f>G36+H36</f>
        <v>1946</v>
      </c>
      <c r="G36" s="95">
        <v>1946</v>
      </c>
      <c r="H36" s="95"/>
      <c r="I36" s="95"/>
      <c r="J36" s="95">
        <f>K36+L36</f>
        <v>2646</v>
      </c>
      <c r="K36" s="95">
        <f>C36+G36</f>
        <v>2646</v>
      </c>
      <c r="L36" s="95">
        <f>D36+H36</f>
        <v>0</v>
      </c>
      <c r="M36" s="76"/>
      <c r="N36" s="4" t="s">
        <v>28</v>
      </c>
      <c r="O36" s="87" t="s">
        <v>19</v>
      </c>
      <c r="P36" s="76">
        <v>5</v>
      </c>
      <c r="Q36" s="76">
        <v>8</v>
      </c>
      <c r="R36" s="76">
        <f>P36+Q36</f>
        <v>13</v>
      </c>
    </row>
    <row r="37" spans="1:19" ht="46.5" hidden="1" customHeight="1" x14ac:dyDescent="0.2">
      <c r="A37" s="6" t="s">
        <v>39</v>
      </c>
      <c r="B37" s="112">
        <f t="shared" ref="B37:B41" si="30">C37+D37+E37</f>
        <v>361</v>
      </c>
      <c r="C37" s="112">
        <v>361</v>
      </c>
      <c r="D37" s="112"/>
      <c r="E37" s="112"/>
      <c r="F37" s="95">
        <f>G37+H37</f>
        <v>0</v>
      </c>
      <c r="G37" s="95"/>
      <c r="H37" s="95"/>
      <c r="I37" s="95"/>
      <c r="J37" s="95">
        <f t="shared" ref="J37:J41" si="31">K37+L37</f>
        <v>361</v>
      </c>
      <c r="K37" s="95">
        <f t="shared" ref="K37:K41" si="32">C37+G37</f>
        <v>361</v>
      </c>
      <c r="L37" s="95"/>
      <c r="M37" s="76"/>
      <c r="N37" s="4" t="s">
        <v>46</v>
      </c>
      <c r="O37" s="87" t="s">
        <v>19</v>
      </c>
      <c r="P37" s="76">
        <v>1</v>
      </c>
      <c r="Q37" s="76"/>
      <c r="R37" s="76">
        <f>P37+Q37</f>
        <v>1</v>
      </c>
    </row>
    <row r="38" spans="1:19" ht="71.25" hidden="1" customHeight="1" x14ac:dyDescent="0.2">
      <c r="A38" s="6" t="s">
        <v>57</v>
      </c>
      <c r="B38" s="112">
        <f t="shared" si="30"/>
        <v>5558</v>
      </c>
      <c r="C38" s="112">
        <f>3046+2512</f>
        <v>5558</v>
      </c>
      <c r="D38" s="112"/>
      <c r="E38" s="112"/>
      <c r="F38" s="95">
        <f>G38+H38</f>
        <v>0</v>
      </c>
      <c r="G38" s="95"/>
      <c r="H38" s="95"/>
      <c r="I38" s="95"/>
      <c r="J38" s="95">
        <f t="shared" si="31"/>
        <v>5558</v>
      </c>
      <c r="K38" s="95">
        <f t="shared" si="32"/>
        <v>5558</v>
      </c>
      <c r="L38" s="95"/>
      <c r="M38" s="76"/>
      <c r="N38" s="4" t="s">
        <v>60</v>
      </c>
      <c r="O38" s="87" t="s">
        <v>19</v>
      </c>
      <c r="P38" s="76">
        <v>5</v>
      </c>
      <c r="Q38" s="76"/>
      <c r="R38" s="76">
        <f t="shared" ref="R38:R41" si="33">P38+Q38</f>
        <v>5</v>
      </c>
    </row>
    <row r="39" spans="1:19" ht="81" hidden="1" customHeight="1" x14ac:dyDescent="0.2">
      <c r="A39" s="1" t="s">
        <v>27</v>
      </c>
      <c r="B39" s="95">
        <f t="shared" si="30"/>
        <v>932</v>
      </c>
      <c r="C39" s="95">
        <f>94+838</f>
        <v>932</v>
      </c>
      <c r="D39" s="95"/>
      <c r="E39" s="95"/>
      <c r="F39" s="95">
        <f t="shared" ref="F39:F41" si="34">G39+H39</f>
        <v>0</v>
      </c>
      <c r="G39" s="95"/>
      <c r="H39" s="95"/>
      <c r="I39" s="95"/>
      <c r="J39" s="95">
        <f t="shared" si="31"/>
        <v>932</v>
      </c>
      <c r="K39" s="95">
        <f t="shared" si="32"/>
        <v>932</v>
      </c>
      <c r="L39" s="95"/>
      <c r="M39" s="76"/>
      <c r="N39" s="4" t="s">
        <v>34</v>
      </c>
      <c r="O39" s="87" t="s">
        <v>19</v>
      </c>
      <c r="P39" s="76">
        <v>3</v>
      </c>
      <c r="Q39" s="76"/>
      <c r="R39" s="76">
        <f t="shared" si="33"/>
        <v>3</v>
      </c>
    </row>
    <row r="40" spans="1:19" ht="81" hidden="1" customHeight="1" x14ac:dyDescent="0.2">
      <c r="A40" s="2" t="s">
        <v>17</v>
      </c>
      <c r="B40" s="95">
        <f t="shared" ref="B40" si="35">C40+D40+E40</f>
        <v>1912</v>
      </c>
      <c r="C40" s="112">
        <v>1912</v>
      </c>
      <c r="D40" s="113"/>
      <c r="E40" s="113"/>
      <c r="F40" s="95">
        <f t="shared" ref="F40" si="36">G40+H40</f>
        <v>0</v>
      </c>
      <c r="G40" s="95"/>
      <c r="H40" s="105"/>
      <c r="I40" s="114"/>
      <c r="J40" s="95">
        <f t="shared" ref="J40" si="37">K40+L40</f>
        <v>1912</v>
      </c>
      <c r="K40" s="95">
        <f t="shared" ref="K40" si="38">C40+G40</f>
        <v>1912</v>
      </c>
      <c r="L40" s="105"/>
      <c r="M40" s="115"/>
      <c r="N40" s="4" t="s">
        <v>35</v>
      </c>
      <c r="O40" s="87" t="s">
        <v>19</v>
      </c>
      <c r="P40" s="76">
        <v>1</v>
      </c>
      <c r="Q40" s="76"/>
      <c r="R40" s="76">
        <f t="shared" ref="R40" si="39">P40+Q40</f>
        <v>1</v>
      </c>
    </row>
    <row r="41" spans="1:19" ht="79.5" hidden="1" customHeight="1" x14ac:dyDescent="0.2">
      <c r="A41" s="27" t="s">
        <v>75</v>
      </c>
      <c r="B41" s="95">
        <f t="shared" si="30"/>
        <v>10733</v>
      </c>
      <c r="C41" s="112">
        <v>10733</v>
      </c>
      <c r="D41" s="113"/>
      <c r="E41" s="113"/>
      <c r="F41" s="95">
        <f t="shared" si="34"/>
        <v>0</v>
      </c>
      <c r="G41" s="95"/>
      <c r="H41" s="105"/>
      <c r="I41" s="114"/>
      <c r="J41" s="95">
        <f t="shared" si="31"/>
        <v>10733</v>
      </c>
      <c r="K41" s="95">
        <f t="shared" si="32"/>
        <v>10733</v>
      </c>
      <c r="L41" s="105"/>
      <c r="M41" s="115"/>
      <c r="N41" s="28" t="s">
        <v>76</v>
      </c>
      <c r="O41" s="87" t="s">
        <v>19</v>
      </c>
      <c r="P41" s="76">
        <v>1</v>
      </c>
      <c r="Q41" s="76"/>
      <c r="R41" s="76">
        <f t="shared" si="33"/>
        <v>1</v>
      </c>
    </row>
    <row r="42" spans="1:19" ht="30" customHeight="1" x14ac:dyDescent="0.2">
      <c r="A42" s="53" t="s">
        <v>112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5"/>
    </row>
    <row r="43" spans="1:19" ht="57" hidden="1" customHeight="1" x14ac:dyDescent="0.2">
      <c r="A43" s="2" t="s">
        <v>58</v>
      </c>
      <c r="B43" s="116">
        <f>C43</f>
        <v>0</v>
      </c>
      <c r="C43" s="116"/>
      <c r="D43" s="7"/>
      <c r="E43" s="7"/>
      <c r="F43" s="95">
        <f>G43</f>
        <v>0</v>
      </c>
      <c r="G43" s="116"/>
      <c r="H43" s="7"/>
      <c r="I43" s="7"/>
      <c r="J43" s="95">
        <f>K43+L43</f>
        <v>0</v>
      </c>
      <c r="K43" s="95">
        <f>C43+G43</f>
        <v>0</v>
      </c>
      <c r="L43" s="7"/>
      <c r="M43" s="7"/>
      <c r="N43" s="5" t="s">
        <v>38</v>
      </c>
      <c r="O43" s="87" t="s">
        <v>19</v>
      </c>
      <c r="P43" s="39"/>
      <c r="Q43" s="76"/>
      <c r="R43" s="24">
        <f>P43+Q43</f>
        <v>0</v>
      </c>
    </row>
    <row r="44" spans="1:19" ht="50.25" hidden="1" customHeight="1" x14ac:dyDescent="0.2">
      <c r="A44" s="2" t="s">
        <v>40</v>
      </c>
      <c r="B44" s="116">
        <f>C44+D44</f>
        <v>0</v>
      </c>
      <c r="C44" s="116"/>
      <c r="D44" s="117"/>
      <c r="E44" s="117"/>
      <c r="F44" s="95">
        <f>G44</f>
        <v>0</v>
      </c>
      <c r="G44" s="116"/>
      <c r="H44" s="95"/>
      <c r="I44" s="95"/>
      <c r="J44" s="95">
        <f>K44+L44</f>
        <v>0</v>
      </c>
      <c r="K44" s="95">
        <f>C44+G44</f>
        <v>0</v>
      </c>
      <c r="L44" s="95"/>
      <c r="M44" s="76"/>
      <c r="N44" s="4" t="s">
        <v>42</v>
      </c>
      <c r="O44" s="87" t="s">
        <v>19</v>
      </c>
      <c r="P44" s="118"/>
      <c r="Q44" s="76"/>
      <c r="R44" s="24">
        <f>P44+Q44</f>
        <v>0</v>
      </c>
      <c r="S44" s="62">
        <v>299</v>
      </c>
    </row>
    <row r="45" spans="1:19" ht="54.75" customHeight="1" x14ac:dyDescent="0.2">
      <c r="A45" s="1" t="s">
        <v>72</v>
      </c>
      <c r="B45" s="116">
        <f t="shared" ref="B45:B49" si="40">C45+D45</f>
        <v>15277</v>
      </c>
      <c r="C45" s="116">
        <v>15277</v>
      </c>
      <c r="D45" s="117"/>
      <c r="E45" s="117"/>
      <c r="F45" s="95">
        <f t="shared" ref="F45:F49" si="41">G45</f>
        <v>2370</v>
      </c>
      <c r="G45" s="116">
        <v>2370</v>
      </c>
      <c r="H45" s="95"/>
      <c r="I45" s="95"/>
      <c r="J45" s="95">
        <f t="shared" ref="J45:J49" si="42">K45+L45</f>
        <v>17647</v>
      </c>
      <c r="K45" s="95">
        <f t="shared" ref="K45:K49" si="43">C45+G45</f>
        <v>17647</v>
      </c>
      <c r="L45" s="95"/>
      <c r="M45" s="76"/>
      <c r="N45" s="28" t="s">
        <v>117</v>
      </c>
      <c r="O45" s="87" t="s">
        <v>19</v>
      </c>
      <c r="P45" s="76">
        <v>19</v>
      </c>
      <c r="Q45" s="76">
        <v>10</v>
      </c>
      <c r="R45" s="24">
        <f>P45+Q45</f>
        <v>29</v>
      </c>
    </row>
    <row r="46" spans="1:19" ht="63.75" hidden="1" customHeight="1" x14ac:dyDescent="0.2">
      <c r="A46" s="1" t="s">
        <v>29</v>
      </c>
      <c r="B46" s="116">
        <f>C46</f>
        <v>0</v>
      </c>
      <c r="C46" s="116"/>
      <c r="D46" s="117"/>
      <c r="E46" s="117"/>
      <c r="F46" s="95">
        <f t="shared" si="41"/>
        <v>0</v>
      </c>
      <c r="G46" s="116"/>
      <c r="H46" s="95"/>
      <c r="I46" s="95"/>
      <c r="J46" s="95">
        <f t="shared" si="42"/>
        <v>0</v>
      </c>
      <c r="K46" s="95">
        <f t="shared" si="43"/>
        <v>0</v>
      </c>
      <c r="L46" s="95"/>
      <c r="M46" s="76"/>
      <c r="N46" s="4" t="s">
        <v>71</v>
      </c>
      <c r="O46" s="87" t="s">
        <v>19</v>
      </c>
      <c r="P46" s="118"/>
      <c r="Q46" s="76"/>
      <c r="R46" s="24">
        <f t="shared" ref="R46:R48" si="44">P46+Q46</f>
        <v>0</v>
      </c>
    </row>
    <row r="47" spans="1:19" ht="63.75" hidden="1" customHeight="1" x14ac:dyDescent="0.2">
      <c r="A47" s="1" t="s">
        <v>105</v>
      </c>
      <c r="B47" s="116">
        <f>C47+D47</f>
        <v>314</v>
      </c>
      <c r="C47" s="116">
        <v>314</v>
      </c>
      <c r="D47" s="117"/>
      <c r="E47" s="117"/>
      <c r="F47" s="95">
        <f t="shared" si="41"/>
        <v>0</v>
      </c>
      <c r="G47" s="116"/>
      <c r="H47" s="95"/>
      <c r="I47" s="95"/>
      <c r="J47" s="95">
        <f t="shared" si="42"/>
        <v>314</v>
      </c>
      <c r="K47" s="95">
        <f t="shared" si="43"/>
        <v>314</v>
      </c>
      <c r="L47" s="95"/>
      <c r="M47" s="76"/>
      <c r="N47" s="4" t="s">
        <v>106</v>
      </c>
      <c r="O47" s="87" t="s">
        <v>19</v>
      </c>
      <c r="P47" s="76">
        <v>1</v>
      </c>
      <c r="Q47" s="76"/>
      <c r="R47" s="24">
        <f t="shared" si="44"/>
        <v>1</v>
      </c>
    </row>
    <row r="48" spans="1:19" ht="63.75" customHeight="1" x14ac:dyDescent="0.2">
      <c r="A48" s="1" t="s">
        <v>115</v>
      </c>
      <c r="B48" s="116"/>
      <c r="C48" s="116"/>
      <c r="D48" s="117"/>
      <c r="E48" s="117"/>
      <c r="F48" s="95">
        <f t="shared" si="41"/>
        <v>684</v>
      </c>
      <c r="G48" s="116">
        <v>684</v>
      </c>
      <c r="H48" s="95"/>
      <c r="I48" s="95"/>
      <c r="J48" s="95"/>
      <c r="K48" s="95"/>
      <c r="L48" s="95"/>
      <c r="M48" s="76"/>
      <c r="N48" s="4" t="s">
        <v>116</v>
      </c>
      <c r="O48" s="87" t="s">
        <v>19</v>
      </c>
      <c r="P48" s="76"/>
      <c r="Q48" s="76">
        <v>3</v>
      </c>
      <c r="R48" s="24">
        <f t="shared" si="44"/>
        <v>3</v>
      </c>
    </row>
    <row r="49" spans="1:19" ht="72.75" hidden="1" customHeight="1" x14ac:dyDescent="0.2">
      <c r="A49" s="8" t="s">
        <v>21</v>
      </c>
      <c r="B49" s="116">
        <f t="shared" si="40"/>
        <v>0</v>
      </c>
      <c r="C49" s="116"/>
      <c r="D49" s="117"/>
      <c r="E49" s="117"/>
      <c r="F49" s="95">
        <f t="shared" si="41"/>
        <v>0</v>
      </c>
      <c r="G49" s="116"/>
      <c r="H49" s="95"/>
      <c r="I49" s="95"/>
      <c r="J49" s="95">
        <f t="shared" si="42"/>
        <v>0</v>
      </c>
      <c r="K49" s="95">
        <f t="shared" si="43"/>
        <v>0</v>
      </c>
      <c r="L49" s="95"/>
      <c r="M49" s="76"/>
      <c r="N49" s="4" t="s">
        <v>37</v>
      </c>
      <c r="O49" s="87" t="s">
        <v>19</v>
      </c>
      <c r="P49" s="118"/>
      <c r="Q49" s="76"/>
      <c r="R49" s="76">
        <f>P49</f>
        <v>0</v>
      </c>
    </row>
    <row r="50" spans="1:19" ht="24" hidden="1" customHeight="1" x14ac:dyDescent="0.2">
      <c r="A50" s="53" t="s">
        <v>113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5"/>
    </row>
    <row r="51" spans="1:19" ht="63.75" hidden="1" customHeight="1" x14ac:dyDescent="0.2">
      <c r="A51" s="8" t="s">
        <v>16</v>
      </c>
      <c r="B51" s="95">
        <f>C51+D51</f>
        <v>45892</v>
      </c>
      <c r="C51" s="95">
        <f>45250+642</f>
        <v>45892</v>
      </c>
      <c r="D51" s="95"/>
      <c r="E51" s="95"/>
      <c r="F51" s="95">
        <f t="shared" ref="F51" si="45">G51</f>
        <v>0</v>
      </c>
      <c r="G51" s="95"/>
      <c r="H51" s="95"/>
      <c r="I51" s="95"/>
      <c r="J51" s="95">
        <f t="shared" ref="J51" si="46">K51</f>
        <v>45892</v>
      </c>
      <c r="K51" s="95">
        <f>C51+G51</f>
        <v>45892</v>
      </c>
      <c r="L51" s="76"/>
      <c r="M51" s="76"/>
      <c r="N51" s="4" t="s">
        <v>36</v>
      </c>
      <c r="O51" s="87" t="s">
        <v>23</v>
      </c>
      <c r="P51" s="76">
        <v>100</v>
      </c>
      <c r="Q51" s="76" t="s">
        <v>18</v>
      </c>
      <c r="R51" s="76">
        <v>100</v>
      </c>
    </row>
    <row r="52" spans="1:19" ht="35.25" customHeight="1" x14ac:dyDescent="0.2">
      <c r="A52" s="14" t="s">
        <v>54</v>
      </c>
      <c r="B52" s="119">
        <f>C52+D52</f>
        <v>461707</v>
      </c>
      <c r="C52" s="119">
        <f>C54+C56+C57+C58</f>
        <v>461707</v>
      </c>
      <c r="D52" s="120"/>
      <c r="E52" s="120"/>
      <c r="F52" s="119">
        <f>G52</f>
        <v>-212314</v>
      </c>
      <c r="G52" s="119">
        <f>G54+G56+G57+G58</f>
        <v>-212314</v>
      </c>
      <c r="H52" s="120"/>
      <c r="I52" s="120"/>
      <c r="J52" s="119">
        <f>K52</f>
        <v>249393</v>
      </c>
      <c r="K52" s="119">
        <f>C52+G52</f>
        <v>249393</v>
      </c>
      <c r="L52" s="121"/>
      <c r="M52" s="121"/>
      <c r="N52" s="121"/>
      <c r="O52" s="121"/>
      <c r="P52" s="121"/>
      <c r="Q52" s="121"/>
      <c r="R52" s="121"/>
    </row>
    <row r="53" spans="1:19" ht="32.450000000000003" customHeight="1" x14ac:dyDescent="0.2">
      <c r="A53" s="56" t="s">
        <v>30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</row>
    <row r="54" spans="1:19" ht="75" x14ac:dyDescent="0.2">
      <c r="A54" s="1" t="s">
        <v>31</v>
      </c>
      <c r="B54" s="95">
        <f>C54</f>
        <v>430488</v>
      </c>
      <c r="C54" s="95">
        <f>429642+846</f>
        <v>430488</v>
      </c>
      <c r="D54" s="44"/>
      <c r="E54" s="44"/>
      <c r="F54" s="95">
        <f>SUM(G54:H54)</f>
        <v>-212314</v>
      </c>
      <c r="G54" s="95">
        <v>-212314</v>
      </c>
      <c r="H54" s="95"/>
      <c r="I54" s="44"/>
      <c r="J54" s="95">
        <f>B54+F54</f>
        <v>218174</v>
      </c>
      <c r="K54" s="95">
        <f>C54+G54</f>
        <v>218174</v>
      </c>
      <c r="L54" s="44"/>
      <c r="M54" s="44"/>
      <c r="N54" s="9" t="s">
        <v>32</v>
      </c>
      <c r="O54" s="10" t="s">
        <v>22</v>
      </c>
      <c r="P54" s="23">
        <v>6315.81</v>
      </c>
      <c r="Q54" s="23"/>
      <c r="R54" s="23">
        <f>P54</f>
        <v>6315.81</v>
      </c>
    </row>
    <row r="55" spans="1:19" ht="19.5" hidden="1" customHeight="1" x14ac:dyDescent="0.2">
      <c r="A55" s="58" t="s">
        <v>24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</row>
    <row r="56" spans="1:19" ht="57.75" hidden="1" customHeight="1" x14ac:dyDescent="0.2">
      <c r="A56" s="1" t="s">
        <v>33</v>
      </c>
      <c r="B56" s="122">
        <f>C56</f>
        <v>30000</v>
      </c>
      <c r="C56" s="122">
        <v>30000</v>
      </c>
      <c r="D56" s="123"/>
      <c r="E56" s="123"/>
      <c r="F56" s="95">
        <f>G56</f>
        <v>0</v>
      </c>
      <c r="G56" s="95"/>
      <c r="H56" s="123"/>
      <c r="I56" s="123"/>
      <c r="J56" s="95">
        <f>K56</f>
        <v>30000</v>
      </c>
      <c r="K56" s="95">
        <f>C56+G56</f>
        <v>30000</v>
      </c>
      <c r="L56" s="123"/>
      <c r="M56" s="123"/>
      <c r="N56" s="9" t="s">
        <v>41</v>
      </c>
      <c r="O56" s="122" t="s">
        <v>19</v>
      </c>
      <c r="P56" s="95"/>
      <c r="Q56" s="95"/>
      <c r="R56" s="95"/>
    </row>
    <row r="57" spans="1:19" ht="53.25" hidden="1" customHeight="1" x14ac:dyDescent="0.2">
      <c r="A57" s="1" t="s">
        <v>56</v>
      </c>
      <c r="B57" s="122">
        <f>C57</f>
        <v>0</v>
      </c>
      <c r="C57" s="122"/>
      <c r="D57" s="123"/>
      <c r="E57" s="123"/>
      <c r="F57" s="95">
        <f>G57</f>
        <v>0</v>
      </c>
      <c r="G57" s="95"/>
      <c r="H57" s="123"/>
      <c r="I57" s="123"/>
      <c r="J57" s="95">
        <f>K57</f>
        <v>0</v>
      </c>
      <c r="K57" s="95">
        <f>C57+G57</f>
        <v>0</v>
      </c>
      <c r="L57" s="123"/>
      <c r="M57" s="123"/>
      <c r="N57" s="11" t="s">
        <v>55</v>
      </c>
      <c r="O57" s="11" t="s">
        <v>19</v>
      </c>
      <c r="P57" s="76"/>
      <c r="Q57" s="76"/>
      <c r="R57" s="76"/>
    </row>
    <row r="58" spans="1:19" ht="53.25" hidden="1" customHeight="1" x14ac:dyDescent="0.2">
      <c r="A58" s="1" t="s">
        <v>64</v>
      </c>
      <c r="B58" s="122">
        <f>C58</f>
        <v>1219</v>
      </c>
      <c r="C58" s="122">
        <v>1219</v>
      </c>
      <c r="D58" s="123"/>
      <c r="E58" s="123"/>
      <c r="F58" s="95">
        <f>G58</f>
        <v>0</v>
      </c>
      <c r="G58" s="95"/>
      <c r="H58" s="123"/>
      <c r="I58" s="123"/>
      <c r="J58" s="95">
        <f>K58</f>
        <v>1219</v>
      </c>
      <c r="K58" s="95">
        <f>C58+G58</f>
        <v>1219</v>
      </c>
      <c r="L58" s="123"/>
      <c r="M58" s="123"/>
      <c r="N58" s="11" t="s">
        <v>42</v>
      </c>
      <c r="O58" s="11" t="s">
        <v>19</v>
      </c>
      <c r="P58" s="76">
        <v>1</v>
      </c>
      <c r="Q58" s="76"/>
      <c r="R58" s="76">
        <f>P58+Q58</f>
        <v>1</v>
      </c>
    </row>
    <row r="59" spans="1:19" s="102" customFormat="1" ht="78.75" hidden="1" customHeight="1" x14ac:dyDescent="0.2">
      <c r="A59" s="14" t="s">
        <v>49</v>
      </c>
      <c r="B59" s="119">
        <f>C59+D59</f>
        <v>421797</v>
      </c>
      <c r="C59" s="119">
        <f>C61+C62+C64+C63+C66+C67</f>
        <v>303541</v>
      </c>
      <c r="D59" s="119">
        <f>D61+D62+D64+D63+D66+D67</f>
        <v>118256</v>
      </c>
      <c r="E59" s="124">
        <v>112</v>
      </c>
      <c r="F59" s="119">
        <f>G59+H59</f>
        <v>0</v>
      </c>
      <c r="G59" s="119">
        <f>G63+G66</f>
        <v>0</v>
      </c>
      <c r="H59" s="119">
        <f>H61+H62+H64+H66</f>
        <v>0</v>
      </c>
      <c r="I59" s="120"/>
      <c r="J59" s="119">
        <f>K59+L59</f>
        <v>421797</v>
      </c>
      <c r="K59" s="119">
        <f>C59+G59</f>
        <v>303541</v>
      </c>
      <c r="L59" s="119">
        <f>D59+H59</f>
        <v>118256</v>
      </c>
      <c r="M59" s="124">
        <v>112</v>
      </c>
      <c r="N59" s="121"/>
      <c r="O59" s="121"/>
      <c r="P59" s="121"/>
      <c r="Q59" s="121"/>
      <c r="R59" s="121"/>
    </row>
    <row r="60" spans="1:19" s="102" customFormat="1" ht="24" hidden="1" customHeight="1" x14ac:dyDescent="0.2">
      <c r="A60" s="59" t="s">
        <v>107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1"/>
    </row>
    <row r="61" spans="1:19" s="102" customFormat="1" ht="84" hidden="1" customHeight="1" x14ac:dyDescent="0.2">
      <c r="A61" s="16" t="s">
        <v>67</v>
      </c>
      <c r="B61" s="96">
        <f>C61+D61</f>
        <v>15105</v>
      </c>
      <c r="C61" s="96">
        <v>15105</v>
      </c>
      <c r="D61" s="96"/>
      <c r="E61" s="96"/>
      <c r="F61" s="96">
        <f>G61+H61</f>
        <v>0</v>
      </c>
      <c r="G61" s="96"/>
      <c r="H61" s="96"/>
      <c r="I61" s="96"/>
      <c r="J61" s="96">
        <f>K61+L61</f>
        <v>15105</v>
      </c>
      <c r="K61" s="96">
        <f t="shared" ref="K61:L64" si="47">C61+G61</f>
        <v>15105</v>
      </c>
      <c r="L61" s="96">
        <f t="shared" si="47"/>
        <v>0</v>
      </c>
      <c r="M61" s="96"/>
      <c r="N61" s="25" t="s">
        <v>77</v>
      </c>
      <c r="O61" s="87" t="s">
        <v>62</v>
      </c>
      <c r="P61" s="76"/>
      <c r="Q61" s="76">
        <v>0</v>
      </c>
      <c r="R61" s="76">
        <f>P61+Q61</f>
        <v>0</v>
      </c>
    </row>
    <row r="62" spans="1:19" ht="196.5" hidden="1" customHeight="1" x14ac:dyDescent="0.2">
      <c r="A62" s="13" t="s">
        <v>73</v>
      </c>
      <c r="B62" s="95">
        <f>C62+D62</f>
        <v>0</v>
      </c>
      <c r="C62" s="95"/>
      <c r="D62" s="95"/>
      <c r="E62" s="95"/>
      <c r="F62" s="95">
        <f>G62+H62</f>
        <v>0</v>
      </c>
      <c r="G62" s="95"/>
      <c r="H62" s="95"/>
      <c r="I62" s="95"/>
      <c r="J62" s="95">
        <f>K62+L62</f>
        <v>0</v>
      </c>
      <c r="K62" s="95">
        <f t="shared" si="47"/>
        <v>0</v>
      </c>
      <c r="L62" s="95">
        <f t="shared" si="47"/>
        <v>0</v>
      </c>
      <c r="M62" s="95"/>
      <c r="N62" s="26" t="s">
        <v>74</v>
      </c>
      <c r="O62" s="87" t="s">
        <v>62</v>
      </c>
      <c r="P62" s="23"/>
      <c r="Q62" s="23"/>
      <c r="R62" s="23">
        <f>P62+Q62</f>
        <v>0</v>
      </c>
    </row>
    <row r="63" spans="1:19" ht="66" hidden="1" customHeight="1" x14ac:dyDescent="0.2">
      <c r="A63" s="13" t="s">
        <v>61</v>
      </c>
      <c r="B63" s="95">
        <f>C63+D63</f>
        <v>298928</v>
      </c>
      <c r="C63" s="95">
        <f>214752+40676</f>
        <v>255428</v>
      </c>
      <c r="D63" s="95">
        <v>43500</v>
      </c>
      <c r="E63" s="95"/>
      <c r="F63" s="95">
        <f>G63+H63</f>
        <v>0</v>
      </c>
      <c r="G63" s="96"/>
      <c r="H63" s="95"/>
      <c r="I63" s="95"/>
      <c r="J63" s="95">
        <f>K63+L63</f>
        <v>298928</v>
      </c>
      <c r="K63" s="95">
        <f t="shared" ref="K63" si="48">C63+G63</f>
        <v>255428</v>
      </c>
      <c r="L63" s="95">
        <f t="shared" ref="L63" si="49">D63+H63</f>
        <v>43500</v>
      </c>
      <c r="M63" s="95"/>
      <c r="N63" s="5" t="s">
        <v>63</v>
      </c>
      <c r="O63" s="87" t="s">
        <v>23</v>
      </c>
      <c r="P63" s="122">
        <v>90</v>
      </c>
      <c r="Q63" s="122"/>
      <c r="R63" s="122">
        <f>P63+Q63</f>
        <v>90</v>
      </c>
    </row>
    <row r="64" spans="1:19" ht="58.5" hidden="1" customHeight="1" x14ac:dyDescent="0.2">
      <c r="A64" s="13" t="s">
        <v>109</v>
      </c>
      <c r="B64" s="95">
        <f>C64+D64</f>
        <v>3854</v>
      </c>
      <c r="C64" s="95">
        <v>3854</v>
      </c>
      <c r="D64" s="95"/>
      <c r="E64" s="95"/>
      <c r="F64" s="95">
        <f>G64+H64</f>
        <v>0</v>
      </c>
      <c r="G64" s="95"/>
      <c r="H64" s="95"/>
      <c r="I64" s="95"/>
      <c r="J64" s="95">
        <f>K64+L64</f>
        <v>3854</v>
      </c>
      <c r="K64" s="95">
        <f t="shared" si="47"/>
        <v>3854</v>
      </c>
      <c r="L64" s="95">
        <f t="shared" si="47"/>
        <v>0</v>
      </c>
      <c r="M64" s="95"/>
      <c r="N64" s="5" t="s">
        <v>63</v>
      </c>
      <c r="O64" s="87" t="s">
        <v>23</v>
      </c>
      <c r="P64" s="122">
        <v>90</v>
      </c>
      <c r="Q64" s="122"/>
      <c r="R64" s="122">
        <f>P64+Q64</f>
        <v>90</v>
      </c>
      <c r="S64" s="125"/>
    </row>
    <row r="65" spans="1:18" ht="21" hidden="1" customHeight="1" x14ac:dyDescent="0.2">
      <c r="A65" s="50" t="s">
        <v>108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2"/>
    </row>
    <row r="66" spans="1:18" ht="120" hidden="1" x14ac:dyDescent="0.2">
      <c r="A66" s="3" t="s">
        <v>114</v>
      </c>
      <c r="B66" s="95">
        <f>C66+D66</f>
        <v>75512</v>
      </c>
      <c r="C66" s="95">
        <f>761-5</f>
        <v>756</v>
      </c>
      <c r="D66" s="95">
        <v>74756</v>
      </c>
      <c r="E66" s="95"/>
      <c r="F66" s="95">
        <f>G66+H66</f>
        <v>0</v>
      </c>
      <c r="G66" s="95"/>
      <c r="H66" s="95"/>
      <c r="I66" s="95"/>
      <c r="J66" s="95">
        <f>K66+L66</f>
        <v>75512</v>
      </c>
      <c r="K66" s="95">
        <f>C66+G66</f>
        <v>756</v>
      </c>
      <c r="L66" s="95">
        <f>D66+H66</f>
        <v>74756</v>
      </c>
      <c r="M66" s="95"/>
      <c r="N66" s="5" t="s">
        <v>82</v>
      </c>
      <c r="O66" s="87" t="s">
        <v>23</v>
      </c>
      <c r="P66" s="126">
        <v>63</v>
      </c>
      <c r="Q66" s="126"/>
      <c r="R66" s="126">
        <f>P66+Q66</f>
        <v>63</v>
      </c>
    </row>
    <row r="67" spans="1:18" ht="76.5" hidden="1" x14ac:dyDescent="0.2">
      <c r="A67" s="3" t="s">
        <v>81</v>
      </c>
      <c r="B67" s="95">
        <f>C67+D67</f>
        <v>28398</v>
      </c>
      <c r="C67" s="95">
        <v>28398</v>
      </c>
      <c r="D67" s="95"/>
      <c r="E67" s="95"/>
      <c r="F67" s="95">
        <f>G67+H67</f>
        <v>0</v>
      </c>
      <c r="G67" s="95"/>
      <c r="H67" s="95"/>
      <c r="I67" s="95"/>
      <c r="J67" s="95">
        <f>K67+L67</f>
        <v>28398</v>
      </c>
      <c r="K67" s="95">
        <f>C67+G67</f>
        <v>28398</v>
      </c>
      <c r="L67" s="95">
        <f>D67+H67</f>
        <v>0</v>
      </c>
      <c r="M67" s="95"/>
      <c r="N67" s="5" t="s">
        <v>82</v>
      </c>
      <c r="O67" s="87" t="s">
        <v>23</v>
      </c>
      <c r="P67" s="126"/>
      <c r="Q67" s="126"/>
      <c r="R67" s="126">
        <v>37.4</v>
      </c>
    </row>
    <row r="68" spans="1:18" ht="31.5" customHeight="1" x14ac:dyDescent="0.2"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</row>
    <row r="69" spans="1:18" x14ac:dyDescent="0.2">
      <c r="C69" s="127"/>
      <c r="D69" s="127"/>
      <c r="K69" s="108"/>
      <c r="L69" s="108"/>
    </row>
    <row r="70" spans="1:18" x14ac:dyDescent="0.2">
      <c r="L70" s="108"/>
    </row>
    <row r="71" spans="1:18" x14ac:dyDescent="0.2">
      <c r="L71" s="108"/>
    </row>
  </sheetData>
  <mergeCells count="34">
    <mergeCell ref="N29:N30"/>
    <mergeCell ref="A65:R65"/>
    <mergeCell ref="A35:R35"/>
    <mergeCell ref="A42:R42"/>
    <mergeCell ref="A50:R50"/>
    <mergeCell ref="A53:R53"/>
    <mergeCell ref="A55:R55"/>
    <mergeCell ref="A60:R60"/>
    <mergeCell ref="S20:V20"/>
    <mergeCell ref="M5:M7"/>
    <mergeCell ref="N5:N7"/>
    <mergeCell ref="O5:O7"/>
    <mergeCell ref="P5:R5"/>
    <mergeCell ref="P6:P7"/>
    <mergeCell ref="Q6:Q7"/>
    <mergeCell ref="R6:R7"/>
    <mergeCell ref="A11:R11"/>
    <mergeCell ref="B6:B7"/>
    <mergeCell ref="C6:D6"/>
    <mergeCell ref="F6:F7"/>
    <mergeCell ref="G6:H6"/>
    <mergeCell ref="J6:J7"/>
    <mergeCell ref="K6:L6"/>
    <mergeCell ref="S12:V12"/>
    <mergeCell ref="P1:R1"/>
    <mergeCell ref="A2:R2"/>
    <mergeCell ref="A4:A7"/>
    <mergeCell ref="B4:M4"/>
    <mergeCell ref="N4:R4"/>
    <mergeCell ref="B5:D5"/>
    <mergeCell ref="E5:E7"/>
    <mergeCell ref="F5:H5"/>
    <mergeCell ref="I5:I7"/>
    <mergeCell ref="J5:L5"/>
  </mergeCells>
  <printOptions horizontalCentered="1"/>
  <pageMargins left="0.19685039370078741" right="0.19685039370078741" top="0.15748031496062992" bottom="0.19685039370078741" header="0.15748031496062992" footer="0.15748031496062992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Цветкова Ирина Сергеевна</cp:lastModifiedBy>
  <cp:lastPrinted>2023-02-15T04:10:21Z</cp:lastPrinted>
  <dcterms:created xsi:type="dcterms:W3CDTF">2016-01-25T06:36:40Z</dcterms:created>
  <dcterms:modified xsi:type="dcterms:W3CDTF">2023-02-15T05:21:14Z</dcterms:modified>
</cp:coreProperties>
</file>