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-2012 " sheetId="1" r:id="rId1"/>
  </sheets>
  <definedNames>
    <definedName name="_xlnm.Print_Titles" localSheetId="0">'проект 2009-2012 '!$A:$E,'проект 2009-2012 '!$14:$17</definedName>
    <definedName name="_xlnm.Print_Area" localSheetId="0">'проект 2009-2012 '!$A$1:$AA$474</definedName>
  </definedNames>
  <calcPr fullCalcOnLoad="1"/>
</workbook>
</file>

<file path=xl/sharedStrings.xml><?xml version="1.0" encoding="utf-8"?>
<sst xmlns="http://schemas.openxmlformats.org/spreadsheetml/2006/main" count="1766" uniqueCount="383">
  <si>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</si>
  <si>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</si>
  <si>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</si>
  <si>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</si>
  <si>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</si>
  <si>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</si>
  <si>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</si>
  <si>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</si>
  <si>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</si>
  <si>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</si>
  <si>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</si>
  <si>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</si>
  <si>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</si>
  <si>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</si>
  <si>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</si>
  <si>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</si>
  <si>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</si>
  <si>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</si>
  <si>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</si>
  <si>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</si>
  <si>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</si>
  <si>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</si>
  <si>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</si>
  <si>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</si>
  <si>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</si>
  <si>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</si>
  <si>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</si>
  <si>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</si>
  <si>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</si>
  <si>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</si>
  <si>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</si>
  <si>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</si>
  <si>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</si>
  <si>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</si>
  <si>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</si>
  <si>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</si>
  <si>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</si>
  <si>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</si>
  <si>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</si>
  <si>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</si>
  <si>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</si>
  <si>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</si>
  <si>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</si>
  <si>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</si>
  <si>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</si>
  <si>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</si>
  <si>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</si>
  <si>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</si>
  <si>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</si>
  <si>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</si>
  <si>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</si>
  <si>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</si>
  <si>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</si>
  <si>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</si>
  <si>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</si>
  <si>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</si>
  <si>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</si>
  <si>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</si>
  <si>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</si>
  <si>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</si>
  <si>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</si>
  <si>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</si>
  <si>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</si>
  <si>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</si>
  <si>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</si>
  <si>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</si>
  <si>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</si>
  <si>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</si>
  <si>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</si>
  <si>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</si>
  <si>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</si>
  <si>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</si>
  <si>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</si>
  <si>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</si>
  <si>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</si>
  <si>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</si>
  <si>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</si>
  <si>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</si>
  <si>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</si>
  <si>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</si>
  <si>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</si>
  <si>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</si>
  <si>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</si>
  <si>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</si>
  <si>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</si>
  <si>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</si>
  <si>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</si>
  <si>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</si>
  <si>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</si>
  <si>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</si>
  <si>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</si>
  <si>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</si>
  <si>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</si>
  <si>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</si>
  <si>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</si>
  <si>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</si>
  <si>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</si>
  <si>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</si>
  <si>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</si>
  <si>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</si>
  <si>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</si>
  <si>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</si>
  <si>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</si>
  <si>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</si>
  <si>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</si>
  <si>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</si>
  <si>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</si>
  <si>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</si>
  <si>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</si>
  <si>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</si>
  <si>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</si>
  <si>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</si>
  <si>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</si>
  <si>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</si>
  <si>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</si>
  <si>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</si>
  <si>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</si>
  <si>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</si>
  <si>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</si>
  <si>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</si>
  <si>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</si>
  <si>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</si>
  <si>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</si>
  <si>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</si>
  <si>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</si>
  <si>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</si>
  <si>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</si>
  <si>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</si>
  <si>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</si>
  <si>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</si>
  <si>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</si>
  <si>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</si>
  <si>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</si>
  <si>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</si>
  <si>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</si>
  <si>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</si>
  <si>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</si>
  <si>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</si>
  <si>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</si>
  <si>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</si>
  <si>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</si>
  <si>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</si>
  <si>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</si>
  <si>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</si>
  <si>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</si>
  <si>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</si>
  <si>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</si>
  <si>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</si>
  <si>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</si>
  <si>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</si>
  <si>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</si>
  <si>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</si>
  <si>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</si>
  <si>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Дорожное хозяйство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</si>
  <si>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</si>
  <si>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</si>
  <si>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</si>
  <si>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</si>
  <si>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</si>
  <si>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</si>
  <si>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</si>
  <si>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</si>
  <si>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</si>
  <si>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</si>
  <si>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</si>
  <si>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</si>
  <si>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</si>
  <si>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</si>
  <si>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</si>
  <si>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</si>
  <si>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</si>
  <si>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</si>
  <si>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</si>
  <si>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</si>
  <si>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</si>
  <si>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КУЛЬТУРА,  КИНЕМАТОГРАФИЯ, СРЕДСТВА МАССОВОЙ ИНФОРМАЦИИ</t>
  </si>
  <si>
    <t>ЗДРАВООХРАНЕНИЕ, 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</si>
  <si>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</si>
  <si>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</si>
  <si>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</si>
  <si>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</si>
  <si>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</si>
  <si>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</si>
  <si>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</si>
  <si>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</si>
  <si>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</si>
  <si>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</si>
  <si>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</si>
  <si>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</si>
  <si>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</si>
  <si>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</si>
  <si>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</si>
  <si>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</si>
  <si>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</si>
  <si>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</si>
  <si>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</si>
  <si>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</si>
  <si>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</si>
  <si>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</si>
  <si>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</si>
  <si>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</si>
  <si>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</si>
  <si>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</si>
  <si>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</si>
  <si>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</si>
  <si>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</si>
  <si>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</si>
  <si>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</si>
  <si>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</si>
  <si>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</si>
  <si>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</si>
  <si>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</si>
  <si>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</si>
  <si>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</si>
  <si>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</si>
  <si>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</si>
  <si>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</si>
  <si>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</si>
  <si>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</si>
  <si>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</si>
  <si>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</si>
  <si>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</si>
  <si>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</si>
  <si>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</si>
  <si>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</si>
  <si>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</si>
  <si>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</si>
  <si>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</si>
  <si>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</si>
  <si>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</si>
  <si>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</si>
  <si>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</si>
  <si>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</si>
  <si>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</si>
  <si>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</si>
  <si>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</si>
  <si>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</si>
  <si>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</si>
  <si>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</si>
  <si>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</si>
  <si>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</si>
  <si>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</si>
  <si>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</si>
  <si>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</si>
  <si>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</si>
  <si>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>2010              всего</t>
  </si>
  <si>
    <t xml:space="preserve">к решению Думы </t>
  </si>
  <si>
    <t>Мероприятия в области образования</t>
  </si>
  <si>
    <t>795 00 03</t>
  </si>
  <si>
    <t>795 00 04</t>
  </si>
  <si>
    <t>Сумма (тыс.руб.)</t>
  </si>
  <si>
    <t>Всего</t>
  </si>
  <si>
    <t>Изменения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</si>
  <si>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2010 год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</si>
  <si>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</si>
  <si>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</si>
  <si>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</si>
  <si>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</si>
  <si>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</si>
  <si>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</si>
  <si>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</si>
  <si>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 xml:space="preserve">Председатель Думы </t>
  </si>
  <si>
    <t>092 00 01</t>
  </si>
  <si>
    <t>508 00 00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</si>
  <si>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</si>
  <si>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Субсидии юридическим лицам на возмещение затрат за оказание инновационных общественно значимых социальных услуг</t>
  </si>
  <si>
    <t>491 00 00</t>
  </si>
  <si>
    <t>338 00 01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</si>
  <si>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</si>
  <si>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</si>
  <si>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</si>
  <si>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795 03 00</t>
  </si>
  <si>
    <t>Долгосрочная целевая программа «Переселение граждан из жилищного фонда, признанного непригодным для проживания на территории городского округа Тольятти на 2005-2010 годы»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</si>
  <si>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</si>
  <si>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</si>
  <si>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</si>
  <si>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 xml:space="preserve">351 00 04 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</si>
  <si>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</si>
  <si>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 xml:space="preserve">351 00 06 </t>
  </si>
  <si>
    <t xml:space="preserve">351 00 07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</si>
  <si>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</si>
  <si>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</si>
  <si>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</si>
  <si>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>Приложение №4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</si>
  <si>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</si>
  <si>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</si>
  <si>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Условно утвержденные расходы</t>
  </si>
  <si>
    <t>795 00 05</t>
  </si>
  <si>
    <t>795 00 06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</si>
  <si>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</t>
    </r>
    <r>
      <rPr>
        <sz val="13"/>
        <rFont val="Arial"/>
        <family val="2"/>
      </rPr>
      <t>»</t>
    </r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</si>
  <si>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</si>
  <si>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</si>
  <si>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795 01 01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</si>
  <si>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</si>
  <si>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</si>
  <si>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</si>
  <si>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безвозмездные и безвозвратные перечисления</t>
  </si>
  <si>
    <t>520 00 00</t>
  </si>
  <si>
    <t xml:space="preserve">505 55 00 </t>
  </si>
  <si>
    <t>Реализация мер социальной поддержки отдельных категорий граждан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</si>
  <si>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</si>
  <si>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</si>
  <si>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</si>
  <si>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795 10 00</t>
  </si>
  <si>
    <t>795 10 02</t>
  </si>
  <si>
    <t>795 05 00</t>
  </si>
  <si>
    <t>795 04 00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</si>
  <si>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</si>
  <si>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795 15 00</t>
  </si>
  <si>
    <t>795 16 00</t>
  </si>
  <si>
    <t>795 17 00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</si>
  <si>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</si>
  <si>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</si>
  <si>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795 06 00</t>
  </si>
  <si>
    <t>795 06 01</t>
  </si>
  <si>
    <t>795 06 02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</si>
  <si>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</si>
  <si>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</si>
  <si>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 за счет средств бюджетов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</si>
  <si>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</si>
  <si>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</si>
  <si>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795 09 00</t>
  </si>
  <si>
    <t xml:space="preserve">795 10 00 </t>
  </si>
  <si>
    <t xml:space="preserve">795 10 01 </t>
  </si>
  <si>
    <t>795 11 00</t>
  </si>
  <si>
    <t>795 11 01</t>
  </si>
  <si>
    <t>795 14 00</t>
  </si>
  <si>
    <t>795 12 00</t>
  </si>
  <si>
    <t>522 56 00</t>
  </si>
  <si>
    <t>795 08 00</t>
  </si>
  <si>
    <t xml:space="preserve">505 55 20 </t>
  </si>
  <si>
    <t>Обеспечение мер социальной поддержки ветеранов труда и тружеников тыла</t>
  </si>
  <si>
    <t>505 36 00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</si>
  <si>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</si>
  <si>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795 01 02</t>
  </si>
  <si>
    <t>Предоставление  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</si>
  <si>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</si>
  <si>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795 07 00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</si>
  <si>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</si>
  <si>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</si>
  <si>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</si>
  <si>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</si>
  <si>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</si>
  <si>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</si>
  <si>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</si>
  <si>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</si>
  <si>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</si>
  <si>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Строительство объектов образования на территории Самарской области в 2010-2012 годах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</si>
  <si>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</si>
  <si>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r>
      <t xml:space="preserve">ДЦП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</si>
  <si>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 xml:space="preserve">351 00 02 </t>
  </si>
  <si>
    <t>Субсидии на возмещение затрат, связанных с корректировкой размера платы граждан за коммунальные услуги по горячему и холодному водоснабжению для многоквартирных домов, не имеющих общедомовых приборов учета</t>
  </si>
  <si>
    <t>от 09.12.2009г. №180</t>
  </si>
  <si>
    <t>Субсидия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</si>
  <si>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</si>
  <si>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В том числе средства выше-стоящих бюджетов </t>
  </si>
  <si>
    <t>перемещения</t>
  </si>
  <si>
    <t>А.В.Пахоменко</t>
  </si>
  <si>
    <t>обл.и фед.</t>
  </si>
  <si>
    <t>795 05 01</t>
  </si>
  <si>
    <t xml:space="preserve">Предоставление субсидий вновь созданным субъектам малого и среднего предпринимательства в целях возмещения затрат на приобретение основных средств </t>
  </si>
  <si>
    <t>795 05 02</t>
  </si>
  <si>
    <t>Приложение №2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</si>
  <si>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</si>
  <si>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</si>
  <si>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>Ведомственная целевая программа «Пожарная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</si>
  <si>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Мероприятия в рамках реализации ведомственной целевой программы «Пожарная безопасность на 2009-2011гг.»</t>
  </si>
  <si>
    <t>Мероприятия в рамках долгосрочной целевой программы «Поддержка и развитие малого и среднего предпринимательства городского округа Тольятти на 2010-2015гг.»</t>
  </si>
  <si>
    <t>Долгосрочная программа «Поддержка и развитие малого и среднего предпринимательства городского округа Тольятти на 2010-2015гг.»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</si>
  <si>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</si>
  <si>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</si>
  <si>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</si>
  <si>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</si>
  <si>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2002-2015гг.</t>
    </r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</si>
  <si>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</si>
  <si>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</si>
  <si>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</si>
  <si>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340 07 00</t>
  </si>
  <si>
    <t>340 07 02</t>
  </si>
  <si>
    <t>17.02.2010г. №_____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</si>
  <si>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</si>
  <si>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</si>
  <si>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Больницы, клиники, госпитали, медико-санитарные части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</si>
</sst>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sz val="13"/>
      <color indexed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 wrapText="1"/>
    </xf>
    <xf numFmtId="3" fontId="13" fillId="0" borderId="1" xfId="2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3" fontId="3" fillId="0" borderId="1" xfId="21" applyNumberFormat="1" applyFont="1" applyFill="1" applyBorder="1" applyAlignment="1">
      <alignment horizontal="center"/>
    </xf>
    <xf numFmtId="164" fontId="3" fillId="0" borderId="1" xfId="21" applyNumberFormat="1" applyFont="1" applyFill="1" applyBorder="1" applyAlignment="1">
      <alignment horizontal="center"/>
    </xf>
    <xf numFmtId="164" fontId="14" fillId="0" borderId="1" xfId="2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4" fontId="3" fillId="0" borderId="1" xfId="20" applyNumberFormat="1" applyFont="1" applyFill="1" applyBorder="1" applyAlignment="1">
      <alignment horizontal="center"/>
    </xf>
    <xf numFmtId="164" fontId="14" fillId="0" borderId="1" xfId="20" applyNumberFormat="1" applyFont="1" applyFill="1" applyBorder="1" applyAlignment="1">
      <alignment horizontal="center"/>
    </xf>
    <xf numFmtId="3" fontId="14" fillId="0" borderId="1" xfId="2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3" fontId="7" fillId="0" borderId="1" xfId="2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3" fontId="21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1" fontId="22" fillId="0" borderId="1" xfId="0" applyNumberFormat="1" applyFont="1" applyFill="1" applyBorder="1" applyAlignment="1">
      <alignment horizontal="center" wrapText="1"/>
    </xf>
    <xf numFmtId="3" fontId="7" fillId="0" borderId="1" xfId="21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wrapText="1"/>
    </xf>
    <xf numFmtId="164" fontId="7" fillId="0" borderId="1" xfId="2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164" fontId="13" fillId="0" borderId="1" xfId="20" applyNumberFormat="1" applyFont="1" applyFill="1" applyBorder="1" applyAlignment="1">
      <alignment horizontal="center"/>
    </xf>
    <xf numFmtId="3" fontId="3" fillId="0" borderId="1" xfId="20" applyNumberFormat="1" applyFont="1" applyFill="1" applyBorder="1" applyAlignment="1">
      <alignment horizontal="center"/>
    </xf>
    <xf numFmtId="164" fontId="24" fillId="0" borderId="1" xfId="20" applyNumberFormat="1" applyFont="1" applyFill="1" applyBorder="1" applyAlignment="1">
      <alignment horizontal="center"/>
    </xf>
    <xf numFmtId="3" fontId="24" fillId="0" borderId="1" xfId="2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4" fontId="7" fillId="0" borderId="1" xfId="2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4" fillId="0" borderId="1" xfId="2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3" fontId="13" fillId="0" borderId="1" xfId="2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9"/>
  <sheetViews>
    <sheetView showZeros="0" tabSelected="1" view="pageBreakPreview" zoomScale="75" zoomScaleNormal="75" zoomScaleSheetLayoutView="75" workbookViewId="0" topLeftCell="A263">
      <selection activeCell="A240" sqref="A240:IV240"/>
    </sheetView>
  </sheetViews>
  <sheetFormatPr defaultColWidth="9.00390625" defaultRowHeight="12.75"/>
  <cols>
    <col min="1" max="1" width="46.625" style="3" customWidth="1"/>
    <col min="2" max="2" width="8.375" style="4" customWidth="1"/>
    <col min="3" max="3" width="8.25390625" style="4" customWidth="1"/>
    <col min="4" max="4" width="13.375" style="5" customWidth="1"/>
    <col min="5" max="5" width="9.00390625" style="4" customWidth="1"/>
    <col min="6" max="6" width="16.875" style="6" hidden="1" customWidth="1"/>
    <col min="7" max="7" width="8.75390625" style="1" hidden="1" customWidth="1"/>
    <col min="8" max="8" width="8.625" style="1" hidden="1" customWidth="1"/>
    <col min="9" max="9" width="8.00390625" style="1" hidden="1" customWidth="1"/>
    <col min="10" max="10" width="11.25390625" style="1" hidden="1" customWidth="1"/>
    <col min="11" max="11" width="8.875" style="1" hidden="1" customWidth="1"/>
    <col min="12" max="12" width="5.625" style="1" hidden="1" customWidth="1"/>
    <col min="13" max="13" width="15.875" style="1" hidden="1" customWidth="1"/>
    <col min="14" max="14" width="0" style="1" hidden="1" customWidth="1"/>
    <col min="15" max="15" width="21.125" style="1" hidden="1" customWidth="1"/>
    <col min="16" max="16" width="12.25390625" style="1" hidden="1" customWidth="1"/>
    <col min="17" max="17" width="7.75390625" style="1" hidden="1" customWidth="1"/>
    <col min="18" max="18" width="8.25390625" style="1" hidden="1" customWidth="1"/>
    <col min="19" max="19" width="7.75390625" style="1" hidden="1" customWidth="1"/>
    <col min="20" max="20" width="7.625" style="1" hidden="1" customWidth="1"/>
    <col min="21" max="21" width="6.125" style="1" hidden="1" customWidth="1"/>
    <col min="22" max="22" width="9.625" style="21" hidden="1" customWidth="1"/>
    <col min="23" max="23" width="7.25390625" style="21" hidden="1" customWidth="1"/>
    <col min="24" max="24" width="13.875" style="1" hidden="1" customWidth="1"/>
    <col min="25" max="25" width="7.00390625" style="1" hidden="1" customWidth="1"/>
    <col min="26" max="26" width="16.625" style="21" customWidth="1"/>
    <col min="27" max="27" width="14.875" style="21" customWidth="1"/>
    <col min="28" max="66" width="9.125" style="1" customWidth="1"/>
    <col min="67" max="16384" width="9.125" style="2" customWidth="1"/>
  </cols>
  <sheetData>
    <row r="1" spans="1:27" ht="20.25">
      <c r="A1" s="199" t="s">
        <v>362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7" ht="20.25">
      <c r="A2" s="199" t="s">
        <v>246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7" ht="20.25">
      <c r="A3" s="199" t="s">
        <v>379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20.25">
      <c r="A4" s="165"/>
      <c r="B4" s="166"/>
      <c r="C4" s="166"/>
      <c r="D4" s="167"/>
      <c r="E4" s="166"/>
      <c r="F4" s="16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9"/>
      <c r="W4" s="169"/>
      <c r="X4" s="7"/>
      <c r="Y4" s="7"/>
      <c r="Z4" s="169"/>
      <c r="AA4" s="169"/>
    </row>
    <row r="5" spans="1:27" ht="18.75" customHeight="1">
      <c r="A5" s="200" t="s">
        <v>283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1:27" ht="19.5" customHeight="1">
      <c r="A6" s="200" t="s">
        <v>246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1:27" ht="20.25" customHeight="1">
      <c r="A7" s="200" t="s">
        <v>352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</row>
    <row r="9" spans="1:27" ht="14.25" customHeight="1">
      <c r="A9" s="201" t="s">
        <v>253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</row>
    <row r="10" spans="1:27" ht="14.2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</row>
    <row r="11" spans="1:27" ht="72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</row>
    <row r="12" ht="12.75" customHeight="1"/>
    <row r="13" ht="18" customHeight="1" thickBot="1"/>
    <row r="14" spans="1:27" ht="26.25" customHeight="1" thickBot="1">
      <c r="A14" s="173" t="s">
        <v>11</v>
      </c>
      <c r="B14" s="175" t="s">
        <v>125</v>
      </c>
      <c r="C14" s="177" t="s">
        <v>126</v>
      </c>
      <c r="D14" s="171" t="s">
        <v>12</v>
      </c>
      <c r="E14" s="177" t="s">
        <v>13</v>
      </c>
      <c r="F14" s="182">
        <v>2010</v>
      </c>
      <c r="G14" s="188" t="s">
        <v>225</v>
      </c>
      <c r="H14" s="189"/>
      <c r="I14" s="190"/>
      <c r="J14" s="173">
        <v>2011</v>
      </c>
      <c r="K14" s="191" t="s">
        <v>202</v>
      </c>
      <c r="L14" s="192"/>
      <c r="M14" s="196" t="s">
        <v>225</v>
      </c>
      <c r="N14" s="197"/>
      <c r="O14" s="196" t="s">
        <v>250</v>
      </c>
      <c r="P14" s="197"/>
      <c r="Q14" s="197"/>
      <c r="R14" s="180" t="s">
        <v>252</v>
      </c>
      <c r="S14" s="197" t="s">
        <v>250</v>
      </c>
      <c r="T14" s="202"/>
      <c r="U14" s="184"/>
      <c r="V14" s="197" t="s">
        <v>250</v>
      </c>
      <c r="W14" s="202"/>
      <c r="X14" s="196" t="s">
        <v>252</v>
      </c>
      <c r="Y14" s="202"/>
      <c r="Z14" s="196" t="s">
        <v>250</v>
      </c>
      <c r="AA14" s="202"/>
    </row>
    <row r="15" spans="1:27" ht="19.5" customHeight="1">
      <c r="A15" s="174"/>
      <c r="B15" s="176"/>
      <c r="C15" s="178"/>
      <c r="D15" s="172"/>
      <c r="E15" s="178"/>
      <c r="F15" s="183"/>
      <c r="G15" s="173" t="s">
        <v>202</v>
      </c>
      <c r="H15" s="186" t="s">
        <v>234</v>
      </c>
      <c r="I15" s="173" t="s">
        <v>224</v>
      </c>
      <c r="J15" s="174"/>
      <c r="K15" s="194">
        <v>2010</v>
      </c>
      <c r="L15" s="184">
        <v>2011</v>
      </c>
      <c r="M15" s="186" t="s">
        <v>245</v>
      </c>
      <c r="N15" s="171" t="s">
        <v>224</v>
      </c>
      <c r="O15" s="193" t="s">
        <v>252</v>
      </c>
      <c r="P15" s="198" t="s">
        <v>251</v>
      </c>
      <c r="Q15" s="171" t="s">
        <v>224</v>
      </c>
      <c r="R15" s="181"/>
      <c r="S15" s="187" t="s">
        <v>251</v>
      </c>
      <c r="T15" s="173" t="s">
        <v>224</v>
      </c>
      <c r="U15" s="185"/>
      <c r="V15" s="207" t="s">
        <v>251</v>
      </c>
      <c r="W15" s="207" t="s">
        <v>224</v>
      </c>
      <c r="X15" s="203" t="s">
        <v>356</v>
      </c>
      <c r="Y15" s="205" t="s">
        <v>358</v>
      </c>
      <c r="Z15" s="186" t="s">
        <v>251</v>
      </c>
      <c r="AA15" s="173" t="s">
        <v>355</v>
      </c>
    </row>
    <row r="16" spans="1:27" ht="19.5" customHeight="1">
      <c r="A16" s="174"/>
      <c r="B16" s="176"/>
      <c r="C16" s="178"/>
      <c r="D16" s="172"/>
      <c r="E16" s="178"/>
      <c r="F16" s="183"/>
      <c r="G16" s="174"/>
      <c r="H16" s="187"/>
      <c r="I16" s="174"/>
      <c r="J16" s="174"/>
      <c r="K16" s="195"/>
      <c r="L16" s="185"/>
      <c r="M16" s="187"/>
      <c r="N16" s="172"/>
      <c r="O16" s="193"/>
      <c r="P16" s="198"/>
      <c r="Q16" s="172"/>
      <c r="R16" s="181"/>
      <c r="S16" s="187"/>
      <c r="T16" s="174"/>
      <c r="U16" s="185"/>
      <c r="V16" s="198"/>
      <c r="W16" s="198"/>
      <c r="X16" s="204"/>
      <c r="Y16" s="206"/>
      <c r="Z16" s="187"/>
      <c r="AA16" s="174"/>
    </row>
    <row r="17" spans="1:27" ht="93.75" customHeight="1">
      <c r="A17" s="174"/>
      <c r="B17" s="176"/>
      <c r="C17" s="178"/>
      <c r="D17" s="172"/>
      <c r="E17" s="178"/>
      <c r="F17" s="183"/>
      <c r="G17" s="174"/>
      <c r="H17" s="187"/>
      <c r="I17" s="174"/>
      <c r="J17" s="174"/>
      <c r="K17" s="195"/>
      <c r="L17" s="185"/>
      <c r="M17" s="187"/>
      <c r="N17" s="172"/>
      <c r="O17" s="193"/>
      <c r="P17" s="198"/>
      <c r="Q17" s="172"/>
      <c r="R17" s="181"/>
      <c r="S17" s="187"/>
      <c r="T17" s="174"/>
      <c r="U17" s="185"/>
      <c r="V17" s="198"/>
      <c r="W17" s="198"/>
      <c r="X17" s="204"/>
      <c r="Y17" s="206"/>
      <c r="Z17" s="187"/>
      <c r="AA17" s="174"/>
    </row>
    <row r="18" spans="1:27" ht="16.5" customHeight="1">
      <c r="A18" s="41"/>
      <c r="B18" s="42"/>
      <c r="C18" s="42"/>
      <c r="D18" s="43"/>
      <c r="E18" s="42"/>
      <c r="F18" s="44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47"/>
      <c r="X18" s="44"/>
      <c r="Y18" s="44"/>
      <c r="Z18" s="48"/>
      <c r="AA18" s="48"/>
    </row>
    <row r="19" spans="1:66" s="8" customFormat="1" ht="41.25" customHeight="1">
      <c r="A19" s="49" t="s">
        <v>14</v>
      </c>
      <c r="B19" s="50" t="s">
        <v>15</v>
      </c>
      <c r="C19" s="50"/>
      <c r="D19" s="51"/>
      <c r="E19" s="50"/>
      <c r="F19" s="52">
        <f aca="true" t="shared" si="0" ref="F19:Q19">F21+F25+F33+F37+F41+F45</f>
        <v>919894</v>
      </c>
      <c r="G19" s="52">
        <f t="shared" si="0"/>
        <v>284545</v>
      </c>
      <c r="H19" s="52">
        <f t="shared" si="0"/>
        <v>1204439</v>
      </c>
      <c r="I19" s="52">
        <f t="shared" si="0"/>
        <v>0</v>
      </c>
      <c r="J19" s="52">
        <f t="shared" si="0"/>
        <v>1238867</v>
      </c>
      <c r="K19" s="52">
        <f t="shared" si="0"/>
        <v>0</v>
      </c>
      <c r="L19" s="52">
        <f t="shared" si="0"/>
        <v>0</v>
      </c>
      <c r="M19" s="52">
        <f t="shared" si="0"/>
        <v>1204439</v>
      </c>
      <c r="N19" s="52">
        <f t="shared" si="0"/>
        <v>0</v>
      </c>
      <c r="O19" s="52">
        <f>O21+O25+O33+O37+O41+O45</f>
        <v>88516</v>
      </c>
      <c r="P19" s="52">
        <f>P21+P25+P33+P37+P41+P45</f>
        <v>1292955</v>
      </c>
      <c r="Q19" s="52">
        <f t="shared" si="0"/>
        <v>134878</v>
      </c>
      <c r="R19" s="52">
        <f aca="true" t="shared" si="1" ref="R19:W19">R21+R25+R33+R37+R41+R45</f>
        <v>-50000</v>
      </c>
      <c r="S19" s="52">
        <f t="shared" si="1"/>
        <v>1242955</v>
      </c>
      <c r="T19" s="52">
        <f t="shared" si="1"/>
        <v>134878</v>
      </c>
      <c r="U19" s="52">
        <f t="shared" si="1"/>
        <v>-7572</v>
      </c>
      <c r="V19" s="52">
        <f t="shared" si="1"/>
        <v>1235383</v>
      </c>
      <c r="W19" s="52">
        <f t="shared" si="1"/>
        <v>134878</v>
      </c>
      <c r="X19" s="52">
        <f>X21+X25+X33+X37+X41+X45</f>
        <v>-4554</v>
      </c>
      <c r="Y19" s="52">
        <f>Y21+Y25+Y33+Y37+Y41+Y45</f>
        <v>0</v>
      </c>
      <c r="Z19" s="52">
        <f>Z21+Z25+Z33+Z37+Z41+Z45</f>
        <v>1230829</v>
      </c>
      <c r="AA19" s="52">
        <f>AA21+AA25+AA33+AA37+AA41+AA45</f>
        <v>134878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 s="10" customFormat="1" ht="15.75">
      <c r="A20" s="41"/>
      <c r="B20" s="42"/>
      <c r="C20" s="42"/>
      <c r="D20" s="43"/>
      <c r="E20" s="4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2" customFormat="1" ht="77.25" customHeight="1">
      <c r="A21" s="54" t="s">
        <v>254</v>
      </c>
      <c r="B21" s="55" t="s">
        <v>127</v>
      </c>
      <c r="C21" s="55" t="s">
        <v>128</v>
      </c>
      <c r="D21" s="56"/>
      <c r="E21" s="55"/>
      <c r="F21" s="57">
        <f aca="true" t="shared" si="2" ref="F21:U22">F22</f>
        <v>1116</v>
      </c>
      <c r="G21" s="57">
        <f t="shared" si="2"/>
        <v>351</v>
      </c>
      <c r="H21" s="57">
        <f t="shared" si="2"/>
        <v>1467</v>
      </c>
      <c r="I21" s="57">
        <f t="shared" si="2"/>
        <v>0</v>
      </c>
      <c r="J21" s="57">
        <f t="shared" si="2"/>
        <v>1572</v>
      </c>
      <c r="K21" s="57">
        <f t="shared" si="2"/>
        <v>0</v>
      </c>
      <c r="L21" s="57">
        <f t="shared" si="2"/>
        <v>0</v>
      </c>
      <c r="M21" s="57">
        <f t="shared" si="2"/>
        <v>1467</v>
      </c>
      <c r="N21" s="57">
        <f t="shared" si="2"/>
        <v>0</v>
      </c>
      <c r="O21" s="57">
        <f t="shared" si="2"/>
        <v>-319</v>
      </c>
      <c r="P21" s="57">
        <f t="shared" si="2"/>
        <v>1148</v>
      </c>
      <c r="Q21" s="57">
        <f t="shared" si="2"/>
        <v>0</v>
      </c>
      <c r="R21" s="57">
        <f t="shared" si="2"/>
        <v>0</v>
      </c>
      <c r="S21" s="57">
        <f t="shared" si="2"/>
        <v>1148</v>
      </c>
      <c r="T21" s="57">
        <f t="shared" si="2"/>
        <v>0</v>
      </c>
      <c r="U21" s="57">
        <f t="shared" si="2"/>
        <v>0</v>
      </c>
      <c r="V21" s="57">
        <f aca="true" t="shared" si="3" ref="U21:AA22">V22</f>
        <v>1148</v>
      </c>
      <c r="W21" s="57">
        <f t="shared" si="3"/>
        <v>0</v>
      </c>
      <c r="X21" s="57">
        <f t="shared" si="3"/>
        <v>0</v>
      </c>
      <c r="Y21" s="57">
        <f t="shared" si="3"/>
        <v>0</v>
      </c>
      <c r="Z21" s="57">
        <f t="shared" si="3"/>
        <v>1148</v>
      </c>
      <c r="AA21" s="57">
        <f t="shared" si="3"/>
        <v>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1:66" s="14" customFormat="1" ht="88.5" customHeight="1">
      <c r="A22" s="58" t="s">
        <v>133</v>
      </c>
      <c r="B22" s="59" t="s">
        <v>127</v>
      </c>
      <c r="C22" s="59" t="s">
        <v>128</v>
      </c>
      <c r="D22" s="60" t="s">
        <v>124</v>
      </c>
      <c r="E22" s="59"/>
      <c r="F22" s="60">
        <f t="shared" si="2"/>
        <v>1116</v>
      </c>
      <c r="G22" s="60">
        <f t="shared" si="2"/>
        <v>351</v>
      </c>
      <c r="H22" s="60">
        <f t="shared" si="2"/>
        <v>1467</v>
      </c>
      <c r="I22" s="60">
        <f t="shared" si="2"/>
        <v>0</v>
      </c>
      <c r="J22" s="60">
        <f t="shared" si="2"/>
        <v>1572</v>
      </c>
      <c r="K22" s="60">
        <f t="shared" si="2"/>
        <v>0</v>
      </c>
      <c r="L22" s="60">
        <f t="shared" si="2"/>
        <v>0</v>
      </c>
      <c r="M22" s="60">
        <f t="shared" si="2"/>
        <v>1467</v>
      </c>
      <c r="N22" s="60">
        <f t="shared" si="2"/>
        <v>0</v>
      </c>
      <c r="O22" s="60">
        <f t="shared" si="2"/>
        <v>-319</v>
      </c>
      <c r="P22" s="60">
        <f t="shared" si="2"/>
        <v>1148</v>
      </c>
      <c r="Q22" s="60">
        <f t="shared" si="2"/>
        <v>0</v>
      </c>
      <c r="R22" s="60">
        <f t="shared" si="2"/>
        <v>0</v>
      </c>
      <c r="S22" s="60">
        <f t="shared" si="2"/>
        <v>1148</v>
      </c>
      <c r="T22" s="60">
        <f t="shared" si="2"/>
        <v>0</v>
      </c>
      <c r="U22" s="60">
        <f t="shared" si="3"/>
        <v>0</v>
      </c>
      <c r="V22" s="60">
        <f t="shared" si="3"/>
        <v>1148</v>
      </c>
      <c r="W22" s="60">
        <f t="shared" si="3"/>
        <v>0</v>
      </c>
      <c r="X22" s="60">
        <f t="shared" si="3"/>
        <v>0</v>
      </c>
      <c r="Y22" s="60">
        <f t="shared" si="3"/>
        <v>0</v>
      </c>
      <c r="Z22" s="60">
        <f t="shared" si="3"/>
        <v>1148</v>
      </c>
      <c r="AA22" s="60">
        <f t="shared" si="3"/>
        <v>0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s="16" customFormat="1" ht="43.5" customHeight="1">
      <c r="A23" s="58" t="s">
        <v>129</v>
      </c>
      <c r="B23" s="59" t="s">
        <v>127</v>
      </c>
      <c r="C23" s="59" t="s">
        <v>128</v>
      </c>
      <c r="D23" s="59" t="s">
        <v>124</v>
      </c>
      <c r="E23" s="59" t="s">
        <v>130</v>
      </c>
      <c r="F23" s="60">
        <v>1116</v>
      </c>
      <c r="G23" s="60">
        <f>H23-F23</f>
        <v>351</v>
      </c>
      <c r="H23" s="60">
        <v>1467</v>
      </c>
      <c r="I23" s="61"/>
      <c r="J23" s="60">
        <v>1572</v>
      </c>
      <c r="K23" s="61"/>
      <c r="L23" s="61"/>
      <c r="M23" s="60">
        <f>H23+K23</f>
        <v>1467</v>
      </c>
      <c r="N23" s="61"/>
      <c r="O23" s="60">
        <f>P23-M23</f>
        <v>-319</v>
      </c>
      <c r="P23" s="60">
        <v>1148</v>
      </c>
      <c r="Q23" s="60"/>
      <c r="R23" s="61"/>
      <c r="S23" s="60">
        <f>P23+R23</f>
        <v>1148</v>
      </c>
      <c r="T23" s="60"/>
      <c r="U23" s="62"/>
      <c r="V23" s="60">
        <f>U23+S23</f>
        <v>1148</v>
      </c>
      <c r="W23" s="60">
        <f>T23</f>
        <v>0</v>
      </c>
      <c r="X23" s="63"/>
      <c r="Y23" s="63"/>
      <c r="Z23" s="60">
        <f>V23+X23+Y23</f>
        <v>1148</v>
      </c>
      <c r="AA23" s="60">
        <f>W23+Y23</f>
        <v>0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10" customFormat="1" ht="21.75" customHeight="1">
      <c r="A24" s="64"/>
      <c r="B24" s="42"/>
      <c r="C24" s="42"/>
      <c r="D24" s="43"/>
      <c r="E24" s="42"/>
      <c r="F24" s="53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5"/>
      <c r="W24" s="65"/>
      <c r="X24" s="67"/>
      <c r="Y24" s="67"/>
      <c r="Z24" s="53"/>
      <c r="AA24" s="53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2" customFormat="1" ht="115.5" customHeight="1">
      <c r="A25" s="54" t="s">
        <v>131</v>
      </c>
      <c r="B25" s="55" t="s">
        <v>127</v>
      </c>
      <c r="C25" s="55" t="s">
        <v>132</v>
      </c>
      <c r="D25" s="68"/>
      <c r="E25" s="55"/>
      <c r="F25" s="69">
        <f aca="true" t="shared" si="4" ref="F25:N25">F26+F28+F30</f>
        <v>87504</v>
      </c>
      <c r="G25" s="69">
        <f t="shared" si="4"/>
        <v>22625</v>
      </c>
      <c r="H25" s="69">
        <f t="shared" si="4"/>
        <v>110129</v>
      </c>
      <c r="I25" s="69">
        <f t="shared" si="4"/>
        <v>0</v>
      </c>
      <c r="J25" s="69">
        <f t="shared" si="4"/>
        <v>117159</v>
      </c>
      <c r="K25" s="69">
        <f t="shared" si="4"/>
        <v>0</v>
      </c>
      <c r="L25" s="69">
        <f t="shared" si="4"/>
        <v>0</v>
      </c>
      <c r="M25" s="69">
        <f t="shared" si="4"/>
        <v>110129</v>
      </c>
      <c r="N25" s="69">
        <f t="shared" si="4"/>
        <v>0</v>
      </c>
      <c r="O25" s="69">
        <f aca="true" t="shared" si="5" ref="O25:T25">O26+O28+O30</f>
        <v>-14677</v>
      </c>
      <c r="P25" s="69">
        <f t="shared" si="5"/>
        <v>95452</v>
      </c>
      <c r="Q25" s="69">
        <f t="shared" si="5"/>
        <v>0</v>
      </c>
      <c r="R25" s="69">
        <f t="shared" si="5"/>
        <v>0</v>
      </c>
      <c r="S25" s="69">
        <f t="shared" si="5"/>
        <v>95452</v>
      </c>
      <c r="T25" s="69">
        <f t="shared" si="5"/>
        <v>0</v>
      </c>
      <c r="U25" s="69">
        <f aca="true" t="shared" si="6" ref="U25:AA25">U26+U28+U30</f>
        <v>0</v>
      </c>
      <c r="V25" s="69">
        <f t="shared" si="6"/>
        <v>95452</v>
      </c>
      <c r="W25" s="69">
        <f t="shared" si="6"/>
        <v>0</v>
      </c>
      <c r="X25" s="69">
        <f t="shared" si="6"/>
        <v>0</v>
      </c>
      <c r="Y25" s="69">
        <f t="shared" si="6"/>
        <v>0</v>
      </c>
      <c r="Z25" s="69">
        <f t="shared" si="6"/>
        <v>95452</v>
      </c>
      <c r="AA25" s="69">
        <f t="shared" si="6"/>
        <v>0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</row>
    <row r="26" spans="1:66" s="14" customFormat="1" ht="87.75" customHeight="1">
      <c r="A26" s="70" t="s">
        <v>133</v>
      </c>
      <c r="B26" s="71" t="s">
        <v>127</v>
      </c>
      <c r="C26" s="71" t="s">
        <v>132</v>
      </c>
      <c r="D26" s="72" t="s">
        <v>124</v>
      </c>
      <c r="E26" s="71"/>
      <c r="F26" s="73">
        <f aca="true" t="shared" si="7" ref="F26:AA26">F27</f>
        <v>85663</v>
      </c>
      <c r="G26" s="73">
        <f t="shared" si="7"/>
        <v>21771</v>
      </c>
      <c r="H26" s="73">
        <f t="shared" si="7"/>
        <v>107434</v>
      </c>
      <c r="I26" s="73">
        <f t="shared" si="7"/>
        <v>0</v>
      </c>
      <c r="J26" s="73">
        <f t="shared" si="7"/>
        <v>114272</v>
      </c>
      <c r="K26" s="73">
        <f t="shared" si="7"/>
        <v>0</v>
      </c>
      <c r="L26" s="73">
        <f t="shared" si="7"/>
        <v>0</v>
      </c>
      <c r="M26" s="73">
        <f t="shared" si="7"/>
        <v>107434</v>
      </c>
      <c r="N26" s="73">
        <f t="shared" si="7"/>
        <v>0</v>
      </c>
      <c r="O26" s="73">
        <f t="shared" si="7"/>
        <v>-13961</v>
      </c>
      <c r="P26" s="73">
        <f t="shared" si="7"/>
        <v>93473</v>
      </c>
      <c r="Q26" s="73">
        <f t="shared" si="7"/>
        <v>0</v>
      </c>
      <c r="R26" s="73">
        <f t="shared" si="7"/>
        <v>0</v>
      </c>
      <c r="S26" s="73">
        <f t="shared" si="7"/>
        <v>93473</v>
      </c>
      <c r="T26" s="73">
        <f t="shared" si="7"/>
        <v>0</v>
      </c>
      <c r="U26" s="73">
        <f t="shared" si="7"/>
        <v>0</v>
      </c>
      <c r="V26" s="73">
        <f t="shared" si="7"/>
        <v>93473</v>
      </c>
      <c r="W26" s="73">
        <f t="shared" si="7"/>
        <v>0</v>
      </c>
      <c r="X26" s="73">
        <f t="shared" si="7"/>
        <v>0</v>
      </c>
      <c r="Y26" s="73">
        <f t="shared" si="7"/>
        <v>0</v>
      </c>
      <c r="Z26" s="73">
        <f t="shared" si="7"/>
        <v>93473</v>
      </c>
      <c r="AA26" s="73">
        <f t="shared" si="7"/>
        <v>0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s="16" customFormat="1" ht="41.25" customHeight="1">
      <c r="A27" s="70" t="s">
        <v>129</v>
      </c>
      <c r="B27" s="71" t="s">
        <v>127</v>
      </c>
      <c r="C27" s="71" t="s">
        <v>132</v>
      </c>
      <c r="D27" s="72" t="s">
        <v>124</v>
      </c>
      <c r="E27" s="71" t="s">
        <v>130</v>
      </c>
      <c r="F27" s="60">
        <v>85663</v>
      </c>
      <c r="G27" s="60">
        <f>H27-F27</f>
        <v>21771</v>
      </c>
      <c r="H27" s="74">
        <v>107434</v>
      </c>
      <c r="I27" s="74"/>
      <c r="J27" s="74">
        <v>114272</v>
      </c>
      <c r="K27" s="75"/>
      <c r="L27" s="75"/>
      <c r="M27" s="60">
        <f>H27+K27</f>
        <v>107434</v>
      </c>
      <c r="N27" s="61"/>
      <c r="O27" s="60">
        <f>P27-M27</f>
        <v>-13961</v>
      </c>
      <c r="P27" s="60">
        <v>93473</v>
      </c>
      <c r="Q27" s="60"/>
      <c r="R27" s="75"/>
      <c r="S27" s="60">
        <f>P27+R27</f>
        <v>93473</v>
      </c>
      <c r="T27" s="60"/>
      <c r="U27" s="62"/>
      <c r="V27" s="60">
        <f>U27+S27</f>
        <v>93473</v>
      </c>
      <c r="W27" s="60">
        <f>T27</f>
        <v>0</v>
      </c>
      <c r="X27" s="63"/>
      <c r="Y27" s="63"/>
      <c r="Z27" s="60">
        <f>V27+X27+Y27</f>
        <v>93473</v>
      </c>
      <c r="AA27" s="60">
        <f>W27+Y27</f>
        <v>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s="18" customFormat="1" ht="42" customHeight="1">
      <c r="A28" s="70" t="s">
        <v>18</v>
      </c>
      <c r="B28" s="71" t="s">
        <v>127</v>
      </c>
      <c r="C28" s="71" t="s">
        <v>132</v>
      </c>
      <c r="D28" s="72" t="s">
        <v>124</v>
      </c>
      <c r="E28" s="71"/>
      <c r="F28" s="60">
        <f aca="true" t="shared" si="8" ref="F28:AA28">F29</f>
        <v>681</v>
      </c>
      <c r="G28" s="60">
        <f t="shared" si="8"/>
        <v>357</v>
      </c>
      <c r="H28" s="60">
        <f t="shared" si="8"/>
        <v>1038</v>
      </c>
      <c r="I28" s="60">
        <f t="shared" si="8"/>
        <v>0</v>
      </c>
      <c r="J28" s="60">
        <f t="shared" si="8"/>
        <v>1112</v>
      </c>
      <c r="K28" s="60">
        <f t="shared" si="8"/>
        <v>0</v>
      </c>
      <c r="L28" s="60">
        <f t="shared" si="8"/>
        <v>0</v>
      </c>
      <c r="M28" s="60">
        <f t="shared" si="8"/>
        <v>1038</v>
      </c>
      <c r="N28" s="60">
        <f t="shared" si="8"/>
        <v>0</v>
      </c>
      <c r="O28" s="60">
        <f t="shared" si="8"/>
        <v>-331</v>
      </c>
      <c r="P28" s="60">
        <f t="shared" si="8"/>
        <v>707</v>
      </c>
      <c r="Q28" s="60">
        <f t="shared" si="8"/>
        <v>0</v>
      </c>
      <c r="R28" s="60">
        <f t="shared" si="8"/>
        <v>0</v>
      </c>
      <c r="S28" s="60">
        <f t="shared" si="8"/>
        <v>707</v>
      </c>
      <c r="T28" s="60">
        <f t="shared" si="8"/>
        <v>0</v>
      </c>
      <c r="U28" s="60">
        <f t="shared" si="8"/>
        <v>0</v>
      </c>
      <c r="V28" s="60">
        <f t="shared" si="8"/>
        <v>707</v>
      </c>
      <c r="W28" s="60">
        <f t="shared" si="8"/>
        <v>0</v>
      </c>
      <c r="X28" s="60">
        <f t="shared" si="8"/>
        <v>0</v>
      </c>
      <c r="Y28" s="60">
        <f t="shared" si="8"/>
        <v>0</v>
      </c>
      <c r="Z28" s="60">
        <f t="shared" si="8"/>
        <v>707</v>
      </c>
      <c r="AA28" s="60">
        <f t="shared" si="8"/>
        <v>0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</row>
    <row r="29" spans="1:66" s="18" customFormat="1" ht="43.5" customHeight="1">
      <c r="A29" s="70" t="s">
        <v>129</v>
      </c>
      <c r="B29" s="71" t="s">
        <v>127</v>
      </c>
      <c r="C29" s="71" t="s">
        <v>132</v>
      </c>
      <c r="D29" s="72" t="s">
        <v>124</v>
      </c>
      <c r="E29" s="71" t="s">
        <v>130</v>
      </c>
      <c r="F29" s="60">
        <v>681</v>
      </c>
      <c r="G29" s="60">
        <f>H29-F29</f>
        <v>357</v>
      </c>
      <c r="H29" s="60">
        <v>1038</v>
      </c>
      <c r="I29" s="60"/>
      <c r="J29" s="60">
        <v>1112</v>
      </c>
      <c r="K29" s="76"/>
      <c r="L29" s="76"/>
      <c r="M29" s="60">
        <f>H29+K29</f>
        <v>1038</v>
      </c>
      <c r="N29" s="61"/>
      <c r="O29" s="60">
        <f>P29-M29</f>
        <v>-331</v>
      </c>
      <c r="P29" s="60">
        <v>707</v>
      </c>
      <c r="Q29" s="60"/>
      <c r="R29" s="76"/>
      <c r="S29" s="60">
        <f>P29+R29</f>
        <v>707</v>
      </c>
      <c r="T29" s="60"/>
      <c r="U29" s="76"/>
      <c r="V29" s="60">
        <f>U29+S29</f>
        <v>707</v>
      </c>
      <c r="W29" s="60">
        <f>T29</f>
        <v>0</v>
      </c>
      <c r="X29" s="77"/>
      <c r="Y29" s="77"/>
      <c r="Z29" s="60">
        <f>V29+X29+Y29</f>
        <v>707</v>
      </c>
      <c r="AA29" s="60">
        <f>W29+Y29</f>
        <v>0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</row>
    <row r="30" spans="1:66" s="16" customFormat="1" ht="48" customHeight="1">
      <c r="A30" s="70" t="s">
        <v>19</v>
      </c>
      <c r="B30" s="71" t="s">
        <v>127</v>
      </c>
      <c r="C30" s="71" t="s">
        <v>132</v>
      </c>
      <c r="D30" s="72" t="s">
        <v>124</v>
      </c>
      <c r="E30" s="71"/>
      <c r="F30" s="60">
        <f aca="true" t="shared" si="9" ref="F30:AA30">F31</f>
        <v>1160</v>
      </c>
      <c r="G30" s="60">
        <f t="shared" si="9"/>
        <v>497</v>
      </c>
      <c r="H30" s="60">
        <f t="shared" si="9"/>
        <v>1657</v>
      </c>
      <c r="I30" s="60">
        <f t="shared" si="9"/>
        <v>0</v>
      </c>
      <c r="J30" s="60">
        <f t="shared" si="9"/>
        <v>1775</v>
      </c>
      <c r="K30" s="60">
        <f t="shared" si="9"/>
        <v>0</v>
      </c>
      <c r="L30" s="60">
        <f t="shared" si="9"/>
        <v>0</v>
      </c>
      <c r="M30" s="60">
        <f t="shared" si="9"/>
        <v>1657</v>
      </c>
      <c r="N30" s="60">
        <f t="shared" si="9"/>
        <v>0</v>
      </c>
      <c r="O30" s="60">
        <f t="shared" si="9"/>
        <v>-385</v>
      </c>
      <c r="P30" s="60">
        <f t="shared" si="9"/>
        <v>1272</v>
      </c>
      <c r="Q30" s="60">
        <f t="shared" si="9"/>
        <v>0</v>
      </c>
      <c r="R30" s="60">
        <f t="shared" si="9"/>
        <v>0</v>
      </c>
      <c r="S30" s="60">
        <f t="shared" si="9"/>
        <v>1272</v>
      </c>
      <c r="T30" s="60">
        <f t="shared" si="9"/>
        <v>0</v>
      </c>
      <c r="U30" s="60">
        <f t="shared" si="9"/>
        <v>0</v>
      </c>
      <c r="V30" s="60">
        <f t="shared" si="9"/>
        <v>1272</v>
      </c>
      <c r="W30" s="60">
        <f t="shared" si="9"/>
        <v>0</v>
      </c>
      <c r="X30" s="60">
        <f t="shared" si="9"/>
        <v>0</v>
      </c>
      <c r="Y30" s="60">
        <f t="shared" si="9"/>
        <v>0</v>
      </c>
      <c r="Z30" s="60">
        <f t="shared" si="9"/>
        <v>1272</v>
      </c>
      <c r="AA30" s="60">
        <f t="shared" si="9"/>
        <v>0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18" customFormat="1" ht="42" customHeight="1">
      <c r="A31" s="70" t="s">
        <v>129</v>
      </c>
      <c r="B31" s="71" t="s">
        <v>127</v>
      </c>
      <c r="C31" s="71" t="s">
        <v>132</v>
      </c>
      <c r="D31" s="72" t="s">
        <v>124</v>
      </c>
      <c r="E31" s="71" t="s">
        <v>130</v>
      </c>
      <c r="F31" s="60">
        <v>1160</v>
      </c>
      <c r="G31" s="60">
        <f>H31-F31</f>
        <v>497</v>
      </c>
      <c r="H31" s="60">
        <v>1657</v>
      </c>
      <c r="I31" s="60"/>
      <c r="J31" s="60">
        <v>1775</v>
      </c>
      <c r="K31" s="76"/>
      <c r="L31" s="76"/>
      <c r="M31" s="60">
        <f>H31+K31</f>
        <v>1657</v>
      </c>
      <c r="N31" s="61"/>
      <c r="O31" s="60">
        <f>P31-M31</f>
        <v>-385</v>
      </c>
      <c r="P31" s="60">
        <v>1272</v>
      </c>
      <c r="Q31" s="60"/>
      <c r="R31" s="76"/>
      <c r="S31" s="60">
        <f>P31+R31</f>
        <v>1272</v>
      </c>
      <c r="T31" s="60"/>
      <c r="U31" s="76"/>
      <c r="V31" s="60">
        <f>U31+S31</f>
        <v>1272</v>
      </c>
      <c r="W31" s="60">
        <f>T31</f>
        <v>0</v>
      </c>
      <c r="X31" s="77"/>
      <c r="Y31" s="77"/>
      <c r="Z31" s="60">
        <f>V31+X31+Y31</f>
        <v>1272</v>
      </c>
      <c r="AA31" s="60">
        <f>W31+Y31</f>
        <v>0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</row>
    <row r="32" spans="1:66" s="18" customFormat="1" ht="16.5">
      <c r="A32" s="70"/>
      <c r="B32" s="71"/>
      <c r="C32" s="71"/>
      <c r="D32" s="72"/>
      <c r="E32" s="71"/>
      <c r="F32" s="77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8"/>
      <c r="W32" s="78"/>
      <c r="X32" s="77"/>
      <c r="Y32" s="77"/>
      <c r="Z32" s="79"/>
      <c r="AA32" s="79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 s="12" customFormat="1" ht="117" customHeight="1">
      <c r="A33" s="54" t="s">
        <v>134</v>
      </c>
      <c r="B33" s="55" t="s">
        <v>127</v>
      </c>
      <c r="C33" s="55" t="s">
        <v>135</v>
      </c>
      <c r="D33" s="68"/>
      <c r="E33" s="55"/>
      <c r="F33" s="57">
        <f aca="true" t="shared" si="10" ref="F33:U34">F34</f>
        <v>564887</v>
      </c>
      <c r="G33" s="57">
        <f aca="true" t="shared" si="11" ref="G33:X34">G34</f>
        <v>202103</v>
      </c>
      <c r="H33" s="57">
        <f t="shared" si="11"/>
        <v>766990</v>
      </c>
      <c r="I33" s="57">
        <f t="shared" si="11"/>
        <v>0</v>
      </c>
      <c r="J33" s="57">
        <f t="shared" si="11"/>
        <v>826944</v>
      </c>
      <c r="K33" s="57">
        <f t="shared" si="11"/>
        <v>0</v>
      </c>
      <c r="L33" s="57">
        <f t="shared" si="11"/>
        <v>0</v>
      </c>
      <c r="M33" s="57">
        <f t="shared" si="11"/>
        <v>766990</v>
      </c>
      <c r="N33" s="57">
        <f t="shared" si="11"/>
        <v>0</v>
      </c>
      <c r="O33" s="57">
        <f t="shared" si="11"/>
        <v>-58751</v>
      </c>
      <c r="P33" s="57">
        <f t="shared" si="11"/>
        <v>708239</v>
      </c>
      <c r="Q33" s="57">
        <f t="shared" si="11"/>
        <v>134878</v>
      </c>
      <c r="R33" s="57">
        <f t="shared" si="11"/>
        <v>0</v>
      </c>
      <c r="S33" s="57">
        <f t="shared" si="11"/>
        <v>708239</v>
      </c>
      <c r="T33" s="57">
        <f>T34</f>
        <v>134878</v>
      </c>
      <c r="U33" s="57">
        <f t="shared" si="11"/>
        <v>0</v>
      </c>
      <c r="V33" s="57">
        <f t="shared" si="11"/>
        <v>708239</v>
      </c>
      <c r="W33" s="57">
        <f t="shared" si="11"/>
        <v>134878</v>
      </c>
      <c r="X33" s="57">
        <f t="shared" si="11"/>
        <v>3000</v>
      </c>
      <c r="Y33" s="57">
        <f aca="true" t="shared" si="12" ref="X33:AA34">Y34</f>
        <v>0</v>
      </c>
      <c r="Z33" s="57">
        <f t="shared" si="12"/>
        <v>711239</v>
      </c>
      <c r="AA33" s="57">
        <f t="shared" si="12"/>
        <v>134878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14" customFormat="1" ht="90.75" customHeight="1">
      <c r="A34" s="70" t="s">
        <v>133</v>
      </c>
      <c r="B34" s="71" t="s">
        <v>127</v>
      </c>
      <c r="C34" s="71" t="s">
        <v>135</v>
      </c>
      <c r="D34" s="72" t="s">
        <v>124</v>
      </c>
      <c r="E34" s="71"/>
      <c r="F34" s="60">
        <f t="shared" si="10"/>
        <v>564887</v>
      </c>
      <c r="G34" s="60">
        <f t="shared" si="10"/>
        <v>202103</v>
      </c>
      <c r="H34" s="60">
        <f t="shared" si="10"/>
        <v>766990</v>
      </c>
      <c r="I34" s="60">
        <f t="shared" si="10"/>
        <v>0</v>
      </c>
      <c r="J34" s="60">
        <f t="shared" si="10"/>
        <v>826944</v>
      </c>
      <c r="K34" s="60">
        <f t="shared" si="10"/>
        <v>0</v>
      </c>
      <c r="L34" s="60">
        <f t="shared" si="10"/>
        <v>0</v>
      </c>
      <c r="M34" s="60">
        <f t="shared" si="10"/>
        <v>766990</v>
      </c>
      <c r="N34" s="60">
        <f t="shared" si="10"/>
        <v>0</v>
      </c>
      <c r="O34" s="60">
        <f t="shared" si="10"/>
        <v>-58751</v>
      </c>
      <c r="P34" s="60">
        <f t="shared" si="10"/>
        <v>708239</v>
      </c>
      <c r="Q34" s="60">
        <f t="shared" si="10"/>
        <v>134878</v>
      </c>
      <c r="R34" s="60">
        <f t="shared" si="10"/>
        <v>0</v>
      </c>
      <c r="S34" s="60">
        <f t="shared" si="10"/>
        <v>708239</v>
      </c>
      <c r="T34" s="60">
        <f>T35</f>
        <v>134878</v>
      </c>
      <c r="U34" s="60">
        <f t="shared" si="10"/>
        <v>0</v>
      </c>
      <c r="V34" s="60">
        <f t="shared" si="11"/>
        <v>708239</v>
      </c>
      <c r="W34" s="60">
        <f t="shared" si="11"/>
        <v>134878</v>
      </c>
      <c r="X34" s="60">
        <f t="shared" si="12"/>
        <v>3000</v>
      </c>
      <c r="Y34" s="60">
        <f t="shared" si="12"/>
        <v>0</v>
      </c>
      <c r="Z34" s="60">
        <f t="shared" si="12"/>
        <v>711239</v>
      </c>
      <c r="AA34" s="60">
        <f t="shared" si="12"/>
        <v>134878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s="16" customFormat="1" ht="41.25" customHeight="1">
      <c r="A35" s="70" t="s">
        <v>129</v>
      </c>
      <c r="B35" s="71" t="s">
        <v>127</v>
      </c>
      <c r="C35" s="71" t="s">
        <v>135</v>
      </c>
      <c r="D35" s="72" t="s">
        <v>124</v>
      </c>
      <c r="E35" s="71" t="s">
        <v>130</v>
      </c>
      <c r="F35" s="60">
        <v>564887</v>
      </c>
      <c r="G35" s="60">
        <f>H35-F35</f>
        <v>202103</v>
      </c>
      <c r="H35" s="80">
        <f>770486+4041+12381-19918</f>
        <v>766990</v>
      </c>
      <c r="I35" s="80"/>
      <c r="J35" s="80">
        <f>827597+4329+13260-18242</f>
        <v>826944</v>
      </c>
      <c r="K35" s="81"/>
      <c r="L35" s="81"/>
      <c r="M35" s="60">
        <f>H35+K35</f>
        <v>766990</v>
      </c>
      <c r="N35" s="61"/>
      <c r="O35" s="60">
        <f>P35-M35</f>
        <v>-58751</v>
      </c>
      <c r="P35" s="60">
        <f>2+627966+1+7594+72676</f>
        <v>708239</v>
      </c>
      <c r="Q35" s="60">
        <f>64019+70859</f>
        <v>134878</v>
      </c>
      <c r="R35" s="81"/>
      <c r="S35" s="60">
        <f>P35+R35</f>
        <v>708239</v>
      </c>
      <c r="T35" s="60">
        <f>64019+70859</f>
        <v>134878</v>
      </c>
      <c r="U35" s="62"/>
      <c r="V35" s="60">
        <f>U35+S35</f>
        <v>708239</v>
      </c>
      <c r="W35" s="60">
        <f>T35</f>
        <v>134878</v>
      </c>
      <c r="X35" s="60">
        <v>3000</v>
      </c>
      <c r="Y35" s="63"/>
      <c r="Z35" s="60">
        <f>V35+X35+Y35</f>
        <v>711239</v>
      </c>
      <c r="AA35" s="60">
        <f>W35+Y35</f>
        <v>134878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6" customFormat="1" ht="16.5">
      <c r="A36" s="70"/>
      <c r="B36" s="71"/>
      <c r="C36" s="71"/>
      <c r="D36" s="72"/>
      <c r="E36" s="71"/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62"/>
      <c r="V36" s="61"/>
      <c r="W36" s="61"/>
      <c r="X36" s="63"/>
      <c r="Y36" s="63"/>
      <c r="Z36" s="60"/>
      <c r="AA36" s="60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27" ht="39.75" customHeight="1">
      <c r="A37" s="54" t="s">
        <v>20</v>
      </c>
      <c r="B37" s="55" t="s">
        <v>127</v>
      </c>
      <c r="C37" s="55" t="s">
        <v>139</v>
      </c>
      <c r="D37" s="68"/>
      <c r="E37" s="55"/>
      <c r="F37" s="57">
        <f aca="true" t="shared" si="13" ref="F37:U38">F38</f>
        <v>142800</v>
      </c>
      <c r="G37" s="57">
        <f t="shared" si="13"/>
        <v>-55429</v>
      </c>
      <c r="H37" s="57">
        <f t="shared" si="13"/>
        <v>87371</v>
      </c>
      <c r="I37" s="57">
        <f t="shared" si="13"/>
        <v>0</v>
      </c>
      <c r="J37" s="57">
        <f t="shared" si="13"/>
        <v>127152</v>
      </c>
      <c r="K37" s="57">
        <f t="shared" si="13"/>
        <v>0</v>
      </c>
      <c r="L37" s="57">
        <f t="shared" si="13"/>
        <v>0</v>
      </c>
      <c r="M37" s="57">
        <f t="shared" si="13"/>
        <v>87371</v>
      </c>
      <c r="N37" s="57">
        <f t="shared" si="13"/>
        <v>0</v>
      </c>
      <c r="O37" s="57">
        <f t="shared" si="13"/>
        <v>70879</v>
      </c>
      <c r="P37" s="57">
        <f t="shared" si="13"/>
        <v>158250</v>
      </c>
      <c r="Q37" s="57">
        <f t="shared" si="13"/>
        <v>0</v>
      </c>
      <c r="R37" s="57">
        <f t="shared" si="13"/>
        <v>0</v>
      </c>
      <c r="S37" s="57">
        <f t="shared" si="13"/>
        <v>158250</v>
      </c>
      <c r="T37" s="57">
        <f t="shared" si="13"/>
        <v>0</v>
      </c>
      <c r="U37" s="57">
        <f t="shared" si="13"/>
        <v>-7572</v>
      </c>
      <c r="V37" s="57">
        <f aca="true" t="shared" si="14" ref="U37:AA38">V38</f>
        <v>150678</v>
      </c>
      <c r="W37" s="57">
        <f t="shared" si="14"/>
        <v>0</v>
      </c>
      <c r="X37" s="57">
        <f t="shared" si="14"/>
        <v>-9448</v>
      </c>
      <c r="Y37" s="57">
        <f t="shared" si="14"/>
        <v>0</v>
      </c>
      <c r="Z37" s="57">
        <f t="shared" si="14"/>
        <v>141230</v>
      </c>
      <c r="AA37" s="57">
        <f t="shared" si="14"/>
        <v>0</v>
      </c>
    </row>
    <row r="38" spans="1:66" s="20" customFormat="1" ht="17.25" customHeight="1">
      <c r="A38" s="70" t="s">
        <v>21</v>
      </c>
      <c r="B38" s="71" t="s">
        <v>127</v>
      </c>
      <c r="C38" s="71" t="s">
        <v>139</v>
      </c>
      <c r="D38" s="72" t="s">
        <v>22</v>
      </c>
      <c r="E38" s="71"/>
      <c r="F38" s="60">
        <f t="shared" si="13"/>
        <v>142800</v>
      </c>
      <c r="G38" s="60">
        <f t="shared" si="13"/>
        <v>-55429</v>
      </c>
      <c r="H38" s="60">
        <f t="shared" si="13"/>
        <v>87371</v>
      </c>
      <c r="I38" s="60">
        <f t="shared" si="13"/>
        <v>0</v>
      </c>
      <c r="J38" s="60">
        <f t="shared" si="13"/>
        <v>127152</v>
      </c>
      <c r="K38" s="60">
        <f t="shared" si="13"/>
        <v>0</v>
      </c>
      <c r="L38" s="60">
        <f t="shared" si="13"/>
        <v>0</v>
      </c>
      <c r="M38" s="60">
        <f t="shared" si="13"/>
        <v>87371</v>
      </c>
      <c r="N38" s="60">
        <f t="shared" si="13"/>
        <v>0</v>
      </c>
      <c r="O38" s="60">
        <f t="shared" si="13"/>
        <v>70879</v>
      </c>
      <c r="P38" s="60">
        <f t="shared" si="13"/>
        <v>158250</v>
      </c>
      <c r="Q38" s="60">
        <f t="shared" si="13"/>
        <v>0</v>
      </c>
      <c r="R38" s="60">
        <f t="shared" si="13"/>
        <v>0</v>
      </c>
      <c r="S38" s="60">
        <f t="shared" si="13"/>
        <v>158250</v>
      </c>
      <c r="T38" s="60">
        <f t="shared" si="13"/>
        <v>0</v>
      </c>
      <c r="U38" s="60">
        <f t="shared" si="14"/>
        <v>-7572</v>
      </c>
      <c r="V38" s="60">
        <f t="shared" si="14"/>
        <v>150678</v>
      </c>
      <c r="W38" s="60">
        <f t="shared" si="14"/>
        <v>0</v>
      </c>
      <c r="X38" s="60">
        <f t="shared" si="14"/>
        <v>-9448</v>
      </c>
      <c r="Y38" s="60">
        <f t="shared" si="14"/>
        <v>0</v>
      </c>
      <c r="Z38" s="60">
        <f t="shared" si="14"/>
        <v>141230</v>
      </c>
      <c r="AA38" s="60">
        <f t="shared" si="14"/>
        <v>0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</row>
    <row r="39" spans="1:66" s="14" customFormat="1" ht="16.5">
      <c r="A39" s="70" t="s">
        <v>140</v>
      </c>
      <c r="B39" s="71" t="s">
        <v>127</v>
      </c>
      <c r="C39" s="71" t="s">
        <v>139</v>
      </c>
      <c r="D39" s="72" t="s">
        <v>22</v>
      </c>
      <c r="E39" s="71" t="s">
        <v>16</v>
      </c>
      <c r="F39" s="60">
        <v>142800</v>
      </c>
      <c r="G39" s="60">
        <f>H39-F39</f>
        <v>-55429</v>
      </c>
      <c r="H39" s="60">
        <v>87371</v>
      </c>
      <c r="I39" s="60"/>
      <c r="J39" s="60">
        <v>127152</v>
      </c>
      <c r="K39" s="83"/>
      <c r="L39" s="83"/>
      <c r="M39" s="60">
        <f>H39+K39</f>
        <v>87371</v>
      </c>
      <c r="N39" s="61"/>
      <c r="O39" s="60">
        <f>P39-M39</f>
        <v>70879</v>
      </c>
      <c r="P39" s="60">
        <v>158250</v>
      </c>
      <c r="Q39" s="60"/>
      <c r="R39" s="83"/>
      <c r="S39" s="60">
        <f>P39+R39</f>
        <v>158250</v>
      </c>
      <c r="T39" s="60"/>
      <c r="U39" s="62">
        <f>-7541-31</f>
        <v>-7572</v>
      </c>
      <c r="V39" s="60">
        <f>U39+S39</f>
        <v>150678</v>
      </c>
      <c r="W39" s="60">
        <f>T39</f>
        <v>0</v>
      </c>
      <c r="X39" s="60">
        <v>-9448</v>
      </c>
      <c r="Y39" s="84"/>
      <c r="Z39" s="60">
        <f>V39+X39+Y39</f>
        <v>141230</v>
      </c>
      <c r="AA39" s="60">
        <f>W39+Y39</f>
        <v>0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s="14" customFormat="1" ht="16.5">
      <c r="A40" s="70"/>
      <c r="B40" s="71"/>
      <c r="C40" s="71"/>
      <c r="D40" s="72"/>
      <c r="E40" s="71"/>
      <c r="F40" s="85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6"/>
      <c r="V40" s="87"/>
      <c r="W40" s="87"/>
      <c r="X40" s="84"/>
      <c r="Y40" s="84"/>
      <c r="Z40" s="85"/>
      <c r="AA40" s="8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s="16" customFormat="1" ht="26.25" customHeight="1">
      <c r="A41" s="54" t="s">
        <v>23</v>
      </c>
      <c r="B41" s="55" t="s">
        <v>127</v>
      </c>
      <c r="C41" s="55" t="s">
        <v>141</v>
      </c>
      <c r="D41" s="68"/>
      <c r="E41" s="55"/>
      <c r="F41" s="57">
        <f aca="true" t="shared" si="15" ref="F41:U42">F42</f>
        <v>35000</v>
      </c>
      <c r="G41" s="57">
        <f t="shared" si="15"/>
        <v>0</v>
      </c>
      <c r="H41" s="57">
        <f t="shared" si="15"/>
        <v>35000</v>
      </c>
      <c r="I41" s="57">
        <f t="shared" si="15"/>
        <v>0</v>
      </c>
      <c r="J41" s="57">
        <f t="shared" si="15"/>
        <v>35000</v>
      </c>
      <c r="K41" s="57">
        <f t="shared" si="15"/>
        <v>0</v>
      </c>
      <c r="L41" s="57">
        <f t="shared" si="15"/>
        <v>0</v>
      </c>
      <c r="M41" s="57">
        <f t="shared" si="15"/>
        <v>35000</v>
      </c>
      <c r="N41" s="57">
        <f t="shared" si="15"/>
        <v>0</v>
      </c>
      <c r="O41" s="57">
        <f t="shared" si="15"/>
        <v>-25500</v>
      </c>
      <c r="P41" s="57">
        <f t="shared" si="15"/>
        <v>9500</v>
      </c>
      <c r="Q41" s="57">
        <f t="shared" si="15"/>
        <v>0</v>
      </c>
      <c r="R41" s="57">
        <f t="shared" si="15"/>
        <v>-3573</v>
      </c>
      <c r="S41" s="57">
        <f t="shared" si="15"/>
        <v>5927</v>
      </c>
      <c r="T41" s="57">
        <f t="shared" si="15"/>
        <v>0</v>
      </c>
      <c r="U41" s="57">
        <f t="shared" si="15"/>
        <v>0</v>
      </c>
      <c r="V41" s="57">
        <f aca="true" t="shared" si="16" ref="U41:AA42">V42</f>
        <v>5927</v>
      </c>
      <c r="W41" s="57">
        <f t="shared" si="16"/>
        <v>0</v>
      </c>
      <c r="X41" s="57">
        <f t="shared" si="16"/>
        <v>0</v>
      </c>
      <c r="Y41" s="57">
        <f t="shared" si="16"/>
        <v>0</v>
      </c>
      <c r="Z41" s="57">
        <f t="shared" si="16"/>
        <v>5927</v>
      </c>
      <c r="AA41" s="57">
        <f t="shared" si="16"/>
        <v>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27" ht="16.5" customHeight="1">
      <c r="A42" s="70" t="s">
        <v>23</v>
      </c>
      <c r="B42" s="71" t="s">
        <v>127</v>
      </c>
      <c r="C42" s="71" t="s">
        <v>141</v>
      </c>
      <c r="D42" s="72" t="s">
        <v>24</v>
      </c>
      <c r="E42" s="71"/>
      <c r="F42" s="60">
        <f t="shared" si="15"/>
        <v>35000</v>
      </c>
      <c r="G42" s="60">
        <f t="shared" si="15"/>
        <v>0</v>
      </c>
      <c r="H42" s="60">
        <f t="shared" si="15"/>
        <v>35000</v>
      </c>
      <c r="I42" s="60">
        <f t="shared" si="15"/>
        <v>0</v>
      </c>
      <c r="J42" s="60">
        <f t="shared" si="15"/>
        <v>35000</v>
      </c>
      <c r="K42" s="60">
        <f t="shared" si="15"/>
        <v>0</v>
      </c>
      <c r="L42" s="60">
        <f t="shared" si="15"/>
        <v>0</v>
      </c>
      <c r="M42" s="60">
        <f t="shared" si="15"/>
        <v>35000</v>
      </c>
      <c r="N42" s="60">
        <f t="shared" si="15"/>
        <v>0</v>
      </c>
      <c r="O42" s="60">
        <f t="shared" si="15"/>
        <v>-25500</v>
      </c>
      <c r="P42" s="60">
        <f t="shared" si="15"/>
        <v>9500</v>
      </c>
      <c r="Q42" s="60">
        <f t="shared" si="15"/>
        <v>0</v>
      </c>
      <c r="R42" s="60">
        <f t="shared" si="15"/>
        <v>-3573</v>
      </c>
      <c r="S42" s="60">
        <f t="shared" si="15"/>
        <v>5927</v>
      </c>
      <c r="T42" s="60">
        <f t="shared" si="15"/>
        <v>0</v>
      </c>
      <c r="U42" s="60">
        <f t="shared" si="16"/>
        <v>0</v>
      </c>
      <c r="V42" s="60">
        <f t="shared" si="16"/>
        <v>5927</v>
      </c>
      <c r="W42" s="60">
        <f t="shared" si="16"/>
        <v>0</v>
      </c>
      <c r="X42" s="60">
        <f t="shared" si="16"/>
        <v>0</v>
      </c>
      <c r="Y42" s="60">
        <f t="shared" si="16"/>
        <v>0</v>
      </c>
      <c r="Z42" s="60">
        <f t="shared" si="16"/>
        <v>5927</v>
      </c>
      <c r="AA42" s="60">
        <f t="shared" si="16"/>
        <v>0</v>
      </c>
    </row>
    <row r="43" spans="1:66" s="12" customFormat="1" ht="80.25" customHeight="1">
      <c r="A43" s="70" t="s">
        <v>137</v>
      </c>
      <c r="B43" s="71" t="s">
        <v>127</v>
      </c>
      <c r="C43" s="71" t="s">
        <v>141</v>
      </c>
      <c r="D43" s="72" t="s">
        <v>24</v>
      </c>
      <c r="E43" s="71" t="s">
        <v>138</v>
      </c>
      <c r="F43" s="60">
        <v>35000</v>
      </c>
      <c r="G43" s="60">
        <f>H43-F43</f>
        <v>0</v>
      </c>
      <c r="H43" s="60">
        <v>35000</v>
      </c>
      <c r="I43" s="60"/>
      <c r="J43" s="60">
        <v>35000</v>
      </c>
      <c r="K43" s="88"/>
      <c r="L43" s="88"/>
      <c r="M43" s="60">
        <f>H43+K43</f>
        <v>35000</v>
      </c>
      <c r="N43" s="61"/>
      <c r="O43" s="60">
        <f>P43-M43</f>
        <v>-25500</v>
      </c>
      <c r="P43" s="60">
        <v>9500</v>
      </c>
      <c r="Q43" s="60"/>
      <c r="R43" s="60">
        <v>-3573</v>
      </c>
      <c r="S43" s="60">
        <f>P43+R43</f>
        <v>5927</v>
      </c>
      <c r="T43" s="60"/>
      <c r="U43" s="89"/>
      <c r="V43" s="60">
        <f>U43+S43</f>
        <v>5927</v>
      </c>
      <c r="W43" s="60">
        <f>T43</f>
        <v>0</v>
      </c>
      <c r="X43" s="90"/>
      <c r="Y43" s="90"/>
      <c r="Z43" s="60">
        <f>V43+X43+Y43</f>
        <v>5927</v>
      </c>
      <c r="AA43" s="60">
        <f>W43+Y43</f>
        <v>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1:27" ht="20.25" customHeight="1">
      <c r="A44" s="91"/>
      <c r="B44" s="92"/>
      <c r="C44" s="92"/>
      <c r="D44" s="93"/>
      <c r="E44" s="92"/>
      <c r="F44" s="44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47"/>
      <c r="X44" s="44"/>
      <c r="Y44" s="44"/>
      <c r="Z44" s="48"/>
      <c r="AA44" s="48"/>
    </row>
    <row r="45" spans="1:66" s="12" customFormat="1" ht="44.25" customHeight="1">
      <c r="A45" s="54" t="s">
        <v>25</v>
      </c>
      <c r="B45" s="55" t="s">
        <v>127</v>
      </c>
      <c r="C45" s="55" t="s">
        <v>142</v>
      </c>
      <c r="D45" s="68"/>
      <c r="E45" s="55"/>
      <c r="F45" s="57">
        <f aca="true" t="shared" si="17" ref="F45:N45">F46+F50+F58+F48</f>
        <v>88587</v>
      </c>
      <c r="G45" s="57">
        <f t="shared" si="17"/>
        <v>114895</v>
      </c>
      <c r="H45" s="57">
        <f t="shared" si="17"/>
        <v>203482</v>
      </c>
      <c r="I45" s="57">
        <f t="shared" si="17"/>
        <v>0</v>
      </c>
      <c r="J45" s="57">
        <f t="shared" si="17"/>
        <v>131040</v>
      </c>
      <c r="K45" s="57">
        <f t="shared" si="17"/>
        <v>0</v>
      </c>
      <c r="L45" s="57">
        <f t="shared" si="17"/>
        <v>0</v>
      </c>
      <c r="M45" s="57">
        <f t="shared" si="17"/>
        <v>203482</v>
      </c>
      <c r="N45" s="57">
        <f t="shared" si="17"/>
        <v>0</v>
      </c>
      <c r="O45" s="57">
        <f aca="true" t="shared" si="18" ref="O45:T45">O46+O50+O58+O48</f>
        <v>116884</v>
      </c>
      <c r="P45" s="57">
        <f t="shared" si="18"/>
        <v>320366</v>
      </c>
      <c r="Q45" s="57">
        <f t="shared" si="18"/>
        <v>0</v>
      </c>
      <c r="R45" s="57">
        <f t="shared" si="18"/>
        <v>-46427</v>
      </c>
      <c r="S45" s="57">
        <f t="shared" si="18"/>
        <v>273939</v>
      </c>
      <c r="T45" s="57">
        <f t="shared" si="18"/>
        <v>0</v>
      </c>
      <c r="U45" s="57">
        <f aca="true" t="shared" si="19" ref="U45:AA45">U46+U50+U58+U48</f>
        <v>0</v>
      </c>
      <c r="V45" s="57">
        <f t="shared" si="19"/>
        <v>273939</v>
      </c>
      <c r="W45" s="57">
        <f t="shared" si="19"/>
        <v>0</v>
      </c>
      <c r="X45" s="57">
        <f t="shared" si="19"/>
        <v>1894</v>
      </c>
      <c r="Y45" s="57">
        <f t="shared" si="19"/>
        <v>0</v>
      </c>
      <c r="Z45" s="57">
        <f t="shared" si="19"/>
        <v>275833</v>
      </c>
      <c r="AA45" s="57">
        <f t="shared" si="19"/>
        <v>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1:66" s="10" customFormat="1" ht="88.5" customHeight="1">
      <c r="A46" s="70" t="s">
        <v>133</v>
      </c>
      <c r="B46" s="71" t="s">
        <v>127</v>
      </c>
      <c r="C46" s="71" t="s">
        <v>142</v>
      </c>
      <c r="D46" s="72" t="s">
        <v>124</v>
      </c>
      <c r="E46" s="71"/>
      <c r="F46" s="60">
        <f aca="true" t="shared" si="20" ref="F46:AA46">F47</f>
        <v>21675</v>
      </c>
      <c r="G46" s="60">
        <f t="shared" si="20"/>
        <v>-20946</v>
      </c>
      <c r="H46" s="60">
        <f t="shared" si="20"/>
        <v>729</v>
      </c>
      <c r="I46" s="60">
        <f t="shared" si="20"/>
        <v>0</v>
      </c>
      <c r="J46" s="60">
        <f t="shared" si="20"/>
        <v>780</v>
      </c>
      <c r="K46" s="60">
        <f t="shared" si="20"/>
        <v>0</v>
      </c>
      <c r="L46" s="60">
        <f t="shared" si="20"/>
        <v>0</v>
      </c>
      <c r="M46" s="60">
        <f t="shared" si="20"/>
        <v>729</v>
      </c>
      <c r="N46" s="60">
        <f t="shared" si="20"/>
        <v>0</v>
      </c>
      <c r="O46" s="60">
        <f t="shared" si="20"/>
        <v>-18</v>
      </c>
      <c r="P46" s="60">
        <f t="shared" si="20"/>
        <v>711</v>
      </c>
      <c r="Q46" s="60">
        <f t="shared" si="20"/>
        <v>0</v>
      </c>
      <c r="R46" s="60">
        <f t="shared" si="20"/>
        <v>0</v>
      </c>
      <c r="S46" s="60">
        <f t="shared" si="20"/>
        <v>711</v>
      </c>
      <c r="T46" s="60">
        <f t="shared" si="20"/>
        <v>0</v>
      </c>
      <c r="U46" s="60">
        <f t="shared" si="20"/>
        <v>0</v>
      </c>
      <c r="V46" s="60">
        <f t="shared" si="20"/>
        <v>711</v>
      </c>
      <c r="W46" s="60">
        <f t="shared" si="20"/>
        <v>0</v>
      </c>
      <c r="X46" s="60">
        <f t="shared" si="20"/>
        <v>0</v>
      </c>
      <c r="Y46" s="60">
        <f t="shared" si="20"/>
        <v>0</v>
      </c>
      <c r="Z46" s="60">
        <f t="shared" si="20"/>
        <v>711</v>
      </c>
      <c r="AA46" s="60">
        <f t="shared" si="20"/>
        <v>0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4" customFormat="1" ht="33" customHeight="1">
      <c r="A47" s="70" t="s">
        <v>129</v>
      </c>
      <c r="B47" s="71" t="s">
        <v>127</v>
      </c>
      <c r="C47" s="71" t="s">
        <v>142</v>
      </c>
      <c r="D47" s="72" t="s">
        <v>124</v>
      </c>
      <c r="E47" s="71" t="s">
        <v>130</v>
      </c>
      <c r="F47" s="60">
        <v>21675</v>
      </c>
      <c r="G47" s="60">
        <f>H47-F47</f>
        <v>-20946</v>
      </c>
      <c r="H47" s="80">
        <v>729</v>
      </c>
      <c r="I47" s="80"/>
      <c r="J47" s="80">
        <v>780</v>
      </c>
      <c r="K47" s="81"/>
      <c r="L47" s="81"/>
      <c r="M47" s="60">
        <f>H47+K47</f>
        <v>729</v>
      </c>
      <c r="N47" s="61"/>
      <c r="O47" s="60">
        <f>P47-M47</f>
        <v>-18</v>
      </c>
      <c r="P47" s="60">
        <v>711</v>
      </c>
      <c r="Q47" s="60"/>
      <c r="R47" s="81"/>
      <c r="S47" s="60">
        <f>P47+R47</f>
        <v>711</v>
      </c>
      <c r="T47" s="60"/>
      <c r="U47" s="86"/>
      <c r="V47" s="60">
        <f>U47+S47</f>
        <v>711</v>
      </c>
      <c r="W47" s="60">
        <f>T47</f>
        <v>0</v>
      </c>
      <c r="X47" s="84"/>
      <c r="Y47" s="84"/>
      <c r="Z47" s="60">
        <f>V47+X47+Y47</f>
        <v>711</v>
      </c>
      <c r="AA47" s="60">
        <f>W47+Y47</f>
        <v>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</row>
    <row r="48" spans="1:66" s="16" customFormat="1" ht="71.25" customHeight="1">
      <c r="A48" s="70" t="s">
        <v>226</v>
      </c>
      <c r="B48" s="71" t="s">
        <v>127</v>
      </c>
      <c r="C48" s="71" t="s">
        <v>142</v>
      </c>
      <c r="D48" s="72" t="s">
        <v>227</v>
      </c>
      <c r="E48" s="71"/>
      <c r="F48" s="60">
        <f aca="true" t="shared" si="21" ref="F48:AA48">F49</f>
        <v>0</v>
      </c>
      <c r="G48" s="60">
        <f t="shared" si="21"/>
        <v>1896</v>
      </c>
      <c r="H48" s="60">
        <f t="shared" si="21"/>
        <v>1896</v>
      </c>
      <c r="I48" s="60">
        <f t="shared" si="21"/>
        <v>0</v>
      </c>
      <c r="J48" s="60">
        <f t="shared" si="21"/>
        <v>2035</v>
      </c>
      <c r="K48" s="60">
        <f t="shared" si="21"/>
        <v>0</v>
      </c>
      <c r="L48" s="60">
        <f t="shared" si="21"/>
        <v>0</v>
      </c>
      <c r="M48" s="60">
        <f t="shared" si="21"/>
        <v>1896</v>
      </c>
      <c r="N48" s="60">
        <f t="shared" si="21"/>
        <v>0</v>
      </c>
      <c r="O48" s="60">
        <f t="shared" si="21"/>
        <v>1585</v>
      </c>
      <c r="P48" s="60">
        <f t="shared" si="21"/>
        <v>3481</v>
      </c>
      <c r="Q48" s="60">
        <f t="shared" si="21"/>
        <v>0</v>
      </c>
      <c r="R48" s="60">
        <f t="shared" si="21"/>
        <v>0</v>
      </c>
      <c r="S48" s="60">
        <f t="shared" si="21"/>
        <v>3481</v>
      </c>
      <c r="T48" s="60">
        <f t="shared" si="21"/>
        <v>0</v>
      </c>
      <c r="U48" s="60">
        <f t="shared" si="21"/>
        <v>0</v>
      </c>
      <c r="V48" s="60">
        <f t="shared" si="21"/>
        <v>3481</v>
      </c>
      <c r="W48" s="60">
        <f t="shared" si="21"/>
        <v>0</v>
      </c>
      <c r="X48" s="60">
        <f t="shared" si="21"/>
        <v>0</v>
      </c>
      <c r="Y48" s="60">
        <f t="shared" si="21"/>
        <v>0</v>
      </c>
      <c r="Z48" s="60">
        <f t="shared" si="21"/>
        <v>3481</v>
      </c>
      <c r="AA48" s="60">
        <f t="shared" si="21"/>
        <v>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16" customFormat="1" ht="22.5" customHeight="1">
      <c r="A49" s="70" t="s">
        <v>228</v>
      </c>
      <c r="B49" s="71" t="s">
        <v>127</v>
      </c>
      <c r="C49" s="71" t="s">
        <v>142</v>
      </c>
      <c r="D49" s="72" t="s">
        <v>227</v>
      </c>
      <c r="E49" s="71" t="s">
        <v>229</v>
      </c>
      <c r="F49" s="60"/>
      <c r="G49" s="60">
        <f>H49-F49</f>
        <v>1896</v>
      </c>
      <c r="H49" s="80">
        <v>1896</v>
      </c>
      <c r="I49" s="80"/>
      <c r="J49" s="80">
        <v>2035</v>
      </c>
      <c r="K49" s="80"/>
      <c r="L49" s="80"/>
      <c r="M49" s="60">
        <f>H49+K49</f>
        <v>1896</v>
      </c>
      <c r="N49" s="61"/>
      <c r="O49" s="60">
        <f>P49-M49</f>
        <v>1585</v>
      </c>
      <c r="P49" s="60">
        <v>3481</v>
      </c>
      <c r="Q49" s="60"/>
      <c r="R49" s="80"/>
      <c r="S49" s="60">
        <f>P49+R49</f>
        <v>3481</v>
      </c>
      <c r="T49" s="60"/>
      <c r="U49" s="62"/>
      <c r="V49" s="60">
        <f>U49+S49</f>
        <v>3481</v>
      </c>
      <c r="W49" s="60">
        <f>T49</f>
        <v>0</v>
      </c>
      <c r="X49" s="63"/>
      <c r="Y49" s="63"/>
      <c r="Z49" s="60">
        <f>V49+X49+Y49</f>
        <v>3481</v>
      </c>
      <c r="AA49" s="60">
        <f>W49+Y49</f>
        <v>0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10" customFormat="1" ht="60" customHeight="1">
      <c r="A50" s="70" t="s">
        <v>26</v>
      </c>
      <c r="B50" s="71" t="s">
        <v>127</v>
      </c>
      <c r="C50" s="71" t="s">
        <v>142</v>
      </c>
      <c r="D50" s="72" t="s">
        <v>27</v>
      </c>
      <c r="E50" s="71"/>
      <c r="F50" s="60">
        <f>F51+F56</f>
        <v>59454</v>
      </c>
      <c r="G50" s="60">
        <f aca="true" t="shared" si="22" ref="G50:N50">G51+G56+G57</f>
        <v>117306</v>
      </c>
      <c r="H50" s="60">
        <f t="shared" si="22"/>
        <v>176760</v>
      </c>
      <c r="I50" s="60">
        <f t="shared" si="22"/>
        <v>0</v>
      </c>
      <c r="J50" s="60">
        <f t="shared" si="22"/>
        <v>105804</v>
      </c>
      <c r="K50" s="60">
        <f t="shared" si="22"/>
        <v>0</v>
      </c>
      <c r="L50" s="60">
        <f t="shared" si="22"/>
        <v>0</v>
      </c>
      <c r="M50" s="60">
        <f t="shared" si="22"/>
        <v>176760</v>
      </c>
      <c r="N50" s="60">
        <f t="shared" si="22"/>
        <v>0</v>
      </c>
      <c r="O50" s="60">
        <f aca="true" t="shared" si="23" ref="O50:T50">O51+O52+O56+O57</f>
        <v>128545</v>
      </c>
      <c r="P50" s="60">
        <f t="shared" si="23"/>
        <v>305305</v>
      </c>
      <c r="Q50" s="60">
        <f t="shared" si="23"/>
        <v>0</v>
      </c>
      <c r="R50" s="60">
        <f t="shared" si="23"/>
        <v>-46427</v>
      </c>
      <c r="S50" s="60">
        <f t="shared" si="23"/>
        <v>258878</v>
      </c>
      <c r="T50" s="60">
        <f t="shared" si="23"/>
        <v>0</v>
      </c>
      <c r="U50" s="60">
        <f aca="true" t="shared" si="24" ref="U50:AA50">U51+U52+U56+U57+U54</f>
        <v>0</v>
      </c>
      <c r="V50" s="60">
        <f t="shared" si="24"/>
        <v>258878</v>
      </c>
      <c r="W50" s="60">
        <f t="shared" si="24"/>
        <v>0</v>
      </c>
      <c r="X50" s="60">
        <f t="shared" si="24"/>
        <v>1894</v>
      </c>
      <c r="Y50" s="60">
        <f t="shared" si="24"/>
        <v>0</v>
      </c>
      <c r="Z50" s="60">
        <f t="shared" si="24"/>
        <v>260772</v>
      </c>
      <c r="AA50" s="60">
        <f t="shared" si="24"/>
        <v>0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8" customFormat="1" ht="70.5" customHeight="1">
      <c r="A51" s="70" t="s">
        <v>137</v>
      </c>
      <c r="B51" s="71" t="s">
        <v>127</v>
      </c>
      <c r="C51" s="71" t="s">
        <v>142</v>
      </c>
      <c r="D51" s="72" t="s">
        <v>27</v>
      </c>
      <c r="E51" s="71" t="s">
        <v>138</v>
      </c>
      <c r="F51" s="60">
        <v>35454</v>
      </c>
      <c r="G51" s="60">
        <f>H51-F51</f>
        <v>24871</v>
      </c>
      <c r="H51" s="60">
        <f>10338+214+1202+30641+415+17515</f>
        <v>60325</v>
      </c>
      <c r="I51" s="60"/>
      <c r="J51" s="60">
        <f>11072+230+1287+31092+445+18960</f>
        <v>63086</v>
      </c>
      <c r="K51" s="76"/>
      <c r="L51" s="76"/>
      <c r="M51" s="60">
        <f>H51+K51</f>
        <v>60325</v>
      </c>
      <c r="N51" s="61"/>
      <c r="O51" s="60">
        <f>P51-M51</f>
        <v>210558</v>
      </c>
      <c r="P51" s="60">
        <f>250704+10823+1100+346+7910</f>
        <v>270883</v>
      </c>
      <c r="Q51" s="60"/>
      <c r="R51" s="60">
        <v>-46427</v>
      </c>
      <c r="S51" s="60">
        <f>P51+R51</f>
        <v>224456</v>
      </c>
      <c r="T51" s="60"/>
      <c r="U51" s="46">
        <v>-7360</v>
      </c>
      <c r="V51" s="60">
        <f>U51+S51</f>
        <v>217096</v>
      </c>
      <c r="W51" s="60">
        <f>T51</f>
        <v>0</v>
      </c>
      <c r="X51" s="60">
        <f>520+624+750</f>
        <v>1894</v>
      </c>
      <c r="Y51" s="77"/>
      <c r="Z51" s="60">
        <f>V51+X51+Y51</f>
        <v>218990</v>
      </c>
      <c r="AA51" s="60">
        <f>W51+Y51</f>
        <v>0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</row>
    <row r="52" spans="1:66" s="18" customFormat="1" ht="129.75" customHeight="1">
      <c r="A52" s="70" t="s">
        <v>284</v>
      </c>
      <c r="B52" s="71" t="s">
        <v>127</v>
      </c>
      <c r="C52" s="71" t="s">
        <v>142</v>
      </c>
      <c r="D52" s="72" t="s">
        <v>262</v>
      </c>
      <c r="E52" s="71"/>
      <c r="F52" s="60"/>
      <c r="G52" s="60"/>
      <c r="H52" s="60"/>
      <c r="I52" s="60"/>
      <c r="J52" s="60"/>
      <c r="K52" s="76"/>
      <c r="L52" s="76"/>
      <c r="M52" s="60"/>
      <c r="N52" s="61"/>
      <c r="O52" s="60">
        <f aca="true" t="shared" si="25" ref="O52:AA52">O53</f>
        <v>6922</v>
      </c>
      <c r="P52" s="60">
        <f t="shared" si="25"/>
        <v>6922</v>
      </c>
      <c r="Q52" s="60">
        <f t="shared" si="25"/>
        <v>0</v>
      </c>
      <c r="R52" s="60">
        <f t="shared" si="25"/>
        <v>0</v>
      </c>
      <c r="S52" s="60">
        <f t="shared" si="25"/>
        <v>6922</v>
      </c>
      <c r="T52" s="60">
        <f t="shared" si="25"/>
        <v>0</v>
      </c>
      <c r="U52" s="60">
        <f t="shared" si="25"/>
        <v>0</v>
      </c>
      <c r="V52" s="60">
        <f t="shared" si="25"/>
        <v>6922</v>
      </c>
      <c r="W52" s="60">
        <f t="shared" si="25"/>
        <v>0</v>
      </c>
      <c r="X52" s="60">
        <f t="shared" si="25"/>
        <v>0</v>
      </c>
      <c r="Y52" s="60">
        <f t="shared" si="25"/>
        <v>0</v>
      </c>
      <c r="Z52" s="60">
        <f t="shared" si="25"/>
        <v>6922</v>
      </c>
      <c r="AA52" s="60">
        <f t="shared" si="25"/>
        <v>0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</row>
    <row r="53" spans="1:66" s="18" customFormat="1" ht="108.75" customHeight="1">
      <c r="A53" s="70" t="s">
        <v>256</v>
      </c>
      <c r="B53" s="71" t="s">
        <v>127</v>
      </c>
      <c r="C53" s="71" t="s">
        <v>142</v>
      </c>
      <c r="D53" s="72" t="s">
        <v>262</v>
      </c>
      <c r="E53" s="71" t="s">
        <v>144</v>
      </c>
      <c r="F53" s="60"/>
      <c r="G53" s="60"/>
      <c r="H53" s="60"/>
      <c r="I53" s="60"/>
      <c r="J53" s="60"/>
      <c r="K53" s="76"/>
      <c r="L53" s="76"/>
      <c r="M53" s="60"/>
      <c r="N53" s="61"/>
      <c r="O53" s="60">
        <f>P53-M53</f>
        <v>6922</v>
      </c>
      <c r="P53" s="60">
        <v>6922</v>
      </c>
      <c r="Q53" s="60"/>
      <c r="R53" s="76"/>
      <c r="S53" s="60">
        <f>P53+R53</f>
        <v>6922</v>
      </c>
      <c r="T53" s="60"/>
      <c r="U53" s="76"/>
      <c r="V53" s="60">
        <f>U53+S53</f>
        <v>6922</v>
      </c>
      <c r="W53" s="60">
        <f>T53</f>
        <v>0</v>
      </c>
      <c r="X53" s="77"/>
      <c r="Y53" s="77"/>
      <c r="Z53" s="60">
        <f>V53+X53+Y53</f>
        <v>6922</v>
      </c>
      <c r="AA53" s="60">
        <f>W53+Y53</f>
        <v>0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</row>
    <row r="54" spans="1:66" s="18" customFormat="1" ht="169.5" customHeight="1">
      <c r="A54" s="94" t="s">
        <v>353</v>
      </c>
      <c r="B54" s="71" t="s">
        <v>127</v>
      </c>
      <c r="C54" s="71" t="s">
        <v>142</v>
      </c>
      <c r="D54" s="95" t="s">
        <v>354</v>
      </c>
      <c r="E54" s="71"/>
      <c r="F54" s="60"/>
      <c r="G54" s="60"/>
      <c r="H54" s="60"/>
      <c r="I54" s="60"/>
      <c r="J54" s="60"/>
      <c r="K54" s="76"/>
      <c r="L54" s="76"/>
      <c r="M54" s="60"/>
      <c r="N54" s="61"/>
      <c r="O54" s="60"/>
      <c r="P54" s="60"/>
      <c r="Q54" s="60"/>
      <c r="R54" s="76"/>
      <c r="S54" s="60"/>
      <c r="T54" s="60"/>
      <c r="U54" s="62">
        <f aca="true" t="shared" si="26" ref="U54:AA54">U55</f>
        <v>7360</v>
      </c>
      <c r="V54" s="60">
        <f t="shared" si="26"/>
        <v>7360</v>
      </c>
      <c r="W54" s="60">
        <f t="shared" si="26"/>
        <v>0</v>
      </c>
      <c r="X54" s="60">
        <f t="shared" si="26"/>
        <v>0</v>
      </c>
      <c r="Y54" s="60">
        <f t="shared" si="26"/>
        <v>0</v>
      </c>
      <c r="Z54" s="60">
        <f t="shared" si="26"/>
        <v>7360</v>
      </c>
      <c r="AA54" s="60">
        <f t="shared" si="26"/>
        <v>0</v>
      </c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</row>
    <row r="55" spans="1:66" s="18" customFormat="1" ht="108.75" customHeight="1">
      <c r="A55" s="94" t="s">
        <v>256</v>
      </c>
      <c r="B55" s="71" t="s">
        <v>127</v>
      </c>
      <c r="C55" s="71" t="s">
        <v>142</v>
      </c>
      <c r="D55" s="95" t="s">
        <v>354</v>
      </c>
      <c r="E55" s="71" t="s">
        <v>144</v>
      </c>
      <c r="F55" s="60"/>
      <c r="G55" s="60"/>
      <c r="H55" s="60"/>
      <c r="I55" s="60"/>
      <c r="J55" s="60"/>
      <c r="K55" s="76"/>
      <c r="L55" s="76"/>
      <c r="M55" s="60"/>
      <c r="N55" s="61"/>
      <c r="O55" s="60"/>
      <c r="P55" s="60"/>
      <c r="Q55" s="60"/>
      <c r="R55" s="76"/>
      <c r="S55" s="60"/>
      <c r="T55" s="60"/>
      <c r="U55" s="46">
        <v>7360</v>
      </c>
      <c r="V55" s="60">
        <f>U55+S55</f>
        <v>7360</v>
      </c>
      <c r="W55" s="60"/>
      <c r="X55" s="77"/>
      <c r="Y55" s="77"/>
      <c r="Z55" s="60">
        <f>V55+X55+Y55</f>
        <v>7360</v>
      </c>
      <c r="AA55" s="60">
        <f>W55+Y55</f>
        <v>0</v>
      </c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</row>
    <row r="56" spans="1:66" s="18" customFormat="1" ht="120" customHeight="1">
      <c r="A56" s="70" t="s">
        <v>145</v>
      </c>
      <c r="B56" s="71" t="s">
        <v>127</v>
      </c>
      <c r="C56" s="71" t="s">
        <v>142</v>
      </c>
      <c r="D56" s="72" t="s">
        <v>27</v>
      </c>
      <c r="E56" s="71" t="s">
        <v>146</v>
      </c>
      <c r="F56" s="60">
        <v>24000</v>
      </c>
      <c r="G56" s="60">
        <f>H56-F56</f>
        <v>30000</v>
      </c>
      <c r="H56" s="60">
        <v>54000</v>
      </c>
      <c r="I56" s="60"/>
      <c r="J56" s="60">
        <v>24000</v>
      </c>
      <c r="K56" s="76"/>
      <c r="L56" s="76"/>
      <c r="M56" s="60">
        <f>H56+K56</f>
        <v>54000</v>
      </c>
      <c r="N56" s="61"/>
      <c r="O56" s="60">
        <f>P56-M56</f>
        <v>-26500</v>
      </c>
      <c r="P56" s="60">
        <f>24000+3500</f>
        <v>27500</v>
      </c>
      <c r="Q56" s="60"/>
      <c r="R56" s="76"/>
      <c r="S56" s="60">
        <f>P56+R56</f>
        <v>27500</v>
      </c>
      <c r="T56" s="60"/>
      <c r="U56" s="76"/>
      <c r="V56" s="60">
        <f>U56+S56</f>
        <v>27500</v>
      </c>
      <c r="W56" s="60">
        <f>T56</f>
        <v>0</v>
      </c>
      <c r="X56" s="77"/>
      <c r="Y56" s="77"/>
      <c r="Z56" s="60">
        <f>V56+X56+Y56</f>
        <v>27500</v>
      </c>
      <c r="AA56" s="60">
        <f>W56+Y56</f>
        <v>0</v>
      </c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</row>
    <row r="57" spans="1:66" s="18" customFormat="1" ht="21.75" customHeight="1" hidden="1">
      <c r="A57" s="70" t="s">
        <v>228</v>
      </c>
      <c r="B57" s="71" t="s">
        <v>127</v>
      </c>
      <c r="C57" s="71" t="s">
        <v>142</v>
      </c>
      <c r="D57" s="72" t="s">
        <v>27</v>
      </c>
      <c r="E57" s="71" t="s">
        <v>229</v>
      </c>
      <c r="F57" s="60"/>
      <c r="G57" s="60">
        <f>H57-F57</f>
        <v>62435</v>
      </c>
      <c r="H57" s="60">
        <v>62435</v>
      </c>
      <c r="I57" s="60"/>
      <c r="J57" s="60">
        <v>18718</v>
      </c>
      <c r="K57" s="76"/>
      <c r="L57" s="76"/>
      <c r="M57" s="60">
        <f>H57+K57</f>
        <v>62435</v>
      </c>
      <c r="N57" s="61"/>
      <c r="O57" s="60">
        <f>P57-M57</f>
        <v>-62435</v>
      </c>
      <c r="P57" s="60"/>
      <c r="Q57" s="60"/>
      <c r="R57" s="76"/>
      <c r="S57" s="60">
        <f>P57+R57</f>
        <v>0</v>
      </c>
      <c r="T57" s="60"/>
      <c r="U57" s="76"/>
      <c r="V57" s="78"/>
      <c r="W57" s="78"/>
      <c r="X57" s="77"/>
      <c r="Y57" s="77"/>
      <c r="Z57" s="79"/>
      <c r="AA57" s="79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</row>
    <row r="58" spans="1:66" s="18" customFormat="1" ht="39.75" customHeight="1">
      <c r="A58" s="70" t="s">
        <v>121</v>
      </c>
      <c r="B58" s="71" t="s">
        <v>127</v>
      </c>
      <c r="C58" s="71" t="s">
        <v>142</v>
      </c>
      <c r="D58" s="72" t="s">
        <v>122</v>
      </c>
      <c r="E58" s="71"/>
      <c r="F58" s="60">
        <f aca="true" t="shared" si="27" ref="F58:N58">F59</f>
        <v>7458</v>
      </c>
      <c r="G58" s="60">
        <f t="shared" si="27"/>
        <v>16639</v>
      </c>
      <c r="H58" s="60">
        <f t="shared" si="27"/>
        <v>24097</v>
      </c>
      <c r="I58" s="60">
        <f t="shared" si="27"/>
        <v>0</v>
      </c>
      <c r="J58" s="60">
        <f t="shared" si="27"/>
        <v>22421</v>
      </c>
      <c r="K58" s="60">
        <f t="shared" si="27"/>
        <v>0</v>
      </c>
      <c r="L58" s="60">
        <f t="shared" si="27"/>
        <v>0</v>
      </c>
      <c r="M58" s="60">
        <f t="shared" si="27"/>
        <v>24097</v>
      </c>
      <c r="N58" s="60">
        <f t="shared" si="27"/>
        <v>0</v>
      </c>
      <c r="O58" s="60">
        <f aca="true" t="shared" si="28" ref="O58:T58">O59+O63+O60</f>
        <v>-13228</v>
      </c>
      <c r="P58" s="60">
        <f t="shared" si="28"/>
        <v>10869</v>
      </c>
      <c r="Q58" s="60">
        <f t="shared" si="28"/>
        <v>0</v>
      </c>
      <c r="R58" s="60">
        <f t="shared" si="28"/>
        <v>0</v>
      </c>
      <c r="S58" s="60">
        <f t="shared" si="28"/>
        <v>10869</v>
      </c>
      <c r="T58" s="60">
        <f t="shared" si="28"/>
        <v>0</v>
      </c>
      <c r="U58" s="60">
        <f aca="true" t="shared" si="29" ref="U58:AA58">U59+U63+U60</f>
        <v>0</v>
      </c>
      <c r="V58" s="60">
        <f t="shared" si="29"/>
        <v>10869</v>
      </c>
      <c r="W58" s="60">
        <f t="shared" si="29"/>
        <v>0</v>
      </c>
      <c r="X58" s="60">
        <f t="shared" si="29"/>
        <v>0</v>
      </c>
      <c r="Y58" s="60">
        <f t="shared" si="29"/>
        <v>0</v>
      </c>
      <c r="Z58" s="60">
        <f t="shared" si="29"/>
        <v>10869</v>
      </c>
      <c r="AA58" s="60">
        <f t="shared" si="29"/>
        <v>0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</row>
    <row r="59" spans="1:66" s="18" customFormat="1" ht="54.75" customHeight="1" hidden="1">
      <c r="A59" s="70" t="s">
        <v>137</v>
      </c>
      <c r="B59" s="71" t="s">
        <v>127</v>
      </c>
      <c r="C59" s="71" t="s">
        <v>142</v>
      </c>
      <c r="D59" s="72" t="s">
        <v>122</v>
      </c>
      <c r="E59" s="71" t="s">
        <v>138</v>
      </c>
      <c r="F59" s="60">
        <v>7458</v>
      </c>
      <c r="G59" s="60">
        <f>H59-F59</f>
        <v>16639</v>
      </c>
      <c r="H59" s="60">
        <f>4179+19918</f>
        <v>24097</v>
      </c>
      <c r="I59" s="60"/>
      <c r="J59" s="60">
        <f>4179+18242</f>
        <v>22421</v>
      </c>
      <c r="K59" s="76"/>
      <c r="L59" s="76"/>
      <c r="M59" s="60">
        <f>H59+K59</f>
        <v>24097</v>
      </c>
      <c r="N59" s="61"/>
      <c r="O59" s="60">
        <f>P59-M59</f>
        <v>-24097</v>
      </c>
      <c r="P59" s="60"/>
      <c r="Q59" s="60"/>
      <c r="R59" s="76"/>
      <c r="S59" s="60">
        <f>P59+R59</f>
        <v>0</v>
      </c>
      <c r="T59" s="60"/>
      <c r="U59" s="60">
        <f aca="true" t="shared" si="30" ref="U59:AA59">R59+T59</f>
        <v>0</v>
      </c>
      <c r="V59" s="60">
        <f t="shared" si="30"/>
        <v>0</v>
      </c>
      <c r="W59" s="60">
        <f t="shared" si="30"/>
        <v>0</v>
      </c>
      <c r="X59" s="60">
        <f t="shared" si="30"/>
        <v>0</v>
      </c>
      <c r="Y59" s="60">
        <f t="shared" si="30"/>
        <v>0</v>
      </c>
      <c r="Z59" s="60">
        <f t="shared" si="30"/>
        <v>0</v>
      </c>
      <c r="AA59" s="60">
        <f t="shared" si="30"/>
        <v>0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</row>
    <row r="60" spans="1:66" s="18" customFormat="1" ht="72" customHeight="1">
      <c r="A60" s="94" t="s">
        <v>363</v>
      </c>
      <c r="B60" s="71" t="s">
        <v>127</v>
      </c>
      <c r="C60" s="71" t="s">
        <v>142</v>
      </c>
      <c r="D60" s="72" t="s">
        <v>313</v>
      </c>
      <c r="E60" s="71"/>
      <c r="F60" s="60"/>
      <c r="G60" s="60"/>
      <c r="H60" s="60"/>
      <c r="I60" s="60"/>
      <c r="J60" s="60"/>
      <c r="K60" s="76"/>
      <c r="L60" s="76"/>
      <c r="M60" s="60"/>
      <c r="N60" s="61"/>
      <c r="O60" s="60">
        <f aca="true" t="shared" si="31" ref="O60:AA61">O61</f>
        <v>7179</v>
      </c>
      <c r="P60" s="60">
        <f t="shared" si="31"/>
        <v>7179</v>
      </c>
      <c r="Q60" s="60">
        <f t="shared" si="31"/>
        <v>0</v>
      </c>
      <c r="R60" s="60">
        <f t="shared" si="31"/>
        <v>0</v>
      </c>
      <c r="S60" s="60">
        <f t="shared" si="31"/>
        <v>7179</v>
      </c>
      <c r="T60" s="60">
        <f t="shared" si="31"/>
        <v>0</v>
      </c>
      <c r="U60" s="60">
        <f t="shared" si="31"/>
        <v>0</v>
      </c>
      <c r="V60" s="60">
        <f t="shared" si="31"/>
        <v>7179</v>
      </c>
      <c r="W60" s="60">
        <f t="shared" si="31"/>
        <v>0</v>
      </c>
      <c r="X60" s="60">
        <f t="shared" si="31"/>
        <v>0</v>
      </c>
      <c r="Y60" s="60">
        <f t="shared" si="31"/>
        <v>0</v>
      </c>
      <c r="Z60" s="60">
        <f t="shared" si="31"/>
        <v>7179</v>
      </c>
      <c r="AA60" s="60">
        <f t="shared" si="31"/>
        <v>0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</row>
    <row r="61" spans="1:66" s="18" customFormat="1" ht="91.5" customHeight="1">
      <c r="A61" s="94" t="s">
        <v>364</v>
      </c>
      <c r="B61" s="71" t="s">
        <v>127</v>
      </c>
      <c r="C61" s="71" t="s">
        <v>142</v>
      </c>
      <c r="D61" s="72" t="s">
        <v>315</v>
      </c>
      <c r="E61" s="71"/>
      <c r="F61" s="60"/>
      <c r="G61" s="60"/>
      <c r="H61" s="60"/>
      <c r="I61" s="60"/>
      <c r="J61" s="60"/>
      <c r="K61" s="76"/>
      <c r="L61" s="76"/>
      <c r="M61" s="60"/>
      <c r="N61" s="61"/>
      <c r="O61" s="60">
        <f t="shared" si="31"/>
        <v>7179</v>
      </c>
      <c r="P61" s="60">
        <f t="shared" si="31"/>
        <v>7179</v>
      </c>
      <c r="Q61" s="60">
        <f t="shared" si="31"/>
        <v>0</v>
      </c>
      <c r="R61" s="60">
        <f t="shared" si="31"/>
        <v>0</v>
      </c>
      <c r="S61" s="60">
        <f t="shared" si="31"/>
        <v>7179</v>
      </c>
      <c r="T61" s="60">
        <f t="shared" si="31"/>
        <v>0</v>
      </c>
      <c r="U61" s="60">
        <f t="shared" si="31"/>
        <v>0</v>
      </c>
      <c r="V61" s="60">
        <f t="shared" si="31"/>
        <v>7179</v>
      </c>
      <c r="W61" s="60">
        <f t="shared" si="31"/>
        <v>0</v>
      </c>
      <c r="X61" s="60">
        <f t="shared" si="31"/>
        <v>0</v>
      </c>
      <c r="Y61" s="60">
        <f t="shared" si="31"/>
        <v>0</v>
      </c>
      <c r="Z61" s="60">
        <f t="shared" si="31"/>
        <v>7179</v>
      </c>
      <c r="AA61" s="60">
        <f t="shared" si="31"/>
        <v>0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18" customFormat="1" ht="74.25" customHeight="1">
      <c r="A62" s="70" t="s">
        <v>137</v>
      </c>
      <c r="B62" s="71" t="s">
        <v>127</v>
      </c>
      <c r="C62" s="71" t="s">
        <v>142</v>
      </c>
      <c r="D62" s="72" t="s">
        <v>315</v>
      </c>
      <c r="E62" s="71" t="s">
        <v>138</v>
      </c>
      <c r="F62" s="60"/>
      <c r="G62" s="60"/>
      <c r="H62" s="60"/>
      <c r="I62" s="60"/>
      <c r="J62" s="60"/>
      <c r="K62" s="76"/>
      <c r="L62" s="76"/>
      <c r="M62" s="60"/>
      <c r="N62" s="61"/>
      <c r="O62" s="60">
        <f>P62-M62</f>
        <v>7179</v>
      </c>
      <c r="P62" s="60">
        <v>7179</v>
      </c>
      <c r="Q62" s="60"/>
      <c r="R62" s="76"/>
      <c r="S62" s="60">
        <f>P62+R62</f>
        <v>7179</v>
      </c>
      <c r="T62" s="60"/>
      <c r="U62" s="76"/>
      <c r="V62" s="60">
        <f>U62+S62</f>
        <v>7179</v>
      </c>
      <c r="W62" s="60">
        <f>T62</f>
        <v>0</v>
      </c>
      <c r="X62" s="77"/>
      <c r="Y62" s="77"/>
      <c r="Z62" s="60">
        <f>V62+X62+Y62</f>
        <v>7179</v>
      </c>
      <c r="AA62" s="60">
        <f>W62+Y62</f>
        <v>0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18" customFormat="1" ht="40.5" customHeight="1">
      <c r="A63" s="70" t="s">
        <v>365</v>
      </c>
      <c r="B63" s="71" t="s">
        <v>127</v>
      </c>
      <c r="C63" s="71" t="s">
        <v>142</v>
      </c>
      <c r="D63" s="72" t="s">
        <v>303</v>
      </c>
      <c r="E63" s="71"/>
      <c r="F63" s="60"/>
      <c r="G63" s="60"/>
      <c r="H63" s="60"/>
      <c r="I63" s="60"/>
      <c r="J63" s="60"/>
      <c r="K63" s="76"/>
      <c r="L63" s="76"/>
      <c r="M63" s="60"/>
      <c r="N63" s="61"/>
      <c r="O63" s="60">
        <f aca="true" t="shared" si="32" ref="O63:AA64">O64</f>
        <v>3690</v>
      </c>
      <c r="P63" s="60">
        <f t="shared" si="32"/>
        <v>3690</v>
      </c>
      <c r="Q63" s="60">
        <f t="shared" si="32"/>
        <v>0</v>
      </c>
      <c r="R63" s="60">
        <f t="shared" si="32"/>
        <v>0</v>
      </c>
      <c r="S63" s="60">
        <f t="shared" si="32"/>
        <v>3690</v>
      </c>
      <c r="T63" s="60">
        <f t="shared" si="32"/>
        <v>0</v>
      </c>
      <c r="U63" s="60">
        <f t="shared" si="32"/>
        <v>0</v>
      </c>
      <c r="V63" s="60">
        <f t="shared" si="32"/>
        <v>3690</v>
      </c>
      <c r="W63" s="60">
        <f t="shared" si="32"/>
        <v>0</v>
      </c>
      <c r="X63" s="60">
        <f t="shared" si="32"/>
        <v>0</v>
      </c>
      <c r="Y63" s="60">
        <f t="shared" si="32"/>
        <v>0</v>
      </c>
      <c r="Z63" s="60">
        <f t="shared" si="32"/>
        <v>3690</v>
      </c>
      <c r="AA63" s="60">
        <f t="shared" si="32"/>
        <v>0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18" customFormat="1" ht="62.25" customHeight="1">
      <c r="A64" s="70" t="s">
        <v>366</v>
      </c>
      <c r="B64" s="71" t="s">
        <v>127</v>
      </c>
      <c r="C64" s="71" t="s">
        <v>142</v>
      </c>
      <c r="D64" s="72" t="s">
        <v>304</v>
      </c>
      <c r="E64" s="71"/>
      <c r="F64" s="60"/>
      <c r="G64" s="60"/>
      <c r="H64" s="60"/>
      <c r="I64" s="60"/>
      <c r="J64" s="60"/>
      <c r="K64" s="76"/>
      <c r="L64" s="76"/>
      <c r="M64" s="60"/>
      <c r="N64" s="61"/>
      <c r="O64" s="60">
        <f t="shared" si="32"/>
        <v>3690</v>
      </c>
      <c r="P64" s="60">
        <f t="shared" si="32"/>
        <v>3690</v>
      </c>
      <c r="Q64" s="60">
        <f t="shared" si="32"/>
        <v>0</v>
      </c>
      <c r="R64" s="60">
        <f t="shared" si="32"/>
        <v>0</v>
      </c>
      <c r="S64" s="60">
        <f t="shared" si="32"/>
        <v>3690</v>
      </c>
      <c r="T64" s="60">
        <f t="shared" si="32"/>
        <v>0</v>
      </c>
      <c r="U64" s="60">
        <f t="shared" si="32"/>
        <v>0</v>
      </c>
      <c r="V64" s="60">
        <f t="shared" si="32"/>
        <v>3690</v>
      </c>
      <c r="W64" s="60">
        <f t="shared" si="32"/>
        <v>0</v>
      </c>
      <c r="X64" s="60">
        <f t="shared" si="32"/>
        <v>0</v>
      </c>
      <c r="Y64" s="60">
        <f t="shared" si="32"/>
        <v>0</v>
      </c>
      <c r="Z64" s="60">
        <f t="shared" si="32"/>
        <v>3690</v>
      </c>
      <c r="AA64" s="60">
        <f t="shared" si="32"/>
        <v>0</v>
      </c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66" s="18" customFormat="1" ht="78.75" customHeight="1">
      <c r="A65" s="70" t="s">
        <v>137</v>
      </c>
      <c r="B65" s="71" t="s">
        <v>127</v>
      </c>
      <c r="C65" s="71" t="s">
        <v>142</v>
      </c>
      <c r="D65" s="72" t="s">
        <v>304</v>
      </c>
      <c r="E65" s="71" t="s">
        <v>138</v>
      </c>
      <c r="F65" s="60"/>
      <c r="G65" s="60"/>
      <c r="H65" s="60"/>
      <c r="I65" s="60"/>
      <c r="J65" s="60"/>
      <c r="K65" s="76"/>
      <c r="L65" s="76"/>
      <c r="M65" s="60"/>
      <c r="N65" s="61"/>
      <c r="O65" s="60">
        <f>P65-M65</f>
        <v>3690</v>
      </c>
      <c r="P65" s="60">
        <v>3690</v>
      </c>
      <c r="Q65" s="60"/>
      <c r="R65" s="76"/>
      <c r="S65" s="60">
        <f>P65+R65</f>
        <v>3690</v>
      </c>
      <c r="T65" s="60"/>
      <c r="U65" s="76"/>
      <c r="V65" s="60">
        <f>U65+S65</f>
        <v>3690</v>
      </c>
      <c r="W65" s="60">
        <f>T65</f>
        <v>0</v>
      </c>
      <c r="X65" s="77"/>
      <c r="Y65" s="77"/>
      <c r="Z65" s="60">
        <f>V65+X65+Y65</f>
        <v>3690</v>
      </c>
      <c r="AA65" s="60">
        <f>W65+Y65</f>
        <v>0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</row>
    <row r="66" spans="1:27" ht="15">
      <c r="A66" s="91"/>
      <c r="B66" s="92"/>
      <c r="C66" s="92"/>
      <c r="D66" s="93"/>
      <c r="E66" s="92"/>
      <c r="F66" s="44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7"/>
      <c r="W66" s="47"/>
      <c r="X66" s="44"/>
      <c r="Y66" s="44"/>
      <c r="Z66" s="48"/>
      <c r="AA66" s="48"/>
    </row>
    <row r="67" spans="1:67" s="8" customFormat="1" ht="89.25" customHeight="1">
      <c r="A67" s="49" t="s">
        <v>28</v>
      </c>
      <c r="B67" s="50" t="s">
        <v>29</v>
      </c>
      <c r="C67" s="50"/>
      <c r="D67" s="51"/>
      <c r="E67" s="50"/>
      <c r="F67" s="96">
        <f aca="true" t="shared" si="33" ref="F67:N67">F69+F80</f>
        <v>67236</v>
      </c>
      <c r="G67" s="96">
        <f t="shared" si="33"/>
        <v>30520</v>
      </c>
      <c r="H67" s="96">
        <f t="shared" si="33"/>
        <v>97756</v>
      </c>
      <c r="I67" s="96">
        <f t="shared" si="33"/>
        <v>0</v>
      </c>
      <c r="J67" s="96">
        <f t="shared" si="33"/>
        <v>104920</v>
      </c>
      <c r="K67" s="96">
        <f t="shared" si="33"/>
        <v>0</v>
      </c>
      <c r="L67" s="96">
        <f t="shared" si="33"/>
        <v>0</v>
      </c>
      <c r="M67" s="96">
        <f t="shared" si="33"/>
        <v>97756</v>
      </c>
      <c r="N67" s="96">
        <f t="shared" si="33"/>
        <v>0</v>
      </c>
      <c r="O67" s="96">
        <f aca="true" t="shared" si="34" ref="O67:T67">O69+O80</f>
        <v>-6566</v>
      </c>
      <c r="P67" s="96">
        <f t="shared" si="34"/>
        <v>91190</v>
      </c>
      <c r="Q67" s="96">
        <f t="shared" si="34"/>
        <v>0</v>
      </c>
      <c r="R67" s="96">
        <f t="shared" si="34"/>
        <v>0</v>
      </c>
      <c r="S67" s="96">
        <f t="shared" si="34"/>
        <v>91190</v>
      </c>
      <c r="T67" s="96">
        <f t="shared" si="34"/>
        <v>0</v>
      </c>
      <c r="U67" s="96">
        <f aca="true" t="shared" si="35" ref="U67:AA67">U69+U80</f>
        <v>0</v>
      </c>
      <c r="V67" s="96">
        <f t="shared" si="35"/>
        <v>91190</v>
      </c>
      <c r="W67" s="96">
        <f t="shared" si="35"/>
        <v>0</v>
      </c>
      <c r="X67" s="96">
        <f t="shared" si="35"/>
        <v>0</v>
      </c>
      <c r="Y67" s="96">
        <f t="shared" si="35"/>
        <v>0</v>
      </c>
      <c r="Z67" s="96">
        <f t="shared" si="35"/>
        <v>91190</v>
      </c>
      <c r="AA67" s="96">
        <f t="shared" si="35"/>
        <v>0</v>
      </c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s="8" customFormat="1" ht="20.25">
      <c r="A68" s="49"/>
      <c r="B68" s="50"/>
      <c r="C68" s="50"/>
      <c r="D68" s="51"/>
      <c r="E68" s="50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s="12" customFormat="1" ht="18.75">
      <c r="A69" s="54" t="s">
        <v>30</v>
      </c>
      <c r="B69" s="55" t="s">
        <v>132</v>
      </c>
      <c r="C69" s="55" t="s">
        <v>128</v>
      </c>
      <c r="D69" s="68"/>
      <c r="E69" s="55"/>
      <c r="F69" s="57">
        <f aca="true" t="shared" si="36" ref="F69:U70">F70</f>
        <v>28197</v>
      </c>
      <c r="G69" s="57">
        <f t="shared" si="36"/>
        <v>22120</v>
      </c>
      <c r="H69" s="57">
        <f t="shared" si="36"/>
        <v>50317</v>
      </c>
      <c r="I69" s="57">
        <f t="shared" si="36"/>
        <v>0</v>
      </c>
      <c r="J69" s="57">
        <f t="shared" si="36"/>
        <v>53980</v>
      </c>
      <c r="K69" s="57">
        <f t="shared" si="36"/>
        <v>0</v>
      </c>
      <c r="L69" s="57">
        <f t="shared" si="36"/>
        <v>0</v>
      </c>
      <c r="M69" s="57">
        <f t="shared" si="36"/>
        <v>50317</v>
      </c>
      <c r="N69" s="57">
        <f t="shared" si="36"/>
        <v>0</v>
      </c>
      <c r="O69" s="57">
        <f aca="true" t="shared" si="37" ref="O69:T69">O70+O72</f>
        <v>-4357</v>
      </c>
      <c r="P69" s="57">
        <f t="shared" si="37"/>
        <v>45960</v>
      </c>
      <c r="Q69" s="57">
        <f t="shared" si="37"/>
        <v>0</v>
      </c>
      <c r="R69" s="57">
        <f t="shared" si="37"/>
        <v>0</v>
      </c>
      <c r="S69" s="57">
        <f t="shared" si="37"/>
        <v>45960</v>
      </c>
      <c r="T69" s="57">
        <f t="shared" si="37"/>
        <v>0</v>
      </c>
      <c r="U69" s="57">
        <f aca="true" t="shared" si="38" ref="U69:AA69">U70+U72</f>
        <v>0</v>
      </c>
      <c r="V69" s="57">
        <f t="shared" si="38"/>
        <v>45960</v>
      </c>
      <c r="W69" s="57">
        <f t="shared" si="38"/>
        <v>0</v>
      </c>
      <c r="X69" s="57">
        <f t="shared" si="38"/>
        <v>0</v>
      </c>
      <c r="Y69" s="57">
        <f t="shared" si="38"/>
        <v>0</v>
      </c>
      <c r="Z69" s="57">
        <f t="shared" si="38"/>
        <v>45960</v>
      </c>
      <c r="AA69" s="57">
        <f t="shared" si="38"/>
        <v>0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6" s="14" customFormat="1" ht="45" customHeight="1">
      <c r="A70" s="70" t="s">
        <v>31</v>
      </c>
      <c r="B70" s="71" t="s">
        <v>132</v>
      </c>
      <c r="C70" s="71" t="s">
        <v>128</v>
      </c>
      <c r="D70" s="72" t="s">
        <v>32</v>
      </c>
      <c r="E70" s="71"/>
      <c r="F70" s="60">
        <f t="shared" si="36"/>
        <v>28197</v>
      </c>
      <c r="G70" s="60">
        <f t="shared" si="36"/>
        <v>22120</v>
      </c>
      <c r="H70" s="60">
        <f t="shared" si="36"/>
        <v>50317</v>
      </c>
      <c r="I70" s="60">
        <f t="shared" si="36"/>
        <v>0</v>
      </c>
      <c r="J70" s="60">
        <f t="shared" si="36"/>
        <v>53980</v>
      </c>
      <c r="K70" s="60">
        <f t="shared" si="36"/>
        <v>0</v>
      </c>
      <c r="L70" s="60">
        <f t="shared" si="36"/>
        <v>0</v>
      </c>
      <c r="M70" s="60">
        <f t="shared" si="36"/>
        <v>50317</v>
      </c>
      <c r="N70" s="60">
        <f t="shared" si="36"/>
        <v>0</v>
      </c>
      <c r="O70" s="60">
        <f t="shared" si="36"/>
        <v>-10257</v>
      </c>
      <c r="P70" s="60">
        <f t="shared" si="36"/>
        <v>40060</v>
      </c>
      <c r="Q70" s="60">
        <f t="shared" si="36"/>
        <v>0</v>
      </c>
      <c r="R70" s="60">
        <f t="shared" si="36"/>
        <v>0</v>
      </c>
      <c r="S70" s="60">
        <f t="shared" si="36"/>
        <v>40060</v>
      </c>
      <c r="T70" s="60">
        <f t="shared" si="36"/>
        <v>0</v>
      </c>
      <c r="U70" s="60">
        <f t="shared" si="36"/>
        <v>0</v>
      </c>
      <c r="V70" s="60">
        <f aca="true" t="shared" si="39" ref="V70:AA70">V71</f>
        <v>40060</v>
      </c>
      <c r="W70" s="60">
        <f t="shared" si="39"/>
        <v>0</v>
      </c>
      <c r="X70" s="60">
        <f t="shared" si="39"/>
        <v>0</v>
      </c>
      <c r="Y70" s="60">
        <f t="shared" si="39"/>
        <v>0</v>
      </c>
      <c r="Z70" s="60">
        <f t="shared" si="39"/>
        <v>40060</v>
      </c>
      <c r="AA70" s="60">
        <f t="shared" si="39"/>
        <v>0</v>
      </c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</row>
    <row r="71" spans="1:66" s="16" customFormat="1" ht="36" customHeight="1">
      <c r="A71" s="70" t="s">
        <v>129</v>
      </c>
      <c r="B71" s="71" t="s">
        <v>132</v>
      </c>
      <c r="C71" s="71" t="s">
        <v>128</v>
      </c>
      <c r="D71" s="72" t="s">
        <v>32</v>
      </c>
      <c r="E71" s="71" t="s">
        <v>130</v>
      </c>
      <c r="F71" s="60">
        <v>28197</v>
      </c>
      <c r="G71" s="60">
        <f>H71-F71</f>
        <v>22120</v>
      </c>
      <c r="H71" s="60">
        <v>50317</v>
      </c>
      <c r="I71" s="60"/>
      <c r="J71" s="60">
        <v>53980</v>
      </c>
      <c r="K71" s="62"/>
      <c r="L71" s="62"/>
      <c r="M71" s="60">
        <f>H71+K71</f>
        <v>50317</v>
      </c>
      <c r="N71" s="61"/>
      <c r="O71" s="60">
        <f>P71-M71</f>
        <v>-10257</v>
      </c>
      <c r="P71" s="60">
        <v>40060</v>
      </c>
      <c r="Q71" s="60"/>
      <c r="R71" s="62"/>
      <c r="S71" s="60">
        <f>P71+R71</f>
        <v>40060</v>
      </c>
      <c r="T71" s="60"/>
      <c r="U71" s="62"/>
      <c r="V71" s="60">
        <f>U71+S71</f>
        <v>40060</v>
      </c>
      <c r="W71" s="60">
        <f>T71</f>
        <v>0</v>
      </c>
      <c r="X71" s="63"/>
      <c r="Y71" s="63"/>
      <c r="Z71" s="60">
        <f>V71+X71+Y71</f>
        <v>40060</v>
      </c>
      <c r="AA71" s="60">
        <f>W71+Y71</f>
        <v>0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16" customFormat="1" ht="41.25" customHeight="1">
      <c r="A72" s="70" t="s">
        <v>121</v>
      </c>
      <c r="B72" s="71" t="s">
        <v>132</v>
      </c>
      <c r="C72" s="71" t="s">
        <v>128</v>
      </c>
      <c r="D72" s="72" t="s">
        <v>122</v>
      </c>
      <c r="E72" s="71"/>
      <c r="F72" s="60"/>
      <c r="G72" s="60"/>
      <c r="H72" s="60"/>
      <c r="I72" s="60"/>
      <c r="J72" s="60"/>
      <c r="K72" s="62"/>
      <c r="L72" s="62"/>
      <c r="M72" s="60"/>
      <c r="N72" s="61"/>
      <c r="O72" s="60">
        <f aca="true" t="shared" si="40" ref="O72:T72">O73+O75+O77</f>
        <v>5900</v>
      </c>
      <c r="P72" s="60">
        <f t="shared" si="40"/>
        <v>5900</v>
      </c>
      <c r="Q72" s="60">
        <f t="shared" si="40"/>
        <v>0</v>
      </c>
      <c r="R72" s="60">
        <f t="shared" si="40"/>
        <v>0</v>
      </c>
      <c r="S72" s="60">
        <f t="shared" si="40"/>
        <v>5900</v>
      </c>
      <c r="T72" s="60">
        <f t="shared" si="40"/>
        <v>0</v>
      </c>
      <c r="U72" s="60">
        <f aca="true" t="shared" si="41" ref="U72:AA72">U73+U75+U77</f>
        <v>0</v>
      </c>
      <c r="V72" s="60">
        <f t="shared" si="41"/>
        <v>5900</v>
      </c>
      <c r="W72" s="60">
        <f t="shared" si="41"/>
        <v>0</v>
      </c>
      <c r="X72" s="60">
        <f t="shared" si="41"/>
        <v>0</v>
      </c>
      <c r="Y72" s="60">
        <f t="shared" si="41"/>
        <v>0</v>
      </c>
      <c r="Z72" s="60">
        <f t="shared" si="41"/>
        <v>5900</v>
      </c>
      <c r="AA72" s="60">
        <f t="shared" si="41"/>
        <v>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16" customFormat="1" ht="74.25" customHeight="1">
      <c r="A73" s="70" t="s">
        <v>311</v>
      </c>
      <c r="B73" s="71" t="s">
        <v>132</v>
      </c>
      <c r="C73" s="71" t="s">
        <v>128</v>
      </c>
      <c r="D73" s="72" t="s">
        <v>308</v>
      </c>
      <c r="E73" s="71"/>
      <c r="F73" s="60"/>
      <c r="G73" s="60"/>
      <c r="H73" s="60"/>
      <c r="I73" s="60"/>
      <c r="J73" s="60"/>
      <c r="K73" s="62"/>
      <c r="L73" s="62"/>
      <c r="M73" s="60"/>
      <c r="N73" s="61"/>
      <c r="O73" s="60">
        <f aca="true" t="shared" si="42" ref="O73:AA73">O74</f>
        <v>5050</v>
      </c>
      <c r="P73" s="60">
        <f t="shared" si="42"/>
        <v>5050</v>
      </c>
      <c r="Q73" s="60">
        <f t="shared" si="42"/>
        <v>0</v>
      </c>
      <c r="R73" s="60">
        <f t="shared" si="42"/>
        <v>0</v>
      </c>
      <c r="S73" s="60">
        <f t="shared" si="42"/>
        <v>5050</v>
      </c>
      <c r="T73" s="60">
        <f t="shared" si="42"/>
        <v>0</v>
      </c>
      <c r="U73" s="60">
        <f t="shared" si="42"/>
        <v>0</v>
      </c>
      <c r="V73" s="60">
        <f t="shared" si="42"/>
        <v>5050</v>
      </c>
      <c r="W73" s="60">
        <f t="shared" si="42"/>
        <v>0</v>
      </c>
      <c r="X73" s="60">
        <f t="shared" si="42"/>
        <v>0</v>
      </c>
      <c r="Y73" s="60">
        <f t="shared" si="42"/>
        <v>0</v>
      </c>
      <c r="Z73" s="60">
        <f t="shared" si="42"/>
        <v>5050</v>
      </c>
      <c r="AA73" s="60">
        <f t="shared" si="42"/>
        <v>0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16" customFormat="1" ht="81.75" customHeight="1">
      <c r="A74" s="70" t="s">
        <v>137</v>
      </c>
      <c r="B74" s="71" t="s">
        <v>132</v>
      </c>
      <c r="C74" s="71" t="s">
        <v>128</v>
      </c>
      <c r="D74" s="72" t="s">
        <v>308</v>
      </c>
      <c r="E74" s="71" t="s">
        <v>138</v>
      </c>
      <c r="F74" s="60"/>
      <c r="G74" s="60"/>
      <c r="H74" s="60"/>
      <c r="I74" s="60"/>
      <c r="J74" s="60"/>
      <c r="K74" s="62"/>
      <c r="L74" s="62"/>
      <c r="M74" s="60"/>
      <c r="N74" s="61"/>
      <c r="O74" s="60">
        <f>P74-M74</f>
        <v>5050</v>
      </c>
      <c r="P74" s="60">
        <v>5050</v>
      </c>
      <c r="Q74" s="60"/>
      <c r="R74" s="62"/>
      <c r="S74" s="60">
        <f>P74+R74</f>
        <v>5050</v>
      </c>
      <c r="T74" s="60"/>
      <c r="U74" s="62"/>
      <c r="V74" s="60">
        <f>U74+S74</f>
        <v>5050</v>
      </c>
      <c r="W74" s="60">
        <f>T74</f>
        <v>0</v>
      </c>
      <c r="X74" s="63"/>
      <c r="Y74" s="63"/>
      <c r="Z74" s="60">
        <f>V74+X74+Y74</f>
        <v>5050</v>
      </c>
      <c r="AA74" s="60">
        <f>W74+Y74</f>
        <v>0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16" customFormat="1" ht="61.5" customHeight="1">
      <c r="A75" s="70" t="s">
        <v>345</v>
      </c>
      <c r="B75" s="71" t="s">
        <v>132</v>
      </c>
      <c r="C75" s="71" t="s">
        <v>128</v>
      </c>
      <c r="D75" s="72" t="s">
        <v>309</v>
      </c>
      <c r="E75" s="71"/>
      <c r="F75" s="60"/>
      <c r="G75" s="60"/>
      <c r="H75" s="60"/>
      <c r="I75" s="60"/>
      <c r="J75" s="60"/>
      <c r="K75" s="62"/>
      <c r="L75" s="62"/>
      <c r="M75" s="60"/>
      <c r="N75" s="61"/>
      <c r="O75" s="60">
        <f aca="true" t="shared" si="43" ref="O75:AA75">O76</f>
        <v>650</v>
      </c>
      <c r="P75" s="60">
        <f t="shared" si="43"/>
        <v>650</v>
      </c>
      <c r="Q75" s="60">
        <f t="shared" si="43"/>
        <v>0</v>
      </c>
      <c r="R75" s="60">
        <f t="shared" si="43"/>
        <v>0</v>
      </c>
      <c r="S75" s="60">
        <f t="shared" si="43"/>
        <v>650</v>
      </c>
      <c r="T75" s="60">
        <f t="shared" si="43"/>
        <v>0</v>
      </c>
      <c r="U75" s="60">
        <f t="shared" si="43"/>
        <v>0</v>
      </c>
      <c r="V75" s="60">
        <f t="shared" si="43"/>
        <v>650</v>
      </c>
      <c r="W75" s="60">
        <f t="shared" si="43"/>
        <v>0</v>
      </c>
      <c r="X75" s="60">
        <f t="shared" si="43"/>
        <v>0</v>
      </c>
      <c r="Y75" s="60">
        <f t="shared" si="43"/>
        <v>0</v>
      </c>
      <c r="Z75" s="60">
        <f t="shared" si="43"/>
        <v>650</v>
      </c>
      <c r="AA75" s="60">
        <f t="shared" si="43"/>
        <v>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16" customFormat="1" ht="77.25" customHeight="1">
      <c r="A76" s="70" t="s">
        <v>137</v>
      </c>
      <c r="B76" s="71" t="s">
        <v>132</v>
      </c>
      <c r="C76" s="71" t="s">
        <v>128</v>
      </c>
      <c r="D76" s="72" t="s">
        <v>309</v>
      </c>
      <c r="E76" s="71" t="s">
        <v>138</v>
      </c>
      <c r="F76" s="60"/>
      <c r="G76" s="60"/>
      <c r="H76" s="60"/>
      <c r="I76" s="60"/>
      <c r="J76" s="60"/>
      <c r="K76" s="62"/>
      <c r="L76" s="62"/>
      <c r="M76" s="60"/>
      <c r="N76" s="61"/>
      <c r="O76" s="60">
        <f>P76-M76</f>
        <v>650</v>
      </c>
      <c r="P76" s="60">
        <v>650</v>
      </c>
      <c r="Q76" s="60"/>
      <c r="R76" s="62"/>
      <c r="S76" s="60">
        <f>P76+R76</f>
        <v>650</v>
      </c>
      <c r="T76" s="60"/>
      <c r="U76" s="62"/>
      <c r="V76" s="60">
        <f>U76+S76</f>
        <v>650</v>
      </c>
      <c r="W76" s="60">
        <f>T76</f>
        <v>0</v>
      </c>
      <c r="X76" s="63"/>
      <c r="Y76" s="63"/>
      <c r="Z76" s="60">
        <f>V76+X76+Y76</f>
        <v>650</v>
      </c>
      <c r="AA76" s="60">
        <f>W76+Y76</f>
        <v>0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16" customFormat="1" ht="121.5" customHeight="1">
      <c r="A77" s="70" t="s">
        <v>312</v>
      </c>
      <c r="B77" s="71" t="s">
        <v>132</v>
      </c>
      <c r="C77" s="71" t="s">
        <v>128</v>
      </c>
      <c r="D77" s="72" t="s">
        <v>310</v>
      </c>
      <c r="E77" s="71"/>
      <c r="F77" s="60"/>
      <c r="G77" s="60"/>
      <c r="H77" s="60"/>
      <c r="I77" s="60"/>
      <c r="J77" s="60"/>
      <c r="K77" s="62"/>
      <c r="L77" s="62"/>
      <c r="M77" s="60"/>
      <c r="N77" s="61"/>
      <c r="O77" s="60">
        <f aca="true" t="shared" si="44" ref="O77:AA77">O78</f>
        <v>200</v>
      </c>
      <c r="P77" s="60">
        <f t="shared" si="44"/>
        <v>200</v>
      </c>
      <c r="Q77" s="60">
        <f t="shared" si="44"/>
        <v>0</v>
      </c>
      <c r="R77" s="60">
        <f t="shared" si="44"/>
        <v>0</v>
      </c>
      <c r="S77" s="60">
        <f t="shared" si="44"/>
        <v>200</v>
      </c>
      <c r="T77" s="60">
        <f t="shared" si="44"/>
        <v>0</v>
      </c>
      <c r="U77" s="60">
        <f t="shared" si="44"/>
        <v>0</v>
      </c>
      <c r="V77" s="60">
        <f t="shared" si="44"/>
        <v>200</v>
      </c>
      <c r="W77" s="60">
        <f t="shared" si="44"/>
        <v>0</v>
      </c>
      <c r="X77" s="60">
        <f t="shared" si="44"/>
        <v>0</v>
      </c>
      <c r="Y77" s="60">
        <f t="shared" si="44"/>
        <v>0</v>
      </c>
      <c r="Z77" s="60">
        <f t="shared" si="44"/>
        <v>200</v>
      </c>
      <c r="AA77" s="60">
        <f t="shared" si="44"/>
        <v>0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16" customFormat="1" ht="70.5" customHeight="1">
      <c r="A78" s="70" t="s">
        <v>137</v>
      </c>
      <c r="B78" s="71" t="s">
        <v>132</v>
      </c>
      <c r="C78" s="71" t="s">
        <v>128</v>
      </c>
      <c r="D78" s="72" t="s">
        <v>310</v>
      </c>
      <c r="E78" s="71" t="s">
        <v>138</v>
      </c>
      <c r="F78" s="60"/>
      <c r="G78" s="60"/>
      <c r="H78" s="60"/>
      <c r="I78" s="60"/>
      <c r="J78" s="60"/>
      <c r="K78" s="62"/>
      <c r="L78" s="62"/>
      <c r="M78" s="60"/>
      <c r="N78" s="61"/>
      <c r="O78" s="60">
        <f>P78-M78</f>
        <v>200</v>
      </c>
      <c r="P78" s="60">
        <v>200</v>
      </c>
      <c r="Q78" s="60"/>
      <c r="R78" s="62"/>
      <c r="S78" s="60">
        <f>P78+R78</f>
        <v>200</v>
      </c>
      <c r="T78" s="60"/>
      <c r="U78" s="62"/>
      <c r="V78" s="60">
        <f>U78+S78</f>
        <v>200</v>
      </c>
      <c r="W78" s="60">
        <f>T78</f>
        <v>0</v>
      </c>
      <c r="X78" s="63"/>
      <c r="Y78" s="63"/>
      <c r="Z78" s="60">
        <f>V78+X78+Y78</f>
        <v>200</v>
      </c>
      <c r="AA78" s="60">
        <f>W78+Y78</f>
        <v>0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16" customFormat="1" ht="16.5">
      <c r="A79" s="70"/>
      <c r="B79" s="71"/>
      <c r="C79" s="71"/>
      <c r="D79" s="72"/>
      <c r="E79" s="71"/>
      <c r="F79" s="63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1"/>
      <c r="W79" s="61"/>
      <c r="X79" s="63"/>
      <c r="Y79" s="63"/>
      <c r="Z79" s="60"/>
      <c r="AA79" s="60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27" ht="105.75" customHeight="1">
      <c r="A80" s="54" t="s">
        <v>177</v>
      </c>
      <c r="B80" s="55" t="s">
        <v>132</v>
      </c>
      <c r="C80" s="55" t="s">
        <v>147</v>
      </c>
      <c r="D80" s="68"/>
      <c r="E80" s="55"/>
      <c r="F80" s="57">
        <f aca="true" t="shared" si="45" ref="F80:U81">F81</f>
        <v>39039</v>
      </c>
      <c r="G80" s="57">
        <f aca="true" t="shared" si="46" ref="G80:N80">G81+G83</f>
        <v>8400</v>
      </c>
      <c r="H80" s="57">
        <f t="shared" si="46"/>
        <v>47439</v>
      </c>
      <c r="I80" s="57">
        <f t="shared" si="46"/>
        <v>0</v>
      </c>
      <c r="J80" s="57">
        <f t="shared" si="46"/>
        <v>50940</v>
      </c>
      <c r="K80" s="57">
        <f t="shared" si="46"/>
        <v>0</v>
      </c>
      <c r="L80" s="57">
        <f t="shared" si="46"/>
        <v>0</v>
      </c>
      <c r="M80" s="57">
        <f t="shared" si="46"/>
        <v>47439</v>
      </c>
      <c r="N80" s="57">
        <f t="shared" si="46"/>
        <v>0</v>
      </c>
      <c r="O80" s="57">
        <f aca="true" t="shared" si="47" ref="O80:T80">O81+O83</f>
        <v>-2209</v>
      </c>
      <c r="P80" s="57">
        <f t="shared" si="47"/>
        <v>45230</v>
      </c>
      <c r="Q80" s="57">
        <f t="shared" si="47"/>
        <v>0</v>
      </c>
      <c r="R80" s="57">
        <f t="shared" si="47"/>
        <v>0</v>
      </c>
      <c r="S80" s="57">
        <f t="shared" si="47"/>
        <v>45230</v>
      </c>
      <c r="T80" s="57">
        <f t="shared" si="47"/>
        <v>0</v>
      </c>
      <c r="U80" s="57">
        <f aca="true" t="shared" si="48" ref="U80:AA80">U81+U83</f>
        <v>0</v>
      </c>
      <c r="V80" s="57">
        <f t="shared" si="48"/>
        <v>45230</v>
      </c>
      <c r="W80" s="57">
        <f t="shared" si="48"/>
        <v>0</v>
      </c>
      <c r="X80" s="57">
        <f t="shared" si="48"/>
        <v>0</v>
      </c>
      <c r="Y80" s="57">
        <f t="shared" si="48"/>
        <v>0</v>
      </c>
      <c r="Z80" s="57">
        <f t="shared" si="48"/>
        <v>45230</v>
      </c>
      <c r="AA80" s="57">
        <f t="shared" si="48"/>
        <v>0</v>
      </c>
    </row>
    <row r="81" spans="1:27" ht="40.5" customHeight="1">
      <c r="A81" s="70" t="s">
        <v>33</v>
      </c>
      <c r="B81" s="71" t="s">
        <v>132</v>
      </c>
      <c r="C81" s="71" t="s">
        <v>147</v>
      </c>
      <c r="D81" s="72" t="s">
        <v>34</v>
      </c>
      <c r="E81" s="71"/>
      <c r="F81" s="60">
        <f t="shared" si="45"/>
        <v>39039</v>
      </c>
      <c r="G81" s="60">
        <f t="shared" si="45"/>
        <v>8286</v>
      </c>
      <c r="H81" s="60">
        <f t="shared" si="45"/>
        <v>47325</v>
      </c>
      <c r="I81" s="60">
        <f t="shared" si="45"/>
        <v>0</v>
      </c>
      <c r="J81" s="60">
        <f t="shared" si="45"/>
        <v>50839</v>
      </c>
      <c r="K81" s="60">
        <f t="shared" si="45"/>
        <v>0</v>
      </c>
      <c r="L81" s="60">
        <f t="shared" si="45"/>
        <v>0</v>
      </c>
      <c r="M81" s="60">
        <f t="shared" si="45"/>
        <v>47325</v>
      </c>
      <c r="N81" s="60">
        <f t="shared" si="45"/>
        <v>0</v>
      </c>
      <c r="O81" s="60">
        <f t="shared" si="45"/>
        <v>-2209</v>
      </c>
      <c r="P81" s="60">
        <f t="shared" si="45"/>
        <v>45116</v>
      </c>
      <c r="Q81" s="60">
        <f t="shared" si="45"/>
        <v>0</v>
      </c>
      <c r="R81" s="60">
        <f t="shared" si="45"/>
        <v>0</v>
      </c>
      <c r="S81" s="60">
        <f t="shared" si="45"/>
        <v>45116</v>
      </c>
      <c r="T81" s="60">
        <f t="shared" si="45"/>
        <v>0</v>
      </c>
      <c r="U81" s="60">
        <f t="shared" si="45"/>
        <v>0</v>
      </c>
      <c r="V81" s="60">
        <f aca="true" t="shared" si="49" ref="V81:AA81">V82</f>
        <v>45116</v>
      </c>
      <c r="W81" s="60">
        <f t="shared" si="49"/>
        <v>0</v>
      </c>
      <c r="X81" s="60">
        <f t="shared" si="49"/>
        <v>0</v>
      </c>
      <c r="Y81" s="60">
        <f t="shared" si="49"/>
        <v>0</v>
      </c>
      <c r="Z81" s="60">
        <f t="shared" si="49"/>
        <v>45116</v>
      </c>
      <c r="AA81" s="60">
        <f t="shared" si="49"/>
        <v>0</v>
      </c>
    </row>
    <row r="82" spans="1:27" ht="37.5" customHeight="1">
      <c r="A82" s="70" t="s">
        <v>129</v>
      </c>
      <c r="B82" s="71" t="s">
        <v>132</v>
      </c>
      <c r="C82" s="71" t="s">
        <v>147</v>
      </c>
      <c r="D82" s="72" t="s">
        <v>34</v>
      </c>
      <c r="E82" s="71" t="s">
        <v>130</v>
      </c>
      <c r="F82" s="60">
        <v>39039</v>
      </c>
      <c r="G82" s="60">
        <f>H82-F82</f>
        <v>8286</v>
      </c>
      <c r="H82" s="60">
        <f>47439-114</f>
        <v>47325</v>
      </c>
      <c r="I82" s="60"/>
      <c r="J82" s="60">
        <v>50839</v>
      </c>
      <c r="K82" s="46"/>
      <c r="L82" s="46"/>
      <c r="M82" s="60">
        <f>H82+K82</f>
        <v>47325</v>
      </c>
      <c r="N82" s="61"/>
      <c r="O82" s="60">
        <f>P82-M82</f>
        <v>-2209</v>
      </c>
      <c r="P82" s="60">
        <v>45116</v>
      </c>
      <c r="Q82" s="60"/>
      <c r="R82" s="46"/>
      <c r="S82" s="60">
        <f>P82+R82</f>
        <v>45116</v>
      </c>
      <c r="T82" s="60"/>
      <c r="U82" s="46"/>
      <c r="V82" s="60">
        <f>U82+S82</f>
        <v>45116</v>
      </c>
      <c r="W82" s="60">
        <f>T82</f>
        <v>0</v>
      </c>
      <c r="X82" s="44"/>
      <c r="Y82" s="44"/>
      <c r="Z82" s="60">
        <f>V82+X82+Y82</f>
        <v>45116</v>
      </c>
      <c r="AA82" s="60">
        <f>W82+Y82</f>
        <v>0</v>
      </c>
    </row>
    <row r="83" spans="1:27" ht="39.75" customHeight="1">
      <c r="A83" s="70" t="s">
        <v>121</v>
      </c>
      <c r="B83" s="71" t="s">
        <v>132</v>
      </c>
      <c r="C83" s="71" t="s">
        <v>147</v>
      </c>
      <c r="D83" s="72" t="s">
        <v>122</v>
      </c>
      <c r="E83" s="71"/>
      <c r="F83" s="60"/>
      <c r="G83" s="60">
        <f aca="true" t="shared" si="50" ref="G83:N83">G84</f>
        <v>114</v>
      </c>
      <c r="H83" s="60">
        <f t="shared" si="50"/>
        <v>114</v>
      </c>
      <c r="I83" s="60">
        <f t="shared" si="50"/>
        <v>0</v>
      </c>
      <c r="J83" s="60">
        <f t="shared" si="50"/>
        <v>101</v>
      </c>
      <c r="K83" s="60">
        <f t="shared" si="50"/>
        <v>0</v>
      </c>
      <c r="L83" s="60">
        <f t="shared" si="50"/>
        <v>0</v>
      </c>
      <c r="M83" s="60">
        <f t="shared" si="50"/>
        <v>114</v>
      </c>
      <c r="N83" s="60">
        <f t="shared" si="50"/>
        <v>0</v>
      </c>
      <c r="O83" s="60">
        <f aca="true" t="shared" si="51" ref="O83:T83">O84+O85</f>
        <v>0</v>
      </c>
      <c r="P83" s="60">
        <f t="shared" si="51"/>
        <v>114</v>
      </c>
      <c r="Q83" s="60">
        <f t="shared" si="51"/>
        <v>0</v>
      </c>
      <c r="R83" s="60">
        <f t="shared" si="51"/>
        <v>0</v>
      </c>
      <c r="S83" s="60">
        <f t="shared" si="51"/>
        <v>114</v>
      </c>
      <c r="T83" s="60">
        <f t="shared" si="51"/>
        <v>0</v>
      </c>
      <c r="U83" s="60">
        <f aca="true" t="shared" si="52" ref="U83:AA83">U84+U85</f>
        <v>0</v>
      </c>
      <c r="V83" s="60">
        <f t="shared" si="52"/>
        <v>114</v>
      </c>
      <c r="W83" s="60">
        <f t="shared" si="52"/>
        <v>0</v>
      </c>
      <c r="X83" s="60">
        <f t="shared" si="52"/>
        <v>0</v>
      </c>
      <c r="Y83" s="60">
        <f t="shared" si="52"/>
        <v>0</v>
      </c>
      <c r="Z83" s="60">
        <f t="shared" si="52"/>
        <v>114</v>
      </c>
      <c r="AA83" s="60">
        <f t="shared" si="52"/>
        <v>0</v>
      </c>
    </row>
    <row r="84" spans="1:27" ht="49.5" customHeight="1" hidden="1">
      <c r="A84" s="70" t="s">
        <v>137</v>
      </c>
      <c r="B84" s="71" t="s">
        <v>132</v>
      </c>
      <c r="C84" s="71" t="s">
        <v>147</v>
      </c>
      <c r="D84" s="72" t="s">
        <v>122</v>
      </c>
      <c r="E84" s="71" t="s">
        <v>138</v>
      </c>
      <c r="F84" s="60"/>
      <c r="G84" s="60">
        <f>H84-F84</f>
        <v>114</v>
      </c>
      <c r="H84" s="60">
        <v>114</v>
      </c>
      <c r="I84" s="60"/>
      <c r="J84" s="60">
        <v>101</v>
      </c>
      <c r="K84" s="46"/>
      <c r="L84" s="46"/>
      <c r="M84" s="60">
        <f>H84+K84</f>
        <v>114</v>
      </c>
      <c r="N84" s="61"/>
      <c r="O84" s="60">
        <f>P84-M84</f>
        <v>-114</v>
      </c>
      <c r="P84" s="60"/>
      <c r="Q84" s="60"/>
      <c r="R84" s="46"/>
      <c r="S84" s="60">
        <f>P84+R84</f>
        <v>0</v>
      </c>
      <c r="T84" s="60"/>
      <c r="U84" s="60">
        <f aca="true" t="shared" si="53" ref="U84:AA84">R84+T84</f>
        <v>0</v>
      </c>
      <c r="V84" s="60">
        <f t="shared" si="53"/>
        <v>0</v>
      </c>
      <c r="W84" s="60">
        <f t="shared" si="53"/>
        <v>0</v>
      </c>
      <c r="X84" s="60">
        <f t="shared" si="53"/>
        <v>0</v>
      </c>
      <c r="Y84" s="60">
        <f t="shared" si="53"/>
        <v>0</v>
      </c>
      <c r="Z84" s="60">
        <f t="shared" si="53"/>
        <v>0</v>
      </c>
      <c r="AA84" s="60">
        <f t="shared" si="53"/>
        <v>0</v>
      </c>
    </row>
    <row r="85" spans="1:27" ht="47.25" customHeight="1">
      <c r="A85" s="70" t="s">
        <v>365</v>
      </c>
      <c r="B85" s="71" t="s">
        <v>132</v>
      </c>
      <c r="C85" s="71" t="s">
        <v>147</v>
      </c>
      <c r="D85" s="72" t="s">
        <v>303</v>
      </c>
      <c r="E85" s="71"/>
      <c r="F85" s="60"/>
      <c r="G85" s="60"/>
      <c r="H85" s="60"/>
      <c r="I85" s="60"/>
      <c r="J85" s="60"/>
      <c r="K85" s="46"/>
      <c r="L85" s="46"/>
      <c r="M85" s="60"/>
      <c r="N85" s="61"/>
      <c r="O85" s="60">
        <f aca="true" t="shared" si="54" ref="O85:AA86">O86</f>
        <v>114</v>
      </c>
      <c r="P85" s="60">
        <f t="shared" si="54"/>
        <v>114</v>
      </c>
      <c r="Q85" s="60">
        <f t="shared" si="54"/>
        <v>0</v>
      </c>
      <c r="R85" s="60">
        <f t="shared" si="54"/>
        <v>0</v>
      </c>
      <c r="S85" s="60">
        <f t="shared" si="54"/>
        <v>114</v>
      </c>
      <c r="T85" s="60">
        <f t="shared" si="54"/>
        <v>0</v>
      </c>
      <c r="U85" s="60">
        <f t="shared" si="54"/>
        <v>0</v>
      </c>
      <c r="V85" s="60">
        <f t="shared" si="54"/>
        <v>114</v>
      </c>
      <c r="W85" s="60">
        <f t="shared" si="54"/>
        <v>0</v>
      </c>
      <c r="X85" s="60">
        <f t="shared" si="54"/>
        <v>0</v>
      </c>
      <c r="Y85" s="60">
        <f t="shared" si="54"/>
        <v>0</v>
      </c>
      <c r="Z85" s="60">
        <f t="shared" si="54"/>
        <v>114</v>
      </c>
      <c r="AA85" s="60">
        <f t="shared" si="54"/>
        <v>0</v>
      </c>
    </row>
    <row r="86" spans="1:27" ht="66.75" customHeight="1">
      <c r="A86" s="70" t="s">
        <v>366</v>
      </c>
      <c r="B86" s="71" t="s">
        <v>132</v>
      </c>
      <c r="C86" s="71" t="s">
        <v>147</v>
      </c>
      <c r="D86" s="72" t="s">
        <v>304</v>
      </c>
      <c r="E86" s="71"/>
      <c r="F86" s="60"/>
      <c r="G86" s="60"/>
      <c r="H86" s="60"/>
      <c r="I86" s="60"/>
      <c r="J86" s="60"/>
      <c r="K86" s="46"/>
      <c r="L86" s="46"/>
      <c r="M86" s="60"/>
      <c r="N86" s="61"/>
      <c r="O86" s="60">
        <f t="shared" si="54"/>
        <v>114</v>
      </c>
      <c r="P86" s="60">
        <f t="shared" si="54"/>
        <v>114</v>
      </c>
      <c r="Q86" s="60">
        <f t="shared" si="54"/>
        <v>0</v>
      </c>
      <c r="R86" s="60">
        <f t="shared" si="54"/>
        <v>0</v>
      </c>
      <c r="S86" s="60">
        <f t="shared" si="54"/>
        <v>114</v>
      </c>
      <c r="T86" s="60">
        <f t="shared" si="54"/>
        <v>0</v>
      </c>
      <c r="U86" s="60">
        <f t="shared" si="54"/>
        <v>0</v>
      </c>
      <c r="V86" s="60">
        <f t="shared" si="54"/>
        <v>114</v>
      </c>
      <c r="W86" s="60">
        <f t="shared" si="54"/>
        <v>0</v>
      </c>
      <c r="X86" s="60">
        <f t="shared" si="54"/>
        <v>0</v>
      </c>
      <c r="Y86" s="60">
        <f t="shared" si="54"/>
        <v>0</v>
      </c>
      <c r="Z86" s="60">
        <f t="shared" si="54"/>
        <v>114</v>
      </c>
      <c r="AA86" s="60">
        <f t="shared" si="54"/>
        <v>0</v>
      </c>
    </row>
    <row r="87" spans="1:27" ht="83.25" customHeight="1">
      <c r="A87" s="70" t="s">
        <v>137</v>
      </c>
      <c r="B87" s="71" t="s">
        <v>132</v>
      </c>
      <c r="C87" s="71" t="s">
        <v>147</v>
      </c>
      <c r="D87" s="72" t="s">
        <v>304</v>
      </c>
      <c r="E87" s="71" t="s">
        <v>138</v>
      </c>
      <c r="F87" s="60"/>
      <c r="G87" s="60"/>
      <c r="H87" s="60"/>
      <c r="I87" s="60"/>
      <c r="J87" s="60"/>
      <c r="K87" s="46"/>
      <c r="L87" s="46"/>
      <c r="M87" s="60"/>
      <c r="N87" s="61"/>
      <c r="O87" s="60">
        <f>P87-M87</f>
        <v>114</v>
      </c>
      <c r="P87" s="60">
        <v>114</v>
      </c>
      <c r="Q87" s="60"/>
      <c r="R87" s="46"/>
      <c r="S87" s="60">
        <f>P87+R87</f>
        <v>114</v>
      </c>
      <c r="T87" s="60"/>
      <c r="U87" s="46"/>
      <c r="V87" s="60">
        <f>U87+S87</f>
        <v>114</v>
      </c>
      <c r="W87" s="60">
        <f>T87</f>
        <v>0</v>
      </c>
      <c r="X87" s="44"/>
      <c r="Y87" s="44"/>
      <c r="Z87" s="60">
        <f>V87+X87+Y87</f>
        <v>114</v>
      </c>
      <c r="AA87" s="60">
        <f>W87+Y87</f>
        <v>0</v>
      </c>
    </row>
    <row r="88" spans="1:27" ht="15">
      <c r="A88" s="97"/>
      <c r="B88" s="92"/>
      <c r="C88" s="92"/>
      <c r="D88" s="93"/>
      <c r="E88" s="92"/>
      <c r="F88" s="44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/>
      <c r="W88" s="47"/>
      <c r="X88" s="44"/>
      <c r="Y88" s="44"/>
      <c r="Z88" s="48"/>
      <c r="AA88" s="48"/>
    </row>
    <row r="89" spans="1:66" s="8" customFormat="1" ht="46.5" customHeight="1">
      <c r="A89" s="49" t="s">
        <v>35</v>
      </c>
      <c r="B89" s="50" t="s">
        <v>36</v>
      </c>
      <c r="C89" s="50"/>
      <c r="D89" s="51"/>
      <c r="E89" s="50"/>
      <c r="F89" s="96">
        <f aca="true" t="shared" si="55" ref="F89:N89">F91+F95+F99+F118+F128+F132</f>
        <v>414584</v>
      </c>
      <c r="G89" s="96">
        <f t="shared" si="55"/>
        <v>93477</v>
      </c>
      <c r="H89" s="96">
        <f t="shared" si="55"/>
        <v>508061</v>
      </c>
      <c r="I89" s="96">
        <f t="shared" si="55"/>
        <v>0</v>
      </c>
      <c r="J89" s="96">
        <f t="shared" si="55"/>
        <v>576852</v>
      </c>
      <c r="K89" s="96">
        <f t="shared" si="55"/>
        <v>0</v>
      </c>
      <c r="L89" s="96">
        <f t="shared" si="55"/>
        <v>0</v>
      </c>
      <c r="M89" s="96">
        <f t="shared" si="55"/>
        <v>508061</v>
      </c>
      <c r="N89" s="96">
        <f t="shared" si="55"/>
        <v>0</v>
      </c>
      <c r="O89" s="96">
        <f aca="true" t="shared" si="56" ref="O89:T89">O91+O95+O99+O118+O128+O132</f>
        <v>-248885</v>
      </c>
      <c r="P89" s="96">
        <f t="shared" si="56"/>
        <v>259176</v>
      </c>
      <c r="Q89" s="96">
        <f t="shared" si="56"/>
        <v>0</v>
      </c>
      <c r="R89" s="96">
        <f t="shared" si="56"/>
        <v>0</v>
      </c>
      <c r="S89" s="96">
        <f t="shared" si="56"/>
        <v>259176</v>
      </c>
      <c r="T89" s="96">
        <f t="shared" si="56"/>
        <v>0</v>
      </c>
      <c r="U89" s="96">
        <f aca="true" t="shared" si="57" ref="U89:AA89">U91+U95+U99+U118+U128+U132</f>
        <v>0</v>
      </c>
      <c r="V89" s="96">
        <f t="shared" si="57"/>
        <v>259176</v>
      </c>
      <c r="W89" s="96">
        <f t="shared" si="57"/>
        <v>0</v>
      </c>
      <c r="X89" s="96">
        <f t="shared" si="57"/>
        <v>3559</v>
      </c>
      <c r="Y89" s="96">
        <f t="shared" si="57"/>
        <v>0</v>
      </c>
      <c r="Z89" s="96">
        <f t="shared" si="57"/>
        <v>262735</v>
      </c>
      <c r="AA89" s="96">
        <f t="shared" si="57"/>
        <v>0</v>
      </c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</row>
    <row r="90" spans="1:27" ht="18.75">
      <c r="A90" s="98"/>
      <c r="B90" s="42"/>
      <c r="C90" s="42"/>
      <c r="D90" s="43"/>
      <c r="E90" s="42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57">
        <f>U91</f>
        <v>0</v>
      </c>
      <c r="V90" s="60"/>
      <c r="W90" s="60"/>
      <c r="X90" s="60"/>
      <c r="Y90" s="60"/>
      <c r="Z90" s="60"/>
      <c r="AA90" s="60"/>
    </row>
    <row r="91" spans="1:66" s="12" customFormat="1" ht="18.75" hidden="1">
      <c r="A91" s="54" t="s">
        <v>37</v>
      </c>
      <c r="B91" s="55" t="s">
        <v>135</v>
      </c>
      <c r="C91" s="55" t="s">
        <v>150</v>
      </c>
      <c r="D91" s="68"/>
      <c r="E91" s="55"/>
      <c r="F91" s="69">
        <f aca="true" t="shared" si="58" ref="F91:T92">F92</f>
        <v>6711</v>
      </c>
      <c r="G91" s="69">
        <f t="shared" si="58"/>
        <v>-1070</v>
      </c>
      <c r="H91" s="69">
        <f t="shared" si="58"/>
        <v>5641</v>
      </c>
      <c r="I91" s="69">
        <f t="shared" si="58"/>
        <v>0</v>
      </c>
      <c r="J91" s="69">
        <f t="shared" si="58"/>
        <v>0</v>
      </c>
      <c r="K91" s="69">
        <f t="shared" si="58"/>
        <v>0</v>
      </c>
      <c r="L91" s="69">
        <f t="shared" si="58"/>
        <v>0</v>
      </c>
      <c r="M91" s="69">
        <f t="shared" si="58"/>
        <v>5641</v>
      </c>
      <c r="N91" s="69">
        <f t="shared" si="58"/>
        <v>0</v>
      </c>
      <c r="O91" s="69">
        <f t="shared" si="58"/>
        <v>-5641</v>
      </c>
      <c r="P91" s="69">
        <f t="shared" si="58"/>
        <v>0</v>
      </c>
      <c r="Q91" s="69">
        <f t="shared" si="58"/>
        <v>0</v>
      </c>
      <c r="R91" s="69">
        <f t="shared" si="58"/>
        <v>0</v>
      </c>
      <c r="S91" s="69">
        <f t="shared" si="58"/>
        <v>0</v>
      </c>
      <c r="T91" s="69">
        <f t="shared" si="58"/>
        <v>0</v>
      </c>
      <c r="U91" s="60">
        <f>U92</f>
        <v>0</v>
      </c>
      <c r="V91" s="69">
        <f aca="true" t="shared" si="59" ref="U91:AA92">V92</f>
        <v>0</v>
      </c>
      <c r="W91" s="69">
        <f t="shared" si="59"/>
        <v>0</v>
      </c>
      <c r="X91" s="69">
        <f t="shared" si="59"/>
        <v>0</v>
      </c>
      <c r="Y91" s="69">
        <f t="shared" si="59"/>
        <v>0</v>
      </c>
      <c r="Z91" s="69">
        <f t="shared" si="59"/>
        <v>0</v>
      </c>
      <c r="AA91" s="69">
        <f t="shared" si="59"/>
        <v>0</v>
      </c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66" s="14" customFormat="1" ht="50.25" customHeight="1" hidden="1">
      <c r="A92" s="70" t="s">
        <v>151</v>
      </c>
      <c r="B92" s="71" t="s">
        <v>135</v>
      </c>
      <c r="C92" s="71" t="s">
        <v>150</v>
      </c>
      <c r="D92" s="72" t="s">
        <v>38</v>
      </c>
      <c r="E92" s="71"/>
      <c r="F92" s="73">
        <f t="shared" si="58"/>
        <v>6711</v>
      </c>
      <c r="G92" s="73">
        <f t="shared" si="58"/>
        <v>-1070</v>
      </c>
      <c r="H92" s="73">
        <f t="shared" si="58"/>
        <v>5641</v>
      </c>
      <c r="I92" s="73">
        <f t="shared" si="58"/>
        <v>0</v>
      </c>
      <c r="J92" s="73">
        <f t="shared" si="58"/>
        <v>0</v>
      </c>
      <c r="K92" s="73">
        <f t="shared" si="58"/>
        <v>0</v>
      </c>
      <c r="L92" s="73">
        <f t="shared" si="58"/>
        <v>0</v>
      </c>
      <c r="M92" s="73">
        <f t="shared" si="58"/>
        <v>5641</v>
      </c>
      <c r="N92" s="73">
        <f t="shared" si="58"/>
        <v>0</v>
      </c>
      <c r="O92" s="73">
        <f t="shared" si="58"/>
        <v>-5641</v>
      </c>
      <c r="P92" s="73">
        <f t="shared" si="58"/>
        <v>0</v>
      </c>
      <c r="Q92" s="73">
        <f t="shared" si="58"/>
        <v>0</v>
      </c>
      <c r="R92" s="73">
        <f t="shared" si="58"/>
        <v>0</v>
      </c>
      <c r="S92" s="73">
        <f t="shared" si="58"/>
        <v>0</v>
      </c>
      <c r="T92" s="73">
        <f t="shared" si="58"/>
        <v>0</v>
      </c>
      <c r="U92" s="73">
        <f t="shared" si="59"/>
        <v>0</v>
      </c>
      <c r="V92" s="73">
        <f t="shared" si="59"/>
        <v>0</v>
      </c>
      <c r="W92" s="73">
        <f t="shared" si="59"/>
        <v>0</v>
      </c>
      <c r="X92" s="73">
        <f t="shared" si="59"/>
        <v>0</v>
      </c>
      <c r="Y92" s="73">
        <f t="shared" si="59"/>
        <v>0</v>
      </c>
      <c r="Z92" s="73">
        <f t="shared" si="59"/>
        <v>0</v>
      </c>
      <c r="AA92" s="73">
        <f t="shared" si="59"/>
        <v>0</v>
      </c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</row>
    <row r="93" spans="1:66" s="16" customFormat="1" ht="84" customHeight="1" hidden="1">
      <c r="A93" s="70" t="s">
        <v>255</v>
      </c>
      <c r="B93" s="71" t="s">
        <v>135</v>
      </c>
      <c r="C93" s="71" t="s">
        <v>150</v>
      </c>
      <c r="D93" s="72" t="s">
        <v>38</v>
      </c>
      <c r="E93" s="71" t="s">
        <v>152</v>
      </c>
      <c r="F93" s="60">
        <v>6711</v>
      </c>
      <c r="G93" s="60">
        <f>H93-F93</f>
        <v>-1070</v>
      </c>
      <c r="H93" s="60">
        <v>5641</v>
      </c>
      <c r="I93" s="61"/>
      <c r="J93" s="61"/>
      <c r="K93" s="61"/>
      <c r="L93" s="61"/>
      <c r="M93" s="60">
        <f>H93+K93</f>
        <v>5641</v>
      </c>
      <c r="N93" s="61"/>
      <c r="O93" s="60">
        <f>P93-M93</f>
        <v>-5641</v>
      </c>
      <c r="P93" s="60"/>
      <c r="Q93" s="60"/>
      <c r="R93" s="61"/>
      <c r="S93" s="60">
        <f>P93+R93</f>
        <v>0</v>
      </c>
      <c r="T93" s="60"/>
      <c r="U93" s="60">
        <f aca="true" t="shared" si="60" ref="U93:AA93">R93+T93</f>
        <v>0</v>
      </c>
      <c r="V93" s="60">
        <f t="shared" si="60"/>
        <v>0</v>
      </c>
      <c r="W93" s="60">
        <f t="shared" si="60"/>
        <v>0</v>
      </c>
      <c r="X93" s="60">
        <f t="shared" si="60"/>
        <v>0</v>
      </c>
      <c r="Y93" s="60">
        <f t="shared" si="60"/>
        <v>0</v>
      </c>
      <c r="Z93" s="60">
        <f t="shared" si="60"/>
        <v>0</v>
      </c>
      <c r="AA93" s="60">
        <f t="shared" si="60"/>
        <v>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27" ht="14.25" hidden="1">
      <c r="A94" s="98"/>
      <c r="B94" s="42"/>
      <c r="C94" s="42"/>
      <c r="D94" s="43"/>
      <c r="E94" s="42"/>
      <c r="F94" s="4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8"/>
      <c r="Y94" s="48"/>
      <c r="Z94" s="48"/>
      <c r="AA94" s="48"/>
    </row>
    <row r="95" spans="1:66" s="12" customFormat="1" ht="18.75">
      <c r="A95" s="54" t="s">
        <v>39</v>
      </c>
      <c r="B95" s="55" t="s">
        <v>135</v>
      </c>
      <c r="C95" s="55" t="s">
        <v>136</v>
      </c>
      <c r="D95" s="68"/>
      <c r="E95" s="55"/>
      <c r="F95" s="57">
        <f aca="true" t="shared" si="61" ref="F95:W96">F96</f>
        <v>3270</v>
      </c>
      <c r="G95" s="57">
        <f t="shared" si="61"/>
        <v>199</v>
      </c>
      <c r="H95" s="57">
        <f t="shared" si="61"/>
        <v>3469</v>
      </c>
      <c r="I95" s="57">
        <f t="shared" si="61"/>
        <v>0</v>
      </c>
      <c r="J95" s="57">
        <f t="shared" si="61"/>
        <v>3715</v>
      </c>
      <c r="K95" s="57">
        <f t="shared" si="61"/>
        <v>0</v>
      </c>
      <c r="L95" s="57">
        <f t="shared" si="61"/>
        <v>0</v>
      </c>
      <c r="M95" s="57">
        <f t="shared" si="61"/>
        <v>3469</v>
      </c>
      <c r="N95" s="57">
        <f t="shared" si="61"/>
        <v>0</v>
      </c>
      <c r="O95" s="57">
        <f t="shared" si="61"/>
        <v>-227</v>
      </c>
      <c r="P95" s="57">
        <f t="shared" si="61"/>
        <v>3242</v>
      </c>
      <c r="Q95" s="57">
        <f t="shared" si="61"/>
        <v>0</v>
      </c>
      <c r="R95" s="57">
        <f t="shared" si="61"/>
        <v>0</v>
      </c>
      <c r="S95" s="57">
        <f t="shared" si="61"/>
        <v>3242</v>
      </c>
      <c r="T95" s="57">
        <f t="shared" si="61"/>
        <v>0</v>
      </c>
      <c r="U95" s="57">
        <f t="shared" si="61"/>
        <v>0</v>
      </c>
      <c r="V95" s="57">
        <f t="shared" si="61"/>
        <v>3242</v>
      </c>
      <c r="W95" s="57">
        <f t="shared" si="61"/>
        <v>0</v>
      </c>
      <c r="X95" s="57">
        <f aca="true" t="shared" si="62" ref="X95:AA96">X96</f>
        <v>0</v>
      </c>
      <c r="Y95" s="57">
        <f t="shared" si="62"/>
        <v>0</v>
      </c>
      <c r="Z95" s="57">
        <f t="shared" si="62"/>
        <v>3242</v>
      </c>
      <c r="AA95" s="57">
        <f t="shared" si="62"/>
        <v>0</v>
      </c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66" s="14" customFormat="1" ht="22.5" customHeight="1">
      <c r="A96" s="70" t="s">
        <v>148</v>
      </c>
      <c r="B96" s="71" t="s">
        <v>135</v>
      </c>
      <c r="C96" s="71" t="s">
        <v>136</v>
      </c>
      <c r="D96" s="72" t="s">
        <v>149</v>
      </c>
      <c r="E96" s="71"/>
      <c r="F96" s="60">
        <f t="shared" si="61"/>
        <v>3270</v>
      </c>
      <c r="G96" s="60">
        <f t="shared" si="61"/>
        <v>199</v>
      </c>
      <c r="H96" s="60">
        <f t="shared" si="61"/>
        <v>3469</v>
      </c>
      <c r="I96" s="60">
        <f t="shared" si="61"/>
        <v>0</v>
      </c>
      <c r="J96" s="60">
        <f t="shared" si="61"/>
        <v>3715</v>
      </c>
      <c r="K96" s="60">
        <f t="shared" si="61"/>
        <v>0</v>
      </c>
      <c r="L96" s="60">
        <f t="shared" si="61"/>
        <v>0</v>
      </c>
      <c r="M96" s="60">
        <f t="shared" si="61"/>
        <v>3469</v>
      </c>
      <c r="N96" s="60">
        <f t="shared" si="61"/>
        <v>0</v>
      </c>
      <c r="O96" s="60">
        <f t="shared" si="61"/>
        <v>-227</v>
      </c>
      <c r="P96" s="60">
        <f t="shared" si="61"/>
        <v>3242</v>
      </c>
      <c r="Q96" s="60">
        <f t="shared" si="61"/>
        <v>0</v>
      </c>
      <c r="R96" s="60">
        <f t="shared" si="61"/>
        <v>0</v>
      </c>
      <c r="S96" s="60">
        <f t="shared" si="61"/>
        <v>3242</v>
      </c>
      <c r="T96" s="60">
        <f t="shared" si="61"/>
        <v>0</v>
      </c>
      <c r="U96" s="86"/>
      <c r="V96" s="60">
        <f>V97</f>
        <v>3242</v>
      </c>
      <c r="W96" s="60">
        <f t="shared" si="61"/>
        <v>0</v>
      </c>
      <c r="X96" s="60">
        <f t="shared" si="62"/>
        <v>0</v>
      </c>
      <c r="Y96" s="60">
        <f t="shared" si="62"/>
        <v>0</v>
      </c>
      <c r="Z96" s="60">
        <f t="shared" si="62"/>
        <v>3242</v>
      </c>
      <c r="AA96" s="60">
        <f t="shared" si="62"/>
        <v>0</v>
      </c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</row>
    <row r="97" spans="1:66" s="16" customFormat="1" ht="72.75" customHeight="1">
      <c r="A97" s="70" t="s">
        <v>137</v>
      </c>
      <c r="B97" s="71" t="s">
        <v>135</v>
      </c>
      <c r="C97" s="71" t="s">
        <v>136</v>
      </c>
      <c r="D97" s="72" t="s">
        <v>149</v>
      </c>
      <c r="E97" s="71" t="s">
        <v>138</v>
      </c>
      <c r="F97" s="60">
        <v>3270</v>
      </c>
      <c r="G97" s="60">
        <f>H97-F97</f>
        <v>199</v>
      </c>
      <c r="H97" s="60">
        <v>3469</v>
      </c>
      <c r="I97" s="60"/>
      <c r="J97" s="60">
        <v>3715</v>
      </c>
      <c r="K97" s="62"/>
      <c r="L97" s="62"/>
      <c r="M97" s="60">
        <f>H97+K97</f>
        <v>3469</v>
      </c>
      <c r="N97" s="61"/>
      <c r="O97" s="60">
        <f>P97-M97</f>
        <v>-227</v>
      </c>
      <c r="P97" s="60">
        <v>3242</v>
      </c>
      <c r="Q97" s="60"/>
      <c r="R97" s="62"/>
      <c r="S97" s="60">
        <f>P97+R97</f>
        <v>3242</v>
      </c>
      <c r="T97" s="60"/>
      <c r="U97" s="62"/>
      <c r="V97" s="60">
        <f>U97+S97</f>
        <v>3242</v>
      </c>
      <c r="W97" s="60">
        <f>T97</f>
        <v>0</v>
      </c>
      <c r="X97" s="63"/>
      <c r="Y97" s="63"/>
      <c r="Z97" s="60">
        <f>V97+X97+Y97</f>
        <v>3242</v>
      </c>
      <c r="AA97" s="60">
        <f>W97+Y97</f>
        <v>0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16" customFormat="1" ht="21" customHeight="1">
      <c r="A98" s="70"/>
      <c r="B98" s="71"/>
      <c r="C98" s="71"/>
      <c r="D98" s="72"/>
      <c r="E98" s="71"/>
      <c r="F98" s="63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1"/>
      <c r="W98" s="61"/>
      <c r="X98" s="63"/>
      <c r="Y98" s="63"/>
      <c r="Z98" s="60"/>
      <c r="AA98" s="60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16" customFormat="1" ht="21" customHeight="1">
      <c r="A99" s="54" t="s">
        <v>40</v>
      </c>
      <c r="B99" s="55" t="s">
        <v>135</v>
      </c>
      <c r="C99" s="55" t="s">
        <v>154</v>
      </c>
      <c r="D99" s="68"/>
      <c r="E99" s="55"/>
      <c r="F99" s="69">
        <f aca="true" t="shared" si="63" ref="F99:N99">F100+F102+F105</f>
        <v>274994</v>
      </c>
      <c r="G99" s="69">
        <f t="shared" si="63"/>
        <v>94406</v>
      </c>
      <c r="H99" s="69">
        <f t="shared" si="63"/>
        <v>369400</v>
      </c>
      <c r="I99" s="69">
        <f t="shared" si="63"/>
        <v>0</v>
      </c>
      <c r="J99" s="69">
        <f t="shared" si="63"/>
        <v>412530</v>
      </c>
      <c r="K99" s="69">
        <f t="shared" si="63"/>
        <v>0</v>
      </c>
      <c r="L99" s="69">
        <f t="shared" si="63"/>
        <v>0</v>
      </c>
      <c r="M99" s="69">
        <f t="shared" si="63"/>
        <v>369400</v>
      </c>
      <c r="N99" s="69">
        <f t="shared" si="63"/>
        <v>0</v>
      </c>
      <c r="O99" s="69">
        <f aca="true" t="shared" si="64" ref="O99:T99">O100+O102+O105</f>
        <v>-207059</v>
      </c>
      <c r="P99" s="69">
        <f t="shared" si="64"/>
        <v>162341</v>
      </c>
      <c r="Q99" s="69">
        <f t="shared" si="64"/>
        <v>0</v>
      </c>
      <c r="R99" s="69">
        <f t="shared" si="64"/>
        <v>0</v>
      </c>
      <c r="S99" s="69">
        <f t="shared" si="64"/>
        <v>162341</v>
      </c>
      <c r="T99" s="69">
        <f t="shared" si="64"/>
        <v>0</v>
      </c>
      <c r="U99" s="69">
        <f>U100+U102+U105</f>
        <v>0</v>
      </c>
      <c r="V99" s="69">
        <f>V100+V102+V105</f>
        <v>162341</v>
      </c>
      <c r="W99" s="69">
        <f>W100+W102+W105</f>
        <v>0</v>
      </c>
      <c r="X99" s="69">
        <f>X100+X102+X105+X113</f>
        <v>320</v>
      </c>
      <c r="Y99" s="69">
        <f>Y100+Y102+Y105+Y113</f>
        <v>0</v>
      </c>
      <c r="Z99" s="69">
        <f>Z100+Z102+Z105+Z113</f>
        <v>162661</v>
      </c>
      <c r="AA99" s="69">
        <f>AA100+AA102+AA105+AA113</f>
        <v>0</v>
      </c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16" customFormat="1" ht="67.5" customHeight="1" hidden="1">
      <c r="A100" s="70" t="s">
        <v>133</v>
      </c>
      <c r="B100" s="71" t="s">
        <v>135</v>
      </c>
      <c r="C100" s="71" t="s">
        <v>154</v>
      </c>
      <c r="D100" s="72" t="s">
        <v>124</v>
      </c>
      <c r="E100" s="55"/>
      <c r="F100" s="69">
        <f aca="true" t="shared" si="65" ref="F100:AA100">F101</f>
        <v>0</v>
      </c>
      <c r="G100" s="73">
        <f t="shared" si="65"/>
        <v>9403</v>
      </c>
      <c r="H100" s="73">
        <f t="shared" si="65"/>
        <v>9403</v>
      </c>
      <c r="I100" s="73">
        <f t="shared" si="65"/>
        <v>0</v>
      </c>
      <c r="J100" s="73">
        <f t="shared" si="65"/>
        <v>9073</v>
      </c>
      <c r="K100" s="73">
        <f t="shared" si="65"/>
        <v>0</v>
      </c>
      <c r="L100" s="73">
        <f t="shared" si="65"/>
        <v>0</v>
      </c>
      <c r="M100" s="73">
        <f t="shared" si="65"/>
        <v>9403</v>
      </c>
      <c r="N100" s="73">
        <f t="shared" si="65"/>
        <v>0</v>
      </c>
      <c r="O100" s="73">
        <f t="shared" si="65"/>
        <v>-9403</v>
      </c>
      <c r="P100" s="73">
        <f t="shared" si="65"/>
        <v>0</v>
      </c>
      <c r="Q100" s="73">
        <f t="shared" si="65"/>
        <v>0</v>
      </c>
      <c r="R100" s="73">
        <f t="shared" si="65"/>
        <v>0</v>
      </c>
      <c r="S100" s="73">
        <f t="shared" si="65"/>
        <v>0</v>
      </c>
      <c r="T100" s="73">
        <f t="shared" si="65"/>
        <v>0</v>
      </c>
      <c r="U100" s="73">
        <f t="shared" si="65"/>
        <v>0</v>
      </c>
      <c r="V100" s="73">
        <f t="shared" si="65"/>
        <v>0</v>
      </c>
      <c r="W100" s="73">
        <f t="shared" si="65"/>
        <v>0</v>
      </c>
      <c r="X100" s="73">
        <f t="shared" si="65"/>
        <v>0</v>
      </c>
      <c r="Y100" s="73">
        <f t="shared" si="65"/>
        <v>0</v>
      </c>
      <c r="Z100" s="73">
        <f t="shared" si="65"/>
        <v>0</v>
      </c>
      <c r="AA100" s="73">
        <f t="shared" si="65"/>
        <v>0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16" customFormat="1" ht="39.75" customHeight="1" hidden="1">
      <c r="A101" s="70" t="s">
        <v>230</v>
      </c>
      <c r="B101" s="71" t="s">
        <v>135</v>
      </c>
      <c r="C101" s="71" t="s">
        <v>154</v>
      </c>
      <c r="D101" s="72" t="s">
        <v>124</v>
      </c>
      <c r="E101" s="71" t="s">
        <v>231</v>
      </c>
      <c r="F101" s="69"/>
      <c r="G101" s="60">
        <f>H101-F101</f>
        <v>9403</v>
      </c>
      <c r="H101" s="73">
        <v>9403</v>
      </c>
      <c r="I101" s="73"/>
      <c r="J101" s="73">
        <v>9073</v>
      </c>
      <c r="K101" s="62"/>
      <c r="L101" s="62"/>
      <c r="M101" s="60">
        <f>H101+K101</f>
        <v>9403</v>
      </c>
      <c r="N101" s="61"/>
      <c r="O101" s="60">
        <f>P101-M101</f>
        <v>-9403</v>
      </c>
      <c r="P101" s="60"/>
      <c r="Q101" s="60"/>
      <c r="R101" s="62"/>
      <c r="S101" s="60">
        <f>P101+R101</f>
        <v>0</v>
      </c>
      <c r="T101" s="60"/>
      <c r="U101" s="60">
        <f aca="true" t="shared" si="66" ref="U101:AA101">R101+T101</f>
        <v>0</v>
      </c>
      <c r="V101" s="60">
        <f t="shared" si="66"/>
        <v>0</v>
      </c>
      <c r="W101" s="60">
        <f t="shared" si="66"/>
        <v>0</v>
      </c>
      <c r="X101" s="60">
        <f t="shared" si="66"/>
        <v>0</v>
      </c>
      <c r="Y101" s="60">
        <f t="shared" si="66"/>
        <v>0</v>
      </c>
      <c r="Z101" s="60">
        <f t="shared" si="66"/>
        <v>0</v>
      </c>
      <c r="AA101" s="60">
        <f t="shared" si="66"/>
        <v>0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16" customFormat="1" ht="18" customHeight="1">
      <c r="A102" s="70" t="s">
        <v>155</v>
      </c>
      <c r="B102" s="71" t="s">
        <v>135</v>
      </c>
      <c r="C102" s="71" t="s">
        <v>154</v>
      </c>
      <c r="D102" s="72" t="s">
        <v>156</v>
      </c>
      <c r="E102" s="71"/>
      <c r="F102" s="73">
        <f aca="true" t="shared" si="67" ref="F102:U103">F103</f>
        <v>1968</v>
      </c>
      <c r="G102" s="73">
        <f t="shared" si="67"/>
        <v>225</v>
      </c>
      <c r="H102" s="73">
        <f t="shared" si="67"/>
        <v>2193</v>
      </c>
      <c r="I102" s="73">
        <f t="shared" si="67"/>
        <v>0</v>
      </c>
      <c r="J102" s="73">
        <f t="shared" si="67"/>
        <v>2530</v>
      </c>
      <c r="K102" s="73">
        <f t="shared" si="67"/>
        <v>0</v>
      </c>
      <c r="L102" s="73">
        <f t="shared" si="67"/>
        <v>0</v>
      </c>
      <c r="M102" s="73">
        <f t="shared" si="67"/>
        <v>2193</v>
      </c>
      <c r="N102" s="73">
        <f t="shared" si="67"/>
        <v>0</v>
      </c>
      <c r="O102" s="73">
        <f t="shared" si="67"/>
        <v>-169</v>
      </c>
      <c r="P102" s="73">
        <f t="shared" si="67"/>
        <v>2024</v>
      </c>
      <c r="Q102" s="73">
        <f t="shared" si="67"/>
        <v>0</v>
      </c>
      <c r="R102" s="73">
        <f t="shared" si="67"/>
        <v>0</v>
      </c>
      <c r="S102" s="73">
        <f t="shared" si="67"/>
        <v>2024</v>
      </c>
      <c r="T102" s="73">
        <f t="shared" si="67"/>
        <v>0</v>
      </c>
      <c r="U102" s="73">
        <f t="shared" si="67"/>
        <v>0</v>
      </c>
      <c r="V102" s="73">
        <f>V103</f>
        <v>2024</v>
      </c>
      <c r="W102" s="73">
        <f aca="true" t="shared" si="68" ref="W102:AA103">W103</f>
        <v>0</v>
      </c>
      <c r="X102" s="73">
        <f t="shared" si="68"/>
        <v>0</v>
      </c>
      <c r="Y102" s="73">
        <f t="shared" si="68"/>
        <v>0</v>
      </c>
      <c r="Z102" s="73">
        <f t="shared" si="68"/>
        <v>2024</v>
      </c>
      <c r="AA102" s="73">
        <f t="shared" si="68"/>
        <v>0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16" customFormat="1" ht="100.5" customHeight="1">
      <c r="A103" s="99" t="s">
        <v>198</v>
      </c>
      <c r="B103" s="71" t="s">
        <v>135</v>
      </c>
      <c r="C103" s="71" t="s">
        <v>154</v>
      </c>
      <c r="D103" s="72" t="s">
        <v>193</v>
      </c>
      <c r="E103" s="71"/>
      <c r="F103" s="73">
        <f t="shared" si="67"/>
        <v>1968</v>
      </c>
      <c r="G103" s="73">
        <f t="shared" si="67"/>
        <v>225</v>
      </c>
      <c r="H103" s="73">
        <f t="shared" si="67"/>
        <v>2193</v>
      </c>
      <c r="I103" s="73">
        <f t="shared" si="67"/>
        <v>0</v>
      </c>
      <c r="J103" s="73">
        <f t="shared" si="67"/>
        <v>2530</v>
      </c>
      <c r="K103" s="73">
        <f t="shared" si="67"/>
        <v>0</v>
      </c>
      <c r="L103" s="73">
        <f t="shared" si="67"/>
        <v>0</v>
      </c>
      <c r="M103" s="73">
        <f t="shared" si="67"/>
        <v>2193</v>
      </c>
      <c r="N103" s="73">
        <f t="shared" si="67"/>
        <v>0</v>
      </c>
      <c r="O103" s="73">
        <f t="shared" si="67"/>
        <v>-169</v>
      </c>
      <c r="P103" s="73">
        <f t="shared" si="67"/>
        <v>2024</v>
      </c>
      <c r="Q103" s="73">
        <f t="shared" si="67"/>
        <v>0</v>
      </c>
      <c r="R103" s="73">
        <f t="shared" si="67"/>
        <v>0</v>
      </c>
      <c r="S103" s="73">
        <f t="shared" si="67"/>
        <v>2024</v>
      </c>
      <c r="T103" s="73">
        <f t="shared" si="67"/>
        <v>0</v>
      </c>
      <c r="U103" s="73">
        <f t="shared" si="67"/>
        <v>0</v>
      </c>
      <c r="V103" s="73">
        <f>V104</f>
        <v>2024</v>
      </c>
      <c r="W103" s="73">
        <f t="shared" si="68"/>
        <v>0</v>
      </c>
      <c r="X103" s="73">
        <f t="shared" si="68"/>
        <v>0</v>
      </c>
      <c r="Y103" s="73">
        <f t="shared" si="68"/>
        <v>0</v>
      </c>
      <c r="Z103" s="73">
        <f t="shared" si="68"/>
        <v>2024</v>
      </c>
      <c r="AA103" s="73">
        <f t="shared" si="68"/>
        <v>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16" customFormat="1" ht="110.25" customHeight="1">
      <c r="A104" s="70" t="s">
        <v>256</v>
      </c>
      <c r="B104" s="71" t="s">
        <v>135</v>
      </c>
      <c r="C104" s="71" t="s">
        <v>154</v>
      </c>
      <c r="D104" s="72" t="s">
        <v>193</v>
      </c>
      <c r="E104" s="71" t="s">
        <v>144</v>
      </c>
      <c r="F104" s="60">
        <v>1968</v>
      </c>
      <c r="G104" s="60">
        <f>H104-F104</f>
        <v>225</v>
      </c>
      <c r="H104" s="60">
        <v>2193</v>
      </c>
      <c r="I104" s="60"/>
      <c r="J104" s="60">
        <v>2530</v>
      </c>
      <c r="K104" s="62"/>
      <c r="L104" s="62"/>
      <c r="M104" s="60">
        <f>H104+K104</f>
        <v>2193</v>
      </c>
      <c r="N104" s="61"/>
      <c r="O104" s="60">
        <f>P104-M104</f>
        <v>-169</v>
      </c>
      <c r="P104" s="60">
        <v>2024</v>
      </c>
      <c r="Q104" s="60"/>
      <c r="R104" s="62"/>
      <c r="S104" s="60">
        <f>P104+R104</f>
        <v>2024</v>
      </c>
      <c r="T104" s="60"/>
      <c r="U104" s="62"/>
      <c r="V104" s="60">
        <f>U104+S104</f>
        <v>2024</v>
      </c>
      <c r="W104" s="60">
        <f>T104</f>
        <v>0</v>
      </c>
      <c r="X104" s="63"/>
      <c r="Y104" s="63"/>
      <c r="Z104" s="60">
        <f>V104+X104+Y104</f>
        <v>2024</v>
      </c>
      <c r="AA104" s="60">
        <f>W104+Y104</f>
        <v>0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16" customFormat="1" ht="24" customHeight="1">
      <c r="A105" s="70" t="s">
        <v>41</v>
      </c>
      <c r="B105" s="71" t="s">
        <v>135</v>
      </c>
      <c r="C105" s="71" t="s">
        <v>154</v>
      </c>
      <c r="D105" s="72" t="s">
        <v>158</v>
      </c>
      <c r="E105" s="71"/>
      <c r="F105" s="73">
        <f aca="true" t="shared" si="69" ref="F105:L105">F107+F109+F111</f>
        <v>273026</v>
      </c>
      <c r="G105" s="73">
        <f t="shared" si="69"/>
        <v>84778</v>
      </c>
      <c r="H105" s="73">
        <f t="shared" si="69"/>
        <v>357804</v>
      </c>
      <c r="I105" s="73">
        <f t="shared" si="69"/>
        <v>0</v>
      </c>
      <c r="J105" s="73">
        <f t="shared" si="69"/>
        <v>400927</v>
      </c>
      <c r="K105" s="73">
        <f t="shared" si="69"/>
        <v>0</v>
      </c>
      <c r="L105" s="73">
        <f t="shared" si="69"/>
        <v>0</v>
      </c>
      <c r="M105" s="73">
        <f aca="true" t="shared" si="70" ref="M105:T105">M106+M107+M109+M111</f>
        <v>357804</v>
      </c>
      <c r="N105" s="73">
        <f t="shared" si="70"/>
        <v>0</v>
      </c>
      <c r="O105" s="73">
        <f t="shared" si="70"/>
        <v>-197487</v>
      </c>
      <c r="P105" s="73">
        <f t="shared" si="70"/>
        <v>160317</v>
      </c>
      <c r="Q105" s="73">
        <f t="shared" si="70"/>
        <v>0</v>
      </c>
      <c r="R105" s="73">
        <f t="shared" si="70"/>
        <v>0</v>
      </c>
      <c r="S105" s="73">
        <f t="shared" si="70"/>
        <v>160317</v>
      </c>
      <c r="T105" s="73">
        <f t="shared" si="70"/>
        <v>0</v>
      </c>
      <c r="U105" s="73">
        <f aca="true" t="shared" si="71" ref="U105:AA105">U106+U107+U109+U111</f>
        <v>0</v>
      </c>
      <c r="V105" s="73">
        <f t="shared" si="71"/>
        <v>160317</v>
      </c>
      <c r="W105" s="73">
        <f t="shared" si="71"/>
        <v>0</v>
      </c>
      <c r="X105" s="73">
        <f t="shared" si="71"/>
        <v>-19567</v>
      </c>
      <c r="Y105" s="73">
        <f t="shared" si="71"/>
        <v>0</v>
      </c>
      <c r="Z105" s="73">
        <f t="shared" si="71"/>
        <v>140750</v>
      </c>
      <c r="AA105" s="73">
        <f t="shared" si="71"/>
        <v>0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16" customFormat="1" ht="84.75" customHeight="1" hidden="1">
      <c r="A106" s="70" t="s">
        <v>256</v>
      </c>
      <c r="B106" s="71" t="s">
        <v>135</v>
      </c>
      <c r="C106" s="71" t="s">
        <v>154</v>
      </c>
      <c r="D106" s="72" t="s">
        <v>158</v>
      </c>
      <c r="E106" s="71" t="s">
        <v>144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60">
        <f>P106-M106</f>
        <v>0</v>
      </c>
      <c r="P106" s="73"/>
      <c r="Q106" s="73"/>
      <c r="R106" s="62"/>
      <c r="S106" s="62"/>
      <c r="T106" s="73"/>
      <c r="U106" s="62"/>
      <c r="V106" s="61"/>
      <c r="W106" s="61"/>
      <c r="X106" s="60"/>
      <c r="Y106" s="60"/>
      <c r="Z106" s="60"/>
      <c r="AA106" s="60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16" customFormat="1" ht="93" customHeight="1">
      <c r="A107" s="99" t="s">
        <v>199</v>
      </c>
      <c r="B107" s="71" t="s">
        <v>135</v>
      </c>
      <c r="C107" s="71" t="s">
        <v>154</v>
      </c>
      <c r="D107" s="72" t="s">
        <v>194</v>
      </c>
      <c r="E107" s="71"/>
      <c r="F107" s="73">
        <f aca="true" t="shared" si="72" ref="F107:AA107">F108</f>
        <v>133494</v>
      </c>
      <c r="G107" s="73">
        <f t="shared" si="72"/>
        <v>-45904</v>
      </c>
      <c r="H107" s="73">
        <f t="shared" si="72"/>
        <v>87590</v>
      </c>
      <c r="I107" s="73">
        <f t="shared" si="72"/>
        <v>0</v>
      </c>
      <c r="J107" s="73">
        <f t="shared" si="72"/>
        <v>93809</v>
      </c>
      <c r="K107" s="73">
        <f t="shared" si="72"/>
        <v>0</v>
      </c>
      <c r="L107" s="73">
        <f t="shared" si="72"/>
        <v>0</v>
      </c>
      <c r="M107" s="73">
        <f t="shared" si="72"/>
        <v>87590</v>
      </c>
      <c r="N107" s="73">
        <f t="shared" si="72"/>
        <v>0</v>
      </c>
      <c r="O107" s="73">
        <f t="shared" si="72"/>
        <v>-43675</v>
      </c>
      <c r="P107" s="73">
        <f t="shared" si="72"/>
        <v>43915</v>
      </c>
      <c r="Q107" s="73">
        <f t="shared" si="72"/>
        <v>0</v>
      </c>
      <c r="R107" s="73">
        <f t="shared" si="72"/>
        <v>0</v>
      </c>
      <c r="S107" s="73">
        <f t="shared" si="72"/>
        <v>43915</v>
      </c>
      <c r="T107" s="73">
        <f t="shared" si="72"/>
        <v>0</v>
      </c>
      <c r="U107" s="73">
        <f t="shared" si="72"/>
        <v>0</v>
      </c>
      <c r="V107" s="73">
        <f t="shared" si="72"/>
        <v>43915</v>
      </c>
      <c r="W107" s="73">
        <f t="shared" si="72"/>
        <v>0</v>
      </c>
      <c r="X107" s="73">
        <f t="shared" si="72"/>
        <v>-19887</v>
      </c>
      <c r="Y107" s="73">
        <f t="shared" si="72"/>
        <v>0</v>
      </c>
      <c r="Z107" s="73">
        <f t="shared" si="72"/>
        <v>24028</v>
      </c>
      <c r="AA107" s="73">
        <f t="shared" si="72"/>
        <v>0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16" customFormat="1" ht="110.25" customHeight="1">
      <c r="A108" s="70" t="s">
        <v>256</v>
      </c>
      <c r="B108" s="71" t="s">
        <v>135</v>
      </c>
      <c r="C108" s="71" t="s">
        <v>154</v>
      </c>
      <c r="D108" s="72" t="s">
        <v>194</v>
      </c>
      <c r="E108" s="71" t="s">
        <v>144</v>
      </c>
      <c r="F108" s="60">
        <v>133494</v>
      </c>
      <c r="G108" s="60">
        <f>H108-F108</f>
        <v>-45904</v>
      </c>
      <c r="H108" s="60">
        <v>87590</v>
      </c>
      <c r="I108" s="60"/>
      <c r="J108" s="60">
        <v>93809</v>
      </c>
      <c r="K108" s="62"/>
      <c r="L108" s="62"/>
      <c r="M108" s="60">
        <f>H108+K108</f>
        <v>87590</v>
      </c>
      <c r="N108" s="61"/>
      <c r="O108" s="60">
        <f>P108-M108</f>
        <v>-43675</v>
      </c>
      <c r="P108" s="60">
        <v>43915</v>
      </c>
      <c r="Q108" s="60"/>
      <c r="R108" s="62"/>
      <c r="S108" s="60">
        <f>P108+R108</f>
        <v>43915</v>
      </c>
      <c r="T108" s="60"/>
      <c r="U108" s="62"/>
      <c r="V108" s="60">
        <f>U108+S108</f>
        <v>43915</v>
      </c>
      <c r="W108" s="60">
        <f>T108</f>
        <v>0</v>
      </c>
      <c r="X108" s="60">
        <v>-19887</v>
      </c>
      <c r="Y108" s="63"/>
      <c r="Z108" s="60">
        <f>V108+X108+Y108</f>
        <v>24028</v>
      </c>
      <c r="AA108" s="60">
        <f>W108+Y108</f>
        <v>0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16" customFormat="1" ht="59.25" customHeight="1">
      <c r="A109" s="99" t="s">
        <v>200</v>
      </c>
      <c r="B109" s="71" t="s">
        <v>135</v>
      </c>
      <c r="C109" s="71" t="s">
        <v>154</v>
      </c>
      <c r="D109" s="72" t="s">
        <v>195</v>
      </c>
      <c r="E109" s="71"/>
      <c r="F109" s="73">
        <f aca="true" t="shared" si="73" ref="F109:AA109">F110</f>
        <v>128459</v>
      </c>
      <c r="G109" s="73">
        <f t="shared" si="73"/>
        <v>130459</v>
      </c>
      <c r="H109" s="73">
        <f t="shared" si="73"/>
        <v>258918</v>
      </c>
      <c r="I109" s="73">
        <f t="shared" si="73"/>
        <v>0</v>
      </c>
      <c r="J109" s="73">
        <f t="shared" si="73"/>
        <v>295376</v>
      </c>
      <c r="K109" s="73">
        <f t="shared" si="73"/>
        <v>0</v>
      </c>
      <c r="L109" s="73">
        <f t="shared" si="73"/>
        <v>0</v>
      </c>
      <c r="M109" s="73">
        <f t="shared" si="73"/>
        <v>258918</v>
      </c>
      <c r="N109" s="73">
        <f t="shared" si="73"/>
        <v>0</v>
      </c>
      <c r="O109" s="73">
        <f t="shared" si="73"/>
        <v>-153045</v>
      </c>
      <c r="P109" s="73">
        <f t="shared" si="73"/>
        <v>105873</v>
      </c>
      <c r="Q109" s="73">
        <f t="shared" si="73"/>
        <v>0</v>
      </c>
      <c r="R109" s="73">
        <f t="shared" si="73"/>
        <v>0</v>
      </c>
      <c r="S109" s="73">
        <f t="shared" si="73"/>
        <v>105873</v>
      </c>
      <c r="T109" s="73">
        <f t="shared" si="73"/>
        <v>0</v>
      </c>
      <c r="U109" s="73">
        <f t="shared" si="73"/>
        <v>0</v>
      </c>
      <c r="V109" s="73">
        <f t="shared" si="73"/>
        <v>105873</v>
      </c>
      <c r="W109" s="73">
        <f t="shared" si="73"/>
        <v>0</v>
      </c>
      <c r="X109" s="73">
        <f t="shared" si="73"/>
        <v>320</v>
      </c>
      <c r="Y109" s="73">
        <f t="shared" si="73"/>
        <v>0</v>
      </c>
      <c r="Z109" s="73">
        <f t="shared" si="73"/>
        <v>106193</v>
      </c>
      <c r="AA109" s="73">
        <f t="shared" si="73"/>
        <v>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16" customFormat="1" ht="107.25" customHeight="1">
      <c r="A110" s="70" t="s">
        <v>256</v>
      </c>
      <c r="B110" s="71" t="s">
        <v>135</v>
      </c>
      <c r="C110" s="71" t="s">
        <v>154</v>
      </c>
      <c r="D110" s="72" t="s">
        <v>195</v>
      </c>
      <c r="E110" s="71" t="s">
        <v>144</v>
      </c>
      <c r="F110" s="60">
        <v>128459</v>
      </c>
      <c r="G110" s="60">
        <f>H110-F110</f>
        <v>130459</v>
      </c>
      <c r="H110" s="60">
        <v>258918</v>
      </c>
      <c r="I110" s="60"/>
      <c r="J110" s="60">
        <v>295376</v>
      </c>
      <c r="K110" s="62"/>
      <c r="L110" s="62"/>
      <c r="M110" s="60">
        <f>H110+K110</f>
        <v>258918</v>
      </c>
      <c r="N110" s="61"/>
      <c r="O110" s="60">
        <f>P110-M110</f>
        <v>-153045</v>
      </c>
      <c r="P110" s="60">
        <v>105873</v>
      </c>
      <c r="Q110" s="60"/>
      <c r="R110" s="62"/>
      <c r="S110" s="60">
        <f>P110+R110</f>
        <v>105873</v>
      </c>
      <c r="T110" s="60"/>
      <c r="U110" s="62"/>
      <c r="V110" s="60">
        <f>U110+S110</f>
        <v>105873</v>
      </c>
      <c r="W110" s="60">
        <f>T110</f>
        <v>0</v>
      </c>
      <c r="X110" s="60">
        <v>320</v>
      </c>
      <c r="Y110" s="63"/>
      <c r="Z110" s="60">
        <f>V110+X110+Y110</f>
        <v>106193</v>
      </c>
      <c r="AA110" s="60">
        <f>W110+Y110</f>
        <v>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16" customFormat="1" ht="105.75" customHeight="1">
      <c r="A111" s="99" t="s">
        <v>201</v>
      </c>
      <c r="B111" s="71" t="s">
        <v>135</v>
      </c>
      <c r="C111" s="71" t="s">
        <v>154</v>
      </c>
      <c r="D111" s="72" t="s">
        <v>196</v>
      </c>
      <c r="E111" s="71"/>
      <c r="F111" s="73">
        <f aca="true" t="shared" si="74" ref="F111:AA111">F112</f>
        <v>11073</v>
      </c>
      <c r="G111" s="73">
        <f t="shared" si="74"/>
        <v>223</v>
      </c>
      <c r="H111" s="73">
        <f t="shared" si="74"/>
        <v>11296</v>
      </c>
      <c r="I111" s="73">
        <f t="shared" si="74"/>
        <v>0</v>
      </c>
      <c r="J111" s="73">
        <f t="shared" si="74"/>
        <v>11742</v>
      </c>
      <c r="K111" s="73">
        <f t="shared" si="74"/>
        <v>0</v>
      </c>
      <c r="L111" s="73">
        <f t="shared" si="74"/>
        <v>0</v>
      </c>
      <c r="M111" s="73">
        <f t="shared" si="74"/>
        <v>11296</v>
      </c>
      <c r="N111" s="73">
        <f t="shared" si="74"/>
        <v>0</v>
      </c>
      <c r="O111" s="73">
        <f t="shared" si="74"/>
        <v>-767</v>
      </c>
      <c r="P111" s="73">
        <f t="shared" si="74"/>
        <v>10529</v>
      </c>
      <c r="Q111" s="73">
        <f t="shared" si="74"/>
        <v>0</v>
      </c>
      <c r="R111" s="73">
        <f t="shared" si="74"/>
        <v>0</v>
      </c>
      <c r="S111" s="73">
        <f t="shared" si="74"/>
        <v>10529</v>
      </c>
      <c r="T111" s="73">
        <f t="shared" si="74"/>
        <v>0</v>
      </c>
      <c r="U111" s="73">
        <f t="shared" si="74"/>
        <v>0</v>
      </c>
      <c r="V111" s="73">
        <f t="shared" si="74"/>
        <v>10529</v>
      </c>
      <c r="W111" s="73">
        <f t="shared" si="74"/>
        <v>0</v>
      </c>
      <c r="X111" s="73">
        <f t="shared" si="74"/>
        <v>0</v>
      </c>
      <c r="Y111" s="73">
        <f t="shared" si="74"/>
        <v>0</v>
      </c>
      <c r="Z111" s="73">
        <f t="shared" si="74"/>
        <v>10529</v>
      </c>
      <c r="AA111" s="73">
        <f t="shared" si="74"/>
        <v>0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16" customFormat="1" ht="109.5" customHeight="1">
      <c r="A112" s="70" t="s">
        <v>256</v>
      </c>
      <c r="B112" s="71" t="s">
        <v>135</v>
      </c>
      <c r="C112" s="71" t="s">
        <v>154</v>
      </c>
      <c r="D112" s="72" t="s">
        <v>196</v>
      </c>
      <c r="E112" s="71" t="s">
        <v>144</v>
      </c>
      <c r="F112" s="60">
        <v>11073</v>
      </c>
      <c r="G112" s="60">
        <f>H112-F112</f>
        <v>223</v>
      </c>
      <c r="H112" s="60">
        <v>11296</v>
      </c>
      <c r="I112" s="60"/>
      <c r="J112" s="60">
        <v>11742</v>
      </c>
      <c r="K112" s="62"/>
      <c r="L112" s="62"/>
      <c r="M112" s="60">
        <f>H112+K112</f>
        <v>11296</v>
      </c>
      <c r="N112" s="61"/>
      <c r="O112" s="60">
        <f>P112-M112</f>
        <v>-767</v>
      </c>
      <c r="P112" s="60">
        <v>10529</v>
      </c>
      <c r="Q112" s="60"/>
      <c r="R112" s="62"/>
      <c r="S112" s="60">
        <f>P112+R112</f>
        <v>10529</v>
      </c>
      <c r="T112" s="60"/>
      <c r="U112" s="62"/>
      <c r="V112" s="60">
        <f>U112+S112</f>
        <v>10529</v>
      </c>
      <c r="W112" s="60">
        <f>T112</f>
        <v>0</v>
      </c>
      <c r="X112" s="63"/>
      <c r="Y112" s="63"/>
      <c r="Z112" s="60">
        <f>V112+X112+Y112</f>
        <v>10529</v>
      </c>
      <c r="AA112" s="60">
        <f>W112+Y112</f>
        <v>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16" customFormat="1" ht="33.75" customHeight="1">
      <c r="A113" s="70" t="s">
        <v>45</v>
      </c>
      <c r="B113" s="71" t="s">
        <v>135</v>
      </c>
      <c r="C113" s="71" t="s">
        <v>154</v>
      </c>
      <c r="D113" s="100" t="s">
        <v>46</v>
      </c>
      <c r="E113" s="71"/>
      <c r="F113" s="60"/>
      <c r="G113" s="60"/>
      <c r="H113" s="60"/>
      <c r="I113" s="60"/>
      <c r="J113" s="60"/>
      <c r="K113" s="62"/>
      <c r="L113" s="62"/>
      <c r="M113" s="60"/>
      <c r="N113" s="61"/>
      <c r="O113" s="60"/>
      <c r="P113" s="60"/>
      <c r="Q113" s="60"/>
      <c r="R113" s="62"/>
      <c r="S113" s="60"/>
      <c r="T113" s="60"/>
      <c r="U113" s="62"/>
      <c r="V113" s="60"/>
      <c r="W113" s="60"/>
      <c r="X113" s="60">
        <f aca="true" t="shared" si="75" ref="X113:AA115">X114</f>
        <v>19887</v>
      </c>
      <c r="Y113" s="63">
        <f t="shared" si="75"/>
        <v>0</v>
      </c>
      <c r="Z113" s="60">
        <f t="shared" si="75"/>
        <v>19887</v>
      </c>
      <c r="AA113" s="60">
        <f t="shared" si="75"/>
        <v>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16" customFormat="1" ht="47.25" customHeight="1">
      <c r="A114" s="70" t="s">
        <v>375</v>
      </c>
      <c r="B114" s="71" t="s">
        <v>135</v>
      </c>
      <c r="C114" s="71" t="s">
        <v>154</v>
      </c>
      <c r="D114" s="100" t="s">
        <v>377</v>
      </c>
      <c r="E114" s="71"/>
      <c r="F114" s="60"/>
      <c r="G114" s="60"/>
      <c r="H114" s="60"/>
      <c r="I114" s="60"/>
      <c r="J114" s="60"/>
      <c r="K114" s="62"/>
      <c r="L114" s="62"/>
      <c r="M114" s="60"/>
      <c r="N114" s="61"/>
      <c r="O114" s="60"/>
      <c r="P114" s="60"/>
      <c r="Q114" s="60"/>
      <c r="R114" s="62"/>
      <c r="S114" s="60"/>
      <c r="T114" s="60"/>
      <c r="U114" s="62"/>
      <c r="V114" s="60"/>
      <c r="W114" s="60"/>
      <c r="X114" s="60">
        <f t="shared" si="75"/>
        <v>19887</v>
      </c>
      <c r="Y114" s="63">
        <f t="shared" si="75"/>
        <v>0</v>
      </c>
      <c r="Z114" s="60">
        <f t="shared" si="75"/>
        <v>19887</v>
      </c>
      <c r="AA114" s="60">
        <f t="shared" si="75"/>
        <v>0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16" customFormat="1" ht="36.75" customHeight="1">
      <c r="A115" s="70" t="s">
        <v>376</v>
      </c>
      <c r="B115" s="71" t="s">
        <v>135</v>
      </c>
      <c r="C115" s="71" t="s">
        <v>154</v>
      </c>
      <c r="D115" s="100" t="s">
        <v>378</v>
      </c>
      <c r="E115" s="71"/>
      <c r="F115" s="60"/>
      <c r="G115" s="60"/>
      <c r="H115" s="60"/>
      <c r="I115" s="60"/>
      <c r="J115" s="60"/>
      <c r="K115" s="62"/>
      <c r="L115" s="62"/>
      <c r="M115" s="60"/>
      <c r="N115" s="61"/>
      <c r="O115" s="60"/>
      <c r="P115" s="60"/>
      <c r="Q115" s="60"/>
      <c r="R115" s="62"/>
      <c r="S115" s="60"/>
      <c r="T115" s="60"/>
      <c r="U115" s="62"/>
      <c r="V115" s="60"/>
      <c r="W115" s="60"/>
      <c r="X115" s="60">
        <f t="shared" si="75"/>
        <v>19887</v>
      </c>
      <c r="Y115" s="63">
        <f t="shared" si="75"/>
        <v>0</v>
      </c>
      <c r="Z115" s="60">
        <f t="shared" si="75"/>
        <v>19887</v>
      </c>
      <c r="AA115" s="60">
        <f t="shared" si="75"/>
        <v>0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16" customFormat="1" ht="37.5" customHeight="1">
      <c r="A116" s="70" t="s">
        <v>230</v>
      </c>
      <c r="B116" s="71" t="s">
        <v>135</v>
      </c>
      <c r="C116" s="71" t="s">
        <v>154</v>
      </c>
      <c r="D116" s="100" t="s">
        <v>378</v>
      </c>
      <c r="E116" s="71" t="s">
        <v>231</v>
      </c>
      <c r="F116" s="60"/>
      <c r="G116" s="60"/>
      <c r="H116" s="60"/>
      <c r="I116" s="60"/>
      <c r="J116" s="60"/>
      <c r="K116" s="62"/>
      <c r="L116" s="62"/>
      <c r="M116" s="60"/>
      <c r="N116" s="61"/>
      <c r="O116" s="60"/>
      <c r="P116" s="60"/>
      <c r="Q116" s="60"/>
      <c r="R116" s="62"/>
      <c r="S116" s="60"/>
      <c r="T116" s="60"/>
      <c r="U116" s="62"/>
      <c r="V116" s="60"/>
      <c r="W116" s="60"/>
      <c r="X116" s="60">
        <v>19887</v>
      </c>
      <c r="Y116" s="63"/>
      <c r="Z116" s="60">
        <f>V116+X116+Y116</f>
        <v>19887</v>
      </c>
      <c r="AA116" s="60">
        <f>W116+Y116</f>
        <v>0</v>
      </c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16" customFormat="1" ht="17.25" customHeight="1">
      <c r="A117" s="70"/>
      <c r="B117" s="71"/>
      <c r="C117" s="71"/>
      <c r="D117" s="72"/>
      <c r="E117" s="71"/>
      <c r="F117" s="63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1"/>
      <c r="W117" s="61"/>
      <c r="X117" s="63"/>
      <c r="Y117" s="63"/>
      <c r="Z117" s="60"/>
      <c r="AA117" s="60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16" customFormat="1" ht="26.25" customHeight="1">
      <c r="A118" s="54" t="s">
        <v>153</v>
      </c>
      <c r="B118" s="55" t="s">
        <v>135</v>
      </c>
      <c r="C118" s="55" t="s">
        <v>147</v>
      </c>
      <c r="D118" s="68"/>
      <c r="E118" s="55"/>
      <c r="F118" s="69">
        <f aca="true" t="shared" si="76" ref="F118:U119">F119</f>
        <v>41021</v>
      </c>
      <c r="G118" s="69">
        <f aca="true" t="shared" si="77" ref="G118:N118">G119+G121</f>
        <v>3990</v>
      </c>
      <c r="H118" s="69">
        <f t="shared" si="77"/>
        <v>45011</v>
      </c>
      <c r="I118" s="69">
        <f t="shared" si="77"/>
        <v>0</v>
      </c>
      <c r="J118" s="69">
        <f t="shared" si="77"/>
        <v>77308</v>
      </c>
      <c r="K118" s="69">
        <f t="shared" si="77"/>
        <v>0</v>
      </c>
      <c r="L118" s="69">
        <f t="shared" si="77"/>
        <v>0</v>
      </c>
      <c r="M118" s="69">
        <f t="shared" si="77"/>
        <v>45011</v>
      </c>
      <c r="N118" s="69">
        <f t="shared" si="77"/>
        <v>0</v>
      </c>
      <c r="O118" s="69">
        <f aca="true" t="shared" si="78" ref="O118:T118">O119+O121</f>
        <v>-25436</v>
      </c>
      <c r="P118" s="69">
        <f t="shared" si="78"/>
        <v>19575</v>
      </c>
      <c r="Q118" s="69">
        <f t="shared" si="78"/>
        <v>0</v>
      </c>
      <c r="R118" s="69">
        <f t="shared" si="78"/>
        <v>0</v>
      </c>
      <c r="S118" s="69">
        <f t="shared" si="78"/>
        <v>19575</v>
      </c>
      <c r="T118" s="69">
        <f t="shared" si="78"/>
        <v>0</v>
      </c>
      <c r="U118" s="69">
        <f aca="true" t="shared" si="79" ref="U118:AA118">U119+U121</f>
        <v>0</v>
      </c>
      <c r="V118" s="69">
        <f t="shared" si="79"/>
        <v>19575</v>
      </c>
      <c r="W118" s="69">
        <f t="shared" si="79"/>
        <v>0</v>
      </c>
      <c r="X118" s="69">
        <f t="shared" si="79"/>
        <v>0</v>
      </c>
      <c r="Y118" s="69">
        <f t="shared" si="79"/>
        <v>0</v>
      </c>
      <c r="Z118" s="69">
        <f t="shared" si="79"/>
        <v>19575</v>
      </c>
      <c r="AA118" s="69">
        <f t="shared" si="79"/>
        <v>0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27" ht="49.5" customHeight="1" hidden="1">
      <c r="A119" s="70" t="s">
        <v>151</v>
      </c>
      <c r="B119" s="71" t="s">
        <v>135</v>
      </c>
      <c r="C119" s="71" t="s">
        <v>147</v>
      </c>
      <c r="D119" s="72" t="s">
        <v>38</v>
      </c>
      <c r="E119" s="71"/>
      <c r="F119" s="73">
        <f t="shared" si="76"/>
        <v>41021</v>
      </c>
      <c r="G119" s="73">
        <f t="shared" si="76"/>
        <v>-11347</v>
      </c>
      <c r="H119" s="73">
        <f t="shared" si="76"/>
        <v>29674</v>
      </c>
      <c r="I119" s="73">
        <f t="shared" si="76"/>
        <v>0</v>
      </c>
      <c r="J119" s="73">
        <f t="shared" si="76"/>
        <v>64738</v>
      </c>
      <c r="K119" s="73">
        <f t="shared" si="76"/>
        <v>0</v>
      </c>
      <c r="L119" s="73">
        <f t="shared" si="76"/>
        <v>0</v>
      </c>
      <c r="M119" s="73">
        <f t="shared" si="76"/>
        <v>29674</v>
      </c>
      <c r="N119" s="73">
        <f t="shared" si="76"/>
        <v>0</v>
      </c>
      <c r="O119" s="73">
        <f t="shared" si="76"/>
        <v>-29674</v>
      </c>
      <c r="P119" s="73">
        <f t="shared" si="76"/>
        <v>0</v>
      </c>
      <c r="Q119" s="73">
        <f t="shared" si="76"/>
        <v>0</v>
      </c>
      <c r="R119" s="73">
        <f t="shared" si="76"/>
        <v>0</v>
      </c>
      <c r="S119" s="73">
        <f t="shared" si="76"/>
        <v>0</v>
      </c>
      <c r="T119" s="73">
        <f t="shared" si="76"/>
        <v>0</v>
      </c>
      <c r="U119" s="73">
        <f t="shared" si="76"/>
        <v>0</v>
      </c>
      <c r="V119" s="73">
        <f aca="true" t="shared" si="80" ref="V119:AA119">V120</f>
        <v>0</v>
      </c>
      <c r="W119" s="73">
        <f t="shared" si="80"/>
        <v>0</v>
      </c>
      <c r="X119" s="73">
        <f t="shared" si="80"/>
        <v>0</v>
      </c>
      <c r="Y119" s="73">
        <f t="shared" si="80"/>
        <v>0</v>
      </c>
      <c r="Z119" s="73">
        <f t="shared" si="80"/>
        <v>0</v>
      </c>
      <c r="AA119" s="73">
        <f t="shared" si="80"/>
        <v>0</v>
      </c>
    </row>
    <row r="120" spans="1:66" s="12" customFormat="1" ht="87.75" customHeight="1" hidden="1">
      <c r="A120" s="70" t="s">
        <v>255</v>
      </c>
      <c r="B120" s="71" t="s">
        <v>135</v>
      </c>
      <c r="C120" s="71" t="s">
        <v>147</v>
      </c>
      <c r="D120" s="72" t="s">
        <v>38</v>
      </c>
      <c r="E120" s="71" t="s">
        <v>152</v>
      </c>
      <c r="F120" s="60">
        <v>41021</v>
      </c>
      <c r="G120" s="60">
        <f>H120-F120</f>
        <v>-11347</v>
      </c>
      <c r="H120" s="60">
        <f>45011-15337</f>
        <v>29674</v>
      </c>
      <c r="I120" s="60"/>
      <c r="J120" s="60">
        <f>77308-12570</f>
        <v>64738</v>
      </c>
      <c r="K120" s="57"/>
      <c r="L120" s="57"/>
      <c r="M120" s="60">
        <f>H120+K120</f>
        <v>29674</v>
      </c>
      <c r="N120" s="61"/>
      <c r="O120" s="60">
        <f>P120-M120</f>
        <v>-29674</v>
      </c>
      <c r="P120" s="60"/>
      <c r="Q120" s="60"/>
      <c r="R120" s="57"/>
      <c r="S120" s="60">
        <f>P120+R120</f>
        <v>0</v>
      </c>
      <c r="T120" s="60"/>
      <c r="U120" s="60">
        <f aca="true" t="shared" si="81" ref="U120:AA120">R120+T120</f>
        <v>0</v>
      </c>
      <c r="V120" s="60">
        <f t="shared" si="81"/>
        <v>0</v>
      </c>
      <c r="W120" s="60">
        <f t="shared" si="81"/>
        <v>0</v>
      </c>
      <c r="X120" s="60">
        <f t="shared" si="81"/>
        <v>0</v>
      </c>
      <c r="Y120" s="60">
        <f t="shared" si="81"/>
        <v>0</v>
      </c>
      <c r="Z120" s="60">
        <f t="shared" si="81"/>
        <v>0</v>
      </c>
      <c r="AA120" s="60">
        <f t="shared" si="81"/>
        <v>0</v>
      </c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1:66" s="12" customFormat="1" ht="43.5" customHeight="1">
      <c r="A121" s="70" t="s">
        <v>121</v>
      </c>
      <c r="B121" s="71" t="s">
        <v>135</v>
      </c>
      <c r="C121" s="71" t="s">
        <v>147</v>
      </c>
      <c r="D121" s="72" t="s">
        <v>122</v>
      </c>
      <c r="E121" s="71"/>
      <c r="F121" s="60"/>
      <c r="G121" s="60">
        <f aca="true" t="shared" si="82" ref="G121:L121">G122</f>
        <v>15337</v>
      </c>
      <c r="H121" s="60">
        <f t="shared" si="82"/>
        <v>15337</v>
      </c>
      <c r="I121" s="60">
        <f t="shared" si="82"/>
        <v>0</v>
      </c>
      <c r="J121" s="60">
        <f t="shared" si="82"/>
        <v>12570</v>
      </c>
      <c r="K121" s="60">
        <f t="shared" si="82"/>
        <v>0</v>
      </c>
      <c r="L121" s="60">
        <f t="shared" si="82"/>
        <v>0</v>
      </c>
      <c r="M121" s="60">
        <f>M122+M123</f>
        <v>15337</v>
      </c>
      <c r="N121" s="60">
        <f>N122+N123</f>
        <v>0</v>
      </c>
      <c r="O121" s="60">
        <f aca="true" t="shared" si="83" ref="O121:T121">O122+O123+O125</f>
        <v>4238</v>
      </c>
      <c r="P121" s="60">
        <f t="shared" si="83"/>
        <v>19575</v>
      </c>
      <c r="Q121" s="60">
        <f t="shared" si="83"/>
        <v>0</v>
      </c>
      <c r="R121" s="60">
        <f t="shared" si="83"/>
        <v>0</v>
      </c>
      <c r="S121" s="60">
        <f t="shared" si="83"/>
        <v>19575</v>
      </c>
      <c r="T121" s="60">
        <f t="shared" si="83"/>
        <v>0</v>
      </c>
      <c r="U121" s="60">
        <f aca="true" t="shared" si="84" ref="U121:AA121">U122+U123+U125</f>
        <v>0</v>
      </c>
      <c r="V121" s="60">
        <f t="shared" si="84"/>
        <v>19575</v>
      </c>
      <c r="W121" s="60">
        <f t="shared" si="84"/>
        <v>0</v>
      </c>
      <c r="X121" s="60">
        <f t="shared" si="84"/>
        <v>0</v>
      </c>
      <c r="Y121" s="60">
        <f t="shared" si="84"/>
        <v>0</v>
      </c>
      <c r="Z121" s="60">
        <f t="shared" si="84"/>
        <v>19575</v>
      </c>
      <c r="AA121" s="60">
        <f t="shared" si="84"/>
        <v>0</v>
      </c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1:66" s="12" customFormat="1" ht="84" customHeight="1" hidden="1">
      <c r="A122" s="70" t="s">
        <v>255</v>
      </c>
      <c r="B122" s="71" t="s">
        <v>135</v>
      </c>
      <c r="C122" s="71" t="s">
        <v>147</v>
      </c>
      <c r="D122" s="72" t="s">
        <v>122</v>
      </c>
      <c r="E122" s="71" t="s">
        <v>152</v>
      </c>
      <c r="F122" s="60"/>
      <c r="G122" s="60">
        <f>H122-F122</f>
        <v>15337</v>
      </c>
      <c r="H122" s="60">
        <v>15337</v>
      </c>
      <c r="I122" s="60"/>
      <c r="J122" s="60">
        <v>12570</v>
      </c>
      <c r="K122" s="57"/>
      <c r="L122" s="57"/>
      <c r="M122" s="60">
        <f>H122+K122</f>
        <v>15337</v>
      </c>
      <c r="N122" s="61"/>
      <c r="O122" s="60">
        <f>P122-M122</f>
        <v>-15337</v>
      </c>
      <c r="P122" s="60"/>
      <c r="Q122" s="60"/>
      <c r="R122" s="57"/>
      <c r="S122" s="60">
        <f>P122+R122</f>
        <v>0</v>
      </c>
      <c r="T122" s="60"/>
      <c r="U122" s="60">
        <f aca="true" t="shared" si="85" ref="U122:AA122">R122+T122</f>
        <v>0</v>
      </c>
      <c r="V122" s="60">
        <f t="shared" si="85"/>
        <v>0</v>
      </c>
      <c r="W122" s="60">
        <f t="shared" si="85"/>
        <v>0</v>
      </c>
      <c r="X122" s="60">
        <f t="shared" si="85"/>
        <v>0</v>
      </c>
      <c r="Y122" s="60">
        <f t="shared" si="85"/>
        <v>0</v>
      </c>
      <c r="Z122" s="60">
        <f t="shared" si="85"/>
        <v>0</v>
      </c>
      <c r="AA122" s="60">
        <f t="shared" si="85"/>
        <v>0</v>
      </c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1:66" s="12" customFormat="1" ht="79.5" customHeight="1">
      <c r="A123" s="70" t="s">
        <v>270</v>
      </c>
      <c r="B123" s="71" t="s">
        <v>135</v>
      </c>
      <c r="C123" s="71" t="s">
        <v>147</v>
      </c>
      <c r="D123" s="72" t="s">
        <v>269</v>
      </c>
      <c r="E123" s="71"/>
      <c r="F123" s="60"/>
      <c r="G123" s="60"/>
      <c r="H123" s="60"/>
      <c r="I123" s="60"/>
      <c r="J123" s="60"/>
      <c r="K123" s="57"/>
      <c r="L123" s="57"/>
      <c r="M123" s="60">
        <f aca="true" t="shared" si="86" ref="M123:AA123">M124</f>
        <v>0</v>
      </c>
      <c r="N123" s="61">
        <f t="shared" si="86"/>
        <v>0</v>
      </c>
      <c r="O123" s="60">
        <f t="shared" si="86"/>
        <v>4238</v>
      </c>
      <c r="P123" s="60">
        <f t="shared" si="86"/>
        <v>4238</v>
      </c>
      <c r="Q123" s="60">
        <f t="shared" si="86"/>
        <v>0</v>
      </c>
      <c r="R123" s="60">
        <f t="shared" si="86"/>
        <v>0</v>
      </c>
      <c r="S123" s="60">
        <f t="shared" si="86"/>
        <v>4238</v>
      </c>
      <c r="T123" s="60">
        <f t="shared" si="86"/>
        <v>0</v>
      </c>
      <c r="U123" s="60">
        <f t="shared" si="86"/>
        <v>0</v>
      </c>
      <c r="V123" s="60">
        <f t="shared" si="86"/>
        <v>4238</v>
      </c>
      <c r="W123" s="60">
        <f t="shared" si="86"/>
        <v>0</v>
      </c>
      <c r="X123" s="60">
        <f t="shared" si="86"/>
        <v>0</v>
      </c>
      <c r="Y123" s="60">
        <f t="shared" si="86"/>
        <v>0</v>
      </c>
      <c r="Z123" s="60">
        <f t="shared" si="86"/>
        <v>4238</v>
      </c>
      <c r="AA123" s="60">
        <f t="shared" si="86"/>
        <v>0</v>
      </c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1:66" s="12" customFormat="1" ht="120.75" customHeight="1">
      <c r="A124" s="70" t="s">
        <v>255</v>
      </c>
      <c r="B124" s="71" t="s">
        <v>135</v>
      </c>
      <c r="C124" s="71" t="s">
        <v>147</v>
      </c>
      <c r="D124" s="72" t="s">
        <v>269</v>
      </c>
      <c r="E124" s="71" t="s">
        <v>152</v>
      </c>
      <c r="F124" s="60"/>
      <c r="G124" s="60"/>
      <c r="H124" s="60"/>
      <c r="I124" s="60"/>
      <c r="J124" s="60"/>
      <c r="K124" s="57"/>
      <c r="L124" s="57"/>
      <c r="M124" s="60"/>
      <c r="N124" s="61"/>
      <c r="O124" s="60">
        <f>P124-M124</f>
        <v>4238</v>
      </c>
      <c r="P124" s="60">
        <v>4238</v>
      </c>
      <c r="Q124" s="60"/>
      <c r="R124" s="57"/>
      <c r="S124" s="60">
        <f>P124+R124</f>
        <v>4238</v>
      </c>
      <c r="T124" s="60"/>
      <c r="U124" s="89"/>
      <c r="V124" s="60">
        <f>U124+S124</f>
        <v>4238</v>
      </c>
      <c r="W124" s="60">
        <f>T124</f>
        <v>0</v>
      </c>
      <c r="X124" s="90"/>
      <c r="Y124" s="90"/>
      <c r="Z124" s="60">
        <f>V124+X124+Y124</f>
        <v>4238</v>
      </c>
      <c r="AA124" s="60">
        <f>W124+Y124</f>
        <v>0</v>
      </c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1:66" s="12" customFormat="1" ht="79.5" customHeight="1">
      <c r="A125" s="70" t="s">
        <v>346</v>
      </c>
      <c r="B125" s="71" t="s">
        <v>135</v>
      </c>
      <c r="C125" s="71" t="s">
        <v>147</v>
      </c>
      <c r="D125" s="72" t="s">
        <v>326</v>
      </c>
      <c r="E125" s="71"/>
      <c r="F125" s="60"/>
      <c r="G125" s="60"/>
      <c r="H125" s="60"/>
      <c r="I125" s="60"/>
      <c r="J125" s="60"/>
      <c r="K125" s="57"/>
      <c r="L125" s="57"/>
      <c r="M125" s="60"/>
      <c r="N125" s="61"/>
      <c r="O125" s="60">
        <f aca="true" t="shared" si="87" ref="O125:AA125">O126</f>
        <v>15337</v>
      </c>
      <c r="P125" s="60">
        <f t="shared" si="87"/>
        <v>15337</v>
      </c>
      <c r="Q125" s="60">
        <f t="shared" si="87"/>
        <v>0</v>
      </c>
      <c r="R125" s="60">
        <f t="shared" si="87"/>
        <v>0</v>
      </c>
      <c r="S125" s="60">
        <f t="shared" si="87"/>
        <v>15337</v>
      </c>
      <c r="T125" s="60">
        <f t="shared" si="87"/>
        <v>0</v>
      </c>
      <c r="U125" s="60">
        <f t="shared" si="87"/>
        <v>0</v>
      </c>
      <c r="V125" s="60">
        <f t="shared" si="87"/>
        <v>15337</v>
      </c>
      <c r="W125" s="60">
        <f t="shared" si="87"/>
        <v>0</v>
      </c>
      <c r="X125" s="60">
        <f t="shared" si="87"/>
        <v>0</v>
      </c>
      <c r="Y125" s="60">
        <f t="shared" si="87"/>
        <v>0</v>
      </c>
      <c r="Z125" s="60">
        <f t="shared" si="87"/>
        <v>15337</v>
      </c>
      <c r="AA125" s="60">
        <f t="shared" si="87"/>
        <v>0</v>
      </c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1:66" s="12" customFormat="1" ht="114" customHeight="1">
      <c r="A126" s="70" t="s">
        <v>255</v>
      </c>
      <c r="B126" s="71" t="s">
        <v>135</v>
      </c>
      <c r="C126" s="71" t="s">
        <v>147</v>
      </c>
      <c r="D126" s="72" t="s">
        <v>326</v>
      </c>
      <c r="E126" s="71" t="s">
        <v>152</v>
      </c>
      <c r="F126" s="60"/>
      <c r="G126" s="60"/>
      <c r="H126" s="60"/>
      <c r="I126" s="60"/>
      <c r="J126" s="60"/>
      <c r="K126" s="57"/>
      <c r="L126" s="57"/>
      <c r="M126" s="60"/>
      <c r="N126" s="61"/>
      <c r="O126" s="60">
        <f>P126-M126</f>
        <v>15337</v>
      </c>
      <c r="P126" s="60">
        <v>15337</v>
      </c>
      <c r="Q126" s="60"/>
      <c r="R126" s="57"/>
      <c r="S126" s="60">
        <f>P126+R126</f>
        <v>15337</v>
      </c>
      <c r="T126" s="60"/>
      <c r="U126" s="89"/>
      <c r="V126" s="60">
        <f>U126+S126</f>
        <v>15337</v>
      </c>
      <c r="W126" s="60">
        <f>T126</f>
        <v>0</v>
      </c>
      <c r="X126" s="90"/>
      <c r="Y126" s="90"/>
      <c r="Z126" s="60">
        <f>V126+X126+Y126</f>
        <v>15337</v>
      </c>
      <c r="AA126" s="60">
        <f>W126+Y126</f>
        <v>0</v>
      </c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1:66" s="12" customFormat="1" ht="23.25" customHeight="1">
      <c r="A127" s="70"/>
      <c r="B127" s="71"/>
      <c r="C127" s="71"/>
      <c r="D127" s="72"/>
      <c r="E127" s="71"/>
      <c r="F127" s="60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89"/>
      <c r="V127" s="101"/>
      <c r="W127" s="101"/>
      <c r="X127" s="90"/>
      <c r="Y127" s="90"/>
      <c r="Z127" s="102"/>
      <c r="AA127" s="102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1:66" s="12" customFormat="1" ht="45.75" customHeight="1">
      <c r="A128" s="54" t="s">
        <v>208</v>
      </c>
      <c r="B128" s="55" t="s">
        <v>135</v>
      </c>
      <c r="C128" s="55" t="s">
        <v>139</v>
      </c>
      <c r="D128" s="72"/>
      <c r="E128" s="71"/>
      <c r="F128" s="69">
        <f aca="true" t="shared" si="88" ref="F128:U129">F129</f>
        <v>1563</v>
      </c>
      <c r="G128" s="69">
        <f t="shared" si="88"/>
        <v>218</v>
      </c>
      <c r="H128" s="69">
        <f t="shared" si="88"/>
        <v>1781</v>
      </c>
      <c r="I128" s="69">
        <f t="shared" si="88"/>
        <v>0</v>
      </c>
      <c r="J128" s="69">
        <f t="shared" si="88"/>
        <v>1911</v>
      </c>
      <c r="K128" s="69">
        <f t="shared" si="88"/>
        <v>0</v>
      </c>
      <c r="L128" s="69">
        <f t="shared" si="88"/>
        <v>0</v>
      </c>
      <c r="M128" s="69">
        <f t="shared" si="88"/>
        <v>1781</v>
      </c>
      <c r="N128" s="69">
        <f t="shared" si="88"/>
        <v>0</v>
      </c>
      <c r="O128" s="69">
        <f t="shared" si="88"/>
        <v>-127</v>
      </c>
      <c r="P128" s="69">
        <f t="shared" si="88"/>
        <v>1654</v>
      </c>
      <c r="Q128" s="69">
        <f t="shared" si="88"/>
        <v>0</v>
      </c>
      <c r="R128" s="69">
        <f t="shared" si="88"/>
        <v>0</v>
      </c>
      <c r="S128" s="69">
        <f t="shared" si="88"/>
        <v>1654</v>
      </c>
      <c r="T128" s="69">
        <f t="shared" si="88"/>
        <v>0</v>
      </c>
      <c r="U128" s="69">
        <f t="shared" si="88"/>
        <v>0</v>
      </c>
      <c r="V128" s="69">
        <f aca="true" t="shared" si="89" ref="U128:AA129">V129</f>
        <v>1654</v>
      </c>
      <c r="W128" s="69">
        <f t="shared" si="89"/>
        <v>0</v>
      </c>
      <c r="X128" s="69">
        <f t="shared" si="89"/>
        <v>0</v>
      </c>
      <c r="Y128" s="69">
        <f t="shared" si="89"/>
        <v>0</v>
      </c>
      <c r="Z128" s="69">
        <f t="shared" si="89"/>
        <v>1654</v>
      </c>
      <c r="AA128" s="69">
        <f t="shared" si="89"/>
        <v>0</v>
      </c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1:66" s="12" customFormat="1" ht="49.5" customHeight="1">
      <c r="A129" s="70" t="s">
        <v>209</v>
      </c>
      <c r="B129" s="71" t="s">
        <v>135</v>
      </c>
      <c r="C129" s="71" t="s">
        <v>139</v>
      </c>
      <c r="D129" s="72" t="s">
        <v>207</v>
      </c>
      <c r="E129" s="71"/>
      <c r="F129" s="73">
        <f t="shared" si="88"/>
        <v>1563</v>
      </c>
      <c r="G129" s="73">
        <f t="shared" si="88"/>
        <v>218</v>
      </c>
      <c r="H129" s="73">
        <f t="shared" si="88"/>
        <v>1781</v>
      </c>
      <c r="I129" s="73">
        <f t="shared" si="88"/>
        <v>0</v>
      </c>
      <c r="J129" s="73">
        <f t="shared" si="88"/>
        <v>1911</v>
      </c>
      <c r="K129" s="73">
        <f t="shared" si="88"/>
        <v>0</v>
      </c>
      <c r="L129" s="73">
        <f t="shared" si="88"/>
        <v>0</v>
      </c>
      <c r="M129" s="73">
        <f t="shared" si="88"/>
        <v>1781</v>
      </c>
      <c r="N129" s="73">
        <f t="shared" si="88"/>
        <v>0</v>
      </c>
      <c r="O129" s="73">
        <f t="shared" si="88"/>
        <v>-127</v>
      </c>
      <c r="P129" s="73">
        <f t="shared" si="88"/>
        <v>1654</v>
      </c>
      <c r="Q129" s="73">
        <f t="shared" si="88"/>
        <v>0</v>
      </c>
      <c r="R129" s="73">
        <f t="shared" si="88"/>
        <v>0</v>
      </c>
      <c r="S129" s="73">
        <f t="shared" si="88"/>
        <v>1654</v>
      </c>
      <c r="T129" s="73">
        <f t="shared" si="88"/>
        <v>0</v>
      </c>
      <c r="U129" s="73">
        <f t="shared" si="89"/>
        <v>0</v>
      </c>
      <c r="V129" s="73">
        <f t="shared" si="89"/>
        <v>1654</v>
      </c>
      <c r="W129" s="73">
        <f t="shared" si="89"/>
        <v>0</v>
      </c>
      <c r="X129" s="73">
        <f t="shared" si="89"/>
        <v>0</v>
      </c>
      <c r="Y129" s="73">
        <f t="shared" si="89"/>
        <v>0</v>
      </c>
      <c r="Z129" s="73">
        <f t="shared" si="89"/>
        <v>1654</v>
      </c>
      <c r="AA129" s="73">
        <f t="shared" si="89"/>
        <v>0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1:66" s="12" customFormat="1" ht="42.75" customHeight="1">
      <c r="A130" s="70" t="s">
        <v>129</v>
      </c>
      <c r="B130" s="71" t="s">
        <v>135</v>
      </c>
      <c r="C130" s="71" t="s">
        <v>139</v>
      </c>
      <c r="D130" s="72" t="s">
        <v>207</v>
      </c>
      <c r="E130" s="71" t="s">
        <v>130</v>
      </c>
      <c r="F130" s="60">
        <v>1563</v>
      </c>
      <c r="G130" s="60">
        <f>H130-F130</f>
        <v>218</v>
      </c>
      <c r="H130" s="60">
        <v>1781</v>
      </c>
      <c r="I130" s="60"/>
      <c r="J130" s="60">
        <v>1911</v>
      </c>
      <c r="K130" s="57"/>
      <c r="L130" s="57"/>
      <c r="M130" s="60">
        <f>H130+K130</f>
        <v>1781</v>
      </c>
      <c r="N130" s="61"/>
      <c r="O130" s="60">
        <f>P130-M130</f>
        <v>-127</v>
      </c>
      <c r="P130" s="60">
        <v>1654</v>
      </c>
      <c r="Q130" s="60"/>
      <c r="R130" s="57"/>
      <c r="S130" s="60">
        <f>P130+R130</f>
        <v>1654</v>
      </c>
      <c r="T130" s="60"/>
      <c r="U130" s="89"/>
      <c r="V130" s="60">
        <f>U130+S130</f>
        <v>1654</v>
      </c>
      <c r="W130" s="60">
        <f>T130</f>
        <v>0</v>
      </c>
      <c r="X130" s="90"/>
      <c r="Y130" s="90"/>
      <c r="Z130" s="60">
        <f>V130+X130+Y130</f>
        <v>1654</v>
      </c>
      <c r="AA130" s="60">
        <f>W130+Y130</f>
        <v>0</v>
      </c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1:66" s="12" customFormat="1" ht="19.5" customHeight="1">
      <c r="A131" s="70"/>
      <c r="B131" s="71"/>
      <c r="C131" s="71"/>
      <c r="D131" s="72"/>
      <c r="E131" s="71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89"/>
      <c r="V131" s="101"/>
      <c r="W131" s="101"/>
      <c r="X131" s="90"/>
      <c r="Y131" s="90"/>
      <c r="Z131" s="102"/>
      <c r="AA131" s="102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1:66" s="14" customFormat="1" ht="51.75" customHeight="1">
      <c r="A132" s="54" t="s">
        <v>42</v>
      </c>
      <c r="B132" s="55" t="s">
        <v>135</v>
      </c>
      <c r="C132" s="55" t="s">
        <v>141</v>
      </c>
      <c r="D132" s="68"/>
      <c r="E132" s="55"/>
      <c r="F132" s="69">
        <f>F133+F136+F138+F142+F146</f>
        <v>87025</v>
      </c>
      <c r="G132" s="69">
        <f aca="true" t="shared" si="90" ref="G132:N132">G133+G136+G138+G142+G146+G148</f>
        <v>-4266</v>
      </c>
      <c r="H132" s="69">
        <f t="shared" si="90"/>
        <v>82759</v>
      </c>
      <c r="I132" s="69">
        <f t="shared" si="90"/>
        <v>0</v>
      </c>
      <c r="J132" s="69">
        <f t="shared" si="90"/>
        <v>81388</v>
      </c>
      <c r="K132" s="69">
        <f t="shared" si="90"/>
        <v>0</v>
      </c>
      <c r="L132" s="69">
        <f t="shared" si="90"/>
        <v>0</v>
      </c>
      <c r="M132" s="69">
        <f t="shared" si="90"/>
        <v>82759</v>
      </c>
      <c r="N132" s="69">
        <f t="shared" si="90"/>
        <v>0</v>
      </c>
      <c r="O132" s="69">
        <f aca="true" t="shared" si="91" ref="O132:T132">O133+O136+O138+O142+O146+O148</f>
        <v>-10395</v>
      </c>
      <c r="P132" s="69">
        <f t="shared" si="91"/>
        <v>72364</v>
      </c>
      <c r="Q132" s="69">
        <f t="shared" si="91"/>
        <v>0</v>
      </c>
      <c r="R132" s="69">
        <f t="shared" si="91"/>
        <v>0</v>
      </c>
      <c r="S132" s="69">
        <f t="shared" si="91"/>
        <v>72364</v>
      </c>
      <c r="T132" s="69">
        <f t="shared" si="91"/>
        <v>0</v>
      </c>
      <c r="U132" s="69">
        <f aca="true" t="shared" si="92" ref="U132:AA132">U133+U136+U138+U142+U146+U148</f>
        <v>0</v>
      </c>
      <c r="V132" s="69">
        <f t="shared" si="92"/>
        <v>72364</v>
      </c>
      <c r="W132" s="69">
        <f t="shared" si="92"/>
        <v>0</v>
      </c>
      <c r="X132" s="69">
        <f t="shared" si="92"/>
        <v>3239</v>
      </c>
      <c r="Y132" s="69">
        <f t="shared" si="92"/>
        <v>0</v>
      </c>
      <c r="Z132" s="69">
        <f t="shared" si="92"/>
        <v>75603</v>
      </c>
      <c r="AA132" s="69">
        <f t="shared" si="92"/>
        <v>0</v>
      </c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1:66" s="14" customFormat="1" ht="102.75" customHeight="1">
      <c r="A133" s="70" t="s">
        <v>133</v>
      </c>
      <c r="B133" s="71" t="s">
        <v>135</v>
      </c>
      <c r="C133" s="71" t="s">
        <v>141</v>
      </c>
      <c r="D133" s="72" t="s">
        <v>124</v>
      </c>
      <c r="E133" s="55"/>
      <c r="F133" s="73">
        <f aca="true" t="shared" si="93" ref="F133:N133">F134+F135</f>
        <v>42927</v>
      </c>
      <c r="G133" s="73">
        <f t="shared" si="93"/>
        <v>1276</v>
      </c>
      <c r="H133" s="73">
        <f t="shared" si="93"/>
        <v>44203</v>
      </c>
      <c r="I133" s="73">
        <f t="shared" si="93"/>
        <v>0</v>
      </c>
      <c r="J133" s="73">
        <f t="shared" si="93"/>
        <v>40725</v>
      </c>
      <c r="K133" s="73">
        <f t="shared" si="93"/>
        <v>0</v>
      </c>
      <c r="L133" s="73">
        <f t="shared" si="93"/>
        <v>0</v>
      </c>
      <c r="M133" s="73">
        <f t="shared" si="93"/>
        <v>44203</v>
      </c>
      <c r="N133" s="73">
        <f t="shared" si="93"/>
        <v>0</v>
      </c>
      <c r="O133" s="73">
        <f aca="true" t="shared" si="94" ref="O133:T133">O134+O135</f>
        <v>-36</v>
      </c>
      <c r="P133" s="73">
        <f t="shared" si="94"/>
        <v>44167</v>
      </c>
      <c r="Q133" s="73">
        <f t="shared" si="94"/>
        <v>0</v>
      </c>
      <c r="R133" s="73">
        <f t="shared" si="94"/>
        <v>0</v>
      </c>
      <c r="S133" s="73">
        <f t="shared" si="94"/>
        <v>44167</v>
      </c>
      <c r="T133" s="73">
        <f t="shared" si="94"/>
        <v>0</v>
      </c>
      <c r="U133" s="73">
        <f aca="true" t="shared" si="95" ref="U133:AA133">U134+U135</f>
        <v>0</v>
      </c>
      <c r="V133" s="73">
        <f t="shared" si="95"/>
        <v>44167</v>
      </c>
      <c r="W133" s="73">
        <f t="shared" si="95"/>
        <v>0</v>
      </c>
      <c r="X133" s="73">
        <f t="shared" si="95"/>
        <v>0</v>
      </c>
      <c r="Y133" s="73">
        <f t="shared" si="95"/>
        <v>0</v>
      </c>
      <c r="Z133" s="73">
        <f t="shared" si="95"/>
        <v>44167</v>
      </c>
      <c r="AA133" s="73">
        <f t="shared" si="95"/>
        <v>0</v>
      </c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1:66" s="14" customFormat="1" ht="69.75" customHeight="1" hidden="1">
      <c r="A134" s="70" t="s">
        <v>257</v>
      </c>
      <c r="B134" s="71" t="s">
        <v>135</v>
      </c>
      <c r="C134" s="71" t="s">
        <v>141</v>
      </c>
      <c r="D134" s="72" t="s">
        <v>124</v>
      </c>
      <c r="E134" s="71" t="s">
        <v>138</v>
      </c>
      <c r="F134" s="60">
        <v>42927</v>
      </c>
      <c r="G134" s="60">
        <f>H134-F134</f>
        <v>-42927</v>
      </c>
      <c r="H134" s="85"/>
      <c r="I134" s="85"/>
      <c r="J134" s="85"/>
      <c r="K134" s="85"/>
      <c r="L134" s="85"/>
      <c r="M134" s="60">
        <f>H134+K134</f>
        <v>0</v>
      </c>
      <c r="N134" s="61"/>
      <c r="O134" s="60">
        <f>H134+J134</f>
        <v>0</v>
      </c>
      <c r="P134" s="60">
        <f>I134+K134</f>
        <v>0</v>
      </c>
      <c r="Q134" s="60">
        <f>J134+L134</f>
        <v>0</v>
      </c>
      <c r="R134" s="85"/>
      <c r="S134" s="85"/>
      <c r="T134" s="60">
        <f>M134+O134</f>
        <v>0</v>
      </c>
      <c r="U134" s="86"/>
      <c r="V134" s="87"/>
      <c r="W134" s="87"/>
      <c r="X134" s="84"/>
      <c r="Y134" s="84"/>
      <c r="Z134" s="85"/>
      <c r="AA134" s="8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1:66" s="14" customFormat="1" ht="44.25" customHeight="1">
      <c r="A135" s="70" t="s">
        <v>230</v>
      </c>
      <c r="B135" s="71" t="s">
        <v>135</v>
      </c>
      <c r="C135" s="71" t="s">
        <v>141</v>
      </c>
      <c r="D135" s="72" t="s">
        <v>124</v>
      </c>
      <c r="E135" s="71" t="s">
        <v>231</v>
      </c>
      <c r="F135" s="60"/>
      <c r="G135" s="60">
        <f>H135-F135</f>
        <v>44203</v>
      </c>
      <c r="H135" s="60">
        <v>44203</v>
      </c>
      <c r="I135" s="60"/>
      <c r="J135" s="60">
        <v>40725</v>
      </c>
      <c r="K135" s="85"/>
      <c r="L135" s="85"/>
      <c r="M135" s="60">
        <f>H135+K135</f>
        <v>44203</v>
      </c>
      <c r="N135" s="61"/>
      <c r="O135" s="60">
        <f>P135-M135</f>
        <v>-36</v>
      </c>
      <c r="P135" s="60">
        <v>44167</v>
      </c>
      <c r="Q135" s="60"/>
      <c r="R135" s="85"/>
      <c r="S135" s="60">
        <f>P135+R135</f>
        <v>44167</v>
      </c>
      <c r="T135" s="60"/>
      <c r="U135" s="86"/>
      <c r="V135" s="60">
        <f>U135+S135</f>
        <v>44167</v>
      </c>
      <c r="W135" s="60">
        <f>T135</f>
        <v>0</v>
      </c>
      <c r="X135" s="84"/>
      <c r="Y135" s="84"/>
      <c r="Z135" s="60">
        <f>V135+X135+Y135</f>
        <v>44167</v>
      </c>
      <c r="AA135" s="60">
        <f>W135+Y135</f>
        <v>0</v>
      </c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1:66" s="16" customFormat="1" ht="57.75" customHeight="1">
      <c r="A136" s="70" t="s">
        <v>151</v>
      </c>
      <c r="B136" s="71" t="s">
        <v>135</v>
      </c>
      <c r="C136" s="71" t="s">
        <v>141</v>
      </c>
      <c r="D136" s="72" t="s">
        <v>38</v>
      </c>
      <c r="E136" s="71"/>
      <c r="F136" s="73">
        <f aca="true" t="shared" si="96" ref="F136:AA136">F137</f>
        <v>1259</v>
      </c>
      <c r="G136" s="73">
        <f t="shared" si="96"/>
        <v>41</v>
      </c>
      <c r="H136" s="73">
        <f t="shared" si="96"/>
        <v>1300</v>
      </c>
      <c r="I136" s="73">
        <f t="shared" si="96"/>
        <v>0</v>
      </c>
      <c r="J136" s="73">
        <f t="shared" si="96"/>
        <v>1300</v>
      </c>
      <c r="K136" s="73">
        <f t="shared" si="96"/>
        <v>0</v>
      </c>
      <c r="L136" s="73">
        <f t="shared" si="96"/>
        <v>0</v>
      </c>
      <c r="M136" s="73">
        <f t="shared" si="96"/>
        <v>1300</v>
      </c>
      <c r="N136" s="73">
        <f t="shared" si="96"/>
        <v>0</v>
      </c>
      <c r="O136" s="73">
        <f t="shared" si="96"/>
        <v>1008</v>
      </c>
      <c r="P136" s="73">
        <f t="shared" si="96"/>
        <v>2308</v>
      </c>
      <c r="Q136" s="73">
        <f t="shared" si="96"/>
        <v>0</v>
      </c>
      <c r="R136" s="73">
        <f t="shared" si="96"/>
        <v>0</v>
      </c>
      <c r="S136" s="73">
        <f t="shared" si="96"/>
        <v>2308</v>
      </c>
      <c r="T136" s="73">
        <f t="shared" si="96"/>
        <v>0</v>
      </c>
      <c r="U136" s="73">
        <f t="shared" si="96"/>
        <v>0</v>
      </c>
      <c r="V136" s="73">
        <f t="shared" si="96"/>
        <v>2308</v>
      </c>
      <c r="W136" s="73">
        <f t="shared" si="96"/>
        <v>0</v>
      </c>
      <c r="X136" s="73">
        <f t="shared" si="96"/>
        <v>0</v>
      </c>
      <c r="Y136" s="73">
        <f t="shared" si="96"/>
        <v>0</v>
      </c>
      <c r="Z136" s="73">
        <f t="shared" si="96"/>
        <v>2308</v>
      </c>
      <c r="AA136" s="73">
        <f t="shared" si="96"/>
        <v>0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10" customFormat="1" ht="111" customHeight="1">
      <c r="A137" s="70" t="s">
        <v>255</v>
      </c>
      <c r="B137" s="71" t="s">
        <v>135</v>
      </c>
      <c r="C137" s="71" t="s">
        <v>141</v>
      </c>
      <c r="D137" s="72" t="s">
        <v>38</v>
      </c>
      <c r="E137" s="71" t="s">
        <v>152</v>
      </c>
      <c r="F137" s="60">
        <v>1259</v>
      </c>
      <c r="G137" s="60">
        <f>H137-F137</f>
        <v>41</v>
      </c>
      <c r="H137" s="60">
        <v>1300</v>
      </c>
      <c r="I137" s="60"/>
      <c r="J137" s="60">
        <v>1300</v>
      </c>
      <c r="K137" s="103"/>
      <c r="L137" s="103"/>
      <c r="M137" s="60">
        <f>H137+K137</f>
        <v>1300</v>
      </c>
      <c r="N137" s="61"/>
      <c r="O137" s="60">
        <f>P137-M137</f>
        <v>1008</v>
      </c>
      <c r="P137" s="60">
        <v>2308</v>
      </c>
      <c r="Q137" s="60"/>
      <c r="R137" s="103"/>
      <c r="S137" s="60">
        <f>P137+R137</f>
        <v>2308</v>
      </c>
      <c r="T137" s="60"/>
      <c r="U137" s="66"/>
      <c r="V137" s="60">
        <f>U137+S137</f>
        <v>2308</v>
      </c>
      <c r="W137" s="60">
        <f>T137</f>
        <v>0</v>
      </c>
      <c r="X137" s="67"/>
      <c r="Y137" s="67"/>
      <c r="Z137" s="60">
        <f>V137+X137+Y137</f>
        <v>2308</v>
      </c>
      <c r="AA137" s="60">
        <f>W137+Y137</f>
        <v>0</v>
      </c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:66" s="14" customFormat="1" ht="37.5" customHeight="1">
      <c r="A138" s="70" t="s">
        <v>43</v>
      </c>
      <c r="B138" s="71" t="s">
        <v>135</v>
      </c>
      <c r="C138" s="71" t="s">
        <v>141</v>
      </c>
      <c r="D138" s="72" t="s">
        <v>44</v>
      </c>
      <c r="E138" s="71"/>
      <c r="F138" s="73">
        <f aca="true" t="shared" si="97" ref="F138:L138">F139</f>
        <v>16100</v>
      </c>
      <c r="G138" s="73">
        <f t="shared" si="97"/>
        <v>16419</v>
      </c>
      <c r="H138" s="73">
        <f t="shared" si="97"/>
        <v>32519</v>
      </c>
      <c r="I138" s="73">
        <f t="shared" si="97"/>
        <v>0</v>
      </c>
      <c r="J138" s="73">
        <f t="shared" si="97"/>
        <v>34290</v>
      </c>
      <c r="K138" s="73">
        <f t="shared" si="97"/>
        <v>0</v>
      </c>
      <c r="L138" s="73">
        <f t="shared" si="97"/>
        <v>0</v>
      </c>
      <c r="M138" s="73">
        <f aca="true" t="shared" si="98" ref="M138:AA138">M139+M140</f>
        <v>32519</v>
      </c>
      <c r="N138" s="73">
        <f t="shared" si="98"/>
        <v>0</v>
      </c>
      <c r="O138" s="73">
        <f t="shared" si="98"/>
        <v>-8306</v>
      </c>
      <c r="P138" s="73">
        <f t="shared" si="98"/>
        <v>24213</v>
      </c>
      <c r="Q138" s="73">
        <f t="shared" si="98"/>
        <v>0</v>
      </c>
      <c r="R138" s="73">
        <f t="shared" si="98"/>
        <v>0</v>
      </c>
      <c r="S138" s="73">
        <f t="shared" si="98"/>
        <v>24213</v>
      </c>
      <c r="T138" s="73">
        <f t="shared" si="98"/>
        <v>0</v>
      </c>
      <c r="U138" s="73">
        <f t="shared" si="98"/>
        <v>0</v>
      </c>
      <c r="V138" s="73">
        <f t="shared" si="98"/>
        <v>24213</v>
      </c>
      <c r="W138" s="73">
        <f t="shared" si="98"/>
        <v>0</v>
      </c>
      <c r="X138" s="73">
        <f t="shared" si="98"/>
        <v>0</v>
      </c>
      <c r="Y138" s="73">
        <f t="shared" si="98"/>
        <v>0</v>
      </c>
      <c r="Z138" s="73">
        <f t="shared" si="98"/>
        <v>24213</v>
      </c>
      <c r="AA138" s="73">
        <f t="shared" si="98"/>
        <v>0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  <row r="139" spans="1:66" s="16" customFormat="1" ht="77.25" customHeight="1">
      <c r="A139" s="70" t="s">
        <v>257</v>
      </c>
      <c r="B139" s="71" t="s">
        <v>135</v>
      </c>
      <c r="C139" s="71" t="s">
        <v>141</v>
      </c>
      <c r="D139" s="72" t="s">
        <v>44</v>
      </c>
      <c r="E139" s="71" t="s">
        <v>138</v>
      </c>
      <c r="F139" s="60">
        <v>16100</v>
      </c>
      <c r="G139" s="60">
        <f>H139-F139</f>
        <v>16419</v>
      </c>
      <c r="H139" s="60">
        <v>32519</v>
      </c>
      <c r="I139" s="60"/>
      <c r="J139" s="60">
        <v>34290</v>
      </c>
      <c r="K139" s="85"/>
      <c r="L139" s="85"/>
      <c r="M139" s="60">
        <f>H139+K139</f>
        <v>32519</v>
      </c>
      <c r="N139" s="61"/>
      <c r="O139" s="60">
        <f>P139-M139</f>
        <v>-13522</v>
      </c>
      <c r="P139" s="60">
        <v>18997</v>
      </c>
      <c r="Q139" s="60"/>
      <c r="R139" s="85"/>
      <c r="S139" s="60">
        <f>P139+R139</f>
        <v>18997</v>
      </c>
      <c r="T139" s="60"/>
      <c r="U139" s="62"/>
      <c r="V139" s="60">
        <f>U139+S139</f>
        <v>18997</v>
      </c>
      <c r="W139" s="60">
        <f>T139</f>
        <v>0</v>
      </c>
      <c r="X139" s="63"/>
      <c r="Y139" s="63"/>
      <c r="Z139" s="60">
        <f>V139+X139+Y139</f>
        <v>18997</v>
      </c>
      <c r="AA139" s="60">
        <f>W139+Y139</f>
        <v>0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0" spans="1:66" s="16" customFormat="1" ht="144.75" customHeight="1">
      <c r="A140" s="104" t="s">
        <v>268</v>
      </c>
      <c r="B140" s="71" t="s">
        <v>135</v>
      </c>
      <c r="C140" s="71" t="s">
        <v>141</v>
      </c>
      <c r="D140" s="72" t="s">
        <v>267</v>
      </c>
      <c r="E140" s="71"/>
      <c r="F140" s="60"/>
      <c r="G140" s="60"/>
      <c r="H140" s="60"/>
      <c r="I140" s="60"/>
      <c r="J140" s="60"/>
      <c r="K140" s="85"/>
      <c r="L140" s="85"/>
      <c r="M140" s="60">
        <f aca="true" t="shared" si="99" ref="M140:AA140">M141</f>
        <v>0</v>
      </c>
      <c r="N140" s="61">
        <f t="shared" si="99"/>
        <v>0</v>
      </c>
      <c r="O140" s="60">
        <f t="shared" si="99"/>
        <v>5216</v>
      </c>
      <c r="P140" s="60">
        <f t="shared" si="99"/>
        <v>5216</v>
      </c>
      <c r="Q140" s="60">
        <f t="shared" si="99"/>
        <v>0</v>
      </c>
      <c r="R140" s="60">
        <f t="shared" si="99"/>
        <v>0</v>
      </c>
      <c r="S140" s="60">
        <f t="shared" si="99"/>
        <v>5216</v>
      </c>
      <c r="T140" s="60">
        <f t="shared" si="99"/>
        <v>0</v>
      </c>
      <c r="U140" s="60">
        <f t="shared" si="99"/>
        <v>0</v>
      </c>
      <c r="V140" s="60">
        <f t="shared" si="99"/>
        <v>5216</v>
      </c>
      <c r="W140" s="60">
        <f t="shared" si="99"/>
        <v>0</v>
      </c>
      <c r="X140" s="60">
        <f t="shared" si="99"/>
        <v>0</v>
      </c>
      <c r="Y140" s="60">
        <f t="shared" si="99"/>
        <v>0</v>
      </c>
      <c r="Z140" s="60">
        <f t="shared" si="99"/>
        <v>5216</v>
      </c>
      <c r="AA140" s="60">
        <f t="shared" si="99"/>
        <v>0</v>
      </c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1:66" s="16" customFormat="1" ht="96" customHeight="1">
      <c r="A141" s="70" t="s">
        <v>343</v>
      </c>
      <c r="B141" s="71" t="s">
        <v>135</v>
      </c>
      <c r="C141" s="71" t="s">
        <v>141</v>
      </c>
      <c r="D141" s="72" t="s">
        <v>267</v>
      </c>
      <c r="E141" s="71" t="s">
        <v>240</v>
      </c>
      <c r="F141" s="60"/>
      <c r="G141" s="60"/>
      <c r="H141" s="60"/>
      <c r="I141" s="60"/>
      <c r="J141" s="60"/>
      <c r="K141" s="85"/>
      <c r="L141" s="85"/>
      <c r="M141" s="60"/>
      <c r="N141" s="61"/>
      <c r="O141" s="60">
        <f>P141-M141</f>
        <v>5216</v>
      </c>
      <c r="P141" s="60">
        <v>5216</v>
      </c>
      <c r="Q141" s="60"/>
      <c r="R141" s="85"/>
      <c r="S141" s="60">
        <f>P141+R141</f>
        <v>5216</v>
      </c>
      <c r="T141" s="60"/>
      <c r="U141" s="62"/>
      <c r="V141" s="60">
        <f>U141+S141</f>
        <v>5216</v>
      </c>
      <c r="W141" s="60">
        <f>T141</f>
        <v>0</v>
      </c>
      <c r="X141" s="63"/>
      <c r="Y141" s="63"/>
      <c r="Z141" s="60">
        <f>V141+X141+Y141</f>
        <v>5216</v>
      </c>
      <c r="AA141" s="60">
        <f>W141+Y141</f>
        <v>0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1:66" s="23" customFormat="1" ht="44.25" customHeight="1" hidden="1">
      <c r="A142" s="70" t="s">
        <v>45</v>
      </c>
      <c r="B142" s="71" t="s">
        <v>135</v>
      </c>
      <c r="C142" s="71" t="s">
        <v>141</v>
      </c>
      <c r="D142" s="72" t="s">
        <v>46</v>
      </c>
      <c r="E142" s="71"/>
      <c r="F142" s="73">
        <f aca="true" t="shared" si="100" ref="F142:Q142">F143+F144</f>
        <v>22002</v>
      </c>
      <c r="G142" s="73">
        <f t="shared" si="100"/>
        <v>-22002</v>
      </c>
      <c r="H142" s="73">
        <f t="shared" si="100"/>
        <v>0</v>
      </c>
      <c r="I142" s="73">
        <f t="shared" si="100"/>
        <v>0</v>
      </c>
      <c r="J142" s="73">
        <f t="shared" si="100"/>
        <v>0</v>
      </c>
      <c r="K142" s="73">
        <f t="shared" si="100"/>
        <v>0</v>
      </c>
      <c r="L142" s="73">
        <f t="shared" si="100"/>
        <v>0</v>
      </c>
      <c r="M142" s="73">
        <f t="shared" si="100"/>
        <v>0</v>
      </c>
      <c r="N142" s="73">
        <f t="shared" si="100"/>
        <v>0</v>
      </c>
      <c r="O142" s="73">
        <f>O143+O144</f>
        <v>0</v>
      </c>
      <c r="P142" s="73">
        <f>P143+P144</f>
        <v>0</v>
      </c>
      <c r="Q142" s="73">
        <f t="shared" si="100"/>
        <v>0</v>
      </c>
      <c r="R142" s="105"/>
      <c r="S142" s="105"/>
      <c r="T142" s="73">
        <f>T143+T144</f>
        <v>0</v>
      </c>
      <c r="U142" s="106"/>
      <c r="V142" s="107"/>
      <c r="W142" s="107"/>
      <c r="X142" s="108"/>
      <c r="Y142" s="108"/>
      <c r="Z142" s="105"/>
      <c r="AA142" s="105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</row>
    <row r="143" spans="1:66" s="25" customFormat="1" ht="54.75" customHeight="1" hidden="1">
      <c r="A143" s="70" t="s">
        <v>257</v>
      </c>
      <c r="B143" s="71" t="s">
        <v>135</v>
      </c>
      <c r="C143" s="71" t="s">
        <v>141</v>
      </c>
      <c r="D143" s="72" t="s">
        <v>46</v>
      </c>
      <c r="E143" s="71" t="s">
        <v>138</v>
      </c>
      <c r="F143" s="60">
        <v>22002</v>
      </c>
      <c r="G143" s="60">
        <f>H143-F143</f>
        <v>-22002</v>
      </c>
      <c r="H143" s="105"/>
      <c r="I143" s="105"/>
      <c r="J143" s="105"/>
      <c r="K143" s="105"/>
      <c r="L143" s="105"/>
      <c r="M143" s="60">
        <f>H143+K143</f>
        <v>0</v>
      </c>
      <c r="N143" s="61"/>
      <c r="O143" s="60">
        <f>P143-M143</f>
        <v>0</v>
      </c>
      <c r="P143" s="60"/>
      <c r="Q143" s="60"/>
      <c r="R143" s="105"/>
      <c r="S143" s="105"/>
      <c r="T143" s="60"/>
      <c r="U143" s="109"/>
      <c r="V143" s="110"/>
      <c r="W143" s="110"/>
      <c r="X143" s="111"/>
      <c r="Y143" s="111"/>
      <c r="Z143" s="112"/>
      <c r="AA143" s="112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</row>
    <row r="144" spans="1:66" s="25" customFormat="1" ht="72.75" customHeight="1" hidden="1">
      <c r="A144" s="70" t="s">
        <v>232</v>
      </c>
      <c r="B144" s="71" t="s">
        <v>135</v>
      </c>
      <c r="C144" s="71" t="s">
        <v>141</v>
      </c>
      <c r="D144" s="72" t="s">
        <v>233</v>
      </c>
      <c r="E144" s="71"/>
      <c r="F144" s="73">
        <f>F145</f>
        <v>0</v>
      </c>
      <c r="G144" s="73">
        <f>G145</f>
        <v>0</v>
      </c>
      <c r="H144" s="73">
        <f>H145</f>
        <v>0</v>
      </c>
      <c r="I144" s="73">
        <f>I145</f>
        <v>0</v>
      </c>
      <c r="J144" s="73">
        <f>J145</f>
        <v>0</v>
      </c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9"/>
      <c r="V144" s="110"/>
      <c r="W144" s="110"/>
      <c r="X144" s="111"/>
      <c r="Y144" s="111"/>
      <c r="Z144" s="112"/>
      <c r="AA144" s="112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</row>
    <row r="145" spans="1:66" s="25" customFormat="1" ht="111.75" customHeight="1" hidden="1">
      <c r="A145" s="70" t="s">
        <v>157</v>
      </c>
      <c r="B145" s="71" t="s">
        <v>135</v>
      </c>
      <c r="C145" s="71" t="s">
        <v>141</v>
      </c>
      <c r="D145" s="72" t="s">
        <v>233</v>
      </c>
      <c r="E145" s="71" t="s">
        <v>144</v>
      </c>
      <c r="F145" s="73"/>
      <c r="G145" s="60">
        <f>H145-F145</f>
        <v>0</v>
      </c>
      <c r="H145" s="73">
        <f>32519-32519</f>
        <v>0</v>
      </c>
      <c r="I145" s="73"/>
      <c r="J145" s="73">
        <f>34290-34290</f>
        <v>0</v>
      </c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9"/>
      <c r="V145" s="110"/>
      <c r="W145" s="110"/>
      <c r="X145" s="111"/>
      <c r="Y145" s="111"/>
      <c r="Z145" s="112"/>
      <c r="AA145" s="112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</row>
    <row r="146" spans="1:66" s="27" customFormat="1" ht="24.75" customHeight="1">
      <c r="A146" s="70" t="s">
        <v>47</v>
      </c>
      <c r="B146" s="71" t="s">
        <v>135</v>
      </c>
      <c r="C146" s="71" t="s">
        <v>141</v>
      </c>
      <c r="D146" s="72" t="s">
        <v>48</v>
      </c>
      <c r="E146" s="71"/>
      <c r="F146" s="73">
        <f aca="true" t="shared" si="101" ref="F146:AA146">F147</f>
        <v>4737</v>
      </c>
      <c r="G146" s="73">
        <f t="shared" si="101"/>
        <v>-4737</v>
      </c>
      <c r="H146" s="73">
        <f t="shared" si="101"/>
        <v>0</v>
      </c>
      <c r="I146" s="73">
        <f t="shared" si="101"/>
        <v>0</v>
      </c>
      <c r="J146" s="73">
        <f t="shared" si="101"/>
        <v>0</v>
      </c>
      <c r="K146" s="73">
        <f t="shared" si="101"/>
        <v>0</v>
      </c>
      <c r="L146" s="73">
        <f t="shared" si="101"/>
        <v>0</v>
      </c>
      <c r="M146" s="73">
        <f t="shared" si="101"/>
        <v>0</v>
      </c>
      <c r="N146" s="73">
        <f t="shared" si="101"/>
        <v>0</v>
      </c>
      <c r="O146" s="73">
        <f t="shared" si="101"/>
        <v>26</v>
      </c>
      <c r="P146" s="73">
        <f t="shared" si="101"/>
        <v>26</v>
      </c>
      <c r="Q146" s="73">
        <f t="shared" si="101"/>
        <v>0</v>
      </c>
      <c r="R146" s="73">
        <f t="shared" si="101"/>
        <v>0</v>
      </c>
      <c r="S146" s="73">
        <f t="shared" si="101"/>
        <v>26</v>
      </c>
      <c r="T146" s="73">
        <f t="shared" si="101"/>
        <v>0</v>
      </c>
      <c r="U146" s="73">
        <f t="shared" si="101"/>
        <v>0</v>
      </c>
      <c r="V146" s="73">
        <f t="shared" si="101"/>
        <v>26</v>
      </c>
      <c r="W146" s="73">
        <f t="shared" si="101"/>
        <v>0</v>
      </c>
      <c r="X146" s="73">
        <f t="shared" si="101"/>
        <v>0</v>
      </c>
      <c r="Y146" s="73">
        <f t="shared" si="101"/>
        <v>0</v>
      </c>
      <c r="Z146" s="73">
        <f t="shared" si="101"/>
        <v>26</v>
      </c>
      <c r="AA146" s="73">
        <f t="shared" si="101"/>
        <v>0</v>
      </c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s="27" customFormat="1" ht="77.25" customHeight="1">
      <c r="A147" s="70" t="s">
        <v>137</v>
      </c>
      <c r="B147" s="71" t="s">
        <v>135</v>
      </c>
      <c r="C147" s="71" t="s">
        <v>141</v>
      </c>
      <c r="D147" s="72" t="s">
        <v>48</v>
      </c>
      <c r="E147" s="71" t="s">
        <v>138</v>
      </c>
      <c r="F147" s="60">
        <v>4737</v>
      </c>
      <c r="G147" s="60">
        <f>H147-F147</f>
        <v>-4737</v>
      </c>
      <c r="H147" s="60">
        <f>4737-4737</f>
        <v>0</v>
      </c>
      <c r="I147" s="60"/>
      <c r="J147" s="60">
        <f>5073-5073</f>
        <v>0</v>
      </c>
      <c r="K147" s="113"/>
      <c r="L147" s="113"/>
      <c r="M147" s="60">
        <f>H147+K147</f>
        <v>0</v>
      </c>
      <c r="N147" s="61"/>
      <c r="O147" s="60">
        <f>P147-M147</f>
        <v>26</v>
      </c>
      <c r="P147" s="60">
        <f>1+25</f>
        <v>26</v>
      </c>
      <c r="Q147" s="60"/>
      <c r="R147" s="113"/>
      <c r="S147" s="60">
        <f>P147+R147</f>
        <v>26</v>
      </c>
      <c r="T147" s="60"/>
      <c r="U147" s="113"/>
      <c r="V147" s="60">
        <f>U147+S147</f>
        <v>26</v>
      </c>
      <c r="W147" s="60">
        <f>T147</f>
        <v>0</v>
      </c>
      <c r="X147" s="114"/>
      <c r="Y147" s="114"/>
      <c r="Z147" s="60">
        <f>V147+X147+Y147</f>
        <v>26</v>
      </c>
      <c r="AA147" s="60">
        <f>W147+Y147</f>
        <v>0</v>
      </c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s="27" customFormat="1" ht="38.25" customHeight="1">
      <c r="A148" s="70" t="s">
        <v>121</v>
      </c>
      <c r="B148" s="71" t="s">
        <v>135</v>
      </c>
      <c r="C148" s="71" t="s">
        <v>141</v>
      </c>
      <c r="D148" s="72" t="s">
        <v>122</v>
      </c>
      <c r="E148" s="71"/>
      <c r="F148" s="60"/>
      <c r="G148" s="60">
        <f aca="true" t="shared" si="102" ref="G148:N148">G149</f>
        <v>4737</v>
      </c>
      <c r="H148" s="60">
        <f t="shared" si="102"/>
        <v>4737</v>
      </c>
      <c r="I148" s="60">
        <f t="shared" si="102"/>
        <v>0</v>
      </c>
      <c r="J148" s="60">
        <f t="shared" si="102"/>
        <v>5073</v>
      </c>
      <c r="K148" s="60">
        <f t="shared" si="102"/>
        <v>0</v>
      </c>
      <c r="L148" s="60">
        <f t="shared" si="102"/>
        <v>0</v>
      </c>
      <c r="M148" s="60">
        <f t="shared" si="102"/>
        <v>4737</v>
      </c>
      <c r="N148" s="60">
        <f t="shared" si="102"/>
        <v>0</v>
      </c>
      <c r="O148" s="60">
        <f aca="true" t="shared" si="103" ref="O148:V148">O149+O150</f>
        <v>-3087</v>
      </c>
      <c r="P148" s="60">
        <f t="shared" si="103"/>
        <v>1650</v>
      </c>
      <c r="Q148" s="60">
        <f t="shared" si="103"/>
        <v>0</v>
      </c>
      <c r="R148" s="60">
        <f t="shared" si="103"/>
        <v>0</v>
      </c>
      <c r="S148" s="60">
        <f t="shared" si="103"/>
        <v>1650</v>
      </c>
      <c r="T148" s="60">
        <f t="shared" si="103"/>
        <v>0</v>
      </c>
      <c r="U148" s="60">
        <f t="shared" si="103"/>
        <v>0</v>
      </c>
      <c r="V148" s="60">
        <f t="shared" si="103"/>
        <v>1650</v>
      </c>
      <c r="W148" s="60">
        <f>W149+W150</f>
        <v>0</v>
      </c>
      <c r="X148" s="60">
        <f>X149+X150</f>
        <v>3239</v>
      </c>
      <c r="Y148" s="60">
        <f>Y149+Y150</f>
        <v>0</v>
      </c>
      <c r="Z148" s="60">
        <f>Z149+Z150</f>
        <v>4889</v>
      </c>
      <c r="AA148" s="60">
        <f>AA149+AA150</f>
        <v>0</v>
      </c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27" customFormat="1" ht="3" customHeight="1" hidden="1">
      <c r="A149" s="70" t="s">
        <v>137</v>
      </c>
      <c r="B149" s="71" t="s">
        <v>135</v>
      </c>
      <c r="C149" s="71" t="s">
        <v>141</v>
      </c>
      <c r="D149" s="72" t="s">
        <v>122</v>
      </c>
      <c r="E149" s="71" t="s">
        <v>138</v>
      </c>
      <c r="F149" s="60"/>
      <c r="G149" s="60">
        <f>H149-F149</f>
        <v>4737</v>
      </c>
      <c r="H149" s="60">
        <v>4737</v>
      </c>
      <c r="I149" s="60"/>
      <c r="J149" s="60">
        <v>5073</v>
      </c>
      <c r="K149" s="113"/>
      <c r="L149" s="113"/>
      <c r="M149" s="60">
        <f>H149+K149</f>
        <v>4737</v>
      </c>
      <c r="N149" s="61"/>
      <c r="O149" s="60">
        <f>P149-M149</f>
        <v>-4737</v>
      </c>
      <c r="P149" s="60"/>
      <c r="Q149" s="60"/>
      <c r="R149" s="113"/>
      <c r="S149" s="60">
        <f>P149+R149</f>
        <v>0</v>
      </c>
      <c r="T149" s="60"/>
      <c r="U149" s="113"/>
      <c r="V149" s="115"/>
      <c r="W149" s="115"/>
      <c r="X149" s="116"/>
      <c r="Y149" s="116"/>
      <c r="Z149" s="116"/>
      <c r="AA149" s="11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27" customFormat="1" ht="77.25" customHeight="1">
      <c r="A150" s="70" t="s">
        <v>368</v>
      </c>
      <c r="B150" s="71" t="s">
        <v>135</v>
      </c>
      <c r="C150" s="71" t="s">
        <v>141</v>
      </c>
      <c r="D150" s="72" t="s">
        <v>305</v>
      </c>
      <c r="E150" s="71"/>
      <c r="F150" s="60"/>
      <c r="G150" s="60"/>
      <c r="H150" s="60"/>
      <c r="I150" s="60"/>
      <c r="J150" s="60"/>
      <c r="K150" s="113"/>
      <c r="L150" s="113"/>
      <c r="M150" s="60"/>
      <c r="N150" s="61"/>
      <c r="O150" s="60">
        <f aca="true" t="shared" si="104" ref="O150:W150">O151</f>
        <v>1650</v>
      </c>
      <c r="P150" s="60">
        <f t="shared" si="104"/>
        <v>1650</v>
      </c>
      <c r="Q150" s="60">
        <f t="shared" si="104"/>
        <v>0</v>
      </c>
      <c r="R150" s="60">
        <f t="shared" si="104"/>
        <v>0</v>
      </c>
      <c r="S150" s="60">
        <f t="shared" si="104"/>
        <v>1650</v>
      </c>
      <c r="T150" s="60">
        <f t="shared" si="104"/>
        <v>0</v>
      </c>
      <c r="U150" s="60">
        <f t="shared" si="104"/>
        <v>0</v>
      </c>
      <c r="V150" s="60">
        <f t="shared" si="104"/>
        <v>1650</v>
      </c>
      <c r="W150" s="60">
        <f t="shared" si="104"/>
        <v>0</v>
      </c>
      <c r="X150" s="60">
        <f>X151+X152+X154</f>
        <v>3239</v>
      </c>
      <c r="Y150" s="60">
        <f>Y151+Y152+Y154</f>
        <v>0</v>
      </c>
      <c r="Z150" s="60">
        <f>Z151+Z152+Z154</f>
        <v>4889</v>
      </c>
      <c r="AA150" s="60">
        <f>AA151+AA152+AA154</f>
        <v>0</v>
      </c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27" customFormat="1" ht="71.25" customHeight="1" hidden="1">
      <c r="A151" s="70" t="s">
        <v>137</v>
      </c>
      <c r="B151" s="71" t="s">
        <v>135</v>
      </c>
      <c r="C151" s="71" t="s">
        <v>141</v>
      </c>
      <c r="D151" s="72" t="s">
        <v>305</v>
      </c>
      <c r="E151" s="71" t="s">
        <v>138</v>
      </c>
      <c r="F151" s="60"/>
      <c r="G151" s="60"/>
      <c r="H151" s="60"/>
      <c r="I151" s="60"/>
      <c r="J151" s="60"/>
      <c r="K151" s="113"/>
      <c r="L151" s="113"/>
      <c r="M151" s="60"/>
      <c r="N151" s="61"/>
      <c r="O151" s="60">
        <f>P151-M151</f>
        <v>1650</v>
      </c>
      <c r="P151" s="60">
        <v>1650</v>
      </c>
      <c r="Q151" s="60"/>
      <c r="R151" s="113"/>
      <c r="S151" s="60">
        <f>P151+R151</f>
        <v>1650</v>
      </c>
      <c r="T151" s="60"/>
      <c r="U151" s="113"/>
      <c r="V151" s="60">
        <f>U151+S151</f>
        <v>1650</v>
      </c>
      <c r="W151" s="60">
        <f>T151</f>
        <v>0</v>
      </c>
      <c r="X151" s="60">
        <v>-1650</v>
      </c>
      <c r="Y151" s="114"/>
      <c r="Z151" s="60">
        <f>V151+X151+Y151</f>
        <v>0</v>
      </c>
      <c r="AA151" s="60">
        <f>W151+Y151</f>
        <v>0</v>
      </c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27" customFormat="1" ht="94.5" customHeight="1">
      <c r="A152" s="70" t="s">
        <v>367</v>
      </c>
      <c r="B152" s="71" t="s">
        <v>135</v>
      </c>
      <c r="C152" s="71" t="s">
        <v>141</v>
      </c>
      <c r="D152" s="72" t="s">
        <v>359</v>
      </c>
      <c r="E152" s="71"/>
      <c r="F152" s="60"/>
      <c r="G152" s="60"/>
      <c r="H152" s="60"/>
      <c r="I152" s="60"/>
      <c r="J152" s="60"/>
      <c r="K152" s="113"/>
      <c r="L152" s="113"/>
      <c r="M152" s="60"/>
      <c r="N152" s="61"/>
      <c r="O152" s="60"/>
      <c r="P152" s="60"/>
      <c r="Q152" s="60"/>
      <c r="R152" s="113"/>
      <c r="S152" s="60"/>
      <c r="T152" s="60"/>
      <c r="U152" s="113"/>
      <c r="V152" s="60"/>
      <c r="W152" s="60"/>
      <c r="X152" s="63">
        <f>X153</f>
        <v>2174</v>
      </c>
      <c r="Y152" s="114">
        <f>Y153</f>
        <v>0</v>
      </c>
      <c r="Z152" s="60">
        <f>Z153</f>
        <v>2174</v>
      </c>
      <c r="AA152" s="60">
        <f>AA153</f>
        <v>0</v>
      </c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27" customFormat="1" ht="71.25" customHeight="1">
      <c r="A153" s="70" t="s">
        <v>137</v>
      </c>
      <c r="B153" s="71" t="s">
        <v>135</v>
      </c>
      <c r="C153" s="71" t="s">
        <v>141</v>
      </c>
      <c r="D153" s="72" t="s">
        <v>359</v>
      </c>
      <c r="E153" s="71" t="s">
        <v>138</v>
      </c>
      <c r="F153" s="60"/>
      <c r="G153" s="60"/>
      <c r="H153" s="60"/>
      <c r="I153" s="60"/>
      <c r="J153" s="60"/>
      <c r="K153" s="113"/>
      <c r="L153" s="113"/>
      <c r="M153" s="60"/>
      <c r="N153" s="61"/>
      <c r="O153" s="60"/>
      <c r="P153" s="60"/>
      <c r="Q153" s="60"/>
      <c r="R153" s="113"/>
      <c r="S153" s="60"/>
      <c r="T153" s="60"/>
      <c r="U153" s="113"/>
      <c r="V153" s="60"/>
      <c r="W153" s="60"/>
      <c r="X153" s="63">
        <v>2174</v>
      </c>
      <c r="Y153" s="114"/>
      <c r="Z153" s="60">
        <f>V153+X153+Y153</f>
        <v>2174</v>
      </c>
      <c r="AA153" s="60">
        <f>W153+Y153</f>
        <v>0</v>
      </c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27" customFormat="1" ht="88.5" customHeight="1">
      <c r="A154" s="70" t="s">
        <v>360</v>
      </c>
      <c r="B154" s="71" t="s">
        <v>135</v>
      </c>
      <c r="C154" s="71" t="s">
        <v>141</v>
      </c>
      <c r="D154" s="72" t="s">
        <v>361</v>
      </c>
      <c r="E154" s="71"/>
      <c r="F154" s="60"/>
      <c r="G154" s="60"/>
      <c r="H154" s="60"/>
      <c r="I154" s="60"/>
      <c r="J154" s="60"/>
      <c r="K154" s="113"/>
      <c r="L154" s="113"/>
      <c r="M154" s="60"/>
      <c r="N154" s="61"/>
      <c r="O154" s="60"/>
      <c r="P154" s="60"/>
      <c r="Q154" s="60"/>
      <c r="R154" s="113"/>
      <c r="S154" s="60"/>
      <c r="T154" s="60"/>
      <c r="U154" s="113"/>
      <c r="V154" s="60"/>
      <c r="W154" s="60"/>
      <c r="X154" s="63">
        <f>X155</f>
        <v>2715</v>
      </c>
      <c r="Y154" s="114">
        <f>Y155</f>
        <v>0</v>
      </c>
      <c r="Z154" s="60">
        <f>Z155</f>
        <v>2715</v>
      </c>
      <c r="AA154" s="60">
        <f>AA155</f>
        <v>0</v>
      </c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27" customFormat="1" ht="99.75" customHeight="1">
      <c r="A155" s="70" t="s">
        <v>256</v>
      </c>
      <c r="B155" s="71" t="s">
        <v>135</v>
      </c>
      <c r="C155" s="71" t="s">
        <v>141</v>
      </c>
      <c r="D155" s="72" t="s">
        <v>361</v>
      </c>
      <c r="E155" s="71" t="s">
        <v>144</v>
      </c>
      <c r="F155" s="60"/>
      <c r="G155" s="60"/>
      <c r="H155" s="60"/>
      <c r="I155" s="60"/>
      <c r="J155" s="60"/>
      <c r="K155" s="113"/>
      <c r="L155" s="113"/>
      <c r="M155" s="60"/>
      <c r="N155" s="61"/>
      <c r="O155" s="60"/>
      <c r="P155" s="60"/>
      <c r="Q155" s="60"/>
      <c r="R155" s="113"/>
      <c r="S155" s="60"/>
      <c r="T155" s="60"/>
      <c r="U155" s="113"/>
      <c r="V155" s="60"/>
      <c r="W155" s="60"/>
      <c r="X155" s="63">
        <f>1650+1065</f>
        <v>2715</v>
      </c>
      <c r="Y155" s="114"/>
      <c r="Z155" s="60">
        <f>V155+X155+Y155</f>
        <v>2715</v>
      </c>
      <c r="AA155" s="60">
        <f>W155+Y155</f>
        <v>0</v>
      </c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27" ht="15">
      <c r="A156" s="91"/>
      <c r="B156" s="92"/>
      <c r="C156" s="92"/>
      <c r="D156" s="93"/>
      <c r="E156" s="92"/>
      <c r="F156" s="44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7"/>
      <c r="W156" s="47"/>
      <c r="X156" s="44"/>
      <c r="Y156" s="44"/>
      <c r="Z156" s="48"/>
      <c r="AA156" s="48"/>
    </row>
    <row r="157" spans="1:66" s="8" customFormat="1" ht="63" customHeight="1">
      <c r="A157" s="49" t="s">
        <v>49</v>
      </c>
      <c r="B157" s="50" t="s">
        <v>50</v>
      </c>
      <c r="C157" s="50"/>
      <c r="D157" s="51"/>
      <c r="E157" s="50"/>
      <c r="F157" s="96" t="e">
        <f aca="true" t="shared" si="105" ref="F157:Q157">F159+F193+F215+F237</f>
        <v>#REF!</v>
      </c>
      <c r="G157" s="96">
        <f t="shared" si="105"/>
        <v>553899</v>
      </c>
      <c r="H157" s="96">
        <f t="shared" si="105"/>
        <v>1622196</v>
      </c>
      <c r="I157" s="96">
        <f t="shared" si="105"/>
        <v>0</v>
      </c>
      <c r="J157" s="96">
        <f t="shared" si="105"/>
        <v>1799056</v>
      </c>
      <c r="K157" s="96">
        <f t="shared" si="105"/>
        <v>0</v>
      </c>
      <c r="L157" s="96">
        <f t="shared" si="105"/>
        <v>0</v>
      </c>
      <c r="M157" s="96">
        <f t="shared" si="105"/>
        <v>1622196</v>
      </c>
      <c r="N157" s="96">
        <f t="shared" si="105"/>
        <v>0</v>
      </c>
      <c r="O157" s="96">
        <f t="shared" si="105"/>
        <v>-488899</v>
      </c>
      <c r="P157" s="96">
        <f t="shared" si="105"/>
        <v>1133297</v>
      </c>
      <c r="Q157" s="96">
        <f t="shared" si="105"/>
        <v>3566</v>
      </c>
      <c r="R157" s="96">
        <f aca="true" t="shared" si="106" ref="R157:AA157">R159+R193+R215+R237</f>
        <v>50000</v>
      </c>
      <c r="S157" s="96">
        <f t="shared" si="106"/>
        <v>1183297</v>
      </c>
      <c r="T157" s="96">
        <f t="shared" si="106"/>
        <v>3566</v>
      </c>
      <c r="U157" s="96">
        <f t="shared" si="106"/>
        <v>0</v>
      </c>
      <c r="V157" s="96">
        <f t="shared" si="106"/>
        <v>1183297</v>
      </c>
      <c r="W157" s="96">
        <f t="shared" si="106"/>
        <v>3566</v>
      </c>
      <c r="X157" s="96">
        <f t="shared" si="106"/>
        <v>-286</v>
      </c>
      <c r="Y157" s="96">
        <f t="shared" si="106"/>
        <v>0</v>
      </c>
      <c r="Z157" s="96">
        <f t="shared" si="106"/>
        <v>1183011</v>
      </c>
      <c r="AA157" s="96">
        <f t="shared" si="106"/>
        <v>3566</v>
      </c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27" ht="16.5">
      <c r="A158" s="91"/>
      <c r="B158" s="92"/>
      <c r="C158" s="92"/>
      <c r="D158" s="93"/>
      <c r="E158" s="92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66" s="12" customFormat="1" ht="21.75" customHeight="1">
      <c r="A159" s="117" t="s">
        <v>51</v>
      </c>
      <c r="B159" s="55" t="s">
        <v>159</v>
      </c>
      <c r="C159" s="55" t="s">
        <v>127</v>
      </c>
      <c r="D159" s="68"/>
      <c r="E159" s="71"/>
      <c r="F159" s="57" t="e">
        <f>F167+F177</f>
        <v>#REF!</v>
      </c>
      <c r="G159" s="57">
        <f aca="true" t="shared" si="107" ref="G159:N159">G161+G167+G177</f>
        <v>-14495</v>
      </c>
      <c r="H159" s="57">
        <f t="shared" si="107"/>
        <v>205982</v>
      </c>
      <c r="I159" s="57">
        <f t="shared" si="107"/>
        <v>0</v>
      </c>
      <c r="J159" s="57">
        <f t="shared" si="107"/>
        <v>222894</v>
      </c>
      <c r="K159" s="57">
        <f t="shared" si="107"/>
        <v>0</v>
      </c>
      <c r="L159" s="57">
        <f t="shared" si="107"/>
        <v>0</v>
      </c>
      <c r="M159" s="57">
        <f t="shared" si="107"/>
        <v>205982</v>
      </c>
      <c r="N159" s="57">
        <f t="shared" si="107"/>
        <v>0</v>
      </c>
      <c r="O159" s="57">
        <f aca="true" t="shared" si="108" ref="O159:T159">O160+O167+O177</f>
        <v>-115470</v>
      </c>
      <c r="P159" s="57">
        <f t="shared" si="108"/>
        <v>90512</v>
      </c>
      <c r="Q159" s="57">
        <f t="shared" si="108"/>
        <v>0</v>
      </c>
      <c r="R159" s="57">
        <f t="shared" si="108"/>
        <v>0</v>
      </c>
      <c r="S159" s="57">
        <f t="shared" si="108"/>
        <v>90512</v>
      </c>
      <c r="T159" s="57">
        <f t="shared" si="108"/>
        <v>0</v>
      </c>
      <c r="U159" s="57">
        <f aca="true" t="shared" si="109" ref="U159:AA159">U160+U167+U177</f>
        <v>0</v>
      </c>
      <c r="V159" s="57">
        <f t="shared" si="109"/>
        <v>90512</v>
      </c>
      <c r="W159" s="57">
        <f t="shared" si="109"/>
        <v>0</v>
      </c>
      <c r="X159" s="57">
        <f t="shared" si="109"/>
        <v>-286</v>
      </c>
      <c r="Y159" s="57">
        <f t="shared" si="109"/>
        <v>0</v>
      </c>
      <c r="Z159" s="57">
        <f t="shared" si="109"/>
        <v>90226</v>
      </c>
      <c r="AA159" s="57">
        <f t="shared" si="109"/>
        <v>0</v>
      </c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</row>
    <row r="160" spans="1:66" s="12" customFormat="1" ht="74.25" customHeight="1">
      <c r="A160" s="118" t="s">
        <v>320</v>
      </c>
      <c r="B160" s="71" t="s">
        <v>159</v>
      </c>
      <c r="C160" s="71" t="s">
        <v>127</v>
      </c>
      <c r="D160" s="72" t="s">
        <v>319</v>
      </c>
      <c r="E160" s="71"/>
      <c r="F160" s="57"/>
      <c r="G160" s="57"/>
      <c r="H160" s="57"/>
      <c r="I160" s="57"/>
      <c r="J160" s="57"/>
      <c r="K160" s="57"/>
      <c r="L160" s="57"/>
      <c r="M160" s="57"/>
      <c r="N160" s="57"/>
      <c r="O160" s="60">
        <f aca="true" t="shared" si="110" ref="O160:T160">O161+O164</f>
        <v>-60400</v>
      </c>
      <c r="P160" s="60">
        <f t="shared" si="110"/>
        <v>38000</v>
      </c>
      <c r="Q160" s="60">
        <f t="shared" si="110"/>
        <v>0</v>
      </c>
      <c r="R160" s="60">
        <f t="shared" si="110"/>
        <v>0</v>
      </c>
      <c r="S160" s="60">
        <f t="shared" si="110"/>
        <v>38000</v>
      </c>
      <c r="T160" s="60">
        <f t="shared" si="110"/>
        <v>0</v>
      </c>
      <c r="U160" s="60">
        <f aca="true" t="shared" si="111" ref="U160:AA160">U161+U164</f>
        <v>0</v>
      </c>
      <c r="V160" s="60">
        <f t="shared" si="111"/>
        <v>38000</v>
      </c>
      <c r="W160" s="60">
        <f t="shared" si="111"/>
        <v>0</v>
      </c>
      <c r="X160" s="60">
        <f t="shared" si="111"/>
        <v>0</v>
      </c>
      <c r="Y160" s="60">
        <f t="shared" si="111"/>
        <v>0</v>
      </c>
      <c r="Z160" s="60">
        <f t="shared" si="111"/>
        <v>38000</v>
      </c>
      <c r="AA160" s="60">
        <f t="shared" si="111"/>
        <v>0</v>
      </c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</row>
    <row r="161" spans="1:66" s="12" customFormat="1" ht="99.75" hidden="1">
      <c r="A161" s="118" t="s">
        <v>241</v>
      </c>
      <c r="B161" s="71" t="s">
        <v>159</v>
      </c>
      <c r="C161" s="71" t="s">
        <v>127</v>
      </c>
      <c r="D161" s="72" t="s">
        <v>242</v>
      </c>
      <c r="E161" s="71"/>
      <c r="F161" s="57"/>
      <c r="G161" s="60">
        <f>G162</f>
        <v>98400</v>
      </c>
      <c r="H161" s="60">
        <f aca="true" t="shared" si="112" ref="H161:T162">H162</f>
        <v>98400</v>
      </c>
      <c r="I161" s="60">
        <f t="shared" si="112"/>
        <v>0</v>
      </c>
      <c r="J161" s="60">
        <f t="shared" si="112"/>
        <v>105000</v>
      </c>
      <c r="K161" s="60">
        <f t="shared" si="112"/>
        <v>0</v>
      </c>
      <c r="L161" s="60">
        <f t="shared" si="112"/>
        <v>0</v>
      </c>
      <c r="M161" s="60">
        <f t="shared" si="112"/>
        <v>98400</v>
      </c>
      <c r="N161" s="60">
        <f t="shared" si="112"/>
        <v>0</v>
      </c>
      <c r="O161" s="60">
        <f aca="true" t="shared" si="113" ref="O161:T161">O162</f>
        <v>-98400</v>
      </c>
      <c r="P161" s="60">
        <f t="shared" si="113"/>
        <v>0</v>
      </c>
      <c r="Q161" s="60">
        <f t="shared" si="113"/>
        <v>0</v>
      </c>
      <c r="R161" s="60">
        <f t="shared" si="113"/>
        <v>0</v>
      </c>
      <c r="S161" s="60">
        <f t="shared" si="113"/>
        <v>0</v>
      </c>
      <c r="T161" s="60">
        <f t="shared" si="113"/>
        <v>0</v>
      </c>
      <c r="U161" s="89"/>
      <c r="V161" s="101"/>
      <c r="W161" s="101"/>
      <c r="X161" s="102"/>
      <c r="Y161" s="102"/>
      <c r="Z161" s="102"/>
      <c r="AA161" s="102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</row>
    <row r="162" spans="1:66" s="12" customFormat="1" ht="52.5" customHeight="1" hidden="1">
      <c r="A162" s="118" t="s">
        <v>243</v>
      </c>
      <c r="B162" s="71" t="s">
        <v>159</v>
      </c>
      <c r="C162" s="71" t="s">
        <v>127</v>
      </c>
      <c r="D162" s="72" t="s">
        <v>244</v>
      </c>
      <c r="E162" s="71"/>
      <c r="F162" s="57"/>
      <c r="G162" s="60">
        <f>G163</f>
        <v>98400</v>
      </c>
      <c r="H162" s="60">
        <f t="shared" si="112"/>
        <v>98400</v>
      </c>
      <c r="I162" s="60">
        <f t="shared" si="112"/>
        <v>0</v>
      </c>
      <c r="J162" s="60">
        <f t="shared" si="112"/>
        <v>105000</v>
      </c>
      <c r="K162" s="60">
        <f t="shared" si="112"/>
        <v>0</v>
      </c>
      <c r="L162" s="60">
        <f t="shared" si="112"/>
        <v>0</v>
      </c>
      <c r="M162" s="60">
        <f t="shared" si="112"/>
        <v>98400</v>
      </c>
      <c r="N162" s="60">
        <f t="shared" si="112"/>
        <v>0</v>
      </c>
      <c r="O162" s="60">
        <f t="shared" si="112"/>
        <v>-98400</v>
      </c>
      <c r="P162" s="60">
        <f t="shared" si="112"/>
        <v>0</v>
      </c>
      <c r="Q162" s="60">
        <f t="shared" si="112"/>
        <v>0</v>
      </c>
      <c r="R162" s="60">
        <f t="shared" si="112"/>
        <v>0</v>
      </c>
      <c r="S162" s="60">
        <f t="shared" si="112"/>
        <v>0</v>
      </c>
      <c r="T162" s="60">
        <f t="shared" si="112"/>
        <v>0</v>
      </c>
      <c r="U162" s="89"/>
      <c r="V162" s="101"/>
      <c r="W162" s="101"/>
      <c r="X162" s="102"/>
      <c r="Y162" s="102"/>
      <c r="Z162" s="102"/>
      <c r="AA162" s="102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</row>
    <row r="163" spans="1:66" s="12" customFormat="1" ht="74.25" customHeight="1" hidden="1">
      <c r="A163" s="70" t="s">
        <v>256</v>
      </c>
      <c r="B163" s="71" t="s">
        <v>159</v>
      </c>
      <c r="C163" s="71" t="s">
        <v>127</v>
      </c>
      <c r="D163" s="72" t="s">
        <v>244</v>
      </c>
      <c r="E163" s="71" t="s">
        <v>144</v>
      </c>
      <c r="F163" s="57"/>
      <c r="G163" s="60">
        <f>H163-F163</f>
        <v>98400</v>
      </c>
      <c r="H163" s="60">
        <v>98400</v>
      </c>
      <c r="I163" s="60"/>
      <c r="J163" s="60">
        <v>105000</v>
      </c>
      <c r="K163" s="57"/>
      <c r="L163" s="57"/>
      <c r="M163" s="60">
        <f>H163+K163</f>
        <v>98400</v>
      </c>
      <c r="N163" s="61"/>
      <c r="O163" s="60">
        <f>P163-M163</f>
        <v>-98400</v>
      </c>
      <c r="P163" s="60"/>
      <c r="Q163" s="60"/>
      <c r="R163" s="57"/>
      <c r="S163" s="60">
        <f>P163+R163</f>
        <v>0</v>
      </c>
      <c r="T163" s="60"/>
      <c r="U163" s="89"/>
      <c r="V163" s="101"/>
      <c r="W163" s="101"/>
      <c r="X163" s="102"/>
      <c r="Y163" s="102"/>
      <c r="Z163" s="102"/>
      <c r="AA163" s="102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</row>
    <row r="164" spans="1:66" s="12" customFormat="1" ht="96.75" customHeight="1">
      <c r="A164" s="118" t="s">
        <v>317</v>
      </c>
      <c r="B164" s="71" t="s">
        <v>159</v>
      </c>
      <c r="C164" s="71" t="s">
        <v>127</v>
      </c>
      <c r="D164" s="72" t="s">
        <v>242</v>
      </c>
      <c r="E164" s="71"/>
      <c r="F164" s="57"/>
      <c r="G164" s="60"/>
      <c r="H164" s="60"/>
      <c r="I164" s="60"/>
      <c r="J164" s="60"/>
      <c r="K164" s="57"/>
      <c r="L164" s="57"/>
      <c r="M164" s="60"/>
      <c r="N164" s="61"/>
      <c r="O164" s="60">
        <f aca="true" t="shared" si="114" ref="O164:AA165">O165</f>
        <v>38000</v>
      </c>
      <c r="P164" s="60">
        <f t="shared" si="114"/>
        <v>38000</v>
      </c>
      <c r="Q164" s="60">
        <f t="shared" si="114"/>
        <v>0</v>
      </c>
      <c r="R164" s="60">
        <f t="shared" si="114"/>
        <v>0</v>
      </c>
      <c r="S164" s="60">
        <f t="shared" si="114"/>
        <v>38000</v>
      </c>
      <c r="T164" s="60">
        <f t="shared" si="114"/>
        <v>0</v>
      </c>
      <c r="U164" s="60">
        <f t="shared" si="114"/>
        <v>0</v>
      </c>
      <c r="V164" s="60">
        <f t="shared" si="114"/>
        <v>38000</v>
      </c>
      <c r="W164" s="60">
        <f t="shared" si="114"/>
        <v>0</v>
      </c>
      <c r="X164" s="60">
        <f t="shared" si="114"/>
        <v>0</v>
      </c>
      <c r="Y164" s="60">
        <f t="shared" si="114"/>
        <v>0</v>
      </c>
      <c r="Z164" s="60">
        <f t="shared" si="114"/>
        <v>38000</v>
      </c>
      <c r="AA164" s="60">
        <f t="shared" si="114"/>
        <v>0</v>
      </c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</row>
    <row r="165" spans="1:66" s="12" customFormat="1" ht="55.5" customHeight="1">
      <c r="A165" s="118" t="s">
        <v>318</v>
      </c>
      <c r="B165" s="71" t="s">
        <v>159</v>
      </c>
      <c r="C165" s="71" t="s">
        <v>127</v>
      </c>
      <c r="D165" s="72" t="s">
        <v>244</v>
      </c>
      <c r="E165" s="71"/>
      <c r="F165" s="57"/>
      <c r="G165" s="60"/>
      <c r="H165" s="60"/>
      <c r="I165" s="60"/>
      <c r="J165" s="60"/>
      <c r="K165" s="57"/>
      <c r="L165" s="57"/>
      <c r="M165" s="60"/>
      <c r="N165" s="61"/>
      <c r="O165" s="60">
        <f t="shared" si="114"/>
        <v>38000</v>
      </c>
      <c r="P165" s="60">
        <f t="shared" si="114"/>
        <v>38000</v>
      </c>
      <c r="Q165" s="60">
        <f t="shared" si="114"/>
        <v>0</v>
      </c>
      <c r="R165" s="60">
        <f t="shared" si="114"/>
        <v>0</v>
      </c>
      <c r="S165" s="60">
        <f t="shared" si="114"/>
        <v>38000</v>
      </c>
      <c r="T165" s="60">
        <f t="shared" si="114"/>
        <v>0</v>
      </c>
      <c r="U165" s="60">
        <f t="shared" si="114"/>
        <v>0</v>
      </c>
      <c r="V165" s="60">
        <f t="shared" si="114"/>
        <v>38000</v>
      </c>
      <c r="W165" s="60">
        <f t="shared" si="114"/>
        <v>0</v>
      </c>
      <c r="X165" s="60">
        <f t="shared" si="114"/>
        <v>0</v>
      </c>
      <c r="Y165" s="60">
        <f t="shared" si="114"/>
        <v>0</v>
      </c>
      <c r="Z165" s="60">
        <f t="shared" si="114"/>
        <v>38000</v>
      </c>
      <c r="AA165" s="60">
        <f t="shared" si="114"/>
        <v>0</v>
      </c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</row>
    <row r="166" spans="1:66" s="12" customFormat="1" ht="109.5" customHeight="1">
      <c r="A166" s="70" t="s">
        <v>256</v>
      </c>
      <c r="B166" s="71" t="s">
        <v>159</v>
      </c>
      <c r="C166" s="71" t="s">
        <v>127</v>
      </c>
      <c r="D166" s="72" t="s">
        <v>244</v>
      </c>
      <c r="E166" s="71" t="s">
        <v>144</v>
      </c>
      <c r="F166" s="57"/>
      <c r="G166" s="60"/>
      <c r="H166" s="60"/>
      <c r="I166" s="60"/>
      <c r="J166" s="60"/>
      <c r="K166" s="57"/>
      <c r="L166" s="57"/>
      <c r="M166" s="60"/>
      <c r="N166" s="61"/>
      <c r="O166" s="60">
        <f>P166-M166</f>
        <v>38000</v>
      </c>
      <c r="P166" s="60">
        <v>38000</v>
      </c>
      <c r="Q166" s="60"/>
      <c r="R166" s="57"/>
      <c r="S166" s="60">
        <f>P166+R166</f>
        <v>38000</v>
      </c>
      <c r="T166" s="60"/>
      <c r="U166" s="89"/>
      <c r="V166" s="60">
        <f>U166+S166</f>
        <v>38000</v>
      </c>
      <c r="W166" s="60">
        <f>T166</f>
        <v>0</v>
      </c>
      <c r="X166" s="90"/>
      <c r="Y166" s="90"/>
      <c r="Z166" s="60">
        <f>V166+X166+Y166</f>
        <v>38000</v>
      </c>
      <c r="AA166" s="60">
        <f>W166+Y166</f>
        <v>0</v>
      </c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</row>
    <row r="167" spans="1:66" s="12" customFormat="1" ht="27.75" customHeight="1">
      <c r="A167" s="118" t="s">
        <v>178</v>
      </c>
      <c r="B167" s="71" t="s">
        <v>159</v>
      </c>
      <c r="C167" s="71" t="s">
        <v>127</v>
      </c>
      <c r="D167" s="72" t="s">
        <v>52</v>
      </c>
      <c r="E167" s="71"/>
      <c r="F167" s="60" t="e">
        <f>F168+F169+F173+F175+#REF!</f>
        <v>#REF!</v>
      </c>
      <c r="G167" s="60">
        <f aca="true" t="shared" si="115" ref="G167:N167">G168+G169+G173+G175</f>
        <v>-158807</v>
      </c>
      <c r="H167" s="60">
        <f t="shared" si="115"/>
        <v>53275</v>
      </c>
      <c r="I167" s="60">
        <f t="shared" si="115"/>
        <v>0</v>
      </c>
      <c r="J167" s="60">
        <f t="shared" si="115"/>
        <v>59731</v>
      </c>
      <c r="K167" s="60">
        <f t="shared" si="115"/>
        <v>0</v>
      </c>
      <c r="L167" s="60">
        <f t="shared" si="115"/>
        <v>0</v>
      </c>
      <c r="M167" s="60">
        <f t="shared" si="115"/>
        <v>53275</v>
      </c>
      <c r="N167" s="60">
        <f t="shared" si="115"/>
        <v>0</v>
      </c>
      <c r="O167" s="60">
        <f aca="true" t="shared" si="116" ref="O167:AA167">O168+O169+O171+O173+O175</f>
        <v>-10813</v>
      </c>
      <c r="P167" s="60">
        <f t="shared" si="116"/>
        <v>42462</v>
      </c>
      <c r="Q167" s="60">
        <f t="shared" si="116"/>
        <v>0</v>
      </c>
      <c r="R167" s="60">
        <f t="shared" si="116"/>
        <v>0</v>
      </c>
      <c r="S167" s="60">
        <f t="shared" si="116"/>
        <v>42462</v>
      </c>
      <c r="T167" s="60">
        <f t="shared" si="116"/>
        <v>0</v>
      </c>
      <c r="U167" s="60">
        <f t="shared" si="116"/>
        <v>0</v>
      </c>
      <c r="V167" s="60">
        <f t="shared" si="116"/>
        <v>42462</v>
      </c>
      <c r="W167" s="60">
        <f t="shared" si="116"/>
        <v>0</v>
      </c>
      <c r="X167" s="60">
        <f t="shared" si="116"/>
        <v>-286</v>
      </c>
      <c r="Y167" s="60">
        <f t="shared" si="116"/>
        <v>0</v>
      </c>
      <c r="Z167" s="60">
        <f t="shared" si="116"/>
        <v>42176</v>
      </c>
      <c r="AA167" s="60">
        <f t="shared" si="116"/>
        <v>0</v>
      </c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</row>
    <row r="168" spans="1:66" s="12" customFormat="1" ht="78" customHeight="1">
      <c r="A168" s="94" t="s">
        <v>137</v>
      </c>
      <c r="B168" s="71" t="s">
        <v>159</v>
      </c>
      <c r="C168" s="71" t="s">
        <v>127</v>
      </c>
      <c r="D168" s="72" t="s">
        <v>52</v>
      </c>
      <c r="E168" s="71" t="s">
        <v>138</v>
      </c>
      <c r="F168" s="60">
        <v>68234</v>
      </c>
      <c r="G168" s="60">
        <f>H168-F168</f>
        <v>-56893</v>
      </c>
      <c r="H168" s="60">
        <v>11341</v>
      </c>
      <c r="I168" s="60"/>
      <c r="J168" s="60">
        <v>12549</v>
      </c>
      <c r="K168" s="57"/>
      <c r="L168" s="57"/>
      <c r="M168" s="60">
        <f>H168+K168</f>
        <v>11341</v>
      </c>
      <c r="N168" s="61"/>
      <c r="O168" s="60">
        <f>P168-M168</f>
        <v>1443</v>
      </c>
      <c r="P168" s="60">
        <v>12784</v>
      </c>
      <c r="Q168" s="60"/>
      <c r="R168" s="57"/>
      <c r="S168" s="60">
        <f>P168+R168</f>
        <v>12784</v>
      </c>
      <c r="T168" s="60"/>
      <c r="U168" s="89"/>
      <c r="V168" s="60">
        <f>U168+S168</f>
        <v>12784</v>
      </c>
      <c r="W168" s="60">
        <f>T168</f>
        <v>0</v>
      </c>
      <c r="X168" s="60">
        <v>-286</v>
      </c>
      <c r="Y168" s="90"/>
      <c r="Z168" s="60">
        <f>V168+X168+Y168</f>
        <v>12498</v>
      </c>
      <c r="AA168" s="60">
        <f>W168+Y168</f>
        <v>0</v>
      </c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</row>
    <row r="169" spans="1:66" s="12" customFormat="1" ht="86.25" customHeight="1" hidden="1">
      <c r="A169" s="94" t="s">
        <v>212</v>
      </c>
      <c r="B169" s="71" t="s">
        <v>159</v>
      </c>
      <c r="C169" s="71" t="s">
        <v>127</v>
      </c>
      <c r="D169" s="72" t="s">
        <v>188</v>
      </c>
      <c r="E169" s="71"/>
      <c r="F169" s="73">
        <f aca="true" t="shared" si="117" ref="F169:T169">F170</f>
        <v>21620</v>
      </c>
      <c r="G169" s="73">
        <f t="shared" si="117"/>
        <v>-4743</v>
      </c>
      <c r="H169" s="73">
        <f t="shared" si="117"/>
        <v>16877</v>
      </c>
      <c r="I169" s="73">
        <f t="shared" si="117"/>
        <v>0</v>
      </c>
      <c r="J169" s="73">
        <f t="shared" si="117"/>
        <v>20337</v>
      </c>
      <c r="K169" s="73">
        <f t="shared" si="117"/>
        <v>0</v>
      </c>
      <c r="L169" s="73">
        <f t="shared" si="117"/>
        <v>0</v>
      </c>
      <c r="M169" s="73">
        <f t="shared" si="117"/>
        <v>16877</v>
      </c>
      <c r="N169" s="73">
        <f t="shared" si="117"/>
        <v>0</v>
      </c>
      <c r="O169" s="73">
        <f t="shared" si="117"/>
        <v>-16877</v>
      </c>
      <c r="P169" s="73">
        <f t="shared" si="117"/>
        <v>0</v>
      </c>
      <c r="Q169" s="73">
        <f t="shared" si="117"/>
        <v>0</v>
      </c>
      <c r="R169" s="73">
        <f t="shared" si="117"/>
        <v>0</v>
      </c>
      <c r="S169" s="73">
        <f t="shared" si="117"/>
        <v>0</v>
      </c>
      <c r="T169" s="73">
        <f t="shared" si="117"/>
        <v>0</v>
      </c>
      <c r="U169" s="89"/>
      <c r="V169" s="101"/>
      <c r="W169" s="101"/>
      <c r="X169" s="90"/>
      <c r="Y169" s="90"/>
      <c r="Z169" s="102"/>
      <c r="AA169" s="102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</row>
    <row r="170" spans="1:66" s="14" customFormat="1" ht="84.75" customHeight="1" hidden="1">
      <c r="A170" s="70" t="s">
        <v>256</v>
      </c>
      <c r="B170" s="71" t="s">
        <v>159</v>
      </c>
      <c r="C170" s="71" t="s">
        <v>127</v>
      </c>
      <c r="D170" s="72" t="s">
        <v>188</v>
      </c>
      <c r="E170" s="71" t="s">
        <v>144</v>
      </c>
      <c r="F170" s="60">
        <v>21620</v>
      </c>
      <c r="G170" s="60">
        <f>H170-F170</f>
        <v>-4743</v>
      </c>
      <c r="H170" s="60">
        <v>16877</v>
      </c>
      <c r="I170" s="60"/>
      <c r="J170" s="60">
        <v>20337</v>
      </c>
      <c r="K170" s="85"/>
      <c r="L170" s="85"/>
      <c r="M170" s="60">
        <f>H170+K170</f>
        <v>16877</v>
      </c>
      <c r="N170" s="61"/>
      <c r="O170" s="60">
        <f>P170-M170</f>
        <v>-16877</v>
      </c>
      <c r="P170" s="60"/>
      <c r="Q170" s="60"/>
      <c r="R170" s="85"/>
      <c r="S170" s="60">
        <f>P170+R170</f>
        <v>0</v>
      </c>
      <c r="T170" s="60"/>
      <c r="U170" s="86"/>
      <c r="V170" s="87"/>
      <c r="W170" s="87"/>
      <c r="X170" s="84"/>
      <c r="Y170" s="84"/>
      <c r="Z170" s="85"/>
      <c r="AA170" s="85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</row>
    <row r="171" spans="1:66" s="14" customFormat="1" ht="157.5" customHeight="1">
      <c r="A171" s="70" t="s">
        <v>274</v>
      </c>
      <c r="B171" s="71" t="s">
        <v>159</v>
      </c>
      <c r="C171" s="71" t="s">
        <v>127</v>
      </c>
      <c r="D171" s="72" t="s">
        <v>188</v>
      </c>
      <c r="E171" s="71"/>
      <c r="F171" s="60"/>
      <c r="G171" s="60"/>
      <c r="H171" s="60"/>
      <c r="I171" s="60"/>
      <c r="J171" s="60"/>
      <c r="K171" s="85"/>
      <c r="L171" s="85"/>
      <c r="M171" s="60">
        <f aca="true" t="shared" si="118" ref="M171:AA171">M172</f>
        <v>0</v>
      </c>
      <c r="N171" s="61">
        <f t="shared" si="118"/>
        <v>0</v>
      </c>
      <c r="O171" s="60">
        <f t="shared" si="118"/>
        <v>14123</v>
      </c>
      <c r="P171" s="60">
        <f t="shared" si="118"/>
        <v>14123</v>
      </c>
      <c r="Q171" s="60">
        <f t="shared" si="118"/>
        <v>0</v>
      </c>
      <c r="R171" s="60">
        <f t="shared" si="118"/>
        <v>0</v>
      </c>
      <c r="S171" s="60">
        <f t="shared" si="118"/>
        <v>14123</v>
      </c>
      <c r="T171" s="60">
        <f t="shared" si="118"/>
        <v>0</v>
      </c>
      <c r="U171" s="60">
        <f t="shared" si="118"/>
        <v>0</v>
      </c>
      <c r="V171" s="60">
        <f t="shared" si="118"/>
        <v>14123</v>
      </c>
      <c r="W171" s="60">
        <f t="shared" si="118"/>
        <v>0</v>
      </c>
      <c r="X171" s="60">
        <f t="shared" si="118"/>
        <v>0</v>
      </c>
      <c r="Y171" s="60">
        <f t="shared" si="118"/>
        <v>0</v>
      </c>
      <c r="Z171" s="60">
        <f t="shared" si="118"/>
        <v>14123</v>
      </c>
      <c r="AA171" s="60">
        <f t="shared" si="118"/>
        <v>0</v>
      </c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</row>
    <row r="172" spans="1:66" s="14" customFormat="1" ht="105.75" customHeight="1">
      <c r="A172" s="70" t="s">
        <v>256</v>
      </c>
      <c r="B172" s="71" t="s">
        <v>159</v>
      </c>
      <c r="C172" s="71" t="s">
        <v>127</v>
      </c>
      <c r="D172" s="72" t="s">
        <v>188</v>
      </c>
      <c r="E172" s="71" t="s">
        <v>144</v>
      </c>
      <c r="F172" s="60"/>
      <c r="G172" s="60"/>
      <c r="H172" s="60"/>
      <c r="I172" s="60"/>
      <c r="J172" s="60"/>
      <c r="K172" s="85"/>
      <c r="L172" s="85"/>
      <c r="M172" s="60"/>
      <c r="N172" s="61"/>
      <c r="O172" s="60">
        <f>P172-M172</f>
        <v>14123</v>
      </c>
      <c r="P172" s="60">
        <v>14123</v>
      </c>
      <c r="Q172" s="60"/>
      <c r="R172" s="85"/>
      <c r="S172" s="60">
        <f>P172+R172</f>
        <v>14123</v>
      </c>
      <c r="T172" s="60"/>
      <c r="U172" s="86"/>
      <c r="V172" s="60">
        <f>U172+S172</f>
        <v>14123</v>
      </c>
      <c r="W172" s="60">
        <f>T172</f>
        <v>0</v>
      </c>
      <c r="X172" s="84"/>
      <c r="Y172" s="84"/>
      <c r="Z172" s="60">
        <f>V172+X172+Y172</f>
        <v>14123</v>
      </c>
      <c r="AA172" s="60">
        <f>W172+Y172</f>
        <v>0</v>
      </c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</row>
    <row r="173" spans="1:66" s="14" customFormat="1" ht="83.25" customHeight="1">
      <c r="A173" s="70" t="s">
        <v>273</v>
      </c>
      <c r="B173" s="71" t="s">
        <v>159</v>
      </c>
      <c r="C173" s="71" t="s">
        <v>127</v>
      </c>
      <c r="D173" s="72" t="s">
        <v>189</v>
      </c>
      <c r="E173" s="71"/>
      <c r="F173" s="60">
        <f aca="true" t="shared" si="119" ref="F173:AA173">F174</f>
        <v>102576</v>
      </c>
      <c r="G173" s="60">
        <f t="shared" si="119"/>
        <v>-102576</v>
      </c>
      <c r="H173" s="60">
        <f t="shared" si="119"/>
        <v>0</v>
      </c>
      <c r="I173" s="60">
        <f t="shared" si="119"/>
        <v>0</v>
      </c>
      <c r="J173" s="60">
        <f t="shared" si="119"/>
        <v>0</v>
      </c>
      <c r="K173" s="60">
        <f t="shared" si="119"/>
        <v>0</v>
      </c>
      <c r="L173" s="60">
        <f t="shared" si="119"/>
        <v>0</v>
      </c>
      <c r="M173" s="60">
        <f t="shared" si="119"/>
        <v>0</v>
      </c>
      <c r="N173" s="60">
        <f t="shared" si="119"/>
        <v>0</v>
      </c>
      <c r="O173" s="60">
        <f t="shared" si="119"/>
        <v>15555</v>
      </c>
      <c r="P173" s="60">
        <f t="shared" si="119"/>
        <v>15555</v>
      </c>
      <c r="Q173" s="60">
        <f t="shared" si="119"/>
        <v>0</v>
      </c>
      <c r="R173" s="60">
        <f t="shared" si="119"/>
        <v>0</v>
      </c>
      <c r="S173" s="60">
        <f t="shared" si="119"/>
        <v>15555</v>
      </c>
      <c r="T173" s="60">
        <f t="shared" si="119"/>
        <v>0</v>
      </c>
      <c r="U173" s="60">
        <f t="shared" si="119"/>
        <v>0</v>
      </c>
      <c r="V173" s="60">
        <f t="shared" si="119"/>
        <v>15555</v>
      </c>
      <c r="W173" s="60">
        <f t="shared" si="119"/>
        <v>0</v>
      </c>
      <c r="X173" s="60">
        <f t="shared" si="119"/>
        <v>0</v>
      </c>
      <c r="Y173" s="60">
        <f t="shared" si="119"/>
        <v>0</v>
      </c>
      <c r="Z173" s="60">
        <f t="shared" si="119"/>
        <v>15555</v>
      </c>
      <c r="AA173" s="60">
        <f t="shared" si="119"/>
        <v>0</v>
      </c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</row>
    <row r="174" spans="1:66" s="14" customFormat="1" ht="123" customHeight="1">
      <c r="A174" s="70" t="s">
        <v>143</v>
      </c>
      <c r="B174" s="71" t="s">
        <v>159</v>
      </c>
      <c r="C174" s="71" t="s">
        <v>127</v>
      </c>
      <c r="D174" s="72" t="s">
        <v>189</v>
      </c>
      <c r="E174" s="71" t="s">
        <v>144</v>
      </c>
      <c r="F174" s="60">
        <v>102576</v>
      </c>
      <c r="G174" s="60">
        <f>H174-F174</f>
        <v>-102576</v>
      </c>
      <c r="H174" s="60">
        <f>108465-108465</f>
        <v>0</v>
      </c>
      <c r="I174" s="60"/>
      <c r="J174" s="60">
        <f>116166-116166</f>
        <v>0</v>
      </c>
      <c r="K174" s="85"/>
      <c r="L174" s="85"/>
      <c r="M174" s="60">
        <f>H174+K174</f>
        <v>0</v>
      </c>
      <c r="N174" s="61"/>
      <c r="O174" s="60">
        <f>P174-M174</f>
        <v>15555</v>
      </c>
      <c r="P174" s="60">
        <v>15555</v>
      </c>
      <c r="Q174" s="60"/>
      <c r="R174" s="85"/>
      <c r="S174" s="60">
        <f>P174+R174</f>
        <v>15555</v>
      </c>
      <c r="T174" s="60"/>
      <c r="U174" s="86"/>
      <c r="V174" s="60">
        <f>U174+S174</f>
        <v>15555</v>
      </c>
      <c r="W174" s="60">
        <f>T174</f>
        <v>0</v>
      </c>
      <c r="X174" s="84"/>
      <c r="Y174" s="84"/>
      <c r="Z174" s="60">
        <f>V174+X174+Y174</f>
        <v>15555</v>
      </c>
      <c r="AA174" s="60">
        <f>W174+Y174</f>
        <v>0</v>
      </c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</row>
    <row r="175" spans="1:66" s="14" customFormat="1" ht="72.75" customHeight="1" hidden="1">
      <c r="A175" s="70" t="s">
        <v>213</v>
      </c>
      <c r="B175" s="71" t="s">
        <v>159</v>
      </c>
      <c r="C175" s="71" t="s">
        <v>127</v>
      </c>
      <c r="D175" s="72" t="s">
        <v>190</v>
      </c>
      <c r="E175" s="71"/>
      <c r="F175" s="60">
        <f aca="true" t="shared" si="120" ref="F175:T175">F176</f>
        <v>19652</v>
      </c>
      <c r="G175" s="60">
        <f t="shared" si="120"/>
        <v>5405</v>
      </c>
      <c r="H175" s="60">
        <f t="shared" si="120"/>
        <v>25057</v>
      </c>
      <c r="I175" s="60">
        <f t="shared" si="120"/>
        <v>0</v>
      </c>
      <c r="J175" s="60">
        <f t="shared" si="120"/>
        <v>26845</v>
      </c>
      <c r="K175" s="60">
        <f t="shared" si="120"/>
        <v>0</v>
      </c>
      <c r="L175" s="60">
        <f t="shared" si="120"/>
        <v>0</v>
      </c>
      <c r="M175" s="60">
        <f t="shared" si="120"/>
        <v>25057</v>
      </c>
      <c r="N175" s="60">
        <f t="shared" si="120"/>
        <v>0</v>
      </c>
      <c r="O175" s="60">
        <f t="shared" si="120"/>
        <v>-25057</v>
      </c>
      <c r="P175" s="60">
        <f t="shared" si="120"/>
        <v>0</v>
      </c>
      <c r="Q175" s="60">
        <f t="shared" si="120"/>
        <v>0</v>
      </c>
      <c r="R175" s="60">
        <f t="shared" si="120"/>
        <v>0</v>
      </c>
      <c r="S175" s="60">
        <f t="shared" si="120"/>
        <v>0</v>
      </c>
      <c r="T175" s="60">
        <f t="shared" si="120"/>
        <v>0</v>
      </c>
      <c r="U175" s="86"/>
      <c r="V175" s="87"/>
      <c r="W175" s="87"/>
      <c r="X175" s="84"/>
      <c r="Y175" s="84"/>
      <c r="Z175" s="85"/>
      <c r="AA175" s="8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</row>
    <row r="176" spans="1:66" s="14" customFormat="1" ht="105" customHeight="1" hidden="1">
      <c r="A176" s="70" t="s">
        <v>256</v>
      </c>
      <c r="B176" s="71" t="s">
        <v>159</v>
      </c>
      <c r="C176" s="71" t="s">
        <v>127</v>
      </c>
      <c r="D176" s="72" t="s">
        <v>190</v>
      </c>
      <c r="E176" s="71" t="s">
        <v>144</v>
      </c>
      <c r="F176" s="60">
        <v>19652</v>
      </c>
      <c r="G176" s="60">
        <f>H176-F176</f>
        <v>5405</v>
      </c>
      <c r="H176" s="60">
        <v>25057</v>
      </c>
      <c r="I176" s="60"/>
      <c r="J176" s="60">
        <v>26845</v>
      </c>
      <c r="K176" s="85"/>
      <c r="L176" s="85"/>
      <c r="M176" s="60">
        <f>H176+K176</f>
        <v>25057</v>
      </c>
      <c r="N176" s="61"/>
      <c r="O176" s="60">
        <f>P176-M176</f>
        <v>-25057</v>
      </c>
      <c r="P176" s="60"/>
      <c r="Q176" s="60"/>
      <c r="R176" s="85"/>
      <c r="S176" s="60">
        <f>P176+R176</f>
        <v>0</v>
      </c>
      <c r="T176" s="60"/>
      <c r="U176" s="86"/>
      <c r="V176" s="87"/>
      <c r="W176" s="87"/>
      <c r="X176" s="84"/>
      <c r="Y176" s="84"/>
      <c r="Z176" s="85"/>
      <c r="AA176" s="8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</row>
    <row r="177" spans="1:66" s="10" customFormat="1" ht="47.25" customHeight="1">
      <c r="A177" s="70" t="s">
        <v>121</v>
      </c>
      <c r="B177" s="71" t="s">
        <v>159</v>
      </c>
      <c r="C177" s="71" t="s">
        <v>127</v>
      </c>
      <c r="D177" s="72" t="s">
        <v>122</v>
      </c>
      <c r="E177" s="71"/>
      <c r="F177" s="73">
        <f>F179</f>
        <v>8395</v>
      </c>
      <c r="G177" s="73">
        <f aca="true" t="shared" si="121" ref="G177:L177">G178+G179</f>
        <v>45912</v>
      </c>
      <c r="H177" s="73">
        <f t="shared" si="121"/>
        <v>54307</v>
      </c>
      <c r="I177" s="73">
        <f t="shared" si="121"/>
        <v>0</v>
      </c>
      <c r="J177" s="73">
        <f t="shared" si="121"/>
        <v>58163</v>
      </c>
      <c r="K177" s="73">
        <f t="shared" si="121"/>
        <v>0</v>
      </c>
      <c r="L177" s="73">
        <f t="shared" si="121"/>
        <v>0</v>
      </c>
      <c r="M177" s="73">
        <f>M178+M179+M180</f>
        <v>54307</v>
      </c>
      <c r="N177" s="73">
        <f>N178+N179+N180</f>
        <v>0</v>
      </c>
      <c r="O177" s="73">
        <f aca="true" t="shared" si="122" ref="O177:AA177">O178+O179+O180+O182+O185</f>
        <v>-44257</v>
      </c>
      <c r="P177" s="73">
        <f t="shared" si="122"/>
        <v>10050</v>
      </c>
      <c r="Q177" s="73">
        <f t="shared" si="122"/>
        <v>0</v>
      </c>
      <c r="R177" s="73">
        <f t="shared" si="122"/>
        <v>0</v>
      </c>
      <c r="S177" s="73">
        <f t="shared" si="122"/>
        <v>10050</v>
      </c>
      <c r="T177" s="73">
        <f t="shared" si="122"/>
        <v>0</v>
      </c>
      <c r="U177" s="73">
        <f t="shared" si="122"/>
        <v>0</v>
      </c>
      <c r="V177" s="73">
        <f t="shared" si="122"/>
        <v>10050</v>
      </c>
      <c r="W177" s="73">
        <f t="shared" si="122"/>
        <v>0</v>
      </c>
      <c r="X177" s="73">
        <f t="shared" si="122"/>
        <v>0</v>
      </c>
      <c r="Y177" s="73">
        <f t="shared" si="122"/>
        <v>0</v>
      </c>
      <c r="Z177" s="73">
        <f t="shared" si="122"/>
        <v>10050</v>
      </c>
      <c r="AA177" s="73">
        <f t="shared" si="122"/>
        <v>0</v>
      </c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:66" s="10" customFormat="1" ht="49.5" customHeight="1" hidden="1">
      <c r="A178" s="94" t="s">
        <v>137</v>
      </c>
      <c r="B178" s="71" t="s">
        <v>159</v>
      </c>
      <c r="C178" s="71" t="s">
        <v>127</v>
      </c>
      <c r="D178" s="72" t="s">
        <v>122</v>
      </c>
      <c r="E178" s="71" t="s">
        <v>138</v>
      </c>
      <c r="F178" s="73"/>
      <c r="G178" s="60">
        <f>H178-F178</f>
        <v>54307</v>
      </c>
      <c r="H178" s="73">
        <v>54307</v>
      </c>
      <c r="I178" s="73"/>
      <c r="J178" s="73">
        <v>58163</v>
      </c>
      <c r="K178" s="103"/>
      <c r="L178" s="103"/>
      <c r="M178" s="60">
        <f>H178+K178</f>
        <v>54307</v>
      </c>
      <c r="N178" s="61"/>
      <c r="O178" s="60">
        <f>P178-M178</f>
        <v>-54307</v>
      </c>
      <c r="P178" s="60"/>
      <c r="Q178" s="60"/>
      <c r="R178" s="103"/>
      <c r="S178" s="60">
        <f>P178+R178</f>
        <v>0</v>
      </c>
      <c r="T178" s="60"/>
      <c r="U178" s="66"/>
      <c r="V178" s="65"/>
      <c r="W178" s="65"/>
      <c r="X178" s="67"/>
      <c r="Y178" s="67"/>
      <c r="Z178" s="53"/>
      <c r="AA178" s="53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:66" s="14" customFormat="1" ht="72.75" customHeight="1" hidden="1">
      <c r="A179" s="70" t="s">
        <v>256</v>
      </c>
      <c r="B179" s="71" t="s">
        <v>159</v>
      </c>
      <c r="C179" s="71" t="s">
        <v>127</v>
      </c>
      <c r="D179" s="72" t="s">
        <v>122</v>
      </c>
      <c r="E179" s="71" t="s">
        <v>144</v>
      </c>
      <c r="F179" s="60">
        <v>8395</v>
      </c>
      <c r="G179" s="60">
        <f>H179-F179</f>
        <v>-8395</v>
      </c>
      <c r="H179" s="86"/>
      <c r="I179" s="86"/>
      <c r="J179" s="86"/>
      <c r="K179" s="86"/>
      <c r="L179" s="86"/>
      <c r="M179" s="60">
        <f>H179+K179</f>
        <v>0</v>
      </c>
      <c r="N179" s="61"/>
      <c r="O179" s="60">
        <f>O188+O190</f>
        <v>0</v>
      </c>
      <c r="P179" s="60">
        <f>P188+P190</f>
        <v>0</v>
      </c>
      <c r="Q179" s="60"/>
      <c r="R179" s="86"/>
      <c r="S179" s="86"/>
      <c r="T179" s="60"/>
      <c r="U179" s="86"/>
      <c r="V179" s="87"/>
      <c r="W179" s="87"/>
      <c r="X179" s="84"/>
      <c r="Y179" s="84"/>
      <c r="Z179" s="85"/>
      <c r="AA179" s="8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</row>
    <row r="180" spans="1:66" s="37" customFormat="1" ht="97.5" customHeight="1">
      <c r="A180" s="70" t="s">
        <v>272</v>
      </c>
      <c r="B180" s="71" t="s">
        <v>159</v>
      </c>
      <c r="C180" s="71" t="s">
        <v>127</v>
      </c>
      <c r="D180" s="72" t="s">
        <v>271</v>
      </c>
      <c r="E180" s="71"/>
      <c r="F180" s="60"/>
      <c r="G180" s="60"/>
      <c r="H180" s="86"/>
      <c r="I180" s="86"/>
      <c r="J180" s="86"/>
      <c r="K180" s="86"/>
      <c r="L180" s="86"/>
      <c r="M180" s="60">
        <f aca="true" t="shared" si="123" ref="M180:AA180">M181</f>
        <v>0</v>
      </c>
      <c r="N180" s="61">
        <f t="shared" si="123"/>
        <v>0</v>
      </c>
      <c r="O180" s="60">
        <f t="shared" si="123"/>
        <v>4050</v>
      </c>
      <c r="P180" s="60">
        <f t="shared" si="123"/>
        <v>4050</v>
      </c>
      <c r="Q180" s="60">
        <f t="shared" si="123"/>
        <v>0</v>
      </c>
      <c r="R180" s="60">
        <f t="shared" si="123"/>
        <v>0</v>
      </c>
      <c r="S180" s="60">
        <f t="shared" si="123"/>
        <v>4050</v>
      </c>
      <c r="T180" s="60">
        <f t="shared" si="123"/>
        <v>0</v>
      </c>
      <c r="U180" s="60">
        <f t="shared" si="123"/>
        <v>0</v>
      </c>
      <c r="V180" s="60">
        <f t="shared" si="123"/>
        <v>4050</v>
      </c>
      <c r="W180" s="60">
        <f t="shared" si="123"/>
        <v>0</v>
      </c>
      <c r="X180" s="60">
        <f t="shared" si="123"/>
        <v>0</v>
      </c>
      <c r="Y180" s="60">
        <f t="shared" si="123"/>
        <v>0</v>
      </c>
      <c r="Z180" s="60">
        <f t="shared" si="123"/>
        <v>4050</v>
      </c>
      <c r="AA180" s="60">
        <f t="shared" si="123"/>
        <v>0</v>
      </c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</row>
    <row r="181" spans="1:66" s="37" customFormat="1" ht="114" customHeight="1">
      <c r="A181" s="70" t="s">
        <v>255</v>
      </c>
      <c r="B181" s="71" t="s">
        <v>159</v>
      </c>
      <c r="C181" s="71" t="s">
        <v>127</v>
      </c>
      <c r="D181" s="72" t="s">
        <v>271</v>
      </c>
      <c r="E181" s="71" t="s">
        <v>152</v>
      </c>
      <c r="F181" s="60"/>
      <c r="G181" s="60"/>
      <c r="H181" s="86"/>
      <c r="I181" s="86"/>
      <c r="J181" s="86"/>
      <c r="K181" s="86"/>
      <c r="L181" s="86"/>
      <c r="M181" s="60"/>
      <c r="N181" s="61"/>
      <c r="O181" s="60">
        <f>P181-M181</f>
        <v>4050</v>
      </c>
      <c r="P181" s="60">
        <v>4050</v>
      </c>
      <c r="Q181" s="60"/>
      <c r="R181" s="86"/>
      <c r="S181" s="60">
        <f>P181+R181</f>
        <v>4050</v>
      </c>
      <c r="T181" s="60"/>
      <c r="U181" s="119"/>
      <c r="V181" s="60">
        <f>U181+S181</f>
        <v>4050</v>
      </c>
      <c r="W181" s="60">
        <f>T181</f>
        <v>0</v>
      </c>
      <c r="X181" s="84"/>
      <c r="Y181" s="84"/>
      <c r="Z181" s="60">
        <f>V181+X181+Y181</f>
        <v>4050</v>
      </c>
      <c r="AA181" s="60">
        <f>W181+Y181</f>
        <v>0</v>
      </c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</row>
    <row r="182" spans="1:66" s="37" customFormat="1" ht="120" customHeight="1">
      <c r="A182" s="70" t="s">
        <v>341</v>
      </c>
      <c r="B182" s="71" t="s">
        <v>159</v>
      </c>
      <c r="C182" s="71" t="s">
        <v>127</v>
      </c>
      <c r="D182" s="72" t="s">
        <v>321</v>
      </c>
      <c r="E182" s="71"/>
      <c r="F182" s="60"/>
      <c r="G182" s="60"/>
      <c r="H182" s="86"/>
      <c r="I182" s="86"/>
      <c r="J182" s="86"/>
      <c r="K182" s="86"/>
      <c r="L182" s="86"/>
      <c r="M182" s="60"/>
      <c r="N182" s="61"/>
      <c r="O182" s="60">
        <f aca="true" t="shared" si="124" ref="O182:AA183">O183</f>
        <v>4000</v>
      </c>
      <c r="P182" s="60">
        <f t="shared" si="124"/>
        <v>4000</v>
      </c>
      <c r="Q182" s="60">
        <f t="shared" si="124"/>
        <v>0</v>
      </c>
      <c r="R182" s="60">
        <f t="shared" si="124"/>
        <v>0</v>
      </c>
      <c r="S182" s="60">
        <f t="shared" si="124"/>
        <v>4000</v>
      </c>
      <c r="T182" s="60">
        <f t="shared" si="124"/>
        <v>0</v>
      </c>
      <c r="U182" s="60">
        <f t="shared" si="124"/>
        <v>0</v>
      </c>
      <c r="V182" s="60">
        <f t="shared" si="124"/>
        <v>4000</v>
      </c>
      <c r="W182" s="60">
        <f t="shared" si="124"/>
        <v>0</v>
      </c>
      <c r="X182" s="60">
        <f t="shared" si="124"/>
        <v>0</v>
      </c>
      <c r="Y182" s="60">
        <f t="shared" si="124"/>
        <v>0</v>
      </c>
      <c r="Z182" s="60">
        <f t="shared" si="124"/>
        <v>4000</v>
      </c>
      <c r="AA182" s="60">
        <f t="shared" si="124"/>
        <v>0</v>
      </c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</row>
    <row r="183" spans="1:66" s="14" customFormat="1" ht="182.25" customHeight="1">
      <c r="A183" s="70" t="s">
        <v>285</v>
      </c>
      <c r="B183" s="71" t="s">
        <v>159</v>
      </c>
      <c r="C183" s="71" t="s">
        <v>127</v>
      </c>
      <c r="D183" s="72" t="s">
        <v>342</v>
      </c>
      <c r="E183" s="71"/>
      <c r="F183" s="60"/>
      <c r="G183" s="60"/>
      <c r="H183" s="86"/>
      <c r="I183" s="86"/>
      <c r="J183" s="86"/>
      <c r="K183" s="86"/>
      <c r="L183" s="86"/>
      <c r="M183" s="60"/>
      <c r="N183" s="61"/>
      <c r="O183" s="60">
        <f t="shared" si="124"/>
        <v>4000</v>
      </c>
      <c r="P183" s="60">
        <f t="shared" si="124"/>
        <v>4000</v>
      </c>
      <c r="Q183" s="60">
        <f t="shared" si="124"/>
        <v>0</v>
      </c>
      <c r="R183" s="60">
        <f t="shared" si="124"/>
        <v>0</v>
      </c>
      <c r="S183" s="60">
        <f t="shared" si="124"/>
        <v>4000</v>
      </c>
      <c r="T183" s="60">
        <f t="shared" si="124"/>
        <v>0</v>
      </c>
      <c r="U183" s="60">
        <f t="shared" si="124"/>
        <v>0</v>
      </c>
      <c r="V183" s="60">
        <f t="shared" si="124"/>
        <v>4000</v>
      </c>
      <c r="W183" s="60">
        <f t="shared" si="124"/>
        <v>0</v>
      </c>
      <c r="X183" s="60">
        <f t="shared" si="124"/>
        <v>0</v>
      </c>
      <c r="Y183" s="60">
        <f t="shared" si="124"/>
        <v>0</v>
      </c>
      <c r="Z183" s="60">
        <f t="shared" si="124"/>
        <v>4000</v>
      </c>
      <c r="AA183" s="60">
        <f t="shared" si="124"/>
        <v>0</v>
      </c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</row>
    <row r="184" spans="1:66" s="14" customFormat="1" ht="114.75" customHeight="1">
      <c r="A184" s="70" t="s">
        <v>256</v>
      </c>
      <c r="B184" s="71" t="s">
        <v>159</v>
      </c>
      <c r="C184" s="71" t="s">
        <v>127</v>
      </c>
      <c r="D184" s="72" t="s">
        <v>342</v>
      </c>
      <c r="E184" s="71" t="s">
        <v>144</v>
      </c>
      <c r="F184" s="60"/>
      <c r="G184" s="60"/>
      <c r="H184" s="86"/>
      <c r="I184" s="86"/>
      <c r="J184" s="86"/>
      <c r="K184" s="86"/>
      <c r="L184" s="86"/>
      <c r="M184" s="60"/>
      <c r="N184" s="61"/>
      <c r="O184" s="60">
        <f>P184-M184</f>
        <v>4000</v>
      </c>
      <c r="P184" s="60">
        <v>4000</v>
      </c>
      <c r="Q184" s="60"/>
      <c r="R184" s="86"/>
      <c r="S184" s="60">
        <f>P184+R184</f>
        <v>4000</v>
      </c>
      <c r="T184" s="60"/>
      <c r="U184" s="86"/>
      <c r="V184" s="60">
        <f>U184+S184</f>
        <v>4000</v>
      </c>
      <c r="W184" s="60">
        <f>T184</f>
        <v>0</v>
      </c>
      <c r="X184" s="84"/>
      <c r="Y184" s="84"/>
      <c r="Z184" s="60">
        <f>V184+X184+Y184</f>
        <v>4000</v>
      </c>
      <c r="AA184" s="60">
        <f>W184+Y184</f>
        <v>0</v>
      </c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</row>
    <row r="185" spans="1:66" s="14" customFormat="1" ht="41.25" customHeight="1">
      <c r="A185" s="70" t="s">
        <v>365</v>
      </c>
      <c r="B185" s="71" t="s">
        <v>159</v>
      </c>
      <c r="C185" s="71" t="s">
        <v>127</v>
      </c>
      <c r="D185" s="72" t="s">
        <v>322</v>
      </c>
      <c r="E185" s="71"/>
      <c r="F185" s="60"/>
      <c r="G185" s="60"/>
      <c r="H185" s="86"/>
      <c r="I185" s="86"/>
      <c r="J185" s="86"/>
      <c r="K185" s="86"/>
      <c r="L185" s="86"/>
      <c r="M185" s="60"/>
      <c r="N185" s="61"/>
      <c r="O185" s="60">
        <f aca="true" t="shared" si="125" ref="O185:AA186">O186</f>
        <v>2000</v>
      </c>
      <c r="P185" s="60">
        <f t="shared" si="125"/>
        <v>2000</v>
      </c>
      <c r="Q185" s="60">
        <f t="shared" si="125"/>
        <v>0</v>
      </c>
      <c r="R185" s="60">
        <f t="shared" si="125"/>
        <v>0</v>
      </c>
      <c r="S185" s="60">
        <f t="shared" si="125"/>
        <v>2000</v>
      </c>
      <c r="T185" s="60">
        <f t="shared" si="125"/>
        <v>0</v>
      </c>
      <c r="U185" s="60">
        <f t="shared" si="125"/>
        <v>0</v>
      </c>
      <c r="V185" s="60">
        <f t="shared" si="125"/>
        <v>2000</v>
      </c>
      <c r="W185" s="60">
        <f t="shared" si="125"/>
        <v>0</v>
      </c>
      <c r="X185" s="60">
        <f t="shared" si="125"/>
        <v>0</v>
      </c>
      <c r="Y185" s="60">
        <f t="shared" si="125"/>
        <v>0</v>
      </c>
      <c r="Z185" s="60">
        <f t="shared" si="125"/>
        <v>2000</v>
      </c>
      <c r="AA185" s="60">
        <f t="shared" si="125"/>
        <v>0</v>
      </c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</row>
    <row r="186" spans="1:66" s="14" customFormat="1" ht="106.5" customHeight="1">
      <c r="A186" s="70" t="s">
        <v>370</v>
      </c>
      <c r="B186" s="71" t="s">
        <v>159</v>
      </c>
      <c r="C186" s="71" t="s">
        <v>127</v>
      </c>
      <c r="D186" s="72" t="s">
        <v>323</v>
      </c>
      <c r="E186" s="71"/>
      <c r="F186" s="60"/>
      <c r="G186" s="60"/>
      <c r="H186" s="86"/>
      <c r="I186" s="86"/>
      <c r="J186" s="86"/>
      <c r="K186" s="86"/>
      <c r="L186" s="86"/>
      <c r="M186" s="60"/>
      <c r="N186" s="61"/>
      <c r="O186" s="60">
        <f t="shared" si="125"/>
        <v>2000</v>
      </c>
      <c r="P186" s="60">
        <f t="shared" si="125"/>
        <v>2000</v>
      </c>
      <c r="Q186" s="60">
        <f t="shared" si="125"/>
        <v>0</v>
      </c>
      <c r="R186" s="60">
        <f t="shared" si="125"/>
        <v>0</v>
      </c>
      <c r="S186" s="60">
        <f t="shared" si="125"/>
        <v>2000</v>
      </c>
      <c r="T186" s="60">
        <f t="shared" si="125"/>
        <v>0</v>
      </c>
      <c r="U186" s="60">
        <f t="shared" si="125"/>
        <v>0</v>
      </c>
      <c r="V186" s="60">
        <f t="shared" si="125"/>
        <v>2000</v>
      </c>
      <c r="W186" s="60">
        <f t="shared" si="125"/>
        <v>0</v>
      </c>
      <c r="X186" s="60">
        <f t="shared" si="125"/>
        <v>0</v>
      </c>
      <c r="Y186" s="60">
        <f t="shared" si="125"/>
        <v>0</v>
      </c>
      <c r="Z186" s="60">
        <f t="shared" si="125"/>
        <v>2000</v>
      </c>
      <c r="AA186" s="60">
        <f t="shared" si="125"/>
        <v>0</v>
      </c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</row>
    <row r="187" spans="1:66" s="14" customFormat="1" ht="107.25" customHeight="1">
      <c r="A187" s="70" t="s">
        <v>256</v>
      </c>
      <c r="B187" s="71" t="s">
        <v>159</v>
      </c>
      <c r="C187" s="71" t="s">
        <v>127</v>
      </c>
      <c r="D187" s="72" t="s">
        <v>323</v>
      </c>
      <c r="E187" s="71" t="s">
        <v>144</v>
      </c>
      <c r="F187" s="60"/>
      <c r="G187" s="60"/>
      <c r="H187" s="86"/>
      <c r="I187" s="86"/>
      <c r="J187" s="86"/>
      <c r="K187" s="86"/>
      <c r="L187" s="86"/>
      <c r="M187" s="60"/>
      <c r="N187" s="61"/>
      <c r="O187" s="60">
        <f>P187-M187</f>
        <v>2000</v>
      </c>
      <c r="P187" s="60">
        <v>2000</v>
      </c>
      <c r="Q187" s="60"/>
      <c r="R187" s="86"/>
      <c r="S187" s="60">
        <f>P187+R187</f>
        <v>2000</v>
      </c>
      <c r="T187" s="60"/>
      <c r="U187" s="86"/>
      <c r="V187" s="60">
        <f>U187+S187</f>
        <v>2000</v>
      </c>
      <c r="W187" s="60">
        <f>T187</f>
        <v>0</v>
      </c>
      <c r="X187" s="84"/>
      <c r="Y187" s="84"/>
      <c r="Z187" s="60">
        <f>V187+X187+Y187</f>
        <v>2000</v>
      </c>
      <c r="AA187" s="60">
        <f>W187+Y187</f>
        <v>0</v>
      </c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</row>
    <row r="188" spans="1:66" s="37" customFormat="1" ht="137.25" customHeight="1" hidden="1">
      <c r="A188" s="120" t="s">
        <v>285</v>
      </c>
      <c r="B188" s="121" t="s">
        <v>159</v>
      </c>
      <c r="C188" s="121" t="s">
        <v>127</v>
      </c>
      <c r="D188" s="122" t="s">
        <v>287</v>
      </c>
      <c r="E188" s="121"/>
      <c r="F188" s="123"/>
      <c r="G188" s="123"/>
      <c r="H188" s="119"/>
      <c r="I188" s="119"/>
      <c r="J188" s="119"/>
      <c r="K188" s="119"/>
      <c r="L188" s="119"/>
      <c r="M188" s="123"/>
      <c r="N188" s="124"/>
      <c r="O188" s="123">
        <f>O189</f>
        <v>0</v>
      </c>
      <c r="P188" s="123">
        <f>P189</f>
        <v>0</v>
      </c>
      <c r="Q188" s="123">
        <f>Q189</f>
        <v>0</v>
      </c>
      <c r="R188" s="119"/>
      <c r="S188" s="119"/>
      <c r="T188" s="123">
        <f>T189</f>
        <v>0</v>
      </c>
      <c r="U188" s="119"/>
      <c r="V188" s="125"/>
      <c r="W188" s="125"/>
      <c r="X188" s="126"/>
      <c r="Y188" s="126"/>
      <c r="Z188" s="127"/>
      <c r="AA188" s="127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</row>
    <row r="189" spans="1:66" s="37" customFormat="1" ht="81.75" customHeight="1" hidden="1">
      <c r="A189" s="120" t="s">
        <v>256</v>
      </c>
      <c r="B189" s="121" t="s">
        <v>159</v>
      </c>
      <c r="C189" s="121" t="s">
        <v>127</v>
      </c>
      <c r="D189" s="122" t="s">
        <v>287</v>
      </c>
      <c r="E189" s="121" t="s">
        <v>144</v>
      </c>
      <c r="F189" s="123"/>
      <c r="G189" s="123"/>
      <c r="H189" s="119"/>
      <c r="I189" s="119"/>
      <c r="J189" s="119"/>
      <c r="K189" s="119"/>
      <c r="L189" s="119"/>
      <c r="M189" s="123"/>
      <c r="N189" s="124"/>
      <c r="O189" s="123">
        <f>P189-M189</f>
        <v>0</v>
      </c>
      <c r="P189" s="123"/>
      <c r="Q189" s="123"/>
      <c r="R189" s="119"/>
      <c r="S189" s="119"/>
      <c r="T189" s="123"/>
      <c r="U189" s="119"/>
      <c r="V189" s="125"/>
      <c r="W189" s="125"/>
      <c r="X189" s="126"/>
      <c r="Y189" s="126"/>
      <c r="Z189" s="127"/>
      <c r="AA189" s="127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</row>
    <row r="190" spans="1:66" s="37" customFormat="1" ht="87.75" customHeight="1" hidden="1">
      <c r="A190" s="120" t="s">
        <v>289</v>
      </c>
      <c r="B190" s="121" t="s">
        <v>159</v>
      </c>
      <c r="C190" s="121" t="s">
        <v>127</v>
      </c>
      <c r="D190" s="122" t="s">
        <v>288</v>
      </c>
      <c r="E190" s="121"/>
      <c r="F190" s="123"/>
      <c r="G190" s="123"/>
      <c r="H190" s="119"/>
      <c r="I190" s="119"/>
      <c r="J190" s="119"/>
      <c r="K190" s="119"/>
      <c r="L190" s="119"/>
      <c r="M190" s="123"/>
      <c r="N190" s="124"/>
      <c r="O190" s="123">
        <f>O191</f>
        <v>0</v>
      </c>
      <c r="P190" s="123">
        <f>P191</f>
        <v>0</v>
      </c>
      <c r="Q190" s="123">
        <f>Q191</f>
        <v>0</v>
      </c>
      <c r="R190" s="119"/>
      <c r="S190" s="119"/>
      <c r="T190" s="123">
        <f>T191</f>
        <v>0</v>
      </c>
      <c r="U190" s="119"/>
      <c r="V190" s="125"/>
      <c r="W190" s="125"/>
      <c r="X190" s="126"/>
      <c r="Y190" s="126"/>
      <c r="Z190" s="127"/>
      <c r="AA190" s="127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</row>
    <row r="191" spans="1:66" s="37" customFormat="1" ht="87.75" customHeight="1" hidden="1">
      <c r="A191" s="120" t="s">
        <v>256</v>
      </c>
      <c r="B191" s="121" t="s">
        <v>159</v>
      </c>
      <c r="C191" s="121" t="s">
        <v>127</v>
      </c>
      <c r="D191" s="122" t="s">
        <v>288</v>
      </c>
      <c r="E191" s="121" t="s">
        <v>144</v>
      </c>
      <c r="F191" s="123"/>
      <c r="G191" s="123"/>
      <c r="H191" s="119"/>
      <c r="I191" s="119"/>
      <c r="J191" s="119"/>
      <c r="K191" s="119"/>
      <c r="L191" s="119"/>
      <c r="M191" s="123"/>
      <c r="N191" s="124"/>
      <c r="O191" s="123">
        <f>P191-M191</f>
        <v>0</v>
      </c>
      <c r="P191" s="123"/>
      <c r="Q191" s="123"/>
      <c r="R191" s="119"/>
      <c r="S191" s="119"/>
      <c r="T191" s="123"/>
      <c r="U191" s="119"/>
      <c r="V191" s="125"/>
      <c r="W191" s="125"/>
      <c r="X191" s="126"/>
      <c r="Y191" s="126"/>
      <c r="Z191" s="127"/>
      <c r="AA191" s="127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</row>
    <row r="192" spans="1:66" s="16" customFormat="1" ht="20.25" customHeight="1">
      <c r="A192" s="70"/>
      <c r="B192" s="71"/>
      <c r="C192" s="71"/>
      <c r="D192" s="128"/>
      <c r="E192" s="71"/>
      <c r="F192" s="60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1"/>
      <c r="W192" s="61"/>
      <c r="X192" s="63"/>
      <c r="Y192" s="63"/>
      <c r="Z192" s="60"/>
      <c r="AA192" s="60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</row>
    <row r="193" spans="1:66" s="18" customFormat="1" ht="21" customHeight="1">
      <c r="A193" s="54" t="s">
        <v>53</v>
      </c>
      <c r="B193" s="55" t="s">
        <v>159</v>
      </c>
      <c r="C193" s="55" t="s">
        <v>128</v>
      </c>
      <c r="D193" s="68"/>
      <c r="E193" s="55"/>
      <c r="F193" s="69" t="e">
        <f aca="true" t="shared" si="126" ref="F193:N193">F194+F196</f>
        <v>#REF!</v>
      </c>
      <c r="G193" s="69">
        <f t="shared" si="126"/>
        <v>58368</v>
      </c>
      <c r="H193" s="69">
        <f t="shared" si="126"/>
        <v>220971</v>
      </c>
      <c r="I193" s="69">
        <f t="shared" si="126"/>
        <v>0</v>
      </c>
      <c r="J193" s="69">
        <f t="shared" si="126"/>
        <v>236885</v>
      </c>
      <c r="K193" s="69">
        <f t="shared" si="126"/>
        <v>0</v>
      </c>
      <c r="L193" s="69">
        <f t="shared" si="126"/>
        <v>0</v>
      </c>
      <c r="M193" s="69">
        <f t="shared" si="126"/>
        <v>220971</v>
      </c>
      <c r="N193" s="69">
        <f t="shared" si="126"/>
        <v>0</v>
      </c>
      <c r="O193" s="69">
        <f aca="true" t="shared" si="127" ref="O193:T193">O194+O196+O210</f>
        <v>115616</v>
      </c>
      <c r="P193" s="69">
        <f t="shared" si="127"/>
        <v>336587</v>
      </c>
      <c r="Q193" s="69">
        <f t="shared" si="127"/>
        <v>3566</v>
      </c>
      <c r="R193" s="69">
        <f t="shared" si="127"/>
        <v>50000</v>
      </c>
      <c r="S193" s="69">
        <f t="shared" si="127"/>
        <v>386587</v>
      </c>
      <c r="T193" s="69">
        <f t="shared" si="127"/>
        <v>3566</v>
      </c>
      <c r="U193" s="69">
        <f aca="true" t="shared" si="128" ref="U193:AA193">U194+U196+U210</f>
        <v>0</v>
      </c>
      <c r="V193" s="69">
        <f t="shared" si="128"/>
        <v>386587</v>
      </c>
      <c r="W193" s="69">
        <f t="shared" si="128"/>
        <v>3566</v>
      </c>
      <c r="X193" s="69">
        <f t="shared" si="128"/>
        <v>11142</v>
      </c>
      <c r="Y193" s="69">
        <f t="shared" si="128"/>
        <v>0</v>
      </c>
      <c r="Z193" s="69">
        <f t="shared" si="128"/>
        <v>397729</v>
      </c>
      <c r="AA193" s="69">
        <f t="shared" si="128"/>
        <v>3566</v>
      </c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</row>
    <row r="194" spans="1:66" s="18" customFormat="1" ht="64.5" customHeight="1">
      <c r="A194" s="70" t="s">
        <v>151</v>
      </c>
      <c r="B194" s="71" t="s">
        <v>159</v>
      </c>
      <c r="C194" s="71" t="s">
        <v>128</v>
      </c>
      <c r="D194" s="72" t="s">
        <v>38</v>
      </c>
      <c r="E194" s="71"/>
      <c r="F194" s="73">
        <f aca="true" t="shared" si="129" ref="F194:AA194">F195</f>
        <v>17592</v>
      </c>
      <c r="G194" s="73">
        <f t="shared" si="129"/>
        <v>3251</v>
      </c>
      <c r="H194" s="73">
        <f t="shared" si="129"/>
        <v>20843</v>
      </c>
      <c r="I194" s="73">
        <f t="shared" si="129"/>
        <v>0</v>
      </c>
      <c r="J194" s="73">
        <f t="shared" si="129"/>
        <v>22551</v>
      </c>
      <c r="K194" s="73">
        <f t="shared" si="129"/>
        <v>0</v>
      </c>
      <c r="L194" s="73">
        <f t="shared" si="129"/>
        <v>0</v>
      </c>
      <c r="M194" s="73">
        <f t="shared" si="129"/>
        <v>20843</v>
      </c>
      <c r="N194" s="73">
        <f t="shared" si="129"/>
        <v>0</v>
      </c>
      <c r="O194" s="73">
        <f t="shared" si="129"/>
        <v>-19843</v>
      </c>
      <c r="P194" s="73">
        <f t="shared" si="129"/>
        <v>1000</v>
      </c>
      <c r="Q194" s="73">
        <f t="shared" si="129"/>
        <v>0</v>
      </c>
      <c r="R194" s="73">
        <f t="shared" si="129"/>
        <v>0</v>
      </c>
      <c r="S194" s="73">
        <f t="shared" si="129"/>
        <v>1000</v>
      </c>
      <c r="T194" s="73">
        <f t="shared" si="129"/>
        <v>0</v>
      </c>
      <c r="U194" s="73">
        <f t="shared" si="129"/>
        <v>0</v>
      </c>
      <c r="V194" s="73">
        <f t="shared" si="129"/>
        <v>1000</v>
      </c>
      <c r="W194" s="73">
        <f t="shared" si="129"/>
        <v>0</v>
      </c>
      <c r="X194" s="73">
        <f t="shared" si="129"/>
        <v>0</v>
      </c>
      <c r="Y194" s="73">
        <f t="shared" si="129"/>
        <v>0</v>
      </c>
      <c r="Z194" s="73">
        <f t="shared" si="129"/>
        <v>1000</v>
      </c>
      <c r="AA194" s="73">
        <f t="shared" si="129"/>
        <v>0</v>
      </c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</row>
    <row r="195" spans="1:66" s="25" customFormat="1" ht="105" customHeight="1">
      <c r="A195" s="70" t="s">
        <v>255</v>
      </c>
      <c r="B195" s="71" t="s">
        <v>159</v>
      </c>
      <c r="C195" s="71" t="s">
        <v>128</v>
      </c>
      <c r="D195" s="72" t="s">
        <v>38</v>
      </c>
      <c r="E195" s="71" t="s">
        <v>152</v>
      </c>
      <c r="F195" s="60">
        <v>17592</v>
      </c>
      <c r="G195" s="60">
        <f>H195-F195</f>
        <v>3251</v>
      </c>
      <c r="H195" s="60">
        <v>20843</v>
      </c>
      <c r="I195" s="60"/>
      <c r="J195" s="60">
        <v>22551</v>
      </c>
      <c r="K195" s="109"/>
      <c r="L195" s="109"/>
      <c r="M195" s="60">
        <f>H195+K195</f>
        <v>20843</v>
      </c>
      <c r="N195" s="61"/>
      <c r="O195" s="60">
        <f>P195-M195</f>
        <v>-19843</v>
      </c>
      <c r="P195" s="60">
        <v>1000</v>
      </c>
      <c r="Q195" s="60"/>
      <c r="R195" s="109"/>
      <c r="S195" s="60">
        <f>P195+R195</f>
        <v>1000</v>
      </c>
      <c r="T195" s="60"/>
      <c r="U195" s="109"/>
      <c r="V195" s="60">
        <f>U195+S195</f>
        <v>1000</v>
      </c>
      <c r="W195" s="60">
        <f>T195</f>
        <v>0</v>
      </c>
      <c r="X195" s="111"/>
      <c r="Y195" s="111"/>
      <c r="Z195" s="60">
        <f>V195+X195+Y195</f>
        <v>1000</v>
      </c>
      <c r="AA195" s="60">
        <f>W195+Y195</f>
        <v>0</v>
      </c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</row>
    <row r="196" spans="1:66" s="18" customFormat="1" ht="24.75" customHeight="1">
      <c r="A196" s="70" t="s">
        <v>54</v>
      </c>
      <c r="B196" s="71" t="s">
        <v>159</v>
      </c>
      <c r="C196" s="71" t="s">
        <v>128</v>
      </c>
      <c r="D196" s="72" t="s">
        <v>160</v>
      </c>
      <c r="E196" s="71"/>
      <c r="F196" s="73" t="e">
        <f>F197+F198+F202+#REF!</f>
        <v>#REF!</v>
      </c>
      <c r="G196" s="73">
        <f aca="true" t="shared" si="130" ref="G196:N196">G197+G198+G202</f>
        <v>55117</v>
      </c>
      <c r="H196" s="73">
        <f t="shared" si="130"/>
        <v>200128</v>
      </c>
      <c r="I196" s="73">
        <f t="shared" si="130"/>
        <v>0</v>
      </c>
      <c r="J196" s="73">
        <f t="shared" si="130"/>
        <v>214334</v>
      </c>
      <c r="K196" s="73">
        <f t="shared" si="130"/>
        <v>0</v>
      </c>
      <c r="L196" s="73">
        <f t="shared" si="130"/>
        <v>0</v>
      </c>
      <c r="M196" s="73">
        <f t="shared" si="130"/>
        <v>200128</v>
      </c>
      <c r="N196" s="73">
        <f t="shared" si="130"/>
        <v>0</v>
      </c>
      <c r="O196" s="73">
        <f>O197+O198+O200+O204+O206+O208</f>
        <v>-39149</v>
      </c>
      <c r="P196" s="73">
        <f>P197+P198+P200+P204+P206+P208</f>
        <v>160979</v>
      </c>
      <c r="Q196" s="73">
        <f>Q197+Q198+Q200+Q204+Q206+Q208</f>
        <v>3566</v>
      </c>
      <c r="R196" s="73">
        <f aca="true" t="shared" si="131" ref="R196:AA196">R197+R198+R200+R202+R204+R206+R208</f>
        <v>50000</v>
      </c>
      <c r="S196" s="73">
        <f t="shared" si="131"/>
        <v>210979</v>
      </c>
      <c r="T196" s="73">
        <f t="shared" si="131"/>
        <v>3566</v>
      </c>
      <c r="U196" s="73">
        <f t="shared" si="131"/>
        <v>0</v>
      </c>
      <c r="V196" s="73">
        <f t="shared" si="131"/>
        <v>210979</v>
      </c>
      <c r="W196" s="73">
        <f t="shared" si="131"/>
        <v>3566</v>
      </c>
      <c r="X196" s="73">
        <f t="shared" si="131"/>
        <v>11142</v>
      </c>
      <c r="Y196" s="73">
        <f t="shared" si="131"/>
        <v>0</v>
      </c>
      <c r="Z196" s="73">
        <f t="shared" si="131"/>
        <v>222121</v>
      </c>
      <c r="AA196" s="73">
        <f t="shared" si="131"/>
        <v>3566</v>
      </c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</row>
    <row r="197" spans="1:66" s="18" customFormat="1" ht="76.5" customHeight="1">
      <c r="A197" s="94" t="s">
        <v>137</v>
      </c>
      <c r="B197" s="71" t="s">
        <v>159</v>
      </c>
      <c r="C197" s="71" t="s">
        <v>128</v>
      </c>
      <c r="D197" s="72" t="s">
        <v>160</v>
      </c>
      <c r="E197" s="71" t="s">
        <v>138</v>
      </c>
      <c r="F197" s="60">
        <v>78580</v>
      </c>
      <c r="G197" s="60">
        <f>H197-F197</f>
        <v>47181</v>
      </c>
      <c r="H197" s="60">
        <v>125761</v>
      </c>
      <c r="I197" s="60"/>
      <c r="J197" s="60">
        <v>134716</v>
      </c>
      <c r="K197" s="76"/>
      <c r="L197" s="76"/>
      <c r="M197" s="60">
        <f>H197+K197</f>
        <v>125761</v>
      </c>
      <c r="N197" s="61"/>
      <c r="O197" s="60">
        <f>P197-M197</f>
        <v>-78920</v>
      </c>
      <c r="P197" s="60">
        <v>46841</v>
      </c>
      <c r="Q197" s="60">
        <v>3566</v>
      </c>
      <c r="R197" s="76"/>
      <c r="S197" s="60">
        <f>P197+R197</f>
        <v>46841</v>
      </c>
      <c r="T197" s="60">
        <v>3566</v>
      </c>
      <c r="U197" s="76"/>
      <c r="V197" s="60">
        <f>U197+S197</f>
        <v>46841</v>
      </c>
      <c r="W197" s="60">
        <f>T197</f>
        <v>3566</v>
      </c>
      <c r="X197" s="77"/>
      <c r="Y197" s="77"/>
      <c r="Z197" s="60">
        <f>V197+X197+Y197</f>
        <v>46841</v>
      </c>
      <c r="AA197" s="60">
        <f>W197+Y197</f>
        <v>3566</v>
      </c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</row>
    <row r="198" spans="1:66" s="18" customFormat="1" ht="37.5" customHeight="1" hidden="1">
      <c r="A198" s="94" t="s">
        <v>191</v>
      </c>
      <c r="B198" s="71" t="s">
        <v>159</v>
      </c>
      <c r="C198" s="71" t="s">
        <v>128</v>
      </c>
      <c r="D198" s="72" t="s">
        <v>192</v>
      </c>
      <c r="E198" s="129"/>
      <c r="F198" s="73">
        <f aca="true" t="shared" si="132" ref="F198:T198">F199</f>
        <v>66079</v>
      </c>
      <c r="G198" s="73">
        <f t="shared" si="132"/>
        <v>8288</v>
      </c>
      <c r="H198" s="73">
        <f t="shared" si="132"/>
        <v>74367</v>
      </c>
      <c r="I198" s="73">
        <f t="shared" si="132"/>
        <v>0</v>
      </c>
      <c r="J198" s="73">
        <f t="shared" si="132"/>
        <v>79618</v>
      </c>
      <c r="K198" s="73">
        <f t="shared" si="132"/>
        <v>0</v>
      </c>
      <c r="L198" s="73">
        <f t="shared" si="132"/>
        <v>0</v>
      </c>
      <c r="M198" s="73">
        <f t="shared" si="132"/>
        <v>74367</v>
      </c>
      <c r="N198" s="73">
        <f t="shared" si="132"/>
        <v>0</v>
      </c>
      <c r="O198" s="73">
        <f t="shared" si="132"/>
        <v>-74367</v>
      </c>
      <c r="P198" s="73">
        <f t="shared" si="132"/>
        <v>0</v>
      </c>
      <c r="Q198" s="73">
        <f t="shared" si="132"/>
        <v>0</v>
      </c>
      <c r="R198" s="73">
        <f t="shared" si="132"/>
        <v>0</v>
      </c>
      <c r="S198" s="73">
        <f t="shared" si="132"/>
        <v>0</v>
      </c>
      <c r="T198" s="73">
        <f t="shared" si="132"/>
        <v>0</v>
      </c>
      <c r="U198" s="76"/>
      <c r="V198" s="78"/>
      <c r="W198" s="78"/>
      <c r="X198" s="77"/>
      <c r="Y198" s="77"/>
      <c r="Z198" s="79"/>
      <c r="AA198" s="79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</row>
    <row r="199" spans="1:66" s="18" customFormat="1" ht="72.75" customHeight="1" hidden="1">
      <c r="A199" s="94" t="s">
        <v>256</v>
      </c>
      <c r="B199" s="71" t="s">
        <v>159</v>
      </c>
      <c r="C199" s="71" t="s">
        <v>128</v>
      </c>
      <c r="D199" s="72" t="s">
        <v>192</v>
      </c>
      <c r="E199" s="71" t="s">
        <v>144</v>
      </c>
      <c r="F199" s="60">
        <v>66079</v>
      </c>
      <c r="G199" s="60">
        <f>H199-F199</f>
        <v>8288</v>
      </c>
      <c r="H199" s="60">
        <v>74367</v>
      </c>
      <c r="I199" s="60"/>
      <c r="J199" s="60">
        <v>79618</v>
      </c>
      <c r="K199" s="76"/>
      <c r="L199" s="76"/>
      <c r="M199" s="60">
        <f>H199+K199</f>
        <v>74367</v>
      </c>
      <c r="N199" s="61"/>
      <c r="O199" s="60">
        <f>P199-M199</f>
        <v>-74367</v>
      </c>
      <c r="P199" s="60"/>
      <c r="Q199" s="60"/>
      <c r="R199" s="76"/>
      <c r="S199" s="60">
        <f>P199+R199</f>
        <v>0</v>
      </c>
      <c r="T199" s="60"/>
      <c r="U199" s="76"/>
      <c r="V199" s="78"/>
      <c r="W199" s="78"/>
      <c r="X199" s="77"/>
      <c r="Y199" s="77"/>
      <c r="Z199" s="79"/>
      <c r="AA199" s="79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</row>
    <row r="200" spans="1:66" s="18" customFormat="1" ht="165.75" customHeight="1">
      <c r="A200" s="94" t="s">
        <v>280</v>
      </c>
      <c r="B200" s="71" t="s">
        <v>159</v>
      </c>
      <c r="C200" s="71" t="s">
        <v>128</v>
      </c>
      <c r="D200" s="72" t="s">
        <v>192</v>
      </c>
      <c r="E200" s="71"/>
      <c r="F200" s="60"/>
      <c r="G200" s="60"/>
      <c r="H200" s="60"/>
      <c r="I200" s="60"/>
      <c r="J200" s="60"/>
      <c r="K200" s="76"/>
      <c r="L200" s="76"/>
      <c r="M200" s="60"/>
      <c r="N200" s="61"/>
      <c r="O200" s="60">
        <f aca="true" t="shared" si="133" ref="O200:AA200">O201</f>
        <v>67884</v>
      </c>
      <c r="P200" s="60">
        <f t="shared" si="133"/>
        <v>67884</v>
      </c>
      <c r="Q200" s="60">
        <f t="shared" si="133"/>
        <v>0</v>
      </c>
      <c r="R200" s="60">
        <f t="shared" si="133"/>
        <v>0</v>
      </c>
      <c r="S200" s="60">
        <f t="shared" si="133"/>
        <v>67884</v>
      </c>
      <c r="T200" s="60">
        <f t="shared" si="133"/>
        <v>0</v>
      </c>
      <c r="U200" s="60">
        <f t="shared" si="133"/>
        <v>0</v>
      </c>
      <c r="V200" s="60">
        <f t="shared" si="133"/>
        <v>67884</v>
      </c>
      <c r="W200" s="60">
        <f t="shared" si="133"/>
        <v>0</v>
      </c>
      <c r="X200" s="60">
        <f t="shared" si="133"/>
        <v>0</v>
      </c>
      <c r="Y200" s="60">
        <f t="shared" si="133"/>
        <v>0</v>
      </c>
      <c r="Z200" s="60">
        <f t="shared" si="133"/>
        <v>67884</v>
      </c>
      <c r="AA200" s="60">
        <f t="shared" si="133"/>
        <v>0</v>
      </c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</row>
    <row r="201" spans="1:66" s="18" customFormat="1" ht="104.25" customHeight="1">
      <c r="A201" s="94" t="s">
        <v>256</v>
      </c>
      <c r="B201" s="71" t="s">
        <v>159</v>
      </c>
      <c r="C201" s="71" t="s">
        <v>128</v>
      </c>
      <c r="D201" s="72" t="s">
        <v>192</v>
      </c>
      <c r="E201" s="71" t="s">
        <v>144</v>
      </c>
      <c r="F201" s="60"/>
      <c r="G201" s="60"/>
      <c r="H201" s="60"/>
      <c r="I201" s="60"/>
      <c r="J201" s="60"/>
      <c r="K201" s="76"/>
      <c r="L201" s="76"/>
      <c r="M201" s="60"/>
      <c r="N201" s="61"/>
      <c r="O201" s="60">
        <f>P201-M201</f>
        <v>67884</v>
      </c>
      <c r="P201" s="60">
        <v>67884</v>
      </c>
      <c r="Q201" s="60"/>
      <c r="R201" s="76"/>
      <c r="S201" s="60">
        <f>P201+R201</f>
        <v>67884</v>
      </c>
      <c r="T201" s="60"/>
      <c r="U201" s="76"/>
      <c r="V201" s="60">
        <f>U201+S201</f>
        <v>67884</v>
      </c>
      <c r="W201" s="60">
        <f>T201</f>
        <v>0</v>
      </c>
      <c r="X201" s="77"/>
      <c r="Y201" s="77"/>
      <c r="Z201" s="60">
        <f>V201+X201+Y201</f>
        <v>67884</v>
      </c>
      <c r="AA201" s="60">
        <f>W201+Y201</f>
        <v>0</v>
      </c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</row>
    <row r="202" spans="1:66" s="18" customFormat="1" ht="105.75" customHeight="1">
      <c r="A202" s="94" t="s">
        <v>351</v>
      </c>
      <c r="B202" s="71" t="s">
        <v>159</v>
      </c>
      <c r="C202" s="71" t="s">
        <v>128</v>
      </c>
      <c r="D202" s="72" t="s">
        <v>350</v>
      </c>
      <c r="E202" s="71"/>
      <c r="F202" s="73">
        <f aca="true" t="shared" si="134" ref="F202:AA202">F203</f>
        <v>352</v>
      </c>
      <c r="G202" s="73">
        <f t="shared" si="134"/>
        <v>-352</v>
      </c>
      <c r="H202" s="73">
        <f t="shared" si="134"/>
        <v>0</v>
      </c>
      <c r="I202" s="73">
        <f t="shared" si="134"/>
        <v>0</v>
      </c>
      <c r="J202" s="73">
        <f t="shared" si="134"/>
        <v>0</v>
      </c>
      <c r="K202" s="73">
        <f t="shared" si="134"/>
        <v>0</v>
      </c>
      <c r="L202" s="73">
        <f t="shared" si="134"/>
        <v>0</v>
      </c>
      <c r="M202" s="73">
        <f t="shared" si="134"/>
        <v>0</v>
      </c>
      <c r="N202" s="73">
        <f t="shared" si="134"/>
        <v>0</v>
      </c>
      <c r="O202" s="73">
        <f t="shared" si="134"/>
        <v>0</v>
      </c>
      <c r="P202" s="73">
        <f t="shared" si="134"/>
        <v>0</v>
      </c>
      <c r="Q202" s="73">
        <f t="shared" si="134"/>
        <v>0</v>
      </c>
      <c r="R202" s="73">
        <f t="shared" si="134"/>
        <v>50000</v>
      </c>
      <c r="S202" s="73">
        <f t="shared" si="134"/>
        <v>50000</v>
      </c>
      <c r="T202" s="73">
        <f t="shared" si="134"/>
        <v>0</v>
      </c>
      <c r="U202" s="73">
        <f t="shared" si="134"/>
        <v>0</v>
      </c>
      <c r="V202" s="73">
        <f t="shared" si="134"/>
        <v>50000</v>
      </c>
      <c r="W202" s="73">
        <f t="shared" si="134"/>
        <v>0</v>
      </c>
      <c r="X202" s="73">
        <f t="shared" si="134"/>
        <v>0</v>
      </c>
      <c r="Y202" s="73">
        <f t="shared" si="134"/>
        <v>0</v>
      </c>
      <c r="Z202" s="73">
        <f t="shared" si="134"/>
        <v>50000</v>
      </c>
      <c r="AA202" s="73">
        <f t="shared" si="134"/>
        <v>0</v>
      </c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</row>
    <row r="203" spans="1:66" s="18" customFormat="1" ht="118.5" customHeight="1">
      <c r="A203" s="94" t="s">
        <v>256</v>
      </c>
      <c r="B203" s="71" t="s">
        <v>159</v>
      </c>
      <c r="C203" s="71" t="s">
        <v>128</v>
      </c>
      <c r="D203" s="72" t="s">
        <v>350</v>
      </c>
      <c r="E203" s="71" t="s">
        <v>144</v>
      </c>
      <c r="F203" s="60">
        <v>352</v>
      </c>
      <c r="G203" s="60">
        <f>H203-F203</f>
        <v>-352</v>
      </c>
      <c r="H203" s="61">
        <f>373-373</f>
        <v>0</v>
      </c>
      <c r="I203" s="61"/>
      <c r="J203" s="61">
        <f>400-400</f>
        <v>0</v>
      </c>
      <c r="K203" s="76"/>
      <c r="L203" s="76"/>
      <c r="M203" s="60">
        <f>H203+K203</f>
        <v>0</v>
      </c>
      <c r="N203" s="61"/>
      <c r="O203" s="60">
        <f>P203-M203</f>
        <v>0</v>
      </c>
      <c r="P203" s="60"/>
      <c r="Q203" s="60"/>
      <c r="R203" s="60">
        <v>50000</v>
      </c>
      <c r="S203" s="60">
        <f>P203+R203</f>
        <v>50000</v>
      </c>
      <c r="T203" s="60"/>
      <c r="U203" s="76"/>
      <c r="V203" s="60">
        <f>U203+S203</f>
        <v>50000</v>
      </c>
      <c r="W203" s="60">
        <f>T203</f>
        <v>0</v>
      </c>
      <c r="X203" s="77"/>
      <c r="Y203" s="77"/>
      <c r="Z203" s="60">
        <f>V203+X203+Y203</f>
        <v>50000</v>
      </c>
      <c r="AA203" s="60">
        <f>W203+Y203</f>
        <v>0</v>
      </c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</row>
    <row r="204" spans="1:66" s="18" customFormat="1" ht="160.5" customHeight="1">
      <c r="A204" s="94" t="s">
        <v>282</v>
      </c>
      <c r="B204" s="71" t="s">
        <v>159</v>
      </c>
      <c r="C204" s="71" t="s">
        <v>128</v>
      </c>
      <c r="D204" s="72" t="s">
        <v>276</v>
      </c>
      <c r="E204" s="71"/>
      <c r="F204" s="60"/>
      <c r="G204" s="60"/>
      <c r="H204" s="61"/>
      <c r="I204" s="61"/>
      <c r="J204" s="61"/>
      <c r="K204" s="76"/>
      <c r="L204" s="76"/>
      <c r="M204" s="60"/>
      <c r="N204" s="61"/>
      <c r="O204" s="60">
        <f aca="true" t="shared" si="135" ref="O204:AA204">O205</f>
        <v>600</v>
      </c>
      <c r="P204" s="60">
        <f t="shared" si="135"/>
        <v>600</v>
      </c>
      <c r="Q204" s="60">
        <f t="shared" si="135"/>
        <v>0</v>
      </c>
      <c r="R204" s="60">
        <f t="shared" si="135"/>
        <v>0</v>
      </c>
      <c r="S204" s="60">
        <f t="shared" si="135"/>
        <v>600</v>
      </c>
      <c r="T204" s="60">
        <f t="shared" si="135"/>
        <v>0</v>
      </c>
      <c r="U204" s="60">
        <f t="shared" si="135"/>
        <v>0</v>
      </c>
      <c r="V204" s="60">
        <f t="shared" si="135"/>
        <v>600</v>
      </c>
      <c r="W204" s="60">
        <f t="shared" si="135"/>
        <v>0</v>
      </c>
      <c r="X204" s="60">
        <f t="shared" si="135"/>
        <v>0</v>
      </c>
      <c r="Y204" s="60">
        <f t="shared" si="135"/>
        <v>0</v>
      </c>
      <c r="Z204" s="60">
        <f t="shared" si="135"/>
        <v>600</v>
      </c>
      <c r="AA204" s="60">
        <f t="shared" si="135"/>
        <v>0</v>
      </c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</row>
    <row r="205" spans="1:66" s="18" customFormat="1" ht="118.5" customHeight="1">
      <c r="A205" s="94" t="s">
        <v>256</v>
      </c>
      <c r="B205" s="71" t="s">
        <v>159</v>
      </c>
      <c r="C205" s="71" t="s">
        <v>128</v>
      </c>
      <c r="D205" s="72" t="s">
        <v>276</v>
      </c>
      <c r="E205" s="71" t="s">
        <v>144</v>
      </c>
      <c r="F205" s="60"/>
      <c r="G205" s="60"/>
      <c r="H205" s="61"/>
      <c r="I205" s="61"/>
      <c r="J205" s="61"/>
      <c r="K205" s="76"/>
      <c r="L205" s="76"/>
      <c r="M205" s="60"/>
      <c r="N205" s="61"/>
      <c r="O205" s="60">
        <f>P205-M205</f>
        <v>600</v>
      </c>
      <c r="P205" s="60">
        <v>600</v>
      </c>
      <c r="Q205" s="60"/>
      <c r="R205" s="76"/>
      <c r="S205" s="60">
        <f>P205+R205</f>
        <v>600</v>
      </c>
      <c r="T205" s="60"/>
      <c r="U205" s="76"/>
      <c r="V205" s="60">
        <f>U205+S205</f>
        <v>600</v>
      </c>
      <c r="W205" s="60">
        <f>T205</f>
        <v>0</v>
      </c>
      <c r="X205" s="77"/>
      <c r="Y205" s="77"/>
      <c r="Z205" s="60">
        <f>V205+X205+Y205</f>
        <v>600</v>
      </c>
      <c r="AA205" s="60">
        <f>W205+Y205</f>
        <v>0</v>
      </c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</row>
    <row r="206" spans="1:66" s="18" customFormat="1" ht="307.5" customHeight="1">
      <c r="A206" s="94" t="s">
        <v>277</v>
      </c>
      <c r="B206" s="71" t="s">
        <v>159</v>
      </c>
      <c r="C206" s="71" t="s">
        <v>128</v>
      </c>
      <c r="D206" s="72" t="s">
        <v>278</v>
      </c>
      <c r="E206" s="71"/>
      <c r="F206" s="60"/>
      <c r="G206" s="60"/>
      <c r="H206" s="61"/>
      <c r="I206" s="61"/>
      <c r="J206" s="61"/>
      <c r="K206" s="76"/>
      <c r="L206" s="76"/>
      <c r="M206" s="60"/>
      <c r="N206" s="61"/>
      <c r="O206" s="60">
        <f aca="true" t="shared" si="136" ref="O206:AA206">O207</f>
        <v>8329</v>
      </c>
      <c r="P206" s="60">
        <f t="shared" si="136"/>
        <v>8329</v>
      </c>
      <c r="Q206" s="60">
        <f t="shared" si="136"/>
        <v>0</v>
      </c>
      <c r="R206" s="60">
        <f t="shared" si="136"/>
        <v>0</v>
      </c>
      <c r="S206" s="60">
        <f t="shared" si="136"/>
        <v>8329</v>
      </c>
      <c r="T206" s="60">
        <f t="shared" si="136"/>
        <v>0</v>
      </c>
      <c r="U206" s="60">
        <f t="shared" si="136"/>
        <v>0</v>
      </c>
      <c r="V206" s="60">
        <f t="shared" si="136"/>
        <v>8329</v>
      </c>
      <c r="W206" s="60">
        <f t="shared" si="136"/>
        <v>0</v>
      </c>
      <c r="X206" s="60">
        <f t="shared" si="136"/>
        <v>11142</v>
      </c>
      <c r="Y206" s="60">
        <f t="shared" si="136"/>
        <v>0</v>
      </c>
      <c r="Z206" s="60">
        <f t="shared" si="136"/>
        <v>19471</v>
      </c>
      <c r="AA206" s="60">
        <f t="shared" si="136"/>
        <v>0</v>
      </c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</row>
    <row r="207" spans="1:66" s="18" customFormat="1" ht="124.5" customHeight="1">
      <c r="A207" s="94" t="s">
        <v>256</v>
      </c>
      <c r="B207" s="71" t="s">
        <v>159</v>
      </c>
      <c r="C207" s="71" t="s">
        <v>128</v>
      </c>
      <c r="D207" s="72" t="s">
        <v>278</v>
      </c>
      <c r="E207" s="71" t="s">
        <v>144</v>
      </c>
      <c r="F207" s="60"/>
      <c r="G207" s="60"/>
      <c r="H207" s="61"/>
      <c r="I207" s="61"/>
      <c r="J207" s="61"/>
      <c r="K207" s="76"/>
      <c r="L207" s="76"/>
      <c r="M207" s="60"/>
      <c r="N207" s="61"/>
      <c r="O207" s="60">
        <f>P207-M207</f>
        <v>8329</v>
      </c>
      <c r="P207" s="60">
        <v>8329</v>
      </c>
      <c r="Q207" s="60"/>
      <c r="R207" s="76"/>
      <c r="S207" s="60">
        <f>P207+R207</f>
        <v>8329</v>
      </c>
      <c r="T207" s="60"/>
      <c r="U207" s="76"/>
      <c r="V207" s="60">
        <f>U207+S207</f>
        <v>8329</v>
      </c>
      <c r="W207" s="60">
        <f>T207</f>
        <v>0</v>
      </c>
      <c r="X207" s="63">
        <v>11142</v>
      </c>
      <c r="Y207" s="77"/>
      <c r="Z207" s="60">
        <f>V207+X207+Y207</f>
        <v>19471</v>
      </c>
      <c r="AA207" s="60">
        <f>W207+Y207</f>
        <v>0</v>
      </c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</row>
    <row r="208" spans="1:66" s="18" customFormat="1" ht="206.25" customHeight="1">
      <c r="A208" s="130" t="s">
        <v>281</v>
      </c>
      <c r="B208" s="71" t="s">
        <v>159</v>
      </c>
      <c r="C208" s="71" t="s">
        <v>128</v>
      </c>
      <c r="D208" s="72" t="s">
        <v>279</v>
      </c>
      <c r="E208" s="71"/>
      <c r="F208" s="60"/>
      <c r="G208" s="60"/>
      <c r="H208" s="61"/>
      <c r="I208" s="61"/>
      <c r="J208" s="61"/>
      <c r="K208" s="76"/>
      <c r="L208" s="76"/>
      <c r="M208" s="60"/>
      <c r="N208" s="61"/>
      <c r="O208" s="60">
        <f aca="true" t="shared" si="137" ref="O208:AA208">O209</f>
        <v>37325</v>
      </c>
      <c r="P208" s="60">
        <f t="shared" si="137"/>
        <v>37325</v>
      </c>
      <c r="Q208" s="60">
        <f t="shared" si="137"/>
        <v>0</v>
      </c>
      <c r="R208" s="60">
        <f t="shared" si="137"/>
        <v>0</v>
      </c>
      <c r="S208" s="60">
        <f t="shared" si="137"/>
        <v>37325</v>
      </c>
      <c r="T208" s="60">
        <f t="shared" si="137"/>
        <v>0</v>
      </c>
      <c r="U208" s="60">
        <f t="shared" si="137"/>
        <v>0</v>
      </c>
      <c r="V208" s="60">
        <f t="shared" si="137"/>
        <v>37325</v>
      </c>
      <c r="W208" s="60">
        <f t="shared" si="137"/>
        <v>0</v>
      </c>
      <c r="X208" s="60">
        <f t="shared" si="137"/>
        <v>0</v>
      </c>
      <c r="Y208" s="60">
        <f t="shared" si="137"/>
        <v>0</v>
      </c>
      <c r="Z208" s="60">
        <f t="shared" si="137"/>
        <v>37325</v>
      </c>
      <c r="AA208" s="60">
        <f t="shared" si="137"/>
        <v>0</v>
      </c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</row>
    <row r="209" spans="1:66" s="18" customFormat="1" ht="107.25" customHeight="1">
      <c r="A209" s="94" t="s">
        <v>256</v>
      </c>
      <c r="B209" s="71" t="s">
        <v>159</v>
      </c>
      <c r="C209" s="71" t="s">
        <v>128</v>
      </c>
      <c r="D209" s="72" t="s">
        <v>279</v>
      </c>
      <c r="E209" s="71" t="s">
        <v>144</v>
      </c>
      <c r="F209" s="60"/>
      <c r="G209" s="60"/>
      <c r="H209" s="61"/>
      <c r="I209" s="61"/>
      <c r="J209" s="61"/>
      <c r="K209" s="76"/>
      <c r="L209" s="76"/>
      <c r="M209" s="60"/>
      <c r="N209" s="61"/>
      <c r="O209" s="60">
        <f>P209-M209</f>
        <v>37325</v>
      </c>
      <c r="P209" s="60">
        <v>37325</v>
      </c>
      <c r="Q209" s="60"/>
      <c r="R209" s="76"/>
      <c r="S209" s="60">
        <f>P209+R209</f>
        <v>37325</v>
      </c>
      <c r="T209" s="60"/>
      <c r="U209" s="76"/>
      <c r="V209" s="60">
        <f>U209+S209</f>
        <v>37325</v>
      </c>
      <c r="W209" s="60">
        <f>T209</f>
        <v>0</v>
      </c>
      <c r="X209" s="77"/>
      <c r="Y209" s="77"/>
      <c r="Z209" s="60">
        <f>V209+X209+Y209</f>
        <v>37325</v>
      </c>
      <c r="AA209" s="60">
        <f>W209+Y209</f>
        <v>0</v>
      </c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</row>
    <row r="210" spans="1:66" s="18" customFormat="1" ht="36.75" customHeight="1">
      <c r="A210" s="94" t="s">
        <v>121</v>
      </c>
      <c r="B210" s="71" t="s">
        <v>159</v>
      </c>
      <c r="C210" s="71" t="s">
        <v>128</v>
      </c>
      <c r="D210" s="72" t="s">
        <v>122</v>
      </c>
      <c r="E210" s="71"/>
      <c r="F210" s="60"/>
      <c r="G210" s="60"/>
      <c r="H210" s="61"/>
      <c r="I210" s="61"/>
      <c r="J210" s="61"/>
      <c r="K210" s="76"/>
      <c r="L210" s="76"/>
      <c r="M210" s="60"/>
      <c r="N210" s="61"/>
      <c r="O210" s="60">
        <f aca="true" t="shared" si="138" ref="O210:AA210">O211</f>
        <v>174608</v>
      </c>
      <c r="P210" s="60">
        <f t="shared" si="138"/>
        <v>174608</v>
      </c>
      <c r="Q210" s="60">
        <f t="shared" si="138"/>
        <v>0</v>
      </c>
      <c r="R210" s="60">
        <f t="shared" si="138"/>
        <v>0</v>
      </c>
      <c r="S210" s="60">
        <f t="shared" si="138"/>
        <v>174608</v>
      </c>
      <c r="T210" s="60">
        <f t="shared" si="138"/>
        <v>0</v>
      </c>
      <c r="U210" s="60">
        <f t="shared" si="138"/>
        <v>0</v>
      </c>
      <c r="V210" s="60">
        <f t="shared" si="138"/>
        <v>174608</v>
      </c>
      <c r="W210" s="60">
        <f t="shared" si="138"/>
        <v>0</v>
      </c>
      <c r="X210" s="60">
        <f t="shared" si="138"/>
        <v>0</v>
      </c>
      <c r="Y210" s="60">
        <f t="shared" si="138"/>
        <v>0</v>
      </c>
      <c r="Z210" s="60">
        <f t="shared" si="138"/>
        <v>174608</v>
      </c>
      <c r="AA210" s="60">
        <f t="shared" si="138"/>
        <v>0</v>
      </c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</row>
    <row r="211" spans="1:66" s="18" customFormat="1" ht="106.5" customHeight="1">
      <c r="A211" s="94" t="s">
        <v>349</v>
      </c>
      <c r="B211" s="71" t="s">
        <v>159</v>
      </c>
      <c r="C211" s="71" t="s">
        <v>128</v>
      </c>
      <c r="D211" s="72" t="s">
        <v>324</v>
      </c>
      <c r="E211" s="71"/>
      <c r="F211" s="60"/>
      <c r="G211" s="60"/>
      <c r="H211" s="61"/>
      <c r="I211" s="61"/>
      <c r="J211" s="61"/>
      <c r="K211" s="76"/>
      <c r="L211" s="76"/>
      <c r="M211" s="60"/>
      <c r="N211" s="61"/>
      <c r="O211" s="60">
        <f aca="true" t="shared" si="139" ref="O211:AA212">O212</f>
        <v>174608</v>
      </c>
      <c r="P211" s="60">
        <f t="shared" si="139"/>
        <v>174608</v>
      </c>
      <c r="Q211" s="60">
        <f t="shared" si="139"/>
        <v>0</v>
      </c>
      <c r="R211" s="60">
        <f t="shared" si="139"/>
        <v>0</v>
      </c>
      <c r="S211" s="60">
        <f t="shared" si="139"/>
        <v>174608</v>
      </c>
      <c r="T211" s="60">
        <f t="shared" si="139"/>
        <v>0</v>
      </c>
      <c r="U211" s="60">
        <f t="shared" si="139"/>
        <v>0</v>
      </c>
      <c r="V211" s="60">
        <f t="shared" si="139"/>
        <v>174608</v>
      </c>
      <c r="W211" s="60">
        <f t="shared" si="139"/>
        <v>0</v>
      </c>
      <c r="X211" s="60">
        <f t="shared" si="139"/>
        <v>0</v>
      </c>
      <c r="Y211" s="60">
        <f t="shared" si="139"/>
        <v>0</v>
      </c>
      <c r="Z211" s="60">
        <f t="shared" si="139"/>
        <v>174608</v>
      </c>
      <c r="AA211" s="60">
        <f t="shared" si="139"/>
        <v>0</v>
      </c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</row>
    <row r="212" spans="1:66" s="18" customFormat="1" ht="182.25" customHeight="1">
      <c r="A212" s="94" t="s">
        <v>293</v>
      </c>
      <c r="B212" s="71" t="s">
        <v>159</v>
      </c>
      <c r="C212" s="71" t="s">
        <v>128</v>
      </c>
      <c r="D212" s="72" t="s">
        <v>325</v>
      </c>
      <c r="E212" s="71"/>
      <c r="F212" s="60"/>
      <c r="G212" s="60"/>
      <c r="H212" s="61"/>
      <c r="I212" s="61"/>
      <c r="J212" s="61"/>
      <c r="K212" s="76"/>
      <c r="L212" s="76"/>
      <c r="M212" s="60"/>
      <c r="N212" s="61"/>
      <c r="O212" s="60">
        <f t="shared" si="139"/>
        <v>174608</v>
      </c>
      <c r="P212" s="60">
        <f t="shared" si="139"/>
        <v>174608</v>
      </c>
      <c r="Q212" s="60">
        <f t="shared" si="139"/>
        <v>0</v>
      </c>
      <c r="R212" s="60">
        <f t="shared" si="139"/>
        <v>0</v>
      </c>
      <c r="S212" s="60">
        <f t="shared" si="139"/>
        <v>174608</v>
      </c>
      <c r="T212" s="60">
        <f t="shared" si="139"/>
        <v>0</v>
      </c>
      <c r="U212" s="60">
        <f t="shared" si="139"/>
        <v>0</v>
      </c>
      <c r="V212" s="60">
        <f t="shared" si="139"/>
        <v>174608</v>
      </c>
      <c r="W212" s="60">
        <f t="shared" si="139"/>
        <v>0</v>
      </c>
      <c r="X212" s="60">
        <f t="shared" si="139"/>
        <v>0</v>
      </c>
      <c r="Y212" s="60">
        <f t="shared" si="139"/>
        <v>0</v>
      </c>
      <c r="Z212" s="60">
        <f t="shared" si="139"/>
        <v>174608</v>
      </c>
      <c r="AA212" s="60">
        <f t="shared" si="139"/>
        <v>0</v>
      </c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</row>
    <row r="213" spans="1:66" s="18" customFormat="1" ht="110.25" customHeight="1">
      <c r="A213" s="94" t="s">
        <v>256</v>
      </c>
      <c r="B213" s="71" t="s">
        <v>159</v>
      </c>
      <c r="C213" s="71" t="s">
        <v>128</v>
      </c>
      <c r="D213" s="72" t="s">
        <v>325</v>
      </c>
      <c r="E213" s="71" t="s">
        <v>144</v>
      </c>
      <c r="F213" s="60"/>
      <c r="G213" s="60"/>
      <c r="H213" s="61"/>
      <c r="I213" s="61"/>
      <c r="J213" s="61"/>
      <c r="K213" s="76"/>
      <c r="L213" s="76"/>
      <c r="M213" s="60"/>
      <c r="N213" s="61"/>
      <c r="O213" s="60">
        <f>P213-M213</f>
        <v>174608</v>
      </c>
      <c r="P213" s="60">
        <v>174608</v>
      </c>
      <c r="Q213" s="60"/>
      <c r="R213" s="76"/>
      <c r="S213" s="60">
        <f>P213+R213</f>
        <v>174608</v>
      </c>
      <c r="T213" s="60"/>
      <c r="U213" s="76"/>
      <c r="V213" s="60">
        <f>U213+S213</f>
        <v>174608</v>
      </c>
      <c r="W213" s="60">
        <f>T213</f>
        <v>0</v>
      </c>
      <c r="X213" s="77"/>
      <c r="Y213" s="77"/>
      <c r="Z213" s="60">
        <f>V213+X213+Y213</f>
        <v>174608</v>
      </c>
      <c r="AA213" s="60">
        <f>W213+Y213</f>
        <v>0</v>
      </c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</row>
    <row r="214" spans="1:27" ht="16.5">
      <c r="A214" s="64"/>
      <c r="B214" s="71"/>
      <c r="C214" s="71"/>
      <c r="D214" s="128"/>
      <c r="E214" s="71"/>
      <c r="F214" s="44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7"/>
      <c r="W214" s="47"/>
      <c r="X214" s="44"/>
      <c r="Y214" s="44"/>
      <c r="Z214" s="48"/>
      <c r="AA214" s="48"/>
    </row>
    <row r="215" spans="1:66" s="18" customFormat="1" ht="21" customHeight="1">
      <c r="A215" s="131" t="s">
        <v>161</v>
      </c>
      <c r="B215" s="55" t="s">
        <v>159</v>
      </c>
      <c r="C215" s="55" t="s">
        <v>132</v>
      </c>
      <c r="D215" s="68"/>
      <c r="E215" s="55"/>
      <c r="F215" s="69">
        <f>F216</f>
        <v>680600</v>
      </c>
      <c r="G215" s="69">
        <f aca="true" t="shared" si="140" ref="G215:P215">G216+G232</f>
        <v>486477</v>
      </c>
      <c r="H215" s="69">
        <f t="shared" si="140"/>
        <v>1167077</v>
      </c>
      <c r="I215" s="69">
        <f t="shared" si="140"/>
        <v>0</v>
      </c>
      <c r="J215" s="69">
        <f t="shared" si="140"/>
        <v>1308543</v>
      </c>
      <c r="K215" s="69">
        <f t="shared" si="140"/>
        <v>0</v>
      </c>
      <c r="L215" s="69">
        <f t="shared" si="140"/>
        <v>0</v>
      </c>
      <c r="M215" s="69">
        <f t="shared" si="140"/>
        <v>1167077</v>
      </c>
      <c r="N215" s="69">
        <f t="shared" si="140"/>
        <v>0</v>
      </c>
      <c r="O215" s="69">
        <f t="shared" si="140"/>
        <v>-480309</v>
      </c>
      <c r="P215" s="69">
        <f t="shared" si="140"/>
        <v>686768</v>
      </c>
      <c r="Q215" s="69">
        <f aca="true" t="shared" si="141" ref="Q215:V215">Q216+Q232</f>
        <v>0</v>
      </c>
      <c r="R215" s="69">
        <f t="shared" si="141"/>
        <v>0</v>
      </c>
      <c r="S215" s="69">
        <f t="shared" si="141"/>
        <v>686768</v>
      </c>
      <c r="T215" s="69">
        <f t="shared" si="141"/>
        <v>0</v>
      </c>
      <c r="U215" s="69">
        <f t="shared" si="141"/>
        <v>0</v>
      </c>
      <c r="V215" s="69">
        <f t="shared" si="141"/>
        <v>686768</v>
      </c>
      <c r="W215" s="69">
        <f>W216+W232</f>
        <v>0</v>
      </c>
      <c r="X215" s="69">
        <f>X216+X232</f>
        <v>-11142</v>
      </c>
      <c r="Y215" s="69">
        <f>Y216+Y232</f>
        <v>0</v>
      </c>
      <c r="Z215" s="69">
        <f>Z216+Z232</f>
        <v>675626</v>
      </c>
      <c r="AA215" s="69">
        <f>AA216+AA232</f>
        <v>0</v>
      </c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</row>
    <row r="216" spans="1:66" s="18" customFormat="1" ht="26.25" customHeight="1">
      <c r="A216" s="132" t="s">
        <v>161</v>
      </c>
      <c r="B216" s="71" t="s">
        <v>159</v>
      </c>
      <c r="C216" s="71" t="s">
        <v>132</v>
      </c>
      <c r="D216" s="133" t="s">
        <v>119</v>
      </c>
      <c r="E216" s="71"/>
      <c r="F216" s="73">
        <f>F217+F218+F220+F222+F224+F226</f>
        <v>680600</v>
      </c>
      <c r="G216" s="73">
        <f aca="true" t="shared" si="142" ref="G216:N216">G217+G218+G220+G222+G224+G226+G230</f>
        <v>481921</v>
      </c>
      <c r="H216" s="73">
        <f t="shared" si="142"/>
        <v>1162521</v>
      </c>
      <c r="I216" s="73">
        <f t="shared" si="142"/>
        <v>0</v>
      </c>
      <c r="J216" s="73">
        <f t="shared" si="142"/>
        <v>1303656</v>
      </c>
      <c r="K216" s="73">
        <f t="shared" si="142"/>
        <v>0</v>
      </c>
      <c r="L216" s="73">
        <f t="shared" si="142"/>
        <v>0</v>
      </c>
      <c r="M216" s="73">
        <f t="shared" si="142"/>
        <v>1162521</v>
      </c>
      <c r="N216" s="73">
        <f t="shared" si="142"/>
        <v>0</v>
      </c>
      <c r="O216" s="73">
        <f aca="true" t="shared" si="143" ref="O216:T216">O217+O226+O228+O230+O218</f>
        <v>-480309</v>
      </c>
      <c r="P216" s="73">
        <f t="shared" si="143"/>
        <v>682212</v>
      </c>
      <c r="Q216" s="73">
        <f t="shared" si="143"/>
        <v>0</v>
      </c>
      <c r="R216" s="73">
        <f t="shared" si="143"/>
        <v>0</v>
      </c>
      <c r="S216" s="73">
        <f t="shared" si="143"/>
        <v>682212</v>
      </c>
      <c r="T216" s="73">
        <f t="shared" si="143"/>
        <v>0</v>
      </c>
      <c r="U216" s="73">
        <f aca="true" t="shared" si="144" ref="U216:AA216">U217+U226+U228+U230+U218</f>
        <v>0</v>
      </c>
      <c r="V216" s="73">
        <f t="shared" si="144"/>
        <v>682212</v>
      </c>
      <c r="W216" s="73">
        <f t="shared" si="144"/>
        <v>0</v>
      </c>
      <c r="X216" s="73">
        <f t="shared" si="144"/>
        <v>-11142</v>
      </c>
      <c r="Y216" s="73">
        <f t="shared" si="144"/>
        <v>0</v>
      </c>
      <c r="Z216" s="73">
        <f t="shared" si="144"/>
        <v>671070</v>
      </c>
      <c r="AA216" s="73">
        <f t="shared" si="144"/>
        <v>0</v>
      </c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</row>
    <row r="217" spans="1:66" s="18" customFormat="1" ht="71.25" customHeight="1">
      <c r="A217" s="94" t="s">
        <v>137</v>
      </c>
      <c r="B217" s="71" t="s">
        <v>159</v>
      </c>
      <c r="C217" s="71" t="s">
        <v>132</v>
      </c>
      <c r="D217" s="133" t="s">
        <v>119</v>
      </c>
      <c r="E217" s="71" t="s">
        <v>138</v>
      </c>
      <c r="F217" s="60">
        <v>636668</v>
      </c>
      <c r="G217" s="60">
        <f>H217-F217</f>
        <v>470655</v>
      </c>
      <c r="H217" s="60">
        <v>1107323</v>
      </c>
      <c r="I217" s="60"/>
      <c r="J217" s="60">
        <v>1244558</v>
      </c>
      <c r="K217" s="76"/>
      <c r="L217" s="76"/>
      <c r="M217" s="60">
        <f>H217+K217</f>
        <v>1107323</v>
      </c>
      <c r="N217" s="61"/>
      <c r="O217" s="60">
        <f>P217-M217</f>
        <v>-450782</v>
      </c>
      <c r="P217" s="60">
        <v>656541</v>
      </c>
      <c r="Q217" s="60"/>
      <c r="R217" s="76"/>
      <c r="S217" s="60">
        <f>P217+R217</f>
        <v>656541</v>
      </c>
      <c r="T217" s="60"/>
      <c r="U217" s="76"/>
      <c r="V217" s="60">
        <f>U217+S217</f>
        <v>656541</v>
      </c>
      <c r="W217" s="60">
        <f>T217</f>
        <v>0</v>
      </c>
      <c r="X217" s="60">
        <v>-11142</v>
      </c>
      <c r="Y217" s="77"/>
      <c r="Z217" s="60">
        <f>V217+X217+Y217</f>
        <v>645399</v>
      </c>
      <c r="AA217" s="60">
        <f>W217+Y217</f>
        <v>0</v>
      </c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</row>
    <row r="218" spans="1:66" s="37" customFormat="1" ht="102.75" customHeight="1">
      <c r="A218" s="118" t="s">
        <v>316</v>
      </c>
      <c r="B218" s="71" t="s">
        <v>159</v>
      </c>
      <c r="C218" s="71" t="s">
        <v>132</v>
      </c>
      <c r="D218" s="133" t="s">
        <v>203</v>
      </c>
      <c r="E218" s="71"/>
      <c r="F218" s="73">
        <f aca="true" t="shared" si="145" ref="F218:AA218">F219</f>
        <v>1903</v>
      </c>
      <c r="G218" s="73">
        <f t="shared" si="145"/>
        <v>-1903</v>
      </c>
      <c r="H218" s="73">
        <f t="shared" si="145"/>
        <v>0</v>
      </c>
      <c r="I218" s="73">
        <f t="shared" si="145"/>
        <v>0</v>
      </c>
      <c r="J218" s="73">
        <f t="shared" si="145"/>
        <v>0</v>
      </c>
      <c r="K218" s="73">
        <f t="shared" si="145"/>
        <v>0</v>
      </c>
      <c r="L218" s="73">
        <f t="shared" si="145"/>
        <v>0</v>
      </c>
      <c r="M218" s="73">
        <f t="shared" si="145"/>
        <v>0</v>
      </c>
      <c r="N218" s="73">
        <f t="shared" si="145"/>
        <v>0</v>
      </c>
      <c r="O218" s="73">
        <f t="shared" si="145"/>
        <v>14500</v>
      </c>
      <c r="P218" s="73">
        <f t="shared" si="145"/>
        <v>14500</v>
      </c>
      <c r="Q218" s="73">
        <f t="shared" si="145"/>
        <v>0</v>
      </c>
      <c r="R218" s="73">
        <f t="shared" si="145"/>
        <v>0</v>
      </c>
      <c r="S218" s="73">
        <f t="shared" si="145"/>
        <v>14500</v>
      </c>
      <c r="T218" s="73">
        <f t="shared" si="145"/>
        <v>0</v>
      </c>
      <c r="U218" s="73">
        <f t="shared" si="145"/>
        <v>0</v>
      </c>
      <c r="V218" s="73">
        <f t="shared" si="145"/>
        <v>14500</v>
      </c>
      <c r="W218" s="73">
        <f t="shared" si="145"/>
        <v>0</v>
      </c>
      <c r="X218" s="73">
        <f t="shared" si="145"/>
        <v>0</v>
      </c>
      <c r="Y218" s="73">
        <f t="shared" si="145"/>
        <v>0</v>
      </c>
      <c r="Z218" s="73">
        <f t="shared" si="145"/>
        <v>14500</v>
      </c>
      <c r="AA218" s="73">
        <f t="shared" si="145"/>
        <v>0</v>
      </c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</row>
    <row r="219" spans="1:66" s="37" customFormat="1" ht="102.75" customHeight="1">
      <c r="A219" s="70" t="s">
        <v>343</v>
      </c>
      <c r="B219" s="71" t="s">
        <v>159</v>
      </c>
      <c r="C219" s="71" t="s">
        <v>132</v>
      </c>
      <c r="D219" s="133" t="s">
        <v>203</v>
      </c>
      <c r="E219" s="71" t="s">
        <v>240</v>
      </c>
      <c r="F219" s="60">
        <v>1903</v>
      </c>
      <c r="G219" s="60">
        <f>H219-F219</f>
        <v>-1903</v>
      </c>
      <c r="H219" s="60">
        <f>2945-2945</f>
        <v>0</v>
      </c>
      <c r="I219" s="60"/>
      <c r="J219" s="60">
        <f>3154-3154</f>
        <v>0</v>
      </c>
      <c r="K219" s="86"/>
      <c r="L219" s="86"/>
      <c r="M219" s="60">
        <f>H219+K219</f>
        <v>0</v>
      </c>
      <c r="N219" s="61"/>
      <c r="O219" s="60">
        <f>P219-M219</f>
        <v>14500</v>
      </c>
      <c r="P219" s="60">
        <v>14500</v>
      </c>
      <c r="Q219" s="60">
        <f>J219+L219</f>
        <v>0</v>
      </c>
      <c r="R219" s="86"/>
      <c r="S219" s="60">
        <f>P219+R219</f>
        <v>14500</v>
      </c>
      <c r="T219" s="60"/>
      <c r="U219" s="119"/>
      <c r="V219" s="60">
        <f>U219+S219</f>
        <v>14500</v>
      </c>
      <c r="W219" s="60">
        <f>T219</f>
        <v>0</v>
      </c>
      <c r="X219" s="84"/>
      <c r="Y219" s="84"/>
      <c r="Z219" s="60">
        <f>V219+X219+Y219</f>
        <v>14500</v>
      </c>
      <c r="AA219" s="60">
        <f>W219+Y219</f>
        <v>0</v>
      </c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</row>
    <row r="220" spans="1:66" s="14" customFormat="1" ht="69" customHeight="1" hidden="1">
      <c r="A220" s="94" t="s">
        <v>223</v>
      </c>
      <c r="B220" s="71" t="s">
        <v>159</v>
      </c>
      <c r="C220" s="71" t="s">
        <v>132</v>
      </c>
      <c r="D220" s="133" t="s">
        <v>204</v>
      </c>
      <c r="E220" s="71"/>
      <c r="F220" s="73">
        <f aca="true" t="shared" si="146" ref="F220:Q220">F221</f>
        <v>1652</v>
      </c>
      <c r="G220" s="73">
        <f t="shared" si="146"/>
        <v>-1652</v>
      </c>
      <c r="H220" s="73">
        <f t="shared" si="146"/>
        <v>0</v>
      </c>
      <c r="I220" s="73">
        <f t="shared" si="146"/>
        <v>0</v>
      </c>
      <c r="J220" s="73">
        <f t="shared" si="146"/>
        <v>0</v>
      </c>
      <c r="K220" s="73">
        <f t="shared" si="146"/>
        <v>0</v>
      </c>
      <c r="L220" s="73">
        <f t="shared" si="146"/>
        <v>0</v>
      </c>
      <c r="M220" s="73">
        <f t="shared" si="146"/>
        <v>0</v>
      </c>
      <c r="N220" s="73">
        <f t="shared" si="146"/>
        <v>0</v>
      </c>
      <c r="O220" s="73">
        <f t="shared" si="146"/>
        <v>0</v>
      </c>
      <c r="P220" s="73">
        <f t="shared" si="146"/>
        <v>0</v>
      </c>
      <c r="Q220" s="73">
        <f t="shared" si="146"/>
        <v>0</v>
      </c>
      <c r="R220" s="86"/>
      <c r="S220" s="86"/>
      <c r="T220" s="73">
        <f>T221</f>
        <v>0</v>
      </c>
      <c r="U220" s="86"/>
      <c r="V220" s="87"/>
      <c r="W220" s="87"/>
      <c r="X220" s="84"/>
      <c r="Y220" s="84"/>
      <c r="Z220" s="85"/>
      <c r="AA220" s="85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</row>
    <row r="221" spans="1:66" s="14" customFormat="1" ht="104.25" customHeight="1" hidden="1">
      <c r="A221" s="94" t="s">
        <v>380</v>
      </c>
      <c r="B221" s="71" t="s">
        <v>159</v>
      </c>
      <c r="C221" s="71" t="s">
        <v>132</v>
      </c>
      <c r="D221" s="133" t="s">
        <v>204</v>
      </c>
      <c r="E221" s="71" t="s">
        <v>144</v>
      </c>
      <c r="F221" s="60">
        <v>1652</v>
      </c>
      <c r="G221" s="60">
        <f>H221-F221</f>
        <v>-1652</v>
      </c>
      <c r="H221" s="61">
        <f>699-699</f>
        <v>0</v>
      </c>
      <c r="I221" s="61"/>
      <c r="J221" s="61">
        <f>749-749</f>
        <v>0</v>
      </c>
      <c r="K221" s="86"/>
      <c r="L221" s="86"/>
      <c r="M221" s="60">
        <f>H221+K221</f>
        <v>0</v>
      </c>
      <c r="N221" s="61"/>
      <c r="O221" s="60">
        <f>H221+J221</f>
        <v>0</v>
      </c>
      <c r="P221" s="60">
        <f>I221+K221</f>
        <v>0</v>
      </c>
      <c r="Q221" s="60">
        <f>J221+L221</f>
        <v>0</v>
      </c>
      <c r="R221" s="86"/>
      <c r="S221" s="86"/>
      <c r="T221" s="60">
        <f>M221+O221</f>
        <v>0</v>
      </c>
      <c r="U221" s="86"/>
      <c r="V221" s="87"/>
      <c r="W221" s="87"/>
      <c r="X221" s="84"/>
      <c r="Y221" s="84"/>
      <c r="Z221" s="85"/>
      <c r="AA221" s="85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</row>
    <row r="222" spans="1:66" s="14" customFormat="1" ht="120" customHeight="1" hidden="1">
      <c r="A222" s="94" t="s">
        <v>381</v>
      </c>
      <c r="B222" s="71" t="s">
        <v>159</v>
      </c>
      <c r="C222" s="71" t="s">
        <v>132</v>
      </c>
      <c r="D222" s="133" t="s">
        <v>205</v>
      </c>
      <c r="E222" s="71"/>
      <c r="F222" s="73">
        <f aca="true" t="shared" si="147" ref="F222:Q222">F223</f>
        <v>9073</v>
      </c>
      <c r="G222" s="73">
        <f t="shared" si="147"/>
        <v>-9073</v>
      </c>
      <c r="H222" s="73">
        <f t="shared" si="147"/>
        <v>0</v>
      </c>
      <c r="I222" s="73">
        <f t="shared" si="147"/>
        <v>0</v>
      </c>
      <c r="J222" s="73">
        <f t="shared" si="147"/>
        <v>0</v>
      </c>
      <c r="K222" s="73">
        <f t="shared" si="147"/>
        <v>0</v>
      </c>
      <c r="L222" s="73">
        <f t="shared" si="147"/>
        <v>0</v>
      </c>
      <c r="M222" s="73">
        <f t="shared" si="147"/>
        <v>0</v>
      </c>
      <c r="N222" s="73">
        <f t="shared" si="147"/>
        <v>0</v>
      </c>
      <c r="O222" s="73">
        <f t="shared" si="147"/>
        <v>0</v>
      </c>
      <c r="P222" s="73">
        <f t="shared" si="147"/>
        <v>0</v>
      </c>
      <c r="Q222" s="73">
        <f t="shared" si="147"/>
        <v>0</v>
      </c>
      <c r="R222" s="86"/>
      <c r="S222" s="86"/>
      <c r="T222" s="73">
        <f>T223</f>
        <v>0</v>
      </c>
      <c r="U222" s="86"/>
      <c r="V222" s="87"/>
      <c r="W222" s="87"/>
      <c r="X222" s="84"/>
      <c r="Y222" s="84"/>
      <c r="Z222" s="85"/>
      <c r="AA222" s="85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</row>
    <row r="223" spans="1:66" s="14" customFormat="1" ht="102.75" customHeight="1" hidden="1">
      <c r="A223" s="94" t="s">
        <v>380</v>
      </c>
      <c r="B223" s="71" t="s">
        <v>159</v>
      </c>
      <c r="C223" s="71" t="s">
        <v>132</v>
      </c>
      <c r="D223" s="133" t="s">
        <v>205</v>
      </c>
      <c r="E223" s="71" t="s">
        <v>144</v>
      </c>
      <c r="F223" s="60">
        <v>9073</v>
      </c>
      <c r="G223" s="60">
        <f>H223-F223</f>
        <v>-9073</v>
      </c>
      <c r="H223" s="60">
        <f>9572-9572</f>
        <v>0</v>
      </c>
      <c r="I223" s="60"/>
      <c r="J223" s="60">
        <f>10251-10251</f>
        <v>0</v>
      </c>
      <c r="K223" s="86"/>
      <c r="L223" s="86"/>
      <c r="M223" s="60">
        <f>H223+K223</f>
        <v>0</v>
      </c>
      <c r="N223" s="61"/>
      <c r="O223" s="60">
        <f>H223+J223</f>
        <v>0</v>
      </c>
      <c r="P223" s="60">
        <f>I223+K223</f>
        <v>0</v>
      </c>
      <c r="Q223" s="60">
        <f>J223+L223</f>
        <v>0</v>
      </c>
      <c r="R223" s="86"/>
      <c r="S223" s="86"/>
      <c r="T223" s="60">
        <f>M223+O223</f>
        <v>0</v>
      </c>
      <c r="U223" s="86"/>
      <c r="V223" s="87"/>
      <c r="W223" s="87"/>
      <c r="X223" s="84"/>
      <c r="Y223" s="84"/>
      <c r="Z223" s="85"/>
      <c r="AA223" s="85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</row>
    <row r="224" spans="1:66" s="14" customFormat="1" ht="19.5" customHeight="1" hidden="1">
      <c r="A224" s="94" t="s">
        <v>214</v>
      </c>
      <c r="B224" s="71" t="s">
        <v>159</v>
      </c>
      <c r="C224" s="71" t="s">
        <v>132</v>
      </c>
      <c r="D224" s="133" t="s">
        <v>206</v>
      </c>
      <c r="E224" s="71"/>
      <c r="F224" s="73">
        <f aca="true" t="shared" si="148" ref="F224:Q224">F225</f>
        <v>23259</v>
      </c>
      <c r="G224" s="73">
        <f t="shared" si="148"/>
        <v>-23259</v>
      </c>
      <c r="H224" s="73">
        <f t="shared" si="148"/>
        <v>0</v>
      </c>
      <c r="I224" s="73">
        <f t="shared" si="148"/>
        <v>0</v>
      </c>
      <c r="J224" s="73">
        <f t="shared" si="148"/>
        <v>0</v>
      </c>
      <c r="K224" s="73">
        <f t="shared" si="148"/>
        <v>0</v>
      </c>
      <c r="L224" s="73">
        <f t="shared" si="148"/>
        <v>0</v>
      </c>
      <c r="M224" s="73">
        <f t="shared" si="148"/>
        <v>0</v>
      </c>
      <c r="N224" s="73">
        <f t="shared" si="148"/>
        <v>0</v>
      </c>
      <c r="O224" s="73">
        <f t="shared" si="148"/>
        <v>0</v>
      </c>
      <c r="P224" s="73">
        <f t="shared" si="148"/>
        <v>0</v>
      </c>
      <c r="Q224" s="73">
        <f t="shared" si="148"/>
        <v>0</v>
      </c>
      <c r="R224" s="86"/>
      <c r="S224" s="86"/>
      <c r="T224" s="73">
        <f>T225</f>
        <v>0</v>
      </c>
      <c r="U224" s="86"/>
      <c r="V224" s="87"/>
      <c r="W224" s="87"/>
      <c r="X224" s="84"/>
      <c r="Y224" s="84"/>
      <c r="Z224" s="85"/>
      <c r="AA224" s="85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</row>
    <row r="225" spans="1:66" s="14" customFormat="1" ht="20.25" customHeight="1" hidden="1">
      <c r="A225" s="94" t="s">
        <v>380</v>
      </c>
      <c r="B225" s="71" t="s">
        <v>159</v>
      </c>
      <c r="C225" s="71" t="s">
        <v>132</v>
      </c>
      <c r="D225" s="133" t="s">
        <v>206</v>
      </c>
      <c r="E225" s="71" t="s">
        <v>144</v>
      </c>
      <c r="F225" s="60">
        <v>23259</v>
      </c>
      <c r="G225" s="60">
        <f>H225-F225</f>
        <v>-23259</v>
      </c>
      <c r="H225" s="60"/>
      <c r="I225" s="60"/>
      <c r="J225" s="60"/>
      <c r="K225" s="86"/>
      <c r="L225" s="86"/>
      <c r="M225" s="60">
        <f>H225+K225</f>
        <v>0</v>
      </c>
      <c r="N225" s="61"/>
      <c r="O225" s="60">
        <f>H225+J225</f>
        <v>0</v>
      </c>
      <c r="P225" s="60">
        <f>I225+K225</f>
        <v>0</v>
      </c>
      <c r="Q225" s="60">
        <f>J225+L225</f>
        <v>0</v>
      </c>
      <c r="R225" s="86"/>
      <c r="S225" s="86"/>
      <c r="T225" s="60">
        <f>M225+O225</f>
        <v>0</v>
      </c>
      <c r="U225" s="86"/>
      <c r="V225" s="87"/>
      <c r="W225" s="87"/>
      <c r="X225" s="84"/>
      <c r="Y225" s="84"/>
      <c r="Z225" s="85"/>
      <c r="AA225" s="85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</row>
    <row r="226" spans="1:66" s="14" customFormat="1" ht="39" customHeight="1" hidden="1">
      <c r="A226" s="94" t="s">
        <v>216</v>
      </c>
      <c r="B226" s="71" t="s">
        <v>159</v>
      </c>
      <c r="C226" s="71" t="s">
        <v>132</v>
      </c>
      <c r="D226" s="133" t="s">
        <v>215</v>
      </c>
      <c r="E226" s="71"/>
      <c r="F226" s="73">
        <f aca="true" t="shared" si="149" ref="F226:T226">F227</f>
        <v>8045</v>
      </c>
      <c r="G226" s="73">
        <f t="shared" si="149"/>
        <v>3908</v>
      </c>
      <c r="H226" s="73">
        <f t="shared" si="149"/>
        <v>11953</v>
      </c>
      <c r="I226" s="73">
        <f t="shared" si="149"/>
        <v>0</v>
      </c>
      <c r="J226" s="73">
        <f t="shared" si="149"/>
        <v>12801</v>
      </c>
      <c r="K226" s="73">
        <f t="shared" si="149"/>
        <v>0</v>
      </c>
      <c r="L226" s="73">
        <f t="shared" si="149"/>
        <v>0</v>
      </c>
      <c r="M226" s="73">
        <f t="shared" si="149"/>
        <v>11953</v>
      </c>
      <c r="N226" s="73">
        <f t="shared" si="149"/>
        <v>0</v>
      </c>
      <c r="O226" s="73">
        <f t="shared" si="149"/>
        <v>-11953</v>
      </c>
      <c r="P226" s="73">
        <f t="shared" si="149"/>
        <v>0</v>
      </c>
      <c r="Q226" s="73">
        <f t="shared" si="149"/>
        <v>0</v>
      </c>
      <c r="R226" s="73">
        <f t="shared" si="149"/>
        <v>0</v>
      </c>
      <c r="S226" s="73">
        <f t="shared" si="149"/>
        <v>0</v>
      </c>
      <c r="T226" s="73">
        <f t="shared" si="149"/>
        <v>0</v>
      </c>
      <c r="U226" s="86"/>
      <c r="V226" s="87"/>
      <c r="W226" s="87"/>
      <c r="X226" s="84"/>
      <c r="Y226" s="84"/>
      <c r="Z226" s="85"/>
      <c r="AA226" s="85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</row>
    <row r="227" spans="1:66" s="14" customFormat="1" ht="84" customHeight="1" hidden="1">
      <c r="A227" s="94" t="s">
        <v>256</v>
      </c>
      <c r="B227" s="71" t="s">
        <v>159</v>
      </c>
      <c r="C227" s="71" t="s">
        <v>132</v>
      </c>
      <c r="D227" s="133" t="s">
        <v>215</v>
      </c>
      <c r="E227" s="71" t="s">
        <v>144</v>
      </c>
      <c r="F227" s="60">
        <v>8045</v>
      </c>
      <c r="G227" s="60">
        <f>H227-F227</f>
        <v>3908</v>
      </c>
      <c r="H227" s="60">
        <v>11953</v>
      </c>
      <c r="I227" s="60"/>
      <c r="J227" s="60">
        <v>12801</v>
      </c>
      <c r="K227" s="86"/>
      <c r="L227" s="86"/>
      <c r="M227" s="60">
        <f>H227+K227</f>
        <v>11953</v>
      </c>
      <c r="N227" s="61"/>
      <c r="O227" s="60">
        <f>P227-M227</f>
        <v>-11953</v>
      </c>
      <c r="P227" s="60"/>
      <c r="Q227" s="60"/>
      <c r="R227" s="86"/>
      <c r="S227" s="60">
        <f>P227+R227</f>
        <v>0</v>
      </c>
      <c r="T227" s="60"/>
      <c r="U227" s="86"/>
      <c r="V227" s="87"/>
      <c r="W227" s="87"/>
      <c r="X227" s="84"/>
      <c r="Y227" s="84"/>
      <c r="Z227" s="85"/>
      <c r="AA227" s="85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</row>
    <row r="228" spans="1:66" s="14" customFormat="1" ht="66.75" customHeight="1">
      <c r="A228" s="94" t="s">
        <v>275</v>
      </c>
      <c r="B228" s="71" t="s">
        <v>159</v>
      </c>
      <c r="C228" s="71" t="s">
        <v>132</v>
      </c>
      <c r="D228" s="133" t="s">
        <v>215</v>
      </c>
      <c r="E228" s="71"/>
      <c r="F228" s="60"/>
      <c r="G228" s="60"/>
      <c r="H228" s="60"/>
      <c r="I228" s="60"/>
      <c r="J228" s="60"/>
      <c r="K228" s="86"/>
      <c r="L228" s="86"/>
      <c r="M228" s="60"/>
      <c r="N228" s="61"/>
      <c r="O228" s="60">
        <f aca="true" t="shared" si="150" ref="O228:AA228">O229</f>
        <v>11171</v>
      </c>
      <c r="P228" s="60">
        <f t="shared" si="150"/>
        <v>11171</v>
      </c>
      <c r="Q228" s="60">
        <f t="shared" si="150"/>
        <v>0</v>
      </c>
      <c r="R228" s="60">
        <f t="shared" si="150"/>
        <v>0</v>
      </c>
      <c r="S228" s="60">
        <f t="shared" si="150"/>
        <v>11171</v>
      </c>
      <c r="T228" s="60">
        <f t="shared" si="150"/>
        <v>0</v>
      </c>
      <c r="U228" s="60">
        <f t="shared" si="150"/>
        <v>0</v>
      </c>
      <c r="V228" s="60">
        <f t="shared" si="150"/>
        <v>11171</v>
      </c>
      <c r="W228" s="60">
        <f t="shared" si="150"/>
        <v>0</v>
      </c>
      <c r="X228" s="60">
        <f t="shared" si="150"/>
        <v>0</v>
      </c>
      <c r="Y228" s="60">
        <f t="shared" si="150"/>
        <v>0</v>
      </c>
      <c r="Z228" s="60">
        <f t="shared" si="150"/>
        <v>11171</v>
      </c>
      <c r="AA228" s="60">
        <f t="shared" si="150"/>
        <v>0</v>
      </c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</row>
    <row r="229" spans="1:66" s="14" customFormat="1" ht="102.75" customHeight="1">
      <c r="A229" s="94" t="s">
        <v>256</v>
      </c>
      <c r="B229" s="71" t="s">
        <v>159</v>
      </c>
      <c r="C229" s="71" t="s">
        <v>132</v>
      </c>
      <c r="D229" s="133" t="s">
        <v>215</v>
      </c>
      <c r="E229" s="71" t="s">
        <v>144</v>
      </c>
      <c r="F229" s="60"/>
      <c r="G229" s="60"/>
      <c r="H229" s="60"/>
      <c r="I229" s="60"/>
      <c r="J229" s="60"/>
      <c r="K229" s="86"/>
      <c r="L229" s="86"/>
      <c r="M229" s="60"/>
      <c r="N229" s="61"/>
      <c r="O229" s="60">
        <f>P229-M229</f>
        <v>11171</v>
      </c>
      <c r="P229" s="60">
        <v>11171</v>
      </c>
      <c r="Q229" s="60"/>
      <c r="R229" s="86"/>
      <c r="S229" s="60">
        <f>P229+R229</f>
        <v>11171</v>
      </c>
      <c r="T229" s="60"/>
      <c r="U229" s="86"/>
      <c r="V229" s="60">
        <f>U229+S229</f>
        <v>11171</v>
      </c>
      <c r="W229" s="60">
        <f>T229</f>
        <v>0</v>
      </c>
      <c r="X229" s="84"/>
      <c r="Y229" s="84"/>
      <c r="Z229" s="60">
        <f>V229+X229+Y229</f>
        <v>11171</v>
      </c>
      <c r="AA229" s="60">
        <f>W229+Y229</f>
        <v>0</v>
      </c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</row>
    <row r="230" spans="1:66" s="14" customFormat="1" ht="34.5" customHeight="1" hidden="1">
      <c r="A230" s="94" t="s">
        <v>238</v>
      </c>
      <c r="B230" s="71" t="s">
        <v>159</v>
      </c>
      <c r="C230" s="71" t="s">
        <v>132</v>
      </c>
      <c r="D230" s="133" t="s">
        <v>239</v>
      </c>
      <c r="E230" s="71"/>
      <c r="F230" s="73">
        <f aca="true" t="shared" si="151" ref="F230:T230">F231</f>
        <v>0</v>
      </c>
      <c r="G230" s="73">
        <f t="shared" si="151"/>
        <v>43245</v>
      </c>
      <c r="H230" s="73">
        <f t="shared" si="151"/>
        <v>43245</v>
      </c>
      <c r="I230" s="73">
        <f t="shared" si="151"/>
        <v>0</v>
      </c>
      <c r="J230" s="73">
        <f t="shared" si="151"/>
        <v>46297</v>
      </c>
      <c r="K230" s="73">
        <f t="shared" si="151"/>
        <v>0</v>
      </c>
      <c r="L230" s="73">
        <f t="shared" si="151"/>
        <v>0</v>
      </c>
      <c r="M230" s="73">
        <f t="shared" si="151"/>
        <v>43245</v>
      </c>
      <c r="N230" s="73">
        <f t="shared" si="151"/>
        <v>0</v>
      </c>
      <c r="O230" s="73">
        <f t="shared" si="151"/>
        <v>-43245</v>
      </c>
      <c r="P230" s="73">
        <f t="shared" si="151"/>
        <v>0</v>
      </c>
      <c r="Q230" s="73">
        <f t="shared" si="151"/>
        <v>0</v>
      </c>
      <c r="R230" s="73">
        <f t="shared" si="151"/>
        <v>0</v>
      </c>
      <c r="S230" s="73">
        <f t="shared" si="151"/>
        <v>0</v>
      </c>
      <c r="T230" s="73">
        <f t="shared" si="151"/>
        <v>0</v>
      </c>
      <c r="U230" s="86"/>
      <c r="V230" s="87"/>
      <c r="W230" s="87"/>
      <c r="X230" s="84"/>
      <c r="Y230" s="84"/>
      <c r="Z230" s="85"/>
      <c r="AA230" s="85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</row>
    <row r="231" spans="1:66" s="14" customFormat="1" ht="73.5" customHeight="1" hidden="1">
      <c r="A231" s="94" t="s">
        <v>256</v>
      </c>
      <c r="B231" s="71" t="s">
        <v>159</v>
      </c>
      <c r="C231" s="71" t="s">
        <v>132</v>
      </c>
      <c r="D231" s="133" t="s">
        <v>239</v>
      </c>
      <c r="E231" s="71" t="s">
        <v>144</v>
      </c>
      <c r="F231" s="60"/>
      <c r="G231" s="60">
        <f>H231-F231</f>
        <v>43245</v>
      </c>
      <c r="H231" s="60">
        <v>43245</v>
      </c>
      <c r="I231" s="60"/>
      <c r="J231" s="60">
        <v>46297</v>
      </c>
      <c r="K231" s="86"/>
      <c r="L231" s="86"/>
      <c r="M231" s="60">
        <f>H231+K231</f>
        <v>43245</v>
      </c>
      <c r="N231" s="61"/>
      <c r="O231" s="60">
        <f>P231-M231</f>
        <v>-43245</v>
      </c>
      <c r="P231" s="60"/>
      <c r="Q231" s="60"/>
      <c r="R231" s="86"/>
      <c r="S231" s="60">
        <f>P231+R231</f>
        <v>0</v>
      </c>
      <c r="T231" s="60"/>
      <c r="U231" s="86"/>
      <c r="V231" s="87"/>
      <c r="W231" s="87"/>
      <c r="X231" s="84"/>
      <c r="Y231" s="84"/>
      <c r="Z231" s="85"/>
      <c r="AA231" s="85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</row>
    <row r="232" spans="1:66" s="14" customFormat="1" ht="37.5" customHeight="1">
      <c r="A232" s="70" t="s">
        <v>121</v>
      </c>
      <c r="B232" s="71" t="s">
        <v>159</v>
      </c>
      <c r="C232" s="71" t="s">
        <v>132</v>
      </c>
      <c r="D232" s="72" t="s">
        <v>122</v>
      </c>
      <c r="E232" s="71"/>
      <c r="F232" s="84">
        <f aca="true" t="shared" si="152" ref="F232:N232">F233</f>
        <v>0</v>
      </c>
      <c r="G232" s="60">
        <f t="shared" si="152"/>
        <v>4556</v>
      </c>
      <c r="H232" s="60">
        <f t="shared" si="152"/>
        <v>4556</v>
      </c>
      <c r="I232" s="84">
        <f t="shared" si="152"/>
        <v>0</v>
      </c>
      <c r="J232" s="60">
        <f t="shared" si="152"/>
        <v>4887</v>
      </c>
      <c r="K232" s="60">
        <f t="shared" si="152"/>
        <v>0</v>
      </c>
      <c r="L232" s="60">
        <f t="shared" si="152"/>
        <v>0</v>
      </c>
      <c r="M232" s="60">
        <f t="shared" si="152"/>
        <v>4556</v>
      </c>
      <c r="N232" s="60">
        <f t="shared" si="152"/>
        <v>0</v>
      </c>
      <c r="O232" s="60">
        <f aca="true" t="shared" si="153" ref="O232:T232">O233+O234</f>
        <v>0</v>
      </c>
      <c r="P232" s="60">
        <f t="shared" si="153"/>
        <v>4556</v>
      </c>
      <c r="Q232" s="60">
        <f t="shared" si="153"/>
        <v>0</v>
      </c>
      <c r="R232" s="60">
        <f t="shared" si="153"/>
        <v>0</v>
      </c>
      <c r="S232" s="60">
        <f t="shared" si="153"/>
        <v>4556</v>
      </c>
      <c r="T232" s="60">
        <f t="shared" si="153"/>
        <v>0</v>
      </c>
      <c r="U232" s="60">
        <f aca="true" t="shared" si="154" ref="U232:AA232">U233+U234</f>
        <v>0</v>
      </c>
      <c r="V232" s="60">
        <f t="shared" si="154"/>
        <v>4556</v>
      </c>
      <c r="W232" s="60">
        <f t="shared" si="154"/>
        <v>0</v>
      </c>
      <c r="X232" s="60">
        <f t="shared" si="154"/>
        <v>0</v>
      </c>
      <c r="Y232" s="60">
        <f t="shared" si="154"/>
        <v>0</v>
      </c>
      <c r="Z232" s="60">
        <f t="shared" si="154"/>
        <v>4556</v>
      </c>
      <c r="AA232" s="60">
        <f t="shared" si="154"/>
        <v>0</v>
      </c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</row>
    <row r="233" spans="1:66" s="14" customFormat="1" ht="51.75" customHeight="1" hidden="1">
      <c r="A233" s="70" t="s">
        <v>137</v>
      </c>
      <c r="B233" s="71" t="s">
        <v>159</v>
      </c>
      <c r="C233" s="71" t="s">
        <v>132</v>
      </c>
      <c r="D233" s="72" t="s">
        <v>122</v>
      </c>
      <c r="E233" s="71" t="s">
        <v>138</v>
      </c>
      <c r="F233" s="84"/>
      <c r="G233" s="60">
        <f>H233-F233</f>
        <v>4556</v>
      </c>
      <c r="H233" s="60">
        <v>4556</v>
      </c>
      <c r="I233" s="86"/>
      <c r="J233" s="60">
        <v>4887</v>
      </c>
      <c r="K233" s="86"/>
      <c r="L233" s="86"/>
      <c r="M233" s="60">
        <f>H233+K233</f>
        <v>4556</v>
      </c>
      <c r="N233" s="61"/>
      <c r="O233" s="60">
        <f>P233-M233</f>
        <v>-4556</v>
      </c>
      <c r="P233" s="60"/>
      <c r="Q233" s="60"/>
      <c r="R233" s="86"/>
      <c r="S233" s="60">
        <f>P233+R233</f>
        <v>0</v>
      </c>
      <c r="T233" s="60"/>
      <c r="U233" s="60">
        <f aca="true" t="shared" si="155" ref="U233:AA233">R233+T233</f>
        <v>0</v>
      </c>
      <c r="V233" s="60">
        <f t="shared" si="155"/>
        <v>0</v>
      </c>
      <c r="W233" s="60">
        <f t="shared" si="155"/>
        <v>0</v>
      </c>
      <c r="X233" s="60">
        <f t="shared" si="155"/>
        <v>0</v>
      </c>
      <c r="Y233" s="60">
        <f t="shared" si="155"/>
        <v>0</v>
      </c>
      <c r="Z233" s="60">
        <f t="shared" si="155"/>
        <v>0</v>
      </c>
      <c r="AA233" s="60">
        <f t="shared" si="155"/>
        <v>0</v>
      </c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</row>
    <row r="234" spans="1:66" s="14" customFormat="1" ht="65.25" customHeight="1">
      <c r="A234" s="70" t="s">
        <v>346</v>
      </c>
      <c r="B234" s="71" t="s">
        <v>159</v>
      </c>
      <c r="C234" s="71" t="s">
        <v>132</v>
      </c>
      <c r="D234" s="72" t="s">
        <v>326</v>
      </c>
      <c r="E234" s="71"/>
      <c r="F234" s="84"/>
      <c r="G234" s="60"/>
      <c r="H234" s="60"/>
      <c r="I234" s="86"/>
      <c r="J234" s="60"/>
      <c r="K234" s="86"/>
      <c r="L234" s="86"/>
      <c r="M234" s="60"/>
      <c r="N234" s="61"/>
      <c r="O234" s="60">
        <f aca="true" t="shared" si="156" ref="O234:AA234">O235</f>
        <v>4556</v>
      </c>
      <c r="P234" s="60">
        <f t="shared" si="156"/>
        <v>4556</v>
      </c>
      <c r="Q234" s="60">
        <f t="shared" si="156"/>
        <v>0</v>
      </c>
      <c r="R234" s="60">
        <f t="shared" si="156"/>
        <v>0</v>
      </c>
      <c r="S234" s="60">
        <f t="shared" si="156"/>
        <v>4556</v>
      </c>
      <c r="T234" s="60">
        <f t="shared" si="156"/>
        <v>0</v>
      </c>
      <c r="U234" s="60">
        <f t="shared" si="156"/>
        <v>0</v>
      </c>
      <c r="V234" s="60">
        <f t="shared" si="156"/>
        <v>4556</v>
      </c>
      <c r="W234" s="60">
        <f t="shared" si="156"/>
        <v>0</v>
      </c>
      <c r="X234" s="60">
        <f t="shared" si="156"/>
        <v>0</v>
      </c>
      <c r="Y234" s="60">
        <f t="shared" si="156"/>
        <v>0</v>
      </c>
      <c r="Z234" s="60">
        <f t="shared" si="156"/>
        <v>4556</v>
      </c>
      <c r="AA234" s="60">
        <f t="shared" si="156"/>
        <v>0</v>
      </c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</row>
    <row r="235" spans="1:66" s="14" customFormat="1" ht="72.75" customHeight="1">
      <c r="A235" s="94" t="s">
        <v>137</v>
      </c>
      <c r="B235" s="71" t="s">
        <v>159</v>
      </c>
      <c r="C235" s="71" t="s">
        <v>132</v>
      </c>
      <c r="D235" s="72" t="s">
        <v>326</v>
      </c>
      <c r="E235" s="71" t="s">
        <v>138</v>
      </c>
      <c r="F235" s="84"/>
      <c r="G235" s="60"/>
      <c r="H235" s="60"/>
      <c r="I235" s="86"/>
      <c r="J235" s="60"/>
      <c r="K235" s="86"/>
      <c r="L235" s="86"/>
      <c r="M235" s="60"/>
      <c r="N235" s="61"/>
      <c r="O235" s="60">
        <f>P235-M235</f>
        <v>4556</v>
      </c>
      <c r="P235" s="60">
        <v>4556</v>
      </c>
      <c r="Q235" s="60"/>
      <c r="R235" s="86"/>
      <c r="S235" s="60">
        <f>P235+R235</f>
        <v>4556</v>
      </c>
      <c r="T235" s="60"/>
      <c r="U235" s="86"/>
      <c r="V235" s="60">
        <f>U235+S235</f>
        <v>4556</v>
      </c>
      <c r="W235" s="60">
        <f>T235</f>
        <v>0</v>
      </c>
      <c r="X235" s="84"/>
      <c r="Y235" s="84"/>
      <c r="Z235" s="60">
        <f>V235+X235+Y235</f>
        <v>4556</v>
      </c>
      <c r="AA235" s="60">
        <f>W235+Y235</f>
        <v>0</v>
      </c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</row>
    <row r="236" spans="1:66" s="14" customFormat="1" ht="15.75" customHeight="1">
      <c r="A236" s="70"/>
      <c r="B236" s="71"/>
      <c r="C236" s="71"/>
      <c r="D236" s="72"/>
      <c r="E236" s="71"/>
      <c r="F236" s="84"/>
      <c r="G236" s="60"/>
      <c r="H236" s="60"/>
      <c r="I236" s="86"/>
      <c r="J236" s="60"/>
      <c r="K236" s="86"/>
      <c r="L236" s="86"/>
      <c r="M236" s="60"/>
      <c r="N236" s="61"/>
      <c r="O236" s="60"/>
      <c r="P236" s="60"/>
      <c r="Q236" s="60"/>
      <c r="R236" s="86"/>
      <c r="S236" s="86"/>
      <c r="T236" s="60"/>
      <c r="U236" s="86"/>
      <c r="V236" s="87"/>
      <c r="W236" s="87"/>
      <c r="X236" s="84"/>
      <c r="Y236" s="84"/>
      <c r="Z236" s="85"/>
      <c r="AA236" s="85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</row>
    <row r="237" spans="1:66" s="16" customFormat="1" ht="35.25" customHeight="1">
      <c r="A237" s="117" t="s">
        <v>55</v>
      </c>
      <c r="B237" s="55" t="s">
        <v>159</v>
      </c>
      <c r="C237" s="55" t="s">
        <v>159</v>
      </c>
      <c r="D237" s="68"/>
      <c r="E237" s="55"/>
      <c r="F237" s="69">
        <f aca="true" t="shared" si="157" ref="F237:U238">F238</f>
        <v>4617</v>
      </c>
      <c r="G237" s="69">
        <f t="shared" si="157"/>
        <v>23549</v>
      </c>
      <c r="H237" s="69">
        <f t="shared" si="157"/>
        <v>28166</v>
      </c>
      <c r="I237" s="69">
        <f t="shared" si="157"/>
        <v>0</v>
      </c>
      <c r="J237" s="69">
        <f t="shared" si="157"/>
        <v>30734</v>
      </c>
      <c r="K237" s="69">
        <f t="shared" si="157"/>
        <v>0</v>
      </c>
      <c r="L237" s="69">
        <f t="shared" si="157"/>
        <v>0</v>
      </c>
      <c r="M237" s="69">
        <f t="shared" si="157"/>
        <v>28166</v>
      </c>
      <c r="N237" s="69">
        <f t="shared" si="157"/>
        <v>0</v>
      </c>
      <c r="O237" s="69">
        <f t="shared" si="157"/>
        <v>-8736</v>
      </c>
      <c r="P237" s="69">
        <f t="shared" si="157"/>
        <v>19430</v>
      </c>
      <c r="Q237" s="69">
        <f t="shared" si="157"/>
        <v>0</v>
      </c>
      <c r="R237" s="69">
        <f t="shared" si="157"/>
        <v>0</v>
      </c>
      <c r="S237" s="69">
        <f t="shared" si="157"/>
        <v>19430</v>
      </c>
      <c r="T237" s="69">
        <f t="shared" si="157"/>
        <v>0</v>
      </c>
      <c r="U237" s="69">
        <f t="shared" si="157"/>
        <v>0</v>
      </c>
      <c r="V237" s="69">
        <f aca="true" t="shared" si="158" ref="U237:AA238">V238</f>
        <v>19430</v>
      </c>
      <c r="W237" s="69">
        <f t="shared" si="158"/>
        <v>0</v>
      </c>
      <c r="X237" s="69">
        <f t="shared" si="158"/>
        <v>0</v>
      </c>
      <c r="Y237" s="69">
        <f t="shared" si="158"/>
        <v>0</v>
      </c>
      <c r="Z237" s="69">
        <f t="shared" si="158"/>
        <v>19430</v>
      </c>
      <c r="AA237" s="69">
        <f t="shared" si="158"/>
        <v>0</v>
      </c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</row>
    <row r="238" spans="1:27" ht="84" customHeight="1">
      <c r="A238" s="118" t="s">
        <v>133</v>
      </c>
      <c r="B238" s="71" t="s">
        <v>159</v>
      </c>
      <c r="C238" s="71" t="s">
        <v>159</v>
      </c>
      <c r="D238" s="72" t="s">
        <v>162</v>
      </c>
      <c r="E238" s="71"/>
      <c r="F238" s="73">
        <f t="shared" si="157"/>
        <v>4617</v>
      </c>
      <c r="G238" s="73">
        <f t="shared" si="157"/>
        <v>23549</v>
      </c>
      <c r="H238" s="73">
        <f t="shared" si="157"/>
        <v>28166</v>
      </c>
      <c r="I238" s="73">
        <f t="shared" si="157"/>
        <v>0</v>
      </c>
      <c r="J238" s="73">
        <f t="shared" si="157"/>
        <v>30734</v>
      </c>
      <c r="K238" s="73">
        <f t="shared" si="157"/>
        <v>0</v>
      </c>
      <c r="L238" s="73">
        <f t="shared" si="157"/>
        <v>0</v>
      </c>
      <c r="M238" s="73">
        <f t="shared" si="157"/>
        <v>28166</v>
      </c>
      <c r="N238" s="73">
        <f t="shared" si="157"/>
        <v>0</v>
      </c>
      <c r="O238" s="73">
        <f t="shared" si="157"/>
        <v>-8736</v>
      </c>
      <c r="P238" s="73">
        <f t="shared" si="157"/>
        <v>19430</v>
      </c>
      <c r="Q238" s="73">
        <f t="shared" si="157"/>
        <v>0</v>
      </c>
      <c r="R238" s="73">
        <f t="shared" si="157"/>
        <v>0</v>
      </c>
      <c r="S238" s="73">
        <f t="shared" si="157"/>
        <v>19430</v>
      </c>
      <c r="T238" s="73">
        <f t="shared" si="157"/>
        <v>0</v>
      </c>
      <c r="U238" s="73">
        <f t="shared" si="158"/>
        <v>0</v>
      </c>
      <c r="V238" s="73">
        <f t="shared" si="158"/>
        <v>19430</v>
      </c>
      <c r="W238" s="73">
        <f t="shared" si="158"/>
        <v>0</v>
      </c>
      <c r="X238" s="73">
        <f t="shared" si="158"/>
        <v>0</v>
      </c>
      <c r="Y238" s="73">
        <f t="shared" si="158"/>
        <v>0</v>
      </c>
      <c r="Z238" s="73">
        <f t="shared" si="158"/>
        <v>19430</v>
      </c>
      <c r="AA238" s="73">
        <f t="shared" si="158"/>
        <v>0</v>
      </c>
    </row>
    <row r="239" spans="1:66" s="14" customFormat="1" ht="33" customHeight="1">
      <c r="A239" s="118" t="s">
        <v>129</v>
      </c>
      <c r="B239" s="71" t="s">
        <v>159</v>
      </c>
      <c r="C239" s="71" t="s">
        <v>159</v>
      </c>
      <c r="D239" s="72" t="s">
        <v>124</v>
      </c>
      <c r="E239" s="71" t="s">
        <v>130</v>
      </c>
      <c r="F239" s="60">
        <v>4617</v>
      </c>
      <c r="G239" s="60">
        <f>H239-F239</f>
        <v>23549</v>
      </c>
      <c r="H239" s="60">
        <v>28166</v>
      </c>
      <c r="I239" s="60"/>
      <c r="J239" s="60">
        <v>30734</v>
      </c>
      <c r="K239" s="86"/>
      <c r="L239" s="86"/>
      <c r="M239" s="60">
        <f>H239+K239</f>
        <v>28166</v>
      </c>
      <c r="N239" s="61"/>
      <c r="O239" s="60">
        <f>P239-M239</f>
        <v>-8736</v>
      </c>
      <c r="P239" s="60">
        <v>19430</v>
      </c>
      <c r="Q239" s="60"/>
      <c r="R239" s="86"/>
      <c r="S239" s="60">
        <f>P239+R239</f>
        <v>19430</v>
      </c>
      <c r="T239" s="60"/>
      <c r="U239" s="86"/>
      <c r="V239" s="60">
        <f>U239+S239</f>
        <v>19430</v>
      </c>
      <c r="W239" s="60">
        <f>T239</f>
        <v>0</v>
      </c>
      <c r="X239" s="84"/>
      <c r="Y239" s="84"/>
      <c r="Z239" s="60">
        <f>V239+X239+Y239</f>
        <v>19430</v>
      </c>
      <c r="AA239" s="60">
        <f>W239+Y239</f>
        <v>0</v>
      </c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</row>
    <row r="240" spans="1:27" ht="6.75" customHeight="1">
      <c r="A240" s="91"/>
      <c r="B240" s="92"/>
      <c r="C240" s="92"/>
      <c r="D240" s="93"/>
      <c r="E240" s="92"/>
      <c r="F240" s="44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7"/>
      <c r="W240" s="47"/>
      <c r="X240" s="44"/>
      <c r="Y240" s="44"/>
      <c r="Z240" s="48"/>
      <c r="AA240" s="48"/>
    </row>
    <row r="241" spans="1:66" s="8" customFormat="1" ht="38.25" customHeight="1">
      <c r="A241" s="49" t="s">
        <v>56</v>
      </c>
      <c r="B241" s="50" t="s">
        <v>57</v>
      </c>
      <c r="C241" s="50"/>
      <c r="D241" s="51"/>
      <c r="E241" s="50"/>
      <c r="F241" s="96">
        <f aca="true" t="shared" si="159" ref="F241:N241">F243</f>
        <v>13065</v>
      </c>
      <c r="G241" s="96">
        <f t="shared" si="159"/>
        <v>61506</v>
      </c>
      <c r="H241" s="96">
        <f t="shared" si="159"/>
        <v>74571</v>
      </c>
      <c r="I241" s="96">
        <f t="shared" si="159"/>
        <v>50000</v>
      </c>
      <c r="J241" s="96">
        <f t="shared" si="159"/>
        <v>27641</v>
      </c>
      <c r="K241" s="96">
        <f t="shared" si="159"/>
        <v>0</v>
      </c>
      <c r="L241" s="96">
        <f t="shared" si="159"/>
        <v>0</v>
      </c>
      <c r="M241" s="96">
        <f t="shared" si="159"/>
        <v>74571</v>
      </c>
      <c r="N241" s="96">
        <f t="shared" si="159"/>
        <v>50000</v>
      </c>
      <c r="O241" s="96">
        <f aca="true" t="shared" si="160" ref="O241:T241">O243</f>
        <v>-67370</v>
      </c>
      <c r="P241" s="96">
        <f t="shared" si="160"/>
        <v>7201</v>
      </c>
      <c r="Q241" s="96">
        <f t="shared" si="160"/>
        <v>0</v>
      </c>
      <c r="R241" s="96">
        <f t="shared" si="160"/>
        <v>0</v>
      </c>
      <c r="S241" s="96">
        <f t="shared" si="160"/>
        <v>7201</v>
      </c>
      <c r="T241" s="96">
        <f t="shared" si="160"/>
        <v>0</v>
      </c>
      <c r="U241" s="96">
        <f aca="true" t="shared" si="161" ref="U241:AA241">U243</f>
        <v>0</v>
      </c>
      <c r="V241" s="96">
        <f t="shared" si="161"/>
        <v>7201</v>
      </c>
      <c r="W241" s="96">
        <f t="shared" si="161"/>
        <v>0</v>
      </c>
      <c r="X241" s="96">
        <f t="shared" si="161"/>
        <v>0</v>
      </c>
      <c r="Y241" s="96">
        <f t="shared" si="161"/>
        <v>0</v>
      </c>
      <c r="Z241" s="96">
        <f t="shared" si="161"/>
        <v>7201</v>
      </c>
      <c r="AA241" s="96">
        <f t="shared" si="161"/>
        <v>0</v>
      </c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</row>
    <row r="242" spans="1:66" s="8" customFormat="1" ht="4.5" customHeight="1">
      <c r="A242" s="49"/>
      <c r="B242" s="50"/>
      <c r="C242" s="50"/>
      <c r="D242" s="51"/>
      <c r="E242" s="50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</row>
    <row r="243" spans="1:66" s="12" customFormat="1" ht="36.75" customHeight="1">
      <c r="A243" s="54" t="s">
        <v>163</v>
      </c>
      <c r="B243" s="55" t="s">
        <v>150</v>
      </c>
      <c r="C243" s="55" t="s">
        <v>159</v>
      </c>
      <c r="D243" s="68"/>
      <c r="E243" s="55"/>
      <c r="F243" s="57">
        <f aca="true" t="shared" si="162" ref="F243:L243">F244+F246</f>
        <v>13065</v>
      </c>
      <c r="G243" s="57">
        <f t="shared" si="162"/>
        <v>61506</v>
      </c>
      <c r="H243" s="57">
        <f t="shared" si="162"/>
        <v>74571</v>
      </c>
      <c r="I243" s="57">
        <f t="shared" si="162"/>
        <v>50000</v>
      </c>
      <c r="J243" s="57">
        <f t="shared" si="162"/>
        <v>27641</v>
      </c>
      <c r="K243" s="57">
        <f t="shared" si="162"/>
        <v>0</v>
      </c>
      <c r="L243" s="57">
        <f t="shared" si="162"/>
        <v>0</v>
      </c>
      <c r="M243" s="57">
        <f aca="true" t="shared" si="163" ref="M243:T243">M244+M246+M248</f>
        <v>74571</v>
      </c>
      <c r="N243" s="57">
        <f t="shared" si="163"/>
        <v>50000</v>
      </c>
      <c r="O243" s="57">
        <f t="shared" si="163"/>
        <v>-67370</v>
      </c>
      <c r="P243" s="57">
        <f t="shared" si="163"/>
        <v>7201</v>
      </c>
      <c r="Q243" s="57">
        <f t="shared" si="163"/>
        <v>0</v>
      </c>
      <c r="R243" s="57">
        <f t="shared" si="163"/>
        <v>0</v>
      </c>
      <c r="S243" s="57">
        <f t="shared" si="163"/>
        <v>7201</v>
      </c>
      <c r="T243" s="57">
        <f t="shared" si="163"/>
        <v>0</v>
      </c>
      <c r="U243" s="57">
        <f aca="true" t="shared" si="164" ref="U243:AA243">U244+U246+U248</f>
        <v>0</v>
      </c>
      <c r="V243" s="57">
        <f t="shared" si="164"/>
        <v>7201</v>
      </c>
      <c r="W243" s="57">
        <f t="shared" si="164"/>
        <v>0</v>
      </c>
      <c r="X243" s="57">
        <f t="shared" si="164"/>
        <v>0</v>
      </c>
      <c r="Y243" s="57">
        <f t="shared" si="164"/>
        <v>0</v>
      </c>
      <c r="Z243" s="57">
        <f t="shared" si="164"/>
        <v>7201</v>
      </c>
      <c r="AA243" s="57">
        <f t="shared" si="164"/>
        <v>0</v>
      </c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</row>
    <row r="244" spans="1:66" s="14" customFormat="1" ht="33" hidden="1">
      <c r="A244" s="70" t="s">
        <v>164</v>
      </c>
      <c r="B244" s="71" t="s">
        <v>150</v>
      </c>
      <c r="C244" s="71" t="s">
        <v>159</v>
      </c>
      <c r="D244" s="72" t="s">
        <v>120</v>
      </c>
      <c r="E244" s="71"/>
      <c r="F244" s="60">
        <f aca="true" t="shared" si="165" ref="F244:AA244">F245</f>
        <v>11448</v>
      </c>
      <c r="G244" s="60">
        <f t="shared" si="165"/>
        <v>10380</v>
      </c>
      <c r="H244" s="60">
        <f t="shared" si="165"/>
        <v>21828</v>
      </c>
      <c r="I244" s="60">
        <f t="shared" si="165"/>
        <v>0</v>
      </c>
      <c r="J244" s="60">
        <f t="shared" si="165"/>
        <v>23378</v>
      </c>
      <c r="K244" s="60">
        <f t="shared" si="165"/>
        <v>0</v>
      </c>
      <c r="L244" s="60">
        <f t="shared" si="165"/>
        <v>0</v>
      </c>
      <c r="M244" s="60">
        <f t="shared" si="165"/>
        <v>21828</v>
      </c>
      <c r="N244" s="60">
        <f t="shared" si="165"/>
        <v>0</v>
      </c>
      <c r="O244" s="60">
        <f t="shared" si="165"/>
        <v>-21828</v>
      </c>
      <c r="P244" s="60">
        <f t="shared" si="165"/>
        <v>0</v>
      </c>
      <c r="Q244" s="60">
        <f t="shared" si="165"/>
        <v>0</v>
      </c>
      <c r="R244" s="60">
        <f t="shared" si="165"/>
        <v>0</v>
      </c>
      <c r="S244" s="60">
        <f t="shared" si="165"/>
        <v>0</v>
      </c>
      <c r="T244" s="60">
        <f t="shared" si="165"/>
        <v>0</v>
      </c>
      <c r="U244" s="60">
        <f t="shared" si="165"/>
        <v>0</v>
      </c>
      <c r="V244" s="60">
        <f t="shared" si="165"/>
        <v>0</v>
      </c>
      <c r="W244" s="60">
        <f t="shared" si="165"/>
        <v>0</v>
      </c>
      <c r="X244" s="60">
        <f t="shared" si="165"/>
        <v>0</v>
      </c>
      <c r="Y244" s="60">
        <f t="shared" si="165"/>
        <v>0</v>
      </c>
      <c r="Z244" s="60">
        <f t="shared" si="165"/>
        <v>0</v>
      </c>
      <c r="AA244" s="60">
        <f t="shared" si="165"/>
        <v>0</v>
      </c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</row>
    <row r="245" spans="1:66" s="16" customFormat="1" ht="51.75" customHeight="1" hidden="1">
      <c r="A245" s="70" t="s">
        <v>137</v>
      </c>
      <c r="B245" s="71" t="s">
        <v>150</v>
      </c>
      <c r="C245" s="71" t="s">
        <v>159</v>
      </c>
      <c r="D245" s="72" t="s">
        <v>120</v>
      </c>
      <c r="E245" s="71" t="s">
        <v>138</v>
      </c>
      <c r="F245" s="60">
        <v>11448</v>
      </c>
      <c r="G245" s="60">
        <f>H245-F245</f>
        <v>10380</v>
      </c>
      <c r="H245" s="60">
        <v>21828</v>
      </c>
      <c r="I245" s="60"/>
      <c r="J245" s="60">
        <v>23378</v>
      </c>
      <c r="K245" s="62"/>
      <c r="L245" s="62"/>
      <c r="M245" s="60">
        <f>H245+K245</f>
        <v>21828</v>
      </c>
      <c r="N245" s="61"/>
      <c r="O245" s="60">
        <f>P245-M245</f>
        <v>-21828</v>
      </c>
      <c r="P245" s="60"/>
      <c r="Q245" s="60"/>
      <c r="R245" s="62"/>
      <c r="S245" s="60">
        <f>P245+R245</f>
        <v>0</v>
      </c>
      <c r="T245" s="60"/>
      <c r="U245" s="60">
        <f aca="true" t="shared" si="166" ref="U245:AA245">R245+T245</f>
        <v>0</v>
      </c>
      <c r="V245" s="60">
        <f t="shared" si="166"/>
        <v>0</v>
      </c>
      <c r="W245" s="60">
        <f t="shared" si="166"/>
        <v>0</v>
      </c>
      <c r="X245" s="60">
        <f t="shared" si="166"/>
        <v>0</v>
      </c>
      <c r="Y245" s="60">
        <f t="shared" si="166"/>
        <v>0</v>
      </c>
      <c r="Z245" s="60">
        <f t="shared" si="166"/>
        <v>0</v>
      </c>
      <c r="AA245" s="60">
        <f t="shared" si="166"/>
        <v>0</v>
      </c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</row>
    <row r="246" spans="1:66" s="16" customFormat="1" ht="22.5" customHeight="1" hidden="1">
      <c r="A246" s="70" t="s">
        <v>211</v>
      </c>
      <c r="B246" s="71" t="s">
        <v>150</v>
      </c>
      <c r="C246" s="71" t="s">
        <v>159</v>
      </c>
      <c r="D246" s="72" t="s">
        <v>210</v>
      </c>
      <c r="E246" s="71"/>
      <c r="F246" s="60">
        <f aca="true" t="shared" si="167" ref="F246:AA246">F247</f>
        <v>1617</v>
      </c>
      <c r="G246" s="60">
        <f t="shared" si="167"/>
        <v>51126</v>
      </c>
      <c r="H246" s="60">
        <f t="shared" si="167"/>
        <v>52743</v>
      </c>
      <c r="I246" s="60">
        <f t="shared" si="167"/>
        <v>50000</v>
      </c>
      <c r="J246" s="60">
        <f t="shared" si="167"/>
        <v>4263</v>
      </c>
      <c r="K246" s="60">
        <f t="shared" si="167"/>
        <v>0</v>
      </c>
      <c r="L246" s="60">
        <f t="shared" si="167"/>
        <v>0</v>
      </c>
      <c r="M246" s="60">
        <f t="shared" si="167"/>
        <v>52743</v>
      </c>
      <c r="N246" s="60">
        <f t="shared" si="167"/>
        <v>50000</v>
      </c>
      <c r="O246" s="60">
        <f t="shared" si="167"/>
        <v>-52743</v>
      </c>
      <c r="P246" s="60">
        <f t="shared" si="167"/>
        <v>0</v>
      </c>
      <c r="Q246" s="60">
        <f t="shared" si="167"/>
        <v>0</v>
      </c>
      <c r="R246" s="60">
        <f t="shared" si="167"/>
        <v>0</v>
      </c>
      <c r="S246" s="60">
        <f t="shared" si="167"/>
        <v>0</v>
      </c>
      <c r="T246" s="60">
        <f t="shared" si="167"/>
        <v>0</v>
      </c>
      <c r="U246" s="60">
        <f t="shared" si="167"/>
        <v>0</v>
      </c>
      <c r="V246" s="60">
        <f t="shared" si="167"/>
        <v>0</v>
      </c>
      <c r="W246" s="60">
        <f t="shared" si="167"/>
        <v>0</v>
      </c>
      <c r="X246" s="60">
        <f t="shared" si="167"/>
        <v>0</v>
      </c>
      <c r="Y246" s="60">
        <f t="shared" si="167"/>
        <v>0</v>
      </c>
      <c r="Z246" s="60">
        <f t="shared" si="167"/>
        <v>0</v>
      </c>
      <c r="AA246" s="60">
        <f t="shared" si="167"/>
        <v>0</v>
      </c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</row>
    <row r="247" spans="1:66" s="16" customFormat="1" ht="39" customHeight="1" hidden="1">
      <c r="A247" s="70" t="s">
        <v>165</v>
      </c>
      <c r="B247" s="71" t="s">
        <v>150</v>
      </c>
      <c r="C247" s="71" t="s">
        <v>159</v>
      </c>
      <c r="D247" s="72" t="s">
        <v>210</v>
      </c>
      <c r="E247" s="71" t="s">
        <v>166</v>
      </c>
      <c r="F247" s="60">
        <v>1617</v>
      </c>
      <c r="G247" s="60">
        <f>H247-F247</f>
        <v>51126</v>
      </c>
      <c r="H247" s="60">
        <v>52743</v>
      </c>
      <c r="I247" s="60">
        <v>50000</v>
      </c>
      <c r="J247" s="60">
        <v>4263</v>
      </c>
      <c r="K247" s="62"/>
      <c r="L247" s="62"/>
      <c r="M247" s="60">
        <f>H247+K247</f>
        <v>52743</v>
      </c>
      <c r="N247" s="60">
        <f>I247</f>
        <v>50000</v>
      </c>
      <c r="O247" s="60">
        <f>P247-M247</f>
        <v>-52743</v>
      </c>
      <c r="P247" s="60"/>
      <c r="Q247" s="60"/>
      <c r="R247" s="62"/>
      <c r="S247" s="60">
        <f>P247+R247</f>
        <v>0</v>
      </c>
      <c r="T247" s="60"/>
      <c r="U247" s="60">
        <f aca="true" t="shared" si="168" ref="U247:AA247">R247+T247</f>
        <v>0</v>
      </c>
      <c r="V247" s="60">
        <f t="shared" si="168"/>
        <v>0</v>
      </c>
      <c r="W247" s="60">
        <f t="shared" si="168"/>
        <v>0</v>
      </c>
      <c r="X247" s="60">
        <f t="shared" si="168"/>
        <v>0</v>
      </c>
      <c r="Y247" s="60">
        <f t="shared" si="168"/>
        <v>0</v>
      </c>
      <c r="Z247" s="60">
        <f t="shared" si="168"/>
        <v>0</v>
      </c>
      <c r="AA247" s="60">
        <f t="shared" si="168"/>
        <v>0</v>
      </c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</row>
    <row r="248" spans="1:66" s="39" customFormat="1" ht="36" customHeight="1">
      <c r="A248" s="70" t="s">
        <v>121</v>
      </c>
      <c r="B248" s="71" t="s">
        <v>150</v>
      </c>
      <c r="C248" s="71" t="s">
        <v>159</v>
      </c>
      <c r="D248" s="72" t="s">
        <v>122</v>
      </c>
      <c r="E248" s="71"/>
      <c r="F248" s="60"/>
      <c r="G248" s="60"/>
      <c r="H248" s="60"/>
      <c r="I248" s="60"/>
      <c r="J248" s="60"/>
      <c r="K248" s="62"/>
      <c r="L248" s="62"/>
      <c r="M248" s="60"/>
      <c r="N248" s="60"/>
      <c r="O248" s="60">
        <f aca="true" t="shared" si="169" ref="O248:AA249">O249</f>
        <v>7201</v>
      </c>
      <c r="P248" s="60">
        <f t="shared" si="169"/>
        <v>7201</v>
      </c>
      <c r="Q248" s="60">
        <f t="shared" si="169"/>
        <v>0</v>
      </c>
      <c r="R248" s="60">
        <f t="shared" si="169"/>
        <v>0</v>
      </c>
      <c r="S248" s="60">
        <f t="shared" si="169"/>
        <v>7201</v>
      </c>
      <c r="T248" s="60">
        <f t="shared" si="169"/>
        <v>0</v>
      </c>
      <c r="U248" s="60">
        <f t="shared" si="169"/>
        <v>0</v>
      </c>
      <c r="V248" s="60">
        <f t="shared" si="169"/>
        <v>7201</v>
      </c>
      <c r="W248" s="60">
        <f t="shared" si="169"/>
        <v>0</v>
      </c>
      <c r="X248" s="60">
        <f t="shared" si="169"/>
        <v>0</v>
      </c>
      <c r="Y248" s="60">
        <f t="shared" si="169"/>
        <v>0</v>
      </c>
      <c r="Z248" s="60">
        <f t="shared" si="169"/>
        <v>7201</v>
      </c>
      <c r="AA248" s="60">
        <f t="shared" si="169"/>
        <v>0</v>
      </c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</row>
    <row r="249" spans="1:66" s="16" customFormat="1" ht="51.75" customHeight="1">
      <c r="A249" s="70" t="s">
        <v>371</v>
      </c>
      <c r="B249" s="71" t="s">
        <v>150</v>
      </c>
      <c r="C249" s="71" t="s">
        <v>159</v>
      </c>
      <c r="D249" s="72" t="s">
        <v>327</v>
      </c>
      <c r="E249" s="71"/>
      <c r="F249" s="60"/>
      <c r="G249" s="60"/>
      <c r="H249" s="60"/>
      <c r="I249" s="60"/>
      <c r="J249" s="60"/>
      <c r="K249" s="62"/>
      <c r="L249" s="62"/>
      <c r="M249" s="60"/>
      <c r="N249" s="60"/>
      <c r="O249" s="60">
        <f t="shared" si="169"/>
        <v>7201</v>
      </c>
      <c r="P249" s="60">
        <f t="shared" si="169"/>
        <v>7201</v>
      </c>
      <c r="Q249" s="60">
        <f t="shared" si="169"/>
        <v>0</v>
      </c>
      <c r="R249" s="60">
        <f t="shared" si="169"/>
        <v>0</v>
      </c>
      <c r="S249" s="60">
        <f t="shared" si="169"/>
        <v>7201</v>
      </c>
      <c r="T249" s="60">
        <f t="shared" si="169"/>
        <v>0</v>
      </c>
      <c r="U249" s="60">
        <f t="shared" si="169"/>
        <v>0</v>
      </c>
      <c r="V249" s="60">
        <f t="shared" si="169"/>
        <v>7201</v>
      </c>
      <c r="W249" s="60">
        <f t="shared" si="169"/>
        <v>0</v>
      </c>
      <c r="X249" s="60">
        <f t="shared" si="169"/>
        <v>0</v>
      </c>
      <c r="Y249" s="60">
        <f t="shared" si="169"/>
        <v>0</v>
      </c>
      <c r="Z249" s="60">
        <f t="shared" si="169"/>
        <v>7201</v>
      </c>
      <c r="AA249" s="60">
        <f t="shared" si="169"/>
        <v>0</v>
      </c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</row>
    <row r="250" spans="1:66" s="16" customFormat="1" ht="72.75" customHeight="1">
      <c r="A250" s="70" t="s">
        <v>137</v>
      </c>
      <c r="B250" s="71" t="s">
        <v>150</v>
      </c>
      <c r="C250" s="71" t="s">
        <v>159</v>
      </c>
      <c r="D250" s="72" t="s">
        <v>327</v>
      </c>
      <c r="E250" s="71" t="s">
        <v>138</v>
      </c>
      <c r="F250" s="60"/>
      <c r="G250" s="60"/>
      <c r="H250" s="60"/>
      <c r="I250" s="60"/>
      <c r="J250" s="60"/>
      <c r="K250" s="62"/>
      <c r="L250" s="62"/>
      <c r="M250" s="60"/>
      <c r="N250" s="60"/>
      <c r="O250" s="60">
        <f>P250-M250</f>
        <v>7201</v>
      </c>
      <c r="P250" s="60">
        <v>7201</v>
      </c>
      <c r="Q250" s="60"/>
      <c r="R250" s="62"/>
      <c r="S250" s="60">
        <f>P250+R250</f>
        <v>7201</v>
      </c>
      <c r="T250" s="60"/>
      <c r="U250" s="62"/>
      <c r="V250" s="60">
        <f>U250+S250</f>
        <v>7201</v>
      </c>
      <c r="W250" s="60">
        <f>T250</f>
        <v>0</v>
      </c>
      <c r="X250" s="63"/>
      <c r="Y250" s="63"/>
      <c r="Z250" s="60">
        <f>V250+X250+Y250</f>
        <v>7201</v>
      </c>
      <c r="AA250" s="60">
        <f>W250+Y250</f>
        <v>0</v>
      </c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</row>
    <row r="251" spans="1:27" ht="15">
      <c r="A251" s="91"/>
      <c r="B251" s="92"/>
      <c r="C251" s="92"/>
      <c r="D251" s="93"/>
      <c r="E251" s="92"/>
      <c r="F251" s="44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7"/>
      <c r="W251" s="47"/>
      <c r="X251" s="44"/>
      <c r="Y251" s="44"/>
      <c r="Z251" s="48"/>
      <c r="AA251" s="48"/>
    </row>
    <row r="252" spans="1:66" s="8" customFormat="1" ht="20.25">
      <c r="A252" s="49" t="s">
        <v>58</v>
      </c>
      <c r="B252" s="50" t="s">
        <v>59</v>
      </c>
      <c r="C252" s="50"/>
      <c r="D252" s="51"/>
      <c r="E252" s="50"/>
      <c r="F252" s="134">
        <f aca="true" t="shared" si="170" ref="F252:Q252">F254+F263+F271+F275+F279+F301</f>
        <v>2461012</v>
      </c>
      <c r="G252" s="134">
        <f t="shared" si="170"/>
        <v>266874</v>
      </c>
      <c r="H252" s="134">
        <f t="shared" si="170"/>
        <v>2727886</v>
      </c>
      <c r="I252" s="134">
        <f t="shared" si="170"/>
        <v>0</v>
      </c>
      <c r="J252" s="134">
        <f t="shared" si="170"/>
        <v>2894414</v>
      </c>
      <c r="K252" s="134">
        <f t="shared" si="170"/>
        <v>0</v>
      </c>
      <c r="L252" s="134">
        <f t="shared" si="170"/>
        <v>0</v>
      </c>
      <c r="M252" s="134">
        <f t="shared" si="170"/>
        <v>2727886</v>
      </c>
      <c r="N252" s="134">
        <f t="shared" si="170"/>
        <v>0</v>
      </c>
      <c r="O252" s="134">
        <f t="shared" si="170"/>
        <v>-657797</v>
      </c>
      <c r="P252" s="134">
        <f t="shared" si="170"/>
        <v>2070089</v>
      </c>
      <c r="Q252" s="134">
        <f t="shared" si="170"/>
        <v>24112</v>
      </c>
      <c r="R252" s="134">
        <f aca="true" t="shared" si="171" ref="R252:W252">R254+R263+R271+R275+R279+R301</f>
        <v>0</v>
      </c>
      <c r="S252" s="134">
        <f t="shared" si="171"/>
        <v>2070089</v>
      </c>
      <c r="T252" s="134">
        <f t="shared" si="171"/>
        <v>24112</v>
      </c>
      <c r="U252" s="134">
        <f t="shared" si="171"/>
        <v>0</v>
      </c>
      <c r="V252" s="134">
        <f t="shared" si="171"/>
        <v>2070089</v>
      </c>
      <c r="W252" s="134">
        <f t="shared" si="171"/>
        <v>24112</v>
      </c>
      <c r="X252" s="134">
        <f>X254+X263+X271+X275+X279+X301</f>
        <v>286</v>
      </c>
      <c r="Y252" s="134">
        <f>Y254+Y263+Y271+Y275+Y279+Y301</f>
        <v>35000</v>
      </c>
      <c r="Z252" s="134">
        <f>Z254+Z263+Z271+Z275+Z279+Z301</f>
        <v>2105375</v>
      </c>
      <c r="AA252" s="134">
        <f>AA254+AA263+AA271+AA275+AA279+AA301</f>
        <v>59112</v>
      </c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</row>
    <row r="253" spans="1:66" s="8" customFormat="1" ht="15" customHeight="1">
      <c r="A253" s="49"/>
      <c r="B253" s="50"/>
      <c r="C253" s="50"/>
      <c r="D253" s="51"/>
      <c r="E253" s="50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</row>
    <row r="254" spans="1:66" s="8" customFormat="1" ht="21" customHeight="1">
      <c r="A254" s="54" t="s">
        <v>60</v>
      </c>
      <c r="B254" s="55" t="s">
        <v>136</v>
      </c>
      <c r="C254" s="55" t="s">
        <v>127</v>
      </c>
      <c r="D254" s="68"/>
      <c r="E254" s="55"/>
      <c r="F254" s="69">
        <f aca="true" t="shared" si="172" ref="F254:N254">F257+F255</f>
        <v>1040864</v>
      </c>
      <c r="G254" s="69">
        <f t="shared" si="172"/>
        <v>23186</v>
      </c>
      <c r="H254" s="69">
        <f t="shared" si="172"/>
        <v>1064050</v>
      </c>
      <c r="I254" s="69">
        <f t="shared" si="172"/>
        <v>0</v>
      </c>
      <c r="J254" s="69">
        <f t="shared" si="172"/>
        <v>1168261</v>
      </c>
      <c r="K254" s="69">
        <f t="shared" si="172"/>
        <v>-68781</v>
      </c>
      <c r="L254" s="69">
        <f t="shared" si="172"/>
        <v>-75065</v>
      </c>
      <c r="M254" s="69">
        <f t="shared" si="172"/>
        <v>995269</v>
      </c>
      <c r="N254" s="69">
        <f t="shared" si="172"/>
        <v>0</v>
      </c>
      <c r="O254" s="69">
        <f aca="true" t="shared" si="173" ref="O254:T254">O257+O255+O259</f>
        <v>-125800</v>
      </c>
      <c r="P254" s="69">
        <f t="shared" si="173"/>
        <v>869469</v>
      </c>
      <c r="Q254" s="69">
        <f t="shared" si="173"/>
        <v>24112</v>
      </c>
      <c r="R254" s="69">
        <f t="shared" si="173"/>
        <v>0</v>
      </c>
      <c r="S254" s="69">
        <f t="shared" si="173"/>
        <v>869469</v>
      </c>
      <c r="T254" s="69">
        <f t="shared" si="173"/>
        <v>24112</v>
      </c>
      <c r="U254" s="69">
        <f aca="true" t="shared" si="174" ref="U254:AA254">U257+U255+U259</f>
        <v>0</v>
      </c>
      <c r="V254" s="69">
        <f t="shared" si="174"/>
        <v>869469</v>
      </c>
      <c r="W254" s="69">
        <f t="shared" si="174"/>
        <v>24112</v>
      </c>
      <c r="X254" s="69">
        <f t="shared" si="174"/>
        <v>0</v>
      </c>
      <c r="Y254" s="69">
        <f t="shared" si="174"/>
        <v>0</v>
      </c>
      <c r="Z254" s="69">
        <f t="shared" si="174"/>
        <v>869469</v>
      </c>
      <c r="AA254" s="69">
        <f t="shared" si="174"/>
        <v>24112</v>
      </c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</row>
    <row r="255" spans="1:66" s="8" customFormat="1" ht="61.5" customHeight="1">
      <c r="A255" s="70" t="s">
        <v>151</v>
      </c>
      <c r="B255" s="71" t="s">
        <v>136</v>
      </c>
      <c r="C255" s="71" t="s">
        <v>127</v>
      </c>
      <c r="D255" s="72" t="s">
        <v>38</v>
      </c>
      <c r="E255" s="135"/>
      <c r="F255" s="73">
        <f aca="true" t="shared" si="175" ref="F255:AA255">F256</f>
        <v>2195</v>
      </c>
      <c r="G255" s="73">
        <f t="shared" si="175"/>
        <v>13840</v>
      </c>
      <c r="H255" s="73">
        <f t="shared" si="175"/>
        <v>16035</v>
      </c>
      <c r="I255" s="73">
        <f t="shared" si="175"/>
        <v>0</v>
      </c>
      <c r="J255" s="73">
        <f t="shared" si="175"/>
        <v>27790</v>
      </c>
      <c r="K255" s="73">
        <f t="shared" si="175"/>
        <v>0</v>
      </c>
      <c r="L255" s="73">
        <f t="shared" si="175"/>
        <v>0</v>
      </c>
      <c r="M255" s="73">
        <f t="shared" si="175"/>
        <v>16035</v>
      </c>
      <c r="N255" s="73">
        <f t="shared" si="175"/>
        <v>0</v>
      </c>
      <c r="O255" s="73">
        <f t="shared" si="175"/>
        <v>-14083</v>
      </c>
      <c r="P255" s="73">
        <f t="shared" si="175"/>
        <v>1952</v>
      </c>
      <c r="Q255" s="73">
        <f t="shared" si="175"/>
        <v>0</v>
      </c>
      <c r="R255" s="73">
        <f t="shared" si="175"/>
        <v>0</v>
      </c>
      <c r="S255" s="73">
        <f t="shared" si="175"/>
        <v>1952</v>
      </c>
      <c r="T255" s="73">
        <f t="shared" si="175"/>
        <v>0</v>
      </c>
      <c r="U255" s="73">
        <f t="shared" si="175"/>
        <v>0</v>
      </c>
      <c r="V255" s="73">
        <f t="shared" si="175"/>
        <v>1952</v>
      </c>
      <c r="W255" s="73">
        <f t="shared" si="175"/>
        <v>0</v>
      </c>
      <c r="X255" s="73">
        <f t="shared" si="175"/>
        <v>0</v>
      </c>
      <c r="Y255" s="73">
        <f t="shared" si="175"/>
        <v>0</v>
      </c>
      <c r="Z255" s="73">
        <f t="shared" si="175"/>
        <v>1952</v>
      </c>
      <c r="AA255" s="73">
        <f t="shared" si="175"/>
        <v>0</v>
      </c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</row>
    <row r="256" spans="1:66" s="8" customFormat="1" ht="108" customHeight="1">
      <c r="A256" s="70" t="s">
        <v>255</v>
      </c>
      <c r="B256" s="71" t="s">
        <v>136</v>
      </c>
      <c r="C256" s="71" t="s">
        <v>127</v>
      </c>
      <c r="D256" s="72" t="s">
        <v>38</v>
      </c>
      <c r="E256" s="71" t="s">
        <v>152</v>
      </c>
      <c r="F256" s="60">
        <v>2195</v>
      </c>
      <c r="G256" s="60">
        <f>H256-F256</f>
        <v>13840</v>
      </c>
      <c r="H256" s="74">
        <v>16035</v>
      </c>
      <c r="I256" s="74"/>
      <c r="J256" s="74">
        <v>27790</v>
      </c>
      <c r="K256" s="136"/>
      <c r="L256" s="136"/>
      <c r="M256" s="60">
        <f>H256+K256</f>
        <v>16035</v>
      </c>
      <c r="N256" s="61"/>
      <c r="O256" s="60">
        <f>P256-M256</f>
        <v>-14083</v>
      </c>
      <c r="P256" s="60">
        <v>1952</v>
      </c>
      <c r="Q256" s="60"/>
      <c r="R256" s="136"/>
      <c r="S256" s="60">
        <f>P256+R256</f>
        <v>1952</v>
      </c>
      <c r="T256" s="60"/>
      <c r="U256" s="137"/>
      <c r="V256" s="60">
        <f>U256+S256</f>
        <v>1952</v>
      </c>
      <c r="W256" s="60">
        <f>T256</f>
        <v>0</v>
      </c>
      <c r="X256" s="138"/>
      <c r="Y256" s="138"/>
      <c r="Z256" s="60">
        <f>V256+X256+Y256</f>
        <v>1952</v>
      </c>
      <c r="AA256" s="60">
        <f>W256+Y256</f>
        <v>0</v>
      </c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</row>
    <row r="257" spans="1:66" s="8" customFormat="1" ht="20.25">
      <c r="A257" s="70" t="s">
        <v>61</v>
      </c>
      <c r="B257" s="71" t="s">
        <v>136</v>
      </c>
      <c r="C257" s="71" t="s">
        <v>127</v>
      </c>
      <c r="D257" s="72" t="s">
        <v>62</v>
      </c>
      <c r="E257" s="71"/>
      <c r="F257" s="73">
        <f aca="true" t="shared" si="176" ref="F257:AA257">F258</f>
        <v>1038669</v>
      </c>
      <c r="G257" s="73">
        <f t="shared" si="176"/>
        <v>9346</v>
      </c>
      <c r="H257" s="73">
        <f t="shared" si="176"/>
        <v>1048015</v>
      </c>
      <c r="I257" s="73">
        <f t="shared" si="176"/>
        <v>0</v>
      </c>
      <c r="J257" s="73">
        <f t="shared" si="176"/>
        <v>1140471</v>
      </c>
      <c r="K257" s="73">
        <f t="shared" si="176"/>
        <v>-68781</v>
      </c>
      <c r="L257" s="73">
        <f t="shared" si="176"/>
        <v>-75065</v>
      </c>
      <c r="M257" s="73">
        <f t="shared" si="176"/>
        <v>979234</v>
      </c>
      <c r="N257" s="73">
        <f t="shared" si="176"/>
        <v>0</v>
      </c>
      <c r="O257" s="73">
        <f t="shared" si="176"/>
        <v>-123717</v>
      </c>
      <c r="P257" s="73">
        <f t="shared" si="176"/>
        <v>855517</v>
      </c>
      <c r="Q257" s="73">
        <f t="shared" si="176"/>
        <v>12112</v>
      </c>
      <c r="R257" s="73">
        <f t="shared" si="176"/>
        <v>0</v>
      </c>
      <c r="S257" s="73">
        <f t="shared" si="176"/>
        <v>855517</v>
      </c>
      <c r="T257" s="73">
        <f t="shared" si="176"/>
        <v>12112</v>
      </c>
      <c r="U257" s="73">
        <f t="shared" si="176"/>
        <v>0</v>
      </c>
      <c r="V257" s="73">
        <f t="shared" si="176"/>
        <v>855517</v>
      </c>
      <c r="W257" s="73">
        <f t="shared" si="176"/>
        <v>12112</v>
      </c>
      <c r="X257" s="73">
        <f t="shared" si="176"/>
        <v>0</v>
      </c>
      <c r="Y257" s="73">
        <f t="shared" si="176"/>
        <v>0</v>
      </c>
      <c r="Z257" s="73">
        <f t="shared" si="176"/>
        <v>855517</v>
      </c>
      <c r="AA257" s="73">
        <f t="shared" si="176"/>
        <v>12112</v>
      </c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</row>
    <row r="258" spans="1:66" s="8" customFormat="1" ht="39.75" customHeight="1">
      <c r="A258" s="70" t="s">
        <v>129</v>
      </c>
      <c r="B258" s="71" t="s">
        <v>136</v>
      </c>
      <c r="C258" s="71" t="s">
        <v>127</v>
      </c>
      <c r="D258" s="72" t="s">
        <v>62</v>
      </c>
      <c r="E258" s="71" t="s">
        <v>130</v>
      </c>
      <c r="F258" s="60">
        <v>1038669</v>
      </c>
      <c r="G258" s="60">
        <f>H258-F258</f>
        <v>9346</v>
      </c>
      <c r="H258" s="74">
        <v>1048015</v>
      </c>
      <c r="I258" s="74"/>
      <c r="J258" s="74">
        <v>1140471</v>
      </c>
      <c r="K258" s="74">
        <v>-68781</v>
      </c>
      <c r="L258" s="74">
        <v>-75065</v>
      </c>
      <c r="M258" s="60">
        <f>H258+K258</f>
        <v>979234</v>
      </c>
      <c r="N258" s="61"/>
      <c r="O258" s="60">
        <f>P258-M258</f>
        <v>-123717</v>
      </c>
      <c r="P258" s="60">
        <v>855517</v>
      </c>
      <c r="Q258" s="60">
        <v>12112</v>
      </c>
      <c r="R258" s="136"/>
      <c r="S258" s="60">
        <f>P258+R258</f>
        <v>855517</v>
      </c>
      <c r="T258" s="60">
        <v>12112</v>
      </c>
      <c r="U258" s="137"/>
      <c r="V258" s="60">
        <f>U258+S258</f>
        <v>855517</v>
      </c>
      <c r="W258" s="60">
        <f>T258</f>
        <v>12112</v>
      </c>
      <c r="X258" s="138"/>
      <c r="Y258" s="138"/>
      <c r="Z258" s="60">
        <f>V258+X258+Y258</f>
        <v>855517</v>
      </c>
      <c r="AA258" s="60">
        <f>W258+Y258</f>
        <v>12112</v>
      </c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</row>
    <row r="259" spans="1:66" s="8" customFormat="1" ht="24" customHeight="1">
      <c r="A259" s="70" t="s">
        <v>211</v>
      </c>
      <c r="B259" s="71" t="s">
        <v>136</v>
      </c>
      <c r="C259" s="71" t="s">
        <v>127</v>
      </c>
      <c r="D259" s="72" t="s">
        <v>210</v>
      </c>
      <c r="E259" s="71"/>
      <c r="F259" s="60"/>
      <c r="G259" s="60"/>
      <c r="H259" s="74"/>
      <c r="I259" s="74"/>
      <c r="J259" s="74"/>
      <c r="K259" s="74"/>
      <c r="L259" s="74"/>
      <c r="M259" s="60"/>
      <c r="N259" s="61"/>
      <c r="O259" s="60">
        <f aca="true" t="shared" si="177" ref="O259:AA260">O260</f>
        <v>12000</v>
      </c>
      <c r="P259" s="60">
        <f t="shared" si="177"/>
        <v>12000</v>
      </c>
      <c r="Q259" s="60">
        <f t="shared" si="177"/>
        <v>12000</v>
      </c>
      <c r="R259" s="60">
        <f t="shared" si="177"/>
        <v>0</v>
      </c>
      <c r="S259" s="60">
        <f t="shared" si="177"/>
        <v>12000</v>
      </c>
      <c r="T259" s="60">
        <f t="shared" si="177"/>
        <v>12000</v>
      </c>
      <c r="U259" s="60">
        <f t="shared" si="177"/>
        <v>0</v>
      </c>
      <c r="V259" s="60">
        <f t="shared" si="177"/>
        <v>12000</v>
      </c>
      <c r="W259" s="60">
        <f t="shared" si="177"/>
        <v>12000</v>
      </c>
      <c r="X259" s="60">
        <f t="shared" si="177"/>
        <v>0</v>
      </c>
      <c r="Y259" s="60">
        <f t="shared" si="177"/>
        <v>0</v>
      </c>
      <c r="Z259" s="60">
        <f t="shared" si="177"/>
        <v>12000</v>
      </c>
      <c r="AA259" s="60">
        <f t="shared" si="177"/>
        <v>12000</v>
      </c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</row>
    <row r="260" spans="1:66" s="8" customFormat="1" ht="75.75" customHeight="1">
      <c r="A260" s="70" t="s">
        <v>347</v>
      </c>
      <c r="B260" s="71" t="s">
        <v>136</v>
      </c>
      <c r="C260" s="71" t="s">
        <v>127</v>
      </c>
      <c r="D260" s="72" t="s">
        <v>328</v>
      </c>
      <c r="E260" s="71"/>
      <c r="F260" s="60"/>
      <c r="G260" s="60"/>
      <c r="H260" s="74"/>
      <c r="I260" s="74"/>
      <c r="J260" s="74"/>
      <c r="K260" s="74"/>
      <c r="L260" s="74"/>
      <c r="M260" s="60"/>
      <c r="N260" s="61"/>
      <c r="O260" s="60">
        <f t="shared" si="177"/>
        <v>12000</v>
      </c>
      <c r="P260" s="60">
        <f t="shared" si="177"/>
        <v>12000</v>
      </c>
      <c r="Q260" s="60">
        <f t="shared" si="177"/>
        <v>12000</v>
      </c>
      <c r="R260" s="60">
        <f t="shared" si="177"/>
        <v>0</v>
      </c>
      <c r="S260" s="60">
        <f t="shared" si="177"/>
        <v>12000</v>
      </c>
      <c r="T260" s="60">
        <f t="shared" si="177"/>
        <v>12000</v>
      </c>
      <c r="U260" s="60">
        <f t="shared" si="177"/>
        <v>0</v>
      </c>
      <c r="V260" s="60">
        <f t="shared" si="177"/>
        <v>12000</v>
      </c>
      <c r="W260" s="60">
        <f t="shared" si="177"/>
        <v>12000</v>
      </c>
      <c r="X260" s="60">
        <f t="shared" si="177"/>
        <v>0</v>
      </c>
      <c r="Y260" s="60">
        <f t="shared" si="177"/>
        <v>0</v>
      </c>
      <c r="Z260" s="60">
        <f t="shared" si="177"/>
        <v>12000</v>
      </c>
      <c r="AA260" s="60">
        <f t="shared" si="177"/>
        <v>12000</v>
      </c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</row>
    <row r="261" spans="1:66" s="8" customFormat="1" ht="112.5" customHeight="1">
      <c r="A261" s="70" t="s">
        <v>255</v>
      </c>
      <c r="B261" s="71" t="s">
        <v>136</v>
      </c>
      <c r="C261" s="71" t="s">
        <v>127</v>
      </c>
      <c r="D261" s="72" t="s">
        <v>328</v>
      </c>
      <c r="E261" s="71" t="s">
        <v>152</v>
      </c>
      <c r="F261" s="60"/>
      <c r="G261" s="60"/>
      <c r="H261" s="74"/>
      <c r="I261" s="74"/>
      <c r="J261" s="74"/>
      <c r="K261" s="74"/>
      <c r="L261" s="74"/>
      <c r="M261" s="60"/>
      <c r="N261" s="61"/>
      <c r="O261" s="60">
        <f>P261-M261</f>
        <v>12000</v>
      </c>
      <c r="P261" s="60">
        <v>12000</v>
      </c>
      <c r="Q261" s="60">
        <v>12000</v>
      </c>
      <c r="R261" s="136"/>
      <c r="S261" s="60">
        <f>P261+R261</f>
        <v>12000</v>
      </c>
      <c r="T261" s="60">
        <v>12000</v>
      </c>
      <c r="U261" s="137"/>
      <c r="V261" s="60">
        <f>U261+S261</f>
        <v>12000</v>
      </c>
      <c r="W261" s="60">
        <f>T261</f>
        <v>12000</v>
      </c>
      <c r="X261" s="138"/>
      <c r="Y261" s="138"/>
      <c r="Z261" s="60">
        <f>V261+X261+Y261</f>
        <v>12000</v>
      </c>
      <c r="AA261" s="60">
        <f>W261+Y261</f>
        <v>12000</v>
      </c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</row>
    <row r="262" spans="1:27" ht="15">
      <c r="A262" s="91"/>
      <c r="B262" s="92"/>
      <c r="C262" s="92"/>
      <c r="D262" s="93"/>
      <c r="E262" s="92"/>
      <c r="F262" s="48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6"/>
      <c r="V262" s="47"/>
      <c r="W262" s="47"/>
      <c r="X262" s="44"/>
      <c r="Y262" s="44"/>
      <c r="Z262" s="48"/>
      <c r="AA262" s="48"/>
    </row>
    <row r="263" spans="1:66" s="12" customFormat="1" ht="18.75">
      <c r="A263" s="54" t="s">
        <v>63</v>
      </c>
      <c r="B263" s="55" t="s">
        <v>136</v>
      </c>
      <c r="C263" s="55" t="s">
        <v>128</v>
      </c>
      <c r="D263" s="68"/>
      <c r="E263" s="55"/>
      <c r="F263" s="69">
        <f aca="true" t="shared" si="178" ref="F263:N263">F268+F266+F264</f>
        <v>1107938</v>
      </c>
      <c r="G263" s="69">
        <f t="shared" si="178"/>
        <v>205798</v>
      </c>
      <c r="H263" s="69">
        <f t="shared" si="178"/>
        <v>1313736</v>
      </c>
      <c r="I263" s="69">
        <f t="shared" si="178"/>
        <v>0</v>
      </c>
      <c r="J263" s="69">
        <f t="shared" si="178"/>
        <v>1475986</v>
      </c>
      <c r="K263" s="69">
        <f t="shared" si="178"/>
        <v>-144415</v>
      </c>
      <c r="L263" s="69">
        <f t="shared" si="178"/>
        <v>-157319</v>
      </c>
      <c r="M263" s="69">
        <f t="shared" si="178"/>
        <v>1169321</v>
      </c>
      <c r="N263" s="69">
        <f t="shared" si="178"/>
        <v>0</v>
      </c>
      <c r="O263" s="69">
        <f aca="true" t="shared" si="179" ref="O263:T263">O268+O266+O264</f>
        <v>-201398</v>
      </c>
      <c r="P263" s="69">
        <f t="shared" si="179"/>
        <v>967923</v>
      </c>
      <c r="Q263" s="69">
        <f t="shared" si="179"/>
        <v>0</v>
      </c>
      <c r="R263" s="69">
        <f t="shared" si="179"/>
        <v>0</v>
      </c>
      <c r="S263" s="69">
        <f t="shared" si="179"/>
        <v>967923</v>
      </c>
      <c r="T263" s="69">
        <f t="shared" si="179"/>
        <v>0</v>
      </c>
      <c r="U263" s="69">
        <f aca="true" t="shared" si="180" ref="U263:AA263">U268+U266+U264</f>
        <v>0</v>
      </c>
      <c r="V263" s="69">
        <f t="shared" si="180"/>
        <v>967923</v>
      </c>
      <c r="W263" s="69">
        <f t="shared" si="180"/>
        <v>0</v>
      </c>
      <c r="X263" s="69">
        <f t="shared" si="180"/>
        <v>9669</v>
      </c>
      <c r="Y263" s="69">
        <f t="shared" si="180"/>
        <v>0</v>
      </c>
      <c r="Z263" s="69">
        <f t="shared" si="180"/>
        <v>977592</v>
      </c>
      <c r="AA263" s="69">
        <f t="shared" si="180"/>
        <v>0</v>
      </c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</row>
    <row r="264" spans="1:66" s="12" customFormat="1" ht="55.5" customHeight="1">
      <c r="A264" s="70" t="s">
        <v>151</v>
      </c>
      <c r="B264" s="71" t="s">
        <v>136</v>
      </c>
      <c r="C264" s="71" t="s">
        <v>128</v>
      </c>
      <c r="D264" s="72" t="s">
        <v>38</v>
      </c>
      <c r="E264" s="135"/>
      <c r="F264" s="73">
        <f aca="true" t="shared" si="181" ref="F264:AA264">F265</f>
        <v>67263</v>
      </c>
      <c r="G264" s="73">
        <f t="shared" si="181"/>
        <v>13412</v>
      </c>
      <c r="H264" s="73">
        <f t="shared" si="181"/>
        <v>80675</v>
      </c>
      <c r="I264" s="73">
        <f t="shared" si="181"/>
        <v>0</v>
      </c>
      <c r="J264" s="73">
        <f t="shared" si="181"/>
        <v>110207</v>
      </c>
      <c r="K264" s="73">
        <f t="shared" si="181"/>
        <v>0</v>
      </c>
      <c r="L264" s="73">
        <f t="shared" si="181"/>
        <v>0</v>
      </c>
      <c r="M264" s="73">
        <f t="shared" si="181"/>
        <v>80675</v>
      </c>
      <c r="N264" s="73">
        <f t="shared" si="181"/>
        <v>0</v>
      </c>
      <c r="O264" s="73">
        <f t="shared" si="181"/>
        <v>-80075</v>
      </c>
      <c r="P264" s="73">
        <f t="shared" si="181"/>
        <v>600</v>
      </c>
      <c r="Q264" s="73">
        <f t="shared" si="181"/>
        <v>0</v>
      </c>
      <c r="R264" s="73">
        <f t="shared" si="181"/>
        <v>0</v>
      </c>
      <c r="S264" s="73">
        <f t="shared" si="181"/>
        <v>600</v>
      </c>
      <c r="T264" s="73">
        <f t="shared" si="181"/>
        <v>0</v>
      </c>
      <c r="U264" s="73">
        <f t="shared" si="181"/>
        <v>0</v>
      </c>
      <c r="V264" s="73">
        <f t="shared" si="181"/>
        <v>600</v>
      </c>
      <c r="W264" s="73">
        <f t="shared" si="181"/>
        <v>0</v>
      </c>
      <c r="X264" s="73">
        <f t="shared" si="181"/>
        <v>0</v>
      </c>
      <c r="Y264" s="73">
        <f t="shared" si="181"/>
        <v>0</v>
      </c>
      <c r="Z264" s="73">
        <f t="shared" si="181"/>
        <v>600</v>
      </c>
      <c r="AA264" s="73">
        <f t="shared" si="181"/>
        <v>0</v>
      </c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</row>
    <row r="265" spans="1:66" s="12" customFormat="1" ht="111" customHeight="1">
      <c r="A265" s="70" t="s">
        <v>255</v>
      </c>
      <c r="B265" s="71" t="s">
        <v>136</v>
      </c>
      <c r="C265" s="71" t="s">
        <v>128</v>
      </c>
      <c r="D265" s="72" t="s">
        <v>38</v>
      </c>
      <c r="E265" s="71" t="s">
        <v>152</v>
      </c>
      <c r="F265" s="60">
        <v>67263</v>
      </c>
      <c r="G265" s="60">
        <f>H265-F265</f>
        <v>13412</v>
      </c>
      <c r="H265" s="80">
        <v>80675</v>
      </c>
      <c r="I265" s="80"/>
      <c r="J265" s="80">
        <v>110207</v>
      </c>
      <c r="K265" s="139"/>
      <c r="L265" s="139"/>
      <c r="M265" s="60">
        <f>H265+K265</f>
        <v>80675</v>
      </c>
      <c r="N265" s="61"/>
      <c r="O265" s="60">
        <f>P265-M265</f>
        <v>-80075</v>
      </c>
      <c r="P265" s="60">
        <v>600</v>
      </c>
      <c r="Q265" s="60"/>
      <c r="R265" s="139"/>
      <c r="S265" s="60">
        <f>P265+R265</f>
        <v>600</v>
      </c>
      <c r="T265" s="60"/>
      <c r="U265" s="89"/>
      <c r="V265" s="60">
        <f>U265+S265</f>
        <v>600</v>
      </c>
      <c r="W265" s="60">
        <f>T265</f>
        <v>0</v>
      </c>
      <c r="X265" s="90"/>
      <c r="Y265" s="90"/>
      <c r="Z265" s="60">
        <f>V265+X265+Y265</f>
        <v>600</v>
      </c>
      <c r="AA265" s="60">
        <f>W265+Y265</f>
        <v>0</v>
      </c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</row>
    <row r="266" spans="1:66" s="12" customFormat="1" ht="39.75" customHeight="1">
      <c r="A266" s="70" t="s">
        <v>258</v>
      </c>
      <c r="B266" s="71" t="s">
        <v>136</v>
      </c>
      <c r="C266" s="71" t="s">
        <v>128</v>
      </c>
      <c r="D266" s="72" t="s">
        <v>64</v>
      </c>
      <c r="E266" s="71"/>
      <c r="F266" s="73">
        <f aca="true" t="shared" si="182" ref="F266:AA266">F267</f>
        <v>573526</v>
      </c>
      <c r="G266" s="73">
        <f t="shared" si="182"/>
        <v>82674</v>
      </c>
      <c r="H266" s="73">
        <f t="shared" si="182"/>
        <v>656200</v>
      </c>
      <c r="I266" s="73">
        <f t="shared" si="182"/>
        <v>0</v>
      </c>
      <c r="J266" s="73">
        <f t="shared" si="182"/>
        <v>739716</v>
      </c>
      <c r="K266" s="73">
        <f t="shared" si="182"/>
        <v>-119300</v>
      </c>
      <c r="L266" s="73">
        <f t="shared" si="182"/>
        <v>-130548</v>
      </c>
      <c r="M266" s="73">
        <f t="shared" si="182"/>
        <v>536900</v>
      </c>
      <c r="N266" s="73">
        <f t="shared" si="182"/>
        <v>0</v>
      </c>
      <c r="O266" s="73">
        <f t="shared" si="182"/>
        <v>-31823</v>
      </c>
      <c r="P266" s="73">
        <f t="shared" si="182"/>
        <v>505077</v>
      </c>
      <c r="Q266" s="73">
        <f t="shared" si="182"/>
        <v>0</v>
      </c>
      <c r="R266" s="73">
        <f t="shared" si="182"/>
        <v>0</v>
      </c>
      <c r="S266" s="73">
        <f t="shared" si="182"/>
        <v>505077</v>
      </c>
      <c r="T266" s="73">
        <f t="shared" si="182"/>
        <v>0</v>
      </c>
      <c r="U266" s="73">
        <f t="shared" si="182"/>
        <v>0</v>
      </c>
      <c r="V266" s="73">
        <f t="shared" si="182"/>
        <v>505077</v>
      </c>
      <c r="W266" s="73">
        <f t="shared" si="182"/>
        <v>0</v>
      </c>
      <c r="X266" s="73">
        <f t="shared" si="182"/>
        <v>0</v>
      </c>
      <c r="Y266" s="73">
        <f t="shared" si="182"/>
        <v>0</v>
      </c>
      <c r="Z266" s="73">
        <f t="shared" si="182"/>
        <v>505077</v>
      </c>
      <c r="AA266" s="73">
        <f t="shared" si="182"/>
        <v>0</v>
      </c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</row>
    <row r="267" spans="1:66" s="12" customFormat="1" ht="33.75">
      <c r="A267" s="70" t="s">
        <v>129</v>
      </c>
      <c r="B267" s="71" t="s">
        <v>136</v>
      </c>
      <c r="C267" s="71" t="s">
        <v>128</v>
      </c>
      <c r="D267" s="72" t="s">
        <v>64</v>
      </c>
      <c r="E267" s="71" t="s">
        <v>130</v>
      </c>
      <c r="F267" s="60">
        <v>573526</v>
      </c>
      <c r="G267" s="60">
        <f>H267-F267</f>
        <v>82674</v>
      </c>
      <c r="H267" s="80">
        <f>12408+646284-2492</f>
        <v>656200</v>
      </c>
      <c r="I267" s="80"/>
      <c r="J267" s="80">
        <f>13753+728818-2855</f>
        <v>739716</v>
      </c>
      <c r="K267" s="80">
        <v>-119300</v>
      </c>
      <c r="L267" s="80">
        <v>-130548</v>
      </c>
      <c r="M267" s="60">
        <f>H267+K267</f>
        <v>536900</v>
      </c>
      <c r="N267" s="61"/>
      <c r="O267" s="60">
        <f>P267-M267</f>
        <v>-31823</v>
      </c>
      <c r="P267" s="60">
        <f>9817+495260</f>
        <v>505077</v>
      </c>
      <c r="Q267" s="60"/>
      <c r="R267" s="139"/>
      <c r="S267" s="60">
        <f>P267+R267</f>
        <v>505077</v>
      </c>
      <c r="T267" s="60"/>
      <c r="U267" s="89"/>
      <c r="V267" s="60">
        <f>U267+S267</f>
        <v>505077</v>
      </c>
      <c r="W267" s="60">
        <f>T267</f>
        <v>0</v>
      </c>
      <c r="X267" s="90"/>
      <c r="Y267" s="90"/>
      <c r="Z267" s="60">
        <f>V267+X267+Y267</f>
        <v>505077</v>
      </c>
      <c r="AA267" s="60">
        <f>W267+Y267</f>
        <v>0</v>
      </c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</row>
    <row r="268" spans="1:66" s="12" customFormat="1" ht="39" customHeight="1">
      <c r="A268" s="70" t="s">
        <v>65</v>
      </c>
      <c r="B268" s="71" t="s">
        <v>136</v>
      </c>
      <c r="C268" s="71" t="s">
        <v>128</v>
      </c>
      <c r="D268" s="72" t="s">
        <v>66</v>
      </c>
      <c r="E268" s="71"/>
      <c r="F268" s="73">
        <f aca="true" t="shared" si="183" ref="F268:AA268">F269</f>
        <v>467149</v>
      </c>
      <c r="G268" s="73">
        <f t="shared" si="183"/>
        <v>109712</v>
      </c>
      <c r="H268" s="73">
        <f t="shared" si="183"/>
        <v>576861</v>
      </c>
      <c r="I268" s="73">
        <f t="shared" si="183"/>
        <v>0</v>
      </c>
      <c r="J268" s="73">
        <f t="shared" si="183"/>
        <v>626063</v>
      </c>
      <c r="K268" s="73">
        <f t="shared" si="183"/>
        <v>-25115</v>
      </c>
      <c r="L268" s="73">
        <f t="shared" si="183"/>
        <v>-26771</v>
      </c>
      <c r="M268" s="73">
        <f t="shared" si="183"/>
        <v>551746</v>
      </c>
      <c r="N268" s="73">
        <f t="shared" si="183"/>
        <v>0</v>
      </c>
      <c r="O268" s="73">
        <f t="shared" si="183"/>
        <v>-89500</v>
      </c>
      <c r="P268" s="73">
        <f t="shared" si="183"/>
        <v>462246</v>
      </c>
      <c r="Q268" s="73">
        <f t="shared" si="183"/>
        <v>0</v>
      </c>
      <c r="R268" s="73">
        <f t="shared" si="183"/>
        <v>0</v>
      </c>
      <c r="S268" s="73">
        <f t="shared" si="183"/>
        <v>462246</v>
      </c>
      <c r="T268" s="73">
        <f t="shared" si="183"/>
        <v>0</v>
      </c>
      <c r="U268" s="73">
        <f t="shared" si="183"/>
        <v>0</v>
      </c>
      <c r="V268" s="73">
        <f t="shared" si="183"/>
        <v>462246</v>
      </c>
      <c r="W268" s="73">
        <f t="shared" si="183"/>
        <v>0</v>
      </c>
      <c r="X268" s="73">
        <f t="shared" si="183"/>
        <v>9669</v>
      </c>
      <c r="Y268" s="73">
        <f t="shared" si="183"/>
        <v>0</v>
      </c>
      <c r="Z268" s="73">
        <f t="shared" si="183"/>
        <v>471915</v>
      </c>
      <c r="AA268" s="73">
        <f t="shared" si="183"/>
        <v>0</v>
      </c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</row>
    <row r="269" spans="1:66" s="14" customFormat="1" ht="36.75" customHeight="1">
      <c r="A269" s="70" t="s">
        <v>129</v>
      </c>
      <c r="B269" s="71" t="s">
        <v>136</v>
      </c>
      <c r="C269" s="71" t="s">
        <v>128</v>
      </c>
      <c r="D269" s="72" t="s">
        <v>66</v>
      </c>
      <c r="E269" s="71" t="s">
        <v>130</v>
      </c>
      <c r="F269" s="60">
        <v>467149</v>
      </c>
      <c r="G269" s="60">
        <f>H269-F269</f>
        <v>109712</v>
      </c>
      <c r="H269" s="80">
        <f>159786+117293+300978-1196</f>
        <v>576861</v>
      </c>
      <c r="I269" s="80"/>
      <c r="J269" s="80">
        <f>172674+129187+325385-1183</f>
        <v>626063</v>
      </c>
      <c r="K269" s="80">
        <v>-25115</v>
      </c>
      <c r="L269" s="80">
        <v>-26771</v>
      </c>
      <c r="M269" s="60">
        <f>H269+K269</f>
        <v>551746</v>
      </c>
      <c r="N269" s="61"/>
      <c r="O269" s="60">
        <f>P269-M269</f>
        <v>-89500</v>
      </c>
      <c r="P269" s="60">
        <f>76523+233044+152679</f>
        <v>462246</v>
      </c>
      <c r="Q269" s="60"/>
      <c r="R269" s="81"/>
      <c r="S269" s="60">
        <f>P269+R269</f>
        <v>462246</v>
      </c>
      <c r="T269" s="60"/>
      <c r="U269" s="86"/>
      <c r="V269" s="60">
        <f>U269+S269</f>
        <v>462246</v>
      </c>
      <c r="W269" s="60">
        <f>T269</f>
        <v>0</v>
      </c>
      <c r="X269" s="60">
        <v>9669</v>
      </c>
      <c r="Y269" s="84"/>
      <c r="Z269" s="60">
        <f>V269+X269+Y269</f>
        <v>471915</v>
      </c>
      <c r="AA269" s="60">
        <f>W269+Y269</f>
        <v>0</v>
      </c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</row>
    <row r="270" spans="1:66" s="16" customFormat="1" ht="16.5">
      <c r="A270" s="70"/>
      <c r="B270" s="71"/>
      <c r="C270" s="71"/>
      <c r="D270" s="128"/>
      <c r="E270" s="71"/>
      <c r="F270" s="14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62"/>
      <c r="V270" s="61"/>
      <c r="W270" s="61"/>
      <c r="X270" s="63"/>
      <c r="Y270" s="63"/>
      <c r="Z270" s="60"/>
      <c r="AA270" s="60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</row>
    <row r="271" spans="1:66" s="16" customFormat="1" ht="56.25">
      <c r="A271" s="54" t="s">
        <v>167</v>
      </c>
      <c r="B271" s="55" t="s">
        <v>136</v>
      </c>
      <c r="C271" s="55" t="s">
        <v>159</v>
      </c>
      <c r="D271" s="68"/>
      <c r="E271" s="55"/>
      <c r="F271" s="57">
        <f aca="true" t="shared" si="184" ref="F271:U272">F272</f>
        <v>4930</v>
      </c>
      <c r="G271" s="57">
        <f t="shared" si="184"/>
        <v>417</v>
      </c>
      <c r="H271" s="57">
        <f t="shared" si="184"/>
        <v>5347</v>
      </c>
      <c r="I271" s="57">
        <f t="shared" si="184"/>
        <v>0</v>
      </c>
      <c r="J271" s="57">
        <f t="shared" si="184"/>
        <v>5745</v>
      </c>
      <c r="K271" s="57">
        <f t="shared" si="184"/>
        <v>0</v>
      </c>
      <c r="L271" s="57">
        <f t="shared" si="184"/>
        <v>0</v>
      </c>
      <c r="M271" s="57">
        <f t="shared" si="184"/>
        <v>5347</v>
      </c>
      <c r="N271" s="57">
        <f t="shared" si="184"/>
        <v>0</v>
      </c>
      <c r="O271" s="57">
        <f t="shared" si="184"/>
        <v>-628</v>
      </c>
      <c r="P271" s="57">
        <f t="shared" si="184"/>
        <v>4719</v>
      </c>
      <c r="Q271" s="57">
        <f t="shared" si="184"/>
        <v>0</v>
      </c>
      <c r="R271" s="57">
        <f t="shared" si="184"/>
        <v>0</v>
      </c>
      <c r="S271" s="57">
        <f t="shared" si="184"/>
        <v>4719</v>
      </c>
      <c r="T271" s="57">
        <f t="shared" si="184"/>
        <v>0</v>
      </c>
      <c r="U271" s="57">
        <f t="shared" si="184"/>
        <v>0</v>
      </c>
      <c r="V271" s="57">
        <f aca="true" t="shared" si="185" ref="U271:AA272">V272</f>
        <v>4719</v>
      </c>
      <c r="W271" s="57">
        <f t="shared" si="185"/>
        <v>0</v>
      </c>
      <c r="X271" s="57">
        <f t="shared" si="185"/>
        <v>286</v>
      </c>
      <c r="Y271" s="57">
        <f t="shared" si="185"/>
        <v>0</v>
      </c>
      <c r="Z271" s="57">
        <f t="shared" si="185"/>
        <v>5005</v>
      </c>
      <c r="AA271" s="57">
        <f t="shared" si="185"/>
        <v>0</v>
      </c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</row>
    <row r="272" spans="1:66" s="10" customFormat="1" ht="33">
      <c r="A272" s="70" t="s">
        <v>67</v>
      </c>
      <c r="B272" s="71" t="s">
        <v>136</v>
      </c>
      <c r="C272" s="71" t="s">
        <v>159</v>
      </c>
      <c r="D272" s="72" t="s">
        <v>68</v>
      </c>
      <c r="E272" s="71"/>
      <c r="F272" s="60">
        <f t="shared" si="184"/>
        <v>4930</v>
      </c>
      <c r="G272" s="60">
        <f t="shared" si="184"/>
        <v>417</v>
      </c>
      <c r="H272" s="60">
        <f t="shared" si="184"/>
        <v>5347</v>
      </c>
      <c r="I272" s="60">
        <f t="shared" si="184"/>
        <v>0</v>
      </c>
      <c r="J272" s="60">
        <f t="shared" si="184"/>
        <v>5745</v>
      </c>
      <c r="K272" s="60">
        <f t="shared" si="184"/>
        <v>0</v>
      </c>
      <c r="L272" s="60">
        <f t="shared" si="184"/>
        <v>0</v>
      </c>
      <c r="M272" s="60">
        <f t="shared" si="184"/>
        <v>5347</v>
      </c>
      <c r="N272" s="60">
        <f t="shared" si="184"/>
        <v>0</v>
      </c>
      <c r="O272" s="60">
        <f t="shared" si="184"/>
        <v>-628</v>
      </c>
      <c r="P272" s="60">
        <f t="shared" si="184"/>
        <v>4719</v>
      </c>
      <c r="Q272" s="60">
        <f t="shared" si="184"/>
        <v>0</v>
      </c>
      <c r="R272" s="60">
        <f t="shared" si="184"/>
        <v>0</v>
      </c>
      <c r="S272" s="60">
        <f t="shared" si="184"/>
        <v>4719</v>
      </c>
      <c r="T272" s="60">
        <f t="shared" si="184"/>
        <v>0</v>
      </c>
      <c r="U272" s="60">
        <f t="shared" si="185"/>
        <v>0</v>
      </c>
      <c r="V272" s="60">
        <f t="shared" si="185"/>
        <v>4719</v>
      </c>
      <c r="W272" s="60">
        <f t="shared" si="185"/>
        <v>0</v>
      </c>
      <c r="X272" s="60">
        <f t="shared" si="185"/>
        <v>286</v>
      </c>
      <c r="Y272" s="60">
        <f t="shared" si="185"/>
        <v>0</v>
      </c>
      <c r="Z272" s="60">
        <f t="shared" si="185"/>
        <v>5005</v>
      </c>
      <c r="AA272" s="60">
        <f t="shared" si="185"/>
        <v>0</v>
      </c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</row>
    <row r="273" spans="1:66" s="27" customFormat="1" ht="33">
      <c r="A273" s="70" t="s">
        <v>129</v>
      </c>
      <c r="B273" s="71" t="s">
        <v>136</v>
      </c>
      <c r="C273" s="71" t="s">
        <v>159</v>
      </c>
      <c r="D273" s="72" t="s">
        <v>68</v>
      </c>
      <c r="E273" s="71" t="s">
        <v>130</v>
      </c>
      <c r="F273" s="60">
        <v>4930</v>
      </c>
      <c r="G273" s="60">
        <f>H273-F273</f>
        <v>417</v>
      </c>
      <c r="H273" s="80">
        <f>2681+2666</f>
        <v>5347</v>
      </c>
      <c r="I273" s="80"/>
      <c r="J273" s="80">
        <f>2890+2855</f>
        <v>5745</v>
      </c>
      <c r="K273" s="141"/>
      <c r="L273" s="141"/>
      <c r="M273" s="60">
        <f>H273+K273</f>
        <v>5347</v>
      </c>
      <c r="N273" s="61"/>
      <c r="O273" s="60">
        <f>P273-M273</f>
        <v>-628</v>
      </c>
      <c r="P273" s="60">
        <f>2304+2415</f>
        <v>4719</v>
      </c>
      <c r="Q273" s="60"/>
      <c r="R273" s="141"/>
      <c r="S273" s="60">
        <f>P273+R273</f>
        <v>4719</v>
      </c>
      <c r="T273" s="60"/>
      <c r="U273" s="113"/>
      <c r="V273" s="60">
        <f>U273+S273</f>
        <v>4719</v>
      </c>
      <c r="W273" s="60">
        <f>T273</f>
        <v>0</v>
      </c>
      <c r="X273" s="60">
        <v>286</v>
      </c>
      <c r="Y273" s="114"/>
      <c r="Z273" s="60">
        <f>V273+X273+Y273</f>
        <v>5005</v>
      </c>
      <c r="AA273" s="60">
        <f>W273+Y273</f>
        <v>0</v>
      </c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</row>
    <row r="274" spans="1:66" s="27" customFormat="1" ht="16.5">
      <c r="A274" s="70"/>
      <c r="B274" s="71"/>
      <c r="C274" s="71"/>
      <c r="D274" s="72"/>
      <c r="E274" s="71"/>
      <c r="F274" s="142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13"/>
      <c r="V274" s="115"/>
      <c r="W274" s="115"/>
      <c r="X274" s="114"/>
      <c r="Y274" s="114"/>
      <c r="Z274" s="116"/>
      <c r="AA274" s="11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</row>
    <row r="275" spans="1:66" s="27" customFormat="1" ht="37.5">
      <c r="A275" s="54" t="s">
        <v>169</v>
      </c>
      <c r="B275" s="55" t="s">
        <v>136</v>
      </c>
      <c r="C275" s="55" t="s">
        <v>150</v>
      </c>
      <c r="D275" s="68"/>
      <c r="E275" s="55"/>
      <c r="F275" s="69">
        <f aca="true" t="shared" si="186" ref="F275:U276">F276</f>
        <v>43777</v>
      </c>
      <c r="G275" s="69">
        <f t="shared" si="186"/>
        <v>674</v>
      </c>
      <c r="H275" s="69">
        <f t="shared" si="186"/>
        <v>44451</v>
      </c>
      <c r="I275" s="69">
        <f t="shared" si="186"/>
        <v>0</v>
      </c>
      <c r="J275" s="69">
        <f t="shared" si="186"/>
        <v>50448</v>
      </c>
      <c r="K275" s="69">
        <f t="shared" si="186"/>
        <v>0</v>
      </c>
      <c r="L275" s="69">
        <f t="shared" si="186"/>
        <v>0</v>
      </c>
      <c r="M275" s="69">
        <f t="shared" si="186"/>
        <v>44451</v>
      </c>
      <c r="N275" s="69">
        <f t="shared" si="186"/>
        <v>0</v>
      </c>
      <c r="O275" s="69">
        <f t="shared" si="186"/>
        <v>-4898</v>
      </c>
      <c r="P275" s="69">
        <f t="shared" si="186"/>
        <v>39553</v>
      </c>
      <c r="Q275" s="69">
        <f t="shared" si="186"/>
        <v>0</v>
      </c>
      <c r="R275" s="69">
        <f t="shared" si="186"/>
        <v>0</v>
      </c>
      <c r="S275" s="69">
        <f t="shared" si="186"/>
        <v>39553</v>
      </c>
      <c r="T275" s="69">
        <f t="shared" si="186"/>
        <v>0</v>
      </c>
      <c r="U275" s="69">
        <f t="shared" si="186"/>
        <v>0</v>
      </c>
      <c r="V275" s="69">
        <f aca="true" t="shared" si="187" ref="U275:AA276">V276</f>
        <v>39553</v>
      </c>
      <c r="W275" s="69">
        <f t="shared" si="187"/>
        <v>0</v>
      </c>
      <c r="X275" s="69">
        <f t="shared" si="187"/>
        <v>0</v>
      </c>
      <c r="Y275" s="69">
        <f t="shared" si="187"/>
        <v>0</v>
      </c>
      <c r="Z275" s="69">
        <f t="shared" si="187"/>
        <v>39553</v>
      </c>
      <c r="AA275" s="69">
        <f t="shared" si="187"/>
        <v>0</v>
      </c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</row>
    <row r="276" spans="1:66" s="27" customFormat="1" ht="16.5">
      <c r="A276" s="70" t="s">
        <v>69</v>
      </c>
      <c r="B276" s="71" t="s">
        <v>136</v>
      </c>
      <c r="C276" s="71" t="s">
        <v>150</v>
      </c>
      <c r="D276" s="72" t="s">
        <v>70</v>
      </c>
      <c r="E276" s="71"/>
      <c r="F276" s="73">
        <f t="shared" si="186"/>
        <v>43777</v>
      </c>
      <c r="G276" s="73">
        <f t="shared" si="186"/>
        <v>674</v>
      </c>
      <c r="H276" s="73">
        <f t="shared" si="186"/>
        <v>44451</v>
      </c>
      <c r="I276" s="73">
        <f t="shared" si="186"/>
        <v>0</v>
      </c>
      <c r="J276" s="73">
        <f t="shared" si="186"/>
        <v>50448</v>
      </c>
      <c r="K276" s="73">
        <f t="shared" si="186"/>
        <v>0</v>
      </c>
      <c r="L276" s="73">
        <f t="shared" si="186"/>
        <v>0</v>
      </c>
      <c r="M276" s="73">
        <f t="shared" si="186"/>
        <v>44451</v>
      </c>
      <c r="N276" s="73">
        <f t="shared" si="186"/>
        <v>0</v>
      </c>
      <c r="O276" s="73">
        <f t="shared" si="186"/>
        <v>-4898</v>
      </c>
      <c r="P276" s="73">
        <f t="shared" si="186"/>
        <v>39553</v>
      </c>
      <c r="Q276" s="73">
        <f t="shared" si="186"/>
        <v>0</v>
      </c>
      <c r="R276" s="73">
        <f t="shared" si="186"/>
        <v>0</v>
      </c>
      <c r="S276" s="73">
        <f t="shared" si="186"/>
        <v>39553</v>
      </c>
      <c r="T276" s="73">
        <f t="shared" si="186"/>
        <v>0</v>
      </c>
      <c r="U276" s="73">
        <f t="shared" si="187"/>
        <v>0</v>
      </c>
      <c r="V276" s="73">
        <f t="shared" si="187"/>
        <v>39553</v>
      </c>
      <c r="W276" s="73">
        <f t="shared" si="187"/>
        <v>0</v>
      </c>
      <c r="X276" s="73">
        <f t="shared" si="187"/>
        <v>0</v>
      </c>
      <c r="Y276" s="73">
        <f t="shared" si="187"/>
        <v>0</v>
      </c>
      <c r="Z276" s="73">
        <f t="shared" si="187"/>
        <v>39553</v>
      </c>
      <c r="AA276" s="73">
        <f t="shared" si="187"/>
        <v>0</v>
      </c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</row>
    <row r="277" spans="1:66" s="27" customFormat="1" ht="33">
      <c r="A277" s="70" t="s">
        <v>129</v>
      </c>
      <c r="B277" s="71" t="s">
        <v>136</v>
      </c>
      <c r="C277" s="71" t="s">
        <v>150</v>
      </c>
      <c r="D277" s="72" t="s">
        <v>70</v>
      </c>
      <c r="E277" s="71" t="s">
        <v>130</v>
      </c>
      <c r="F277" s="60">
        <v>43777</v>
      </c>
      <c r="G277" s="60">
        <f>H277-F277</f>
        <v>674</v>
      </c>
      <c r="H277" s="80">
        <v>44451</v>
      </c>
      <c r="I277" s="80"/>
      <c r="J277" s="80">
        <v>50448</v>
      </c>
      <c r="K277" s="141"/>
      <c r="L277" s="141"/>
      <c r="M277" s="60">
        <f>H277+K277</f>
        <v>44451</v>
      </c>
      <c r="N277" s="61"/>
      <c r="O277" s="60">
        <f>P277-M277</f>
        <v>-4898</v>
      </c>
      <c r="P277" s="60">
        <v>39553</v>
      </c>
      <c r="Q277" s="60"/>
      <c r="R277" s="141"/>
      <c r="S277" s="60">
        <f>P277+R277</f>
        <v>39553</v>
      </c>
      <c r="T277" s="60"/>
      <c r="U277" s="113"/>
      <c r="V277" s="60">
        <f>U277+S277</f>
        <v>39553</v>
      </c>
      <c r="W277" s="60">
        <f>T277</f>
        <v>0</v>
      </c>
      <c r="X277" s="114"/>
      <c r="Y277" s="114"/>
      <c r="Z277" s="60">
        <f>V277+X277+Y277</f>
        <v>39553</v>
      </c>
      <c r="AA277" s="60">
        <f>W277+Y277</f>
        <v>0</v>
      </c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</row>
    <row r="278" spans="1:66" s="27" customFormat="1" ht="16.5">
      <c r="A278" s="70"/>
      <c r="B278" s="71"/>
      <c r="C278" s="71"/>
      <c r="D278" s="72"/>
      <c r="E278" s="71"/>
      <c r="F278" s="142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13"/>
      <c r="V278" s="115"/>
      <c r="W278" s="115"/>
      <c r="X278" s="114"/>
      <c r="Y278" s="114"/>
      <c r="Z278" s="116"/>
      <c r="AA278" s="11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</row>
    <row r="279" spans="1:66" s="27" customFormat="1" ht="37.5">
      <c r="A279" s="54" t="s">
        <v>71</v>
      </c>
      <c r="B279" s="55" t="s">
        <v>136</v>
      </c>
      <c r="C279" s="55" t="s">
        <v>136</v>
      </c>
      <c r="D279" s="68"/>
      <c r="E279" s="55"/>
      <c r="F279" s="69">
        <f aca="true" t="shared" si="188" ref="F279:N279">F284+F280+F286</f>
        <v>44527</v>
      </c>
      <c r="G279" s="69">
        <f t="shared" si="188"/>
        <v>21442</v>
      </c>
      <c r="H279" s="69">
        <f t="shared" si="188"/>
        <v>65969</v>
      </c>
      <c r="I279" s="69">
        <f t="shared" si="188"/>
        <v>0</v>
      </c>
      <c r="J279" s="69">
        <f t="shared" si="188"/>
        <v>70787</v>
      </c>
      <c r="K279" s="69">
        <f t="shared" si="188"/>
        <v>0</v>
      </c>
      <c r="L279" s="69">
        <f t="shared" si="188"/>
        <v>0</v>
      </c>
      <c r="M279" s="69">
        <f t="shared" si="188"/>
        <v>65969</v>
      </c>
      <c r="N279" s="69">
        <f t="shared" si="188"/>
        <v>0</v>
      </c>
      <c r="O279" s="69">
        <f aca="true" t="shared" si="189" ref="O279:T279">O284+O280+O286</f>
        <v>-28811</v>
      </c>
      <c r="P279" s="69">
        <f t="shared" si="189"/>
        <v>37158</v>
      </c>
      <c r="Q279" s="69">
        <f t="shared" si="189"/>
        <v>0</v>
      </c>
      <c r="R279" s="69">
        <f t="shared" si="189"/>
        <v>0</v>
      </c>
      <c r="S279" s="69">
        <f t="shared" si="189"/>
        <v>37158</v>
      </c>
      <c r="T279" s="69">
        <f t="shared" si="189"/>
        <v>0</v>
      </c>
      <c r="U279" s="69">
        <f aca="true" t="shared" si="190" ref="U279:AA279">U284+U280+U286</f>
        <v>0</v>
      </c>
      <c r="V279" s="69">
        <f t="shared" si="190"/>
        <v>37158</v>
      </c>
      <c r="W279" s="69">
        <f t="shared" si="190"/>
        <v>0</v>
      </c>
      <c r="X279" s="69">
        <f t="shared" si="190"/>
        <v>0</v>
      </c>
      <c r="Y279" s="69">
        <f t="shared" si="190"/>
        <v>0</v>
      </c>
      <c r="Z279" s="69">
        <f t="shared" si="190"/>
        <v>37158</v>
      </c>
      <c r="AA279" s="69">
        <f t="shared" si="190"/>
        <v>0</v>
      </c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</row>
    <row r="280" spans="1:66" s="27" customFormat="1" ht="34.5" customHeight="1">
      <c r="A280" s="70" t="s">
        <v>72</v>
      </c>
      <c r="B280" s="71" t="s">
        <v>136</v>
      </c>
      <c r="C280" s="71" t="s">
        <v>136</v>
      </c>
      <c r="D280" s="72" t="s">
        <v>73</v>
      </c>
      <c r="E280" s="71"/>
      <c r="F280" s="60">
        <f>F281+F283</f>
        <v>26550</v>
      </c>
      <c r="G280" s="60">
        <f aca="true" t="shared" si="191" ref="G280:N280">G281+G282</f>
        <v>4147</v>
      </c>
      <c r="H280" s="60">
        <f t="shared" si="191"/>
        <v>30697</v>
      </c>
      <c r="I280" s="60">
        <f t="shared" si="191"/>
        <v>0</v>
      </c>
      <c r="J280" s="60">
        <f t="shared" si="191"/>
        <v>33007</v>
      </c>
      <c r="K280" s="60">
        <f t="shared" si="191"/>
        <v>-489</v>
      </c>
      <c r="L280" s="60">
        <f t="shared" si="191"/>
        <v>-524</v>
      </c>
      <c r="M280" s="60">
        <f t="shared" si="191"/>
        <v>30208</v>
      </c>
      <c r="N280" s="60">
        <f t="shared" si="191"/>
        <v>0</v>
      </c>
      <c r="O280" s="60">
        <f aca="true" t="shared" si="192" ref="O280:T280">O281+O282</f>
        <v>-7678</v>
      </c>
      <c r="P280" s="60">
        <f t="shared" si="192"/>
        <v>22530</v>
      </c>
      <c r="Q280" s="60">
        <f t="shared" si="192"/>
        <v>0</v>
      </c>
      <c r="R280" s="60">
        <f t="shared" si="192"/>
        <v>0</v>
      </c>
      <c r="S280" s="60">
        <f t="shared" si="192"/>
        <v>22530</v>
      </c>
      <c r="T280" s="60">
        <f t="shared" si="192"/>
        <v>0</v>
      </c>
      <c r="U280" s="60">
        <f aca="true" t="shared" si="193" ref="U280:AA280">U281+U282</f>
        <v>0</v>
      </c>
      <c r="V280" s="60">
        <f t="shared" si="193"/>
        <v>22530</v>
      </c>
      <c r="W280" s="60">
        <f t="shared" si="193"/>
        <v>0</v>
      </c>
      <c r="X280" s="60">
        <f t="shared" si="193"/>
        <v>0</v>
      </c>
      <c r="Y280" s="60">
        <f t="shared" si="193"/>
        <v>0</v>
      </c>
      <c r="Z280" s="60">
        <f t="shared" si="193"/>
        <v>22530</v>
      </c>
      <c r="AA280" s="60">
        <f t="shared" si="193"/>
        <v>0</v>
      </c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</row>
    <row r="281" spans="1:66" s="27" customFormat="1" ht="33">
      <c r="A281" s="70" t="s">
        <v>129</v>
      </c>
      <c r="B281" s="71" t="s">
        <v>136</v>
      </c>
      <c r="C281" s="71" t="s">
        <v>136</v>
      </c>
      <c r="D281" s="72" t="s">
        <v>73</v>
      </c>
      <c r="E281" s="71" t="s">
        <v>130</v>
      </c>
      <c r="F281" s="60">
        <v>26550</v>
      </c>
      <c r="G281" s="60">
        <f>H281-F281</f>
        <v>4147</v>
      </c>
      <c r="H281" s="80">
        <f>30697</f>
        <v>30697</v>
      </c>
      <c r="I281" s="80"/>
      <c r="J281" s="80">
        <f>33007</f>
        <v>33007</v>
      </c>
      <c r="K281" s="80">
        <v>-489</v>
      </c>
      <c r="L281" s="80">
        <v>-524</v>
      </c>
      <c r="M281" s="60">
        <f>H281+K281</f>
        <v>30208</v>
      </c>
      <c r="N281" s="61"/>
      <c r="O281" s="60">
        <f>P281-M281</f>
        <v>-7678</v>
      </c>
      <c r="P281" s="60">
        <v>22530</v>
      </c>
      <c r="Q281" s="60"/>
      <c r="R281" s="141"/>
      <c r="S281" s="60">
        <f>P281+R281</f>
        <v>22530</v>
      </c>
      <c r="T281" s="60"/>
      <c r="U281" s="113"/>
      <c r="V281" s="60">
        <f>U281+S281</f>
        <v>22530</v>
      </c>
      <c r="W281" s="60">
        <f>T281</f>
        <v>0</v>
      </c>
      <c r="X281" s="114"/>
      <c r="Y281" s="114"/>
      <c r="Z281" s="60">
        <f>V281+X281+Y281</f>
        <v>22530</v>
      </c>
      <c r="AA281" s="60">
        <f>W281+Y281</f>
        <v>0</v>
      </c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</row>
    <row r="282" spans="1:66" s="27" customFormat="1" ht="66" hidden="1">
      <c r="A282" s="70" t="s">
        <v>236</v>
      </c>
      <c r="B282" s="71" t="s">
        <v>136</v>
      </c>
      <c r="C282" s="71" t="s">
        <v>136</v>
      </c>
      <c r="D282" s="72" t="s">
        <v>235</v>
      </c>
      <c r="E282" s="71"/>
      <c r="F282" s="60"/>
      <c r="G282" s="60">
        <f>G283</f>
        <v>0</v>
      </c>
      <c r="H282" s="60">
        <f>H283</f>
        <v>0</v>
      </c>
      <c r="I282" s="60">
        <f>I283</f>
        <v>0</v>
      </c>
      <c r="J282" s="60">
        <f>J283</f>
        <v>0</v>
      </c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13"/>
      <c r="V282" s="115"/>
      <c r="W282" s="115"/>
      <c r="X282" s="114"/>
      <c r="Y282" s="114"/>
      <c r="Z282" s="116"/>
      <c r="AA282" s="11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</row>
    <row r="283" spans="1:66" s="27" customFormat="1" ht="87" customHeight="1" hidden="1">
      <c r="A283" s="94" t="s">
        <v>237</v>
      </c>
      <c r="B283" s="71" t="s">
        <v>136</v>
      </c>
      <c r="C283" s="71" t="s">
        <v>136</v>
      </c>
      <c r="D283" s="72" t="s">
        <v>235</v>
      </c>
      <c r="E283" s="71" t="s">
        <v>240</v>
      </c>
      <c r="F283" s="60"/>
      <c r="G283" s="60">
        <f>H283-F283</f>
        <v>0</v>
      </c>
      <c r="H283" s="80">
        <f>5989-5989</f>
        <v>0</v>
      </c>
      <c r="I283" s="80"/>
      <c r="J283" s="80">
        <f>6414-6414</f>
        <v>0</v>
      </c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13"/>
      <c r="V283" s="115"/>
      <c r="W283" s="115"/>
      <c r="X283" s="114"/>
      <c r="Y283" s="114"/>
      <c r="Z283" s="116"/>
      <c r="AA283" s="11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</row>
    <row r="284" spans="1:66" s="27" customFormat="1" ht="46.5" customHeight="1">
      <c r="A284" s="70" t="s">
        <v>74</v>
      </c>
      <c r="B284" s="71" t="s">
        <v>136</v>
      </c>
      <c r="C284" s="71" t="s">
        <v>136</v>
      </c>
      <c r="D284" s="72" t="s">
        <v>75</v>
      </c>
      <c r="E284" s="71"/>
      <c r="F284" s="73">
        <f aca="true" t="shared" si="194" ref="F284:AA284">F285</f>
        <v>5192</v>
      </c>
      <c r="G284" s="73">
        <f t="shared" si="194"/>
        <v>8701</v>
      </c>
      <c r="H284" s="73">
        <f t="shared" si="194"/>
        <v>13893</v>
      </c>
      <c r="I284" s="73">
        <f t="shared" si="194"/>
        <v>0</v>
      </c>
      <c r="J284" s="73">
        <f t="shared" si="194"/>
        <v>14880</v>
      </c>
      <c r="K284" s="73">
        <f t="shared" si="194"/>
        <v>0</v>
      </c>
      <c r="L284" s="73">
        <f t="shared" si="194"/>
        <v>0</v>
      </c>
      <c r="M284" s="73">
        <f t="shared" si="194"/>
        <v>13893</v>
      </c>
      <c r="N284" s="73">
        <f t="shared" si="194"/>
        <v>0</v>
      </c>
      <c r="O284" s="73">
        <f t="shared" si="194"/>
        <v>-8968</v>
      </c>
      <c r="P284" s="73">
        <f t="shared" si="194"/>
        <v>4925</v>
      </c>
      <c r="Q284" s="73">
        <f t="shared" si="194"/>
        <v>0</v>
      </c>
      <c r="R284" s="73">
        <f t="shared" si="194"/>
        <v>0</v>
      </c>
      <c r="S284" s="73">
        <f t="shared" si="194"/>
        <v>4925</v>
      </c>
      <c r="T284" s="73">
        <f t="shared" si="194"/>
        <v>0</v>
      </c>
      <c r="U284" s="73">
        <f t="shared" si="194"/>
        <v>0</v>
      </c>
      <c r="V284" s="73">
        <f t="shared" si="194"/>
        <v>4925</v>
      </c>
      <c r="W284" s="73">
        <f t="shared" si="194"/>
        <v>0</v>
      </c>
      <c r="X284" s="73">
        <f t="shared" si="194"/>
        <v>0</v>
      </c>
      <c r="Y284" s="73">
        <f t="shared" si="194"/>
        <v>0</v>
      </c>
      <c r="Z284" s="73">
        <f t="shared" si="194"/>
        <v>4925</v>
      </c>
      <c r="AA284" s="73">
        <f t="shared" si="194"/>
        <v>0</v>
      </c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</row>
    <row r="285" spans="1:66" s="27" customFormat="1" ht="67.5" customHeight="1">
      <c r="A285" s="70" t="s">
        <v>137</v>
      </c>
      <c r="B285" s="71" t="s">
        <v>136</v>
      </c>
      <c r="C285" s="71" t="s">
        <v>136</v>
      </c>
      <c r="D285" s="72" t="s">
        <v>75</v>
      </c>
      <c r="E285" s="71" t="s">
        <v>138</v>
      </c>
      <c r="F285" s="60">
        <v>5192</v>
      </c>
      <c r="G285" s="60">
        <f>H285-F285</f>
        <v>8701</v>
      </c>
      <c r="H285" s="80">
        <v>13893</v>
      </c>
      <c r="I285" s="80"/>
      <c r="J285" s="80">
        <v>14880</v>
      </c>
      <c r="K285" s="141"/>
      <c r="L285" s="141"/>
      <c r="M285" s="60">
        <f>H285+K285</f>
        <v>13893</v>
      </c>
      <c r="N285" s="61"/>
      <c r="O285" s="60">
        <f>P285-M285</f>
        <v>-8968</v>
      </c>
      <c r="P285" s="60">
        <v>4925</v>
      </c>
      <c r="Q285" s="60"/>
      <c r="R285" s="141"/>
      <c r="S285" s="60">
        <f>P285+R285</f>
        <v>4925</v>
      </c>
      <c r="T285" s="60"/>
      <c r="U285" s="113"/>
      <c r="V285" s="60">
        <f>U285+S285</f>
        <v>4925</v>
      </c>
      <c r="W285" s="60">
        <f>T285</f>
        <v>0</v>
      </c>
      <c r="X285" s="114"/>
      <c r="Y285" s="114"/>
      <c r="Z285" s="60">
        <f>V285+X285+Y285</f>
        <v>4925</v>
      </c>
      <c r="AA285" s="60">
        <f>W285+Y285</f>
        <v>0</v>
      </c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</row>
    <row r="286" spans="1:66" s="27" customFormat="1" ht="42" customHeight="1">
      <c r="A286" s="70" t="s">
        <v>121</v>
      </c>
      <c r="B286" s="71" t="s">
        <v>136</v>
      </c>
      <c r="C286" s="71" t="s">
        <v>136</v>
      </c>
      <c r="D286" s="72" t="s">
        <v>122</v>
      </c>
      <c r="E286" s="71"/>
      <c r="F286" s="60">
        <f>F287</f>
        <v>12785</v>
      </c>
      <c r="G286" s="60">
        <f aca="true" t="shared" si="195" ref="G286:N286">G287+G288</f>
        <v>8594</v>
      </c>
      <c r="H286" s="60">
        <f t="shared" si="195"/>
        <v>21379</v>
      </c>
      <c r="I286" s="60">
        <f t="shared" si="195"/>
        <v>0</v>
      </c>
      <c r="J286" s="60">
        <f t="shared" si="195"/>
        <v>22900</v>
      </c>
      <c r="K286" s="60">
        <f t="shared" si="195"/>
        <v>489</v>
      </c>
      <c r="L286" s="60">
        <f t="shared" si="195"/>
        <v>524</v>
      </c>
      <c r="M286" s="60">
        <f t="shared" si="195"/>
        <v>21868</v>
      </c>
      <c r="N286" s="60">
        <f t="shared" si="195"/>
        <v>0</v>
      </c>
      <c r="O286" s="60">
        <f aca="true" t="shared" si="196" ref="O286:T286">O287+O288+O290+O297+O295</f>
        <v>-12165</v>
      </c>
      <c r="P286" s="60">
        <f t="shared" si="196"/>
        <v>9703</v>
      </c>
      <c r="Q286" s="60">
        <f t="shared" si="196"/>
        <v>0</v>
      </c>
      <c r="R286" s="60">
        <f t="shared" si="196"/>
        <v>0</v>
      </c>
      <c r="S286" s="60">
        <f t="shared" si="196"/>
        <v>9703</v>
      </c>
      <c r="T286" s="60">
        <f t="shared" si="196"/>
        <v>0</v>
      </c>
      <c r="U286" s="60">
        <f aca="true" t="shared" si="197" ref="U286:AA286">U287+U288+U290+U297+U295</f>
        <v>0</v>
      </c>
      <c r="V286" s="60">
        <f t="shared" si="197"/>
        <v>9703</v>
      </c>
      <c r="W286" s="60">
        <f t="shared" si="197"/>
        <v>0</v>
      </c>
      <c r="X286" s="60">
        <f t="shared" si="197"/>
        <v>0</v>
      </c>
      <c r="Y286" s="60">
        <f t="shared" si="197"/>
        <v>0</v>
      </c>
      <c r="Z286" s="60">
        <f t="shared" si="197"/>
        <v>9703</v>
      </c>
      <c r="AA286" s="60">
        <f t="shared" si="197"/>
        <v>0</v>
      </c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</row>
    <row r="287" spans="1:66" s="27" customFormat="1" ht="53.25" customHeight="1" hidden="1">
      <c r="A287" s="70" t="s">
        <v>137</v>
      </c>
      <c r="B287" s="71" t="s">
        <v>136</v>
      </c>
      <c r="C287" s="71" t="s">
        <v>136</v>
      </c>
      <c r="D287" s="72" t="s">
        <v>122</v>
      </c>
      <c r="E287" s="71" t="s">
        <v>138</v>
      </c>
      <c r="F287" s="60">
        <v>12785</v>
      </c>
      <c r="G287" s="60">
        <f>H287-F287</f>
        <v>3461</v>
      </c>
      <c r="H287" s="80">
        <f>10599+5647</f>
        <v>16246</v>
      </c>
      <c r="I287" s="80"/>
      <c r="J287" s="80">
        <f>11352+6051</f>
        <v>17403</v>
      </c>
      <c r="K287" s="80">
        <v>489</v>
      </c>
      <c r="L287" s="80">
        <v>524</v>
      </c>
      <c r="M287" s="60">
        <f>H287+K287</f>
        <v>16735</v>
      </c>
      <c r="N287" s="61"/>
      <c r="O287" s="60">
        <f>P287-M287</f>
        <v>-16735</v>
      </c>
      <c r="P287" s="60"/>
      <c r="Q287" s="60"/>
      <c r="R287" s="141"/>
      <c r="S287" s="60">
        <f>P287+R287</f>
        <v>0</v>
      </c>
      <c r="T287" s="60"/>
      <c r="U287" s="60">
        <f>R287+T287</f>
        <v>0</v>
      </c>
      <c r="V287" s="60">
        <f>S287+U287</f>
        <v>0</v>
      </c>
      <c r="W287" s="60">
        <f>T287+V287</f>
        <v>0</v>
      </c>
      <c r="X287" s="114"/>
      <c r="Y287" s="114"/>
      <c r="Z287" s="116"/>
      <c r="AA287" s="11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</row>
    <row r="288" spans="1:66" s="27" customFormat="1" ht="53.25" customHeight="1" hidden="1">
      <c r="A288" s="70" t="s">
        <v>236</v>
      </c>
      <c r="B288" s="71" t="s">
        <v>136</v>
      </c>
      <c r="C288" s="71" t="s">
        <v>136</v>
      </c>
      <c r="D288" s="72" t="s">
        <v>248</v>
      </c>
      <c r="E288" s="71"/>
      <c r="F288" s="60"/>
      <c r="G288" s="60">
        <f aca="true" t="shared" si="198" ref="G288:W288">G289</f>
        <v>5133</v>
      </c>
      <c r="H288" s="60">
        <f t="shared" si="198"/>
        <v>5133</v>
      </c>
      <c r="I288" s="60">
        <f t="shared" si="198"/>
        <v>0</v>
      </c>
      <c r="J288" s="60">
        <f t="shared" si="198"/>
        <v>5497</v>
      </c>
      <c r="K288" s="60">
        <f t="shared" si="198"/>
        <v>0</v>
      </c>
      <c r="L288" s="60">
        <f t="shared" si="198"/>
        <v>0</v>
      </c>
      <c r="M288" s="60">
        <f t="shared" si="198"/>
        <v>5133</v>
      </c>
      <c r="N288" s="60">
        <f t="shared" si="198"/>
        <v>0</v>
      </c>
      <c r="O288" s="60">
        <f t="shared" si="198"/>
        <v>-5133</v>
      </c>
      <c r="P288" s="60">
        <f t="shared" si="198"/>
        <v>0</v>
      </c>
      <c r="Q288" s="60">
        <f t="shared" si="198"/>
        <v>0</v>
      </c>
      <c r="R288" s="60">
        <f t="shared" si="198"/>
        <v>0</v>
      </c>
      <c r="S288" s="60">
        <f t="shared" si="198"/>
        <v>0</v>
      </c>
      <c r="T288" s="60">
        <f t="shared" si="198"/>
        <v>0</v>
      </c>
      <c r="U288" s="60">
        <f t="shared" si="198"/>
        <v>0</v>
      </c>
      <c r="V288" s="60">
        <f t="shared" si="198"/>
        <v>0</v>
      </c>
      <c r="W288" s="60">
        <f t="shared" si="198"/>
        <v>0</v>
      </c>
      <c r="X288" s="114"/>
      <c r="Y288" s="114"/>
      <c r="Z288" s="116"/>
      <c r="AA288" s="11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</row>
    <row r="289" spans="1:66" s="27" customFormat="1" ht="72" customHeight="1" hidden="1">
      <c r="A289" s="70" t="s">
        <v>343</v>
      </c>
      <c r="B289" s="71" t="s">
        <v>136</v>
      </c>
      <c r="C289" s="71" t="s">
        <v>136</v>
      </c>
      <c r="D289" s="72" t="s">
        <v>248</v>
      </c>
      <c r="E289" s="71" t="s">
        <v>240</v>
      </c>
      <c r="F289" s="60"/>
      <c r="G289" s="60">
        <f>H289-F289</f>
        <v>5133</v>
      </c>
      <c r="H289" s="80">
        <v>5133</v>
      </c>
      <c r="I289" s="80"/>
      <c r="J289" s="80">
        <v>5497</v>
      </c>
      <c r="K289" s="141"/>
      <c r="L289" s="141"/>
      <c r="M289" s="60">
        <f>H289+K289</f>
        <v>5133</v>
      </c>
      <c r="N289" s="61"/>
      <c r="O289" s="60">
        <f>P289-M289</f>
        <v>-5133</v>
      </c>
      <c r="P289" s="60"/>
      <c r="Q289" s="60"/>
      <c r="R289" s="141"/>
      <c r="S289" s="60">
        <f>P289+R289</f>
        <v>0</v>
      </c>
      <c r="T289" s="60"/>
      <c r="U289" s="60">
        <f>R289+T289</f>
        <v>0</v>
      </c>
      <c r="V289" s="60">
        <f>S289+U289</f>
        <v>0</v>
      </c>
      <c r="W289" s="60">
        <f>T289+V289</f>
        <v>0</v>
      </c>
      <c r="X289" s="114"/>
      <c r="Y289" s="114"/>
      <c r="Z289" s="116"/>
      <c r="AA289" s="11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</row>
    <row r="290" spans="1:66" s="27" customFormat="1" ht="74.25" customHeight="1">
      <c r="A290" s="94" t="s">
        <v>363</v>
      </c>
      <c r="B290" s="71" t="s">
        <v>136</v>
      </c>
      <c r="C290" s="71" t="s">
        <v>136</v>
      </c>
      <c r="D290" s="72" t="s">
        <v>313</v>
      </c>
      <c r="E290" s="71"/>
      <c r="F290" s="60"/>
      <c r="G290" s="60"/>
      <c r="H290" s="80"/>
      <c r="I290" s="80"/>
      <c r="J290" s="80"/>
      <c r="K290" s="141"/>
      <c r="L290" s="141"/>
      <c r="M290" s="60"/>
      <c r="N290" s="61"/>
      <c r="O290" s="60">
        <f aca="true" t="shared" si="199" ref="O290:T290">O291+O293</f>
        <v>5353</v>
      </c>
      <c r="P290" s="60">
        <f t="shared" si="199"/>
        <v>5353</v>
      </c>
      <c r="Q290" s="60">
        <f t="shared" si="199"/>
        <v>0</v>
      </c>
      <c r="R290" s="60">
        <f t="shared" si="199"/>
        <v>0</v>
      </c>
      <c r="S290" s="60">
        <f t="shared" si="199"/>
        <v>5353</v>
      </c>
      <c r="T290" s="60">
        <f t="shared" si="199"/>
        <v>0</v>
      </c>
      <c r="U290" s="60">
        <f aca="true" t="shared" si="200" ref="U290:AA290">U291+U293</f>
        <v>0</v>
      </c>
      <c r="V290" s="60">
        <f t="shared" si="200"/>
        <v>5353</v>
      </c>
      <c r="W290" s="60">
        <f t="shared" si="200"/>
        <v>0</v>
      </c>
      <c r="X290" s="60">
        <f t="shared" si="200"/>
        <v>0</v>
      </c>
      <c r="Y290" s="60">
        <f t="shared" si="200"/>
        <v>0</v>
      </c>
      <c r="Z290" s="60">
        <f t="shared" si="200"/>
        <v>5353</v>
      </c>
      <c r="AA290" s="60">
        <f t="shared" si="200"/>
        <v>0</v>
      </c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</row>
    <row r="291" spans="1:66" s="27" customFormat="1" ht="124.5" customHeight="1">
      <c r="A291" s="94" t="s">
        <v>374</v>
      </c>
      <c r="B291" s="71" t="s">
        <v>136</v>
      </c>
      <c r="C291" s="71" t="s">
        <v>136</v>
      </c>
      <c r="D291" s="72" t="s">
        <v>314</v>
      </c>
      <c r="E291" s="71"/>
      <c r="F291" s="60"/>
      <c r="G291" s="60"/>
      <c r="H291" s="80"/>
      <c r="I291" s="80"/>
      <c r="J291" s="80"/>
      <c r="K291" s="141"/>
      <c r="L291" s="141"/>
      <c r="M291" s="60"/>
      <c r="N291" s="61"/>
      <c r="O291" s="60">
        <f aca="true" t="shared" si="201" ref="O291:AA291">O292</f>
        <v>2783</v>
      </c>
      <c r="P291" s="60">
        <f t="shared" si="201"/>
        <v>2783</v>
      </c>
      <c r="Q291" s="60">
        <f t="shared" si="201"/>
        <v>0</v>
      </c>
      <c r="R291" s="60">
        <f t="shared" si="201"/>
        <v>0</v>
      </c>
      <c r="S291" s="60">
        <f t="shared" si="201"/>
        <v>2783</v>
      </c>
      <c r="T291" s="60">
        <f t="shared" si="201"/>
        <v>0</v>
      </c>
      <c r="U291" s="60">
        <f t="shared" si="201"/>
        <v>0</v>
      </c>
      <c r="V291" s="60">
        <f t="shared" si="201"/>
        <v>2783</v>
      </c>
      <c r="W291" s="60">
        <f t="shared" si="201"/>
        <v>0</v>
      </c>
      <c r="X291" s="60">
        <f t="shared" si="201"/>
        <v>0</v>
      </c>
      <c r="Y291" s="60">
        <f t="shared" si="201"/>
        <v>0</v>
      </c>
      <c r="Z291" s="60">
        <f t="shared" si="201"/>
        <v>2783</v>
      </c>
      <c r="AA291" s="60">
        <f t="shared" si="201"/>
        <v>0</v>
      </c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</row>
    <row r="292" spans="1:66" s="27" customFormat="1" ht="87.75" customHeight="1">
      <c r="A292" s="70" t="s">
        <v>343</v>
      </c>
      <c r="B292" s="71" t="s">
        <v>136</v>
      </c>
      <c r="C292" s="71" t="s">
        <v>136</v>
      </c>
      <c r="D292" s="72" t="s">
        <v>314</v>
      </c>
      <c r="E292" s="71" t="s">
        <v>240</v>
      </c>
      <c r="F292" s="60"/>
      <c r="G292" s="60"/>
      <c r="H292" s="80"/>
      <c r="I292" s="80"/>
      <c r="J292" s="80"/>
      <c r="K292" s="141"/>
      <c r="L292" s="141"/>
      <c r="M292" s="60"/>
      <c r="N292" s="61"/>
      <c r="O292" s="60">
        <f>P292-M292</f>
        <v>2783</v>
      </c>
      <c r="P292" s="60">
        <v>2783</v>
      </c>
      <c r="Q292" s="60"/>
      <c r="R292" s="141"/>
      <c r="S292" s="60">
        <f>P292+R292</f>
        <v>2783</v>
      </c>
      <c r="T292" s="60"/>
      <c r="U292" s="113"/>
      <c r="V292" s="60">
        <f>U292+S292</f>
        <v>2783</v>
      </c>
      <c r="W292" s="60">
        <f>T292</f>
        <v>0</v>
      </c>
      <c r="X292" s="114"/>
      <c r="Y292" s="114"/>
      <c r="Z292" s="60">
        <f>V292+X292+Y292</f>
        <v>2783</v>
      </c>
      <c r="AA292" s="60">
        <f>W292+Y292</f>
        <v>0</v>
      </c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</row>
    <row r="293" spans="1:66" s="27" customFormat="1" ht="90.75" customHeight="1">
      <c r="A293" s="94" t="s">
        <v>364</v>
      </c>
      <c r="B293" s="71" t="s">
        <v>136</v>
      </c>
      <c r="C293" s="71" t="s">
        <v>136</v>
      </c>
      <c r="D293" s="72" t="s">
        <v>315</v>
      </c>
      <c r="E293" s="71"/>
      <c r="F293" s="60"/>
      <c r="G293" s="60"/>
      <c r="H293" s="80"/>
      <c r="I293" s="80"/>
      <c r="J293" s="80"/>
      <c r="K293" s="141"/>
      <c r="L293" s="141"/>
      <c r="M293" s="60"/>
      <c r="N293" s="61"/>
      <c r="O293" s="60">
        <f aca="true" t="shared" si="202" ref="O293:AA293">O294</f>
        <v>2570</v>
      </c>
      <c r="P293" s="60">
        <f t="shared" si="202"/>
        <v>2570</v>
      </c>
      <c r="Q293" s="60">
        <f t="shared" si="202"/>
        <v>0</v>
      </c>
      <c r="R293" s="60">
        <f t="shared" si="202"/>
        <v>0</v>
      </c>
      <c r="S293" s="60">
        <f t="shared" si="202"/>
        <v>2570</v>
      </c>
      <c r="T293" s="60">
        <f t="shared" si="202"/>
        <v>0</v>
      </c>
      <c r="U293" s="60">
        <f t="shared" si="202"/>
        <v>0</v>
      </c>
      <c r="V293" s="60">
        <f t="shared" si="202"/>
        <v>2570</v>
      </c>
      <c r="W293" s="60">
        <f t="shared" si="202"/>
        <v>0</v>
      </c>
      <c r="X293" s="60">
        <f t="shared" si="202"/>
        <v>0</v>
      </c>
      <c r="Y293" s="60">
        <f t="shared" si="202"/>
        <v>0</v>
      </c>
      <c r="Z293" s="60">
        <f t="shared" si="202"/>
        <v>2570</v>
      </c>
      <c r="AA293" s="60">
        <f t="shared" si="202"/>
        <v>0</v>
      </c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</row>
    <row r="294" spans="1:66" s="27" customFormat="1" ht="68.25" customHeight="1">
      <c r="A294" s="70" t="s">
        <v>137</v>
      </c>
      <c r="B294" s="71" t="s">
        <v>136</v>
      </c>
      <c r="C294" s="71" t="s">
        <v>136</v>
      </c>
      <c r="D294" s="72" t="s">
        <v>315</v>
      </c>
      <c r="E294" s="71" t="s">
        <v>138</v>
      </c>
      <c r="F294" s="60"/>
      <c r="G294" s="60"/>
      <c r="H294" s="80"/>
      <c r="I294" s="80"/>
      <c r="J294" s="80"/>
      <c r="K294" s="141"/>
      <c r="L294" s="141"/>
      <c r="M294" s="60"/>
      <c r="N294" s="61"/>
      <c r="O294" s="60">
        <f>P294-M294</f>
        <v>2570</v>
      </c>
      <c r="P294" s="60">
        <v>2570</v>
      </c>
      <c r="Q294" s="60"/>
      <c r="R294" s="141"/>
      <c r="S294" s="60">
        <f>P294+R294</f>
        <v>2570</v>
      </c>
      <c r="T294" s="60"/>
      <c r="U294" s="113"/>
      <c r="V294" s="60">
        <f>U294+S294</f>
        <v>2570</v>
      </c>
      <c r="W294" s="60">
        <f>T294</f>
        <v>0</v>
      </c>
      <c r="X294" s="114"/>
      <c r="Y294" s="114"/>
      <c r="Z294" s="60">
        <f>V294+X294+Y294</f>
        <v>2570</v>
      </c>
      <c r="AA294" s="60">
        <f>W294+Y294</f>
        <v>0</v>
      </c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</row>
    <row r="295" spans="1:66" s="27" customFormat="1" ht="58.5" customHeight="1">
      <c r="A295" s="70" t="s">
        <v>372</v>
      </c>
      <c r="B295" s="71" t="s">
        <v>136</v>
      </c>
      <c r="C295" s="71" t="s">
        <v>136</v>
      </c>
      <c r="D295" s="72" t="s">
        <v>337</v>
      </c>
      <c r="E295" s="71"/>
      <c r="F295" s="60"/>
      <c r="G295" s="60"/>
      <c r="H295" s="80"/>
      <c r="I295" s="80"/>
      <c r="J295" s="80"/>
      <c r="K295" s="141"/>
      <c r="L295" s="141"/>
      <c r="M295" s="60"/>
      <c r="N295" s="61"/>
      <c r="O295" s="60">
        <f aca="true" t="shared" si="203" ref="O295:AA295">O296</f>
        <v>4000</v>
      </c>
      <c r="P295" s="60">
        <f t="shared" si="203"/>
        <v>4000</v>
      </c>
      <c r="Q295" s="60">
        <f t="shared" si="203"/>
        <v>0</v>
      </c>
      <c r="R295" s="60">
        <f t="shared" si="203"/>
        <v>0</v>
      </c>
      <c r="S295" s="60">
        <f t="shared" si="203"/>
        <v>4000</v>
      </c>
      <c r="T295" s="60">
        <f t="shared" si="203"/>
        <v>0</v>
      </c>
      <c r="U295" s="60">
        <f t="shared" si="203"/>
        <v>0</v>
      </c>
      <c r="V295" s="60">
        <f t="shared" si="203"/>
        <v>4000</v>
      </c>
      <c r="W295" s="60">
        <f t="shared" si="203"/>
        <v>0</v>
      </c>
      <c r="X295" s="60">
        <f t="shared" si="203"/>
        <v>0</v>
      </c>
      <c r="Y295" s="60">
        <f t="shared" si="203"/>
        <v>0</v>
      </c>
      <c r="Z295" s="60">
        <f t="shared" si="203"/>
        <v>4000</v>
      </c>
      <c r="AA295" s="60">
        <f t="shared" si="203"/>
        <v>0</v>
      </c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</row>
    <row r="296" spans="1:66" s="27" customFormat="1" ht="72" customHeight="1">
      <c r="A296" s="70" t="s">
        <v>137</v>
      </c>
      <c r="B296" s="71" t="s">
        <v>136</v>
      </c>
      <c r="C296" s="71" t="s">
        <v>136</v>
      </c>
      <c r="D296" s="72" t="s">
        <v>337</v>
      </c>
      <c r="E296" s="71" t="s">
        <v>138</v>
      </c>
      <c r="F296" s="60"/>
      <c r="G296" s="60"/>
      <c r="H296" s="80"/>
      <c r="I296" s="80"/>
      <c r="J296" s="80"/>
      <c r="K296" s="141"/>
      <c r="L296" s="141"/>
      <c r="M296" s="60"/>
      <c r="N296" s="61"/>
      <c r="O296" s="60">
        <f>P296-M296</f>
        <v>4000</v>
      </c>
      <c r="P296" s="60">
        <v>4000</v>
      </c>
      <c r="Q296" s="60"/>
      <c r="R296" s="141"/>
      <c r="S296" s="60">
        <f>P296+R296</f>
        <v>4000</v>
      </c>
      <c r="T296" s="60"/>
      <c r="U296" s="113"/>
      <c r="V296" s="60">
        <f>U296+S296</f>
        <v>4000</v>
      </c>
      <c r="W296" s="60">
        <f>T296</f>
        <v>0</v>
      </c>
      <c r="X296" s="114"/>
      <c r="Y296" s="114"/>
      <c r="Z296" s="60">
        <f>V296+X296+Y296</f>
        <v>4000</v>
      </c>
      <c r="AA296" s="60">
        <f>W296+Y296</f>
        <v>0</v>
      </c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</row>
    <row r="297" spans="1:66" s="27" customFormat="1" ht="42" customHeight="1">
      <c r="A297" s="70" t="s">
        <v>365</v>
      </c>
      <c r="B297" s="71" t="s">
        <v>136</v>
      </c>
      <c r="C297" s="71" t="s">
        <v>136</v>
      </c>
      <c r="D297" s="72" t="s">
        <v>303</v>
      </c>
      <c r="E297" s="71"/>
      <c r="F297" s="60"/>
      <c r="G297" s="60"/>
      <c r="H297" s="80"/>
      <c r="I297" s="80"/>
      <c r="J297" s="80"/>
      <c r="K297" s="141"/>
      <c r="L297" s="141"/>
      <c r="M297" s="60"/>
      <c r="N297" s="61"/>
      <c r="O297" s="60">
        <f aca="true" t="shared" si="204" ref="O297:AA298">O298</f>
        <v>350</v>
      </c>
      <c r="P297" s="60">
        <f t="shared" si="204"/>
        <v>350</v>
      </c>
      <c r="Q297" s="60">
        <f t="shared" si="204"/>
        <v>0</v>
      </c>
      <c r="R297" s="60">
        <f t="shared" si="204"/>
        <v>0</v>
      </c>
      <c r="S297" s="60">
        <f t="shared" si="204"/>
        <v>350</v>
      </c>
      <c r="T297" s="60">
        <f t="shared" si="204"/>
        <v>0</v>
      </c>
      <c r="U297" s="60">
        <f t="shared" si="204"/>
        <v>0</v>
      </c>
      <c r="V297" s="60">
        <f t="shared" si="204"/>
        <v>350</v>
      </c>
      <c r="W297" s="60">
        <f t="shared" si="204"/>
        <v>0</v>
      </c>
      <c r="X297" s="60">
        <f t="shared" si="204"/>
        <v>0</v>
      </c>
      <c r="Y297" s="60">
        <f t="shared" si="204"/>
        <v>0</v>
      </c>
      <c r="Z297" s="60">
        <f t="shared" si="204"/>
        <v>350</v>
      </c>
      <c r="AA297" s="60">
        <f t="shared" si="204"/>
        <v>0</v>
      </c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</row>
    <row r="298" spans="1:66" s="27" customFormat="1" ht="59.25" customHeight="1">
      <c r="A298" s="70" t="s">
        <v>366</v>
      </c>
      <c r="B298" s="71" t="s">
        <v>136</v>
      </c>
      <c r="C298" s="71" t="s">
        <v>136</v>
      </c>
      <c r="D298" s="72" t="s">
        <v>304</v>
      </c>
      <c r="E298" s="71"/>
      <c r="F298" s="60"/>
      <c r="G298" s="60"/>
      <c r="H298" s="80"/>
      <c r="I298" s="80"/>
      <c r="J298" s="80"/>
      <c r="K298" s="141"/>
      <c r="L298" s="141"/>
      <c r="M298" s="60"/>
      <c r="N298" s="61"/>
      <c r="O298" s="60">
        <f t="shared" si="204"/>
        <v>350</v>
      </c>
      <c r="P298" s="60">
        <f t="shared" si="204"/>
        <v>350</v>
      </c>
      <c r="Q298" s="60">
        <f t="shared" si="204"/>
        <v>0</v>
      </c>
      <c r="R298" s="60">
        <f t="shared" si="204"/>
        <v>0</v>
      </c>
      <c r="S298" s="60">
        <f t="shared" si="204"/>
        <v>350</v>
      </c>
      <c r="T298" s="60">
        <f t="shared" si="204"/>
        <v>0</v>
      </c>
      <c r="U298" s="60">
        <f t="shared" si="204"/>
        <v>0</v>
      </c>
      <c r="V298" s="60">
        <f t="shared" si="204"/>
        <v>350</v>
      </c>
      <c r="W298" s="60">
        <f t="shared" si="204"/>
        <v>0</v>
      </c>
      <c r="X298" s="60">
        <f t="shared" si="204"/>
        <v>0</v>
      </c>
      <c r="Y298" s="60">
        <f t="shared" si="204"/>
        <v>0</v>
      </c>
      <c r="Z298" s="60">
        <f t="shared" si="204"/>
        <v>350</v>
      </c>
      <c r="AA298" s="60">
        <f t="shared" si="204"/>
        <v>0</v>
      </c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</row>
    <row r="299" spans="1:66" s="27" customFormat="1" ht="72.75" customHeight="1">
      <c r="A299" s="70" t="s">
        <v>137</v>
      </c>
      <c r="B299" s="71" t="s">
        <v>136</v>
      </c>
      <c r="C299" s="71" t="s">
        <v>136</v>
      </c>
      <c r="D299" s="72" t="s">
        <v>304</v>
      </c>
      <c r="E299" s="71" t="s">
        <v>138</v>
      </c>
      <c r="F299" s="60"/>
      <c r="G299" s="60"/>
      <c r="H299" s="80"/>
      <c r="I299" s="80"/>
      <c r="J299" s="80"/>
      <c r="K299" s="141"/>
      <c r="L299" s="141"/>
      <c r="M299" s="60"/>
      <c r="N299" s="61"/>
      <c r="O299" s="60">
        <f>P299-M299</f>
        <v>350</v>
      </c>
      <c r="P299" s="60">
        <v>350</v>
      </c>
      <c r="Q299" s="60"/>
      <c r="R299" s="141"/>
      <c r="S299" s="60">
        <f>P299+R299</f>
        <v>350</v>
      </c>
      <c r="T299" s="60"/>
      <c r="U299" s="113"/>
      <c r="V299" s="60">
        <f>U299+S299</f>
        <v>350</v>
      </c>
      <c r="W299" s="60">
        <f>T299</f>
        <v>0</v>
      </c>
      <c r="X299" s="114"/>
      <c r="Y299" s="114"/>
      <c r="Z299" s="60">
        <f>V299+X299+Y299</f>
        <v>350</v>
      </c>
      <c r="AA299" s="60">
        <f>W299+Y299</f>
        <v>0</v>
      </c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</row>
    <row r="300" spans="1:66" s="27" customFormat="1" ht="16.5">
      <c r="A300" s="70"/>
      <c r="B300" s="71"/>
      <c r="C300" s="71"/>
      <c r="D300" s="72"/>
      <c r="E300" s="71"/>
      <c r="F300" s="142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13"/>
      <c r="V300" s="115"/>
      <c r="W300" s="115"/>
      <c r="X300" s="114"/>
      <c r="Y300" s="114"/>
      <c r="Z300" s="116"/>
      <c r="AA300" s="11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</row>
    <row r="301" spans="1:66" s="27" customFormat="1" ht="37.5">
      <c r="A301" s="54" t="s">
        <v>76</v>
      </c>
      <c r="B301" s="55" t="s">
        <v>136</v>
      </c>
      <c r="C301" s="55" t="s">
        <v>147</v>
      </c>
      <c r="D301" s="143"/>
      <c r="E301" s="129"/>
      <c r="F301" s="57">
        <f>F304+F302+F309</f>
        <v>218976</v>
      </c>
      <c r="G301" s="57">
        <f aca="true" t="shared" si="205" ref="G301:N301">G304+G302+G309+G311</f>
        <v>15357</v>
      </c>
      <c r="H301" s="57">
        <f t="shared" si="205"/>
        <v>234333</v>
      </c>
      <c r="I301" s="57">
        <f t="shared" si="205"/>
        <v>0</v>
      </c>
      <c r="J301" s="57">
        <f t="shared" si="205"/>
        <v>123187</v>
      </c>
      <c r="K301" s="57">
        <f t="shared" si="205"/>
        <v>213196</v>
      </c>
      <c r="L301" s="57">
        <f t="shared" si="205"/>
        <v>232384</v>
      </c>
      <c r="M301" s="57">
        <f t="shared" si="205"/>
        <v>447529</v>
      </c>
      <c r="N301" s="57">
        <f t="shared" si="205"/>
        <v>0</v>
      </c>
      <c r="O301" s="57">
        <f aca="true" t="shared" si="206" ref="O301:T301">O304+O302+O309+O311</f>
        <v>-296262</v>
      </c>
      <c r="P301" s="57">
        <f t="shared" si="206"/>
        <v>151267</v>
      </c>
      <c r="Q301" s="57">
        <f t="shared" si="206"/>
        <v>0</v>
      </c>
      <c r="R301" s="57">
        <f t="shared" si="206"/>
        <v>0</v>
      </c>
      <c r="S301" s="57">
        <f t="shared" si="206"/>
        <v>151267</v>
      </c>
      <c r="T301" s="57">
        <f t="shared" si="206"/>
        <v>0</v>
      </c>
      <c r="U301" s="57">
        <f aca="true" t="shared" si="207" ref="U301:AA301">U304+U302+U309+U311</f>
        <v>0</v>
      </c>
      <c r="V301" s="57">
        <f t="shared" si="207"/>
        <v>151267</v>
      </c>
      <c r="W301" s="57">
        <f t="shared" si="207"/>
        <v>0</v>
      </c>
      <c r="X301" s="57">
        <f t="shared" si="207"/>
        <v>-9669</v>
      </c>
      <c r="Y301" s="57">
        <f t="shared" si="207"/>
        <v>35000</v>
      </c>
      <c r="Z301" s="57">
        <f t="shared" si="207"/>
        <v>176598</v>
      </c>
      <c r="AA301" s="57">
        <f t="shared" si="207"/>
        <v>35000</v>
      </c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</row>
    <row r="302" spans="1:66" s="27" customFormat="1" ht="39.75" customHeight="1">
      <c r="A302" s="70" t="s">
        <v>77</v>
      </c>
      <c r="B302" s="71" t="s">
        <v>136</v>
      </c>
      <c r="C302" s="71" t="s">
        <v>147</v>
      </c>
      <c r="D302" s="72" t="s">
        <v>78</v>
      </c>
      <c r="E302" s="71"/>
      <c r="F302" s="73">
        <f aca="true" t="shared" si="208" ref="F302:AA302">F303</f>
        <v>85147</v>
      </c>
      <c r="G302" s="73">
        <f t="shared" si="208"/>
        <v>4235</v>
      </c>
      <c r="H302" s="73">
        <f t="shared" si="208"/>
        <v>89382</v>
      </c>
      <c r="I302" s="73">
        <f t="shared" si="208"/>
        <v>0</v>
      </c>
      <c r="J302" s="73">
        <f t="shared" si="208"/>
        <v>95852</v>
      </c>
      <c r="K302" s="73">
        <f t="shared" si="208"/>
        <v>-4021</v>
      </c>
      <c r="L302" s="73">
        <f t="shared" si="208"/>
        <v>-4305</v>
      </c>
      <c r="M302" s="73">
        <f t="shared" si="208"/>
        <v>85361</v>
      </c>
      <c r="N302" s="73">
        <f t="shared" si="208"/>
        <v>0</v>
      </c>
      <c r="O302" s="73">
        <f t="shared" si="208"/>
        <v>-33779</v>
      </c>
      <c r="P302" s="73">
        <f t="shared" si="208"/>
        <v>51582</v>
      </c>
      <c r="Q302" s="73">
        <f t="shared" si="208"/>
        <v>0</v>
      </c>
      <c r="R302" s="73">
        <f t="shared" si="208"/>
        <v>0</v>
      </c>
      <c r="S302" s="73">
        <f t="shared" si="208"/>
        <v>51582</v>
      </c>
      <c r="T302" s="73">
        <f t="shared" si="208"/>
        <v>0</v>
      </c>
      <c r="U302" s="73">
        <f t="shared" si="208"/>
        <v>0</v>
      </c>
      <c r="V302" s="73">
        <f t="shared" si="208"/>
        <v>51582</v>
      </c>
      <c r="W302" s="73">
        <f t="shared" si="208"/>
        <v>0</v>
      </c>
      <c r="X302" s="73">
        <f t="shared" si="208"/>
        <v>-9669</v>
      </c>
      <c r="Y302" s="73">
        <f t="shared" si="208"/>
        <v>0</v>
      </c>
      <c r="Z302" s="73">
        <f t="shared" si="208"/>
        <v>41913</v>
      </c>
      <c r="AA302" s="73">
        <f t="shared" si="208"/>
        <v>0</v>
      </c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</row>
    <row r="303" spans="1:66" s="27" customFormat="1" ht="36.75" customHeight="1">
      <c r="A303" s="70" t="s">
        <v>129</v>
      </c>
      <c r="B303" s="71" t="s">
        <v>136</v>
      </c>
      <c r="C303" s="71" t="s">
        <v>147</v>
      </c>
      <c r="D303" s="72" t="s">
        <v>78</v>
      </c>
      <c r="E303" s="71" t="s">
        <v>130</v>
      </c>
      <c r="F303" s="60">
        <v>85147</v>
      </c>
      <c r="G303" s="60">
        <f>H303-F303</f>
        <v>4235</v>
      </c>
      <c r="H303" s="80">
        <f>20302+69227-147</f>
        <v>89382</v>
      </c>
      <c r="I303" s="80"/>
      <c r="J303" s="80">
        <f>21827+74186-161</f>
        <v>95852</v>
      </c>
      <c r="K303" s="80">
        <v>-4021</v>
      </c>
      <c r="L303" s="80">
        <v>-4305</v>
      </c>
      <c r="M303" s="60">
        <f>H303+K303</f>
        <v>85361</v>
      </c>
      <c r="N303" s="61"/>
      <c r="O303" s="60">
        <f>P303-M303</f>
        <v>-33779</v>
      </c>
      <c r="P303" s="60">
        <f>9669+41913</f>
        <v>51582</v>
      </c>
      <c r="Q303" s="60"/>
      <c r="R303" s="141"/>
      <c r="S303" s="60">
        <f>P303+R303</f>
        <v>51582</v>
      </c>
      <c r="T303" s="60"/>
      <c r="U303" s="113"/>
      <c r="V303" s="60">
        <f>U303+S303</f>
        <v>51582</v>
      </c>
      <c r="W303" s="60">
        <f>T303</f>
        <v>0</v>
      </c>
      <c r="X303" s="60">
        <v>-9669</v>
      </c>
      <c r="Y303" s="114"/>
      <c r="Z303" s="60">
        <f>V303+X303+Y303</f>
        <v>41913</v>
      </c>
      <c r="AA303" s="60">
        <f>W303+Y303</f>
        <v>0</v>
      </c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</row>
    <row r="304" spans="1:66" s="10" customFormat="1" ht="25.5" customHeight="1">
      <c r="A304" s="70" t="s">
        <v>247</v>
      </c>
      <c r="B304" s="71" t="s">
        <v>136</v>
      </c>
      <c r="C304" s="71" t="s">
        <v>147</v>
      </c>
      <c r="D304" s="72" t="s">
        <v>168</v>
      </c>
      <c r="E304" s="71"/>
      <c r="F304" s="60">
        <f aca="true" t="shared" si="209" ref="F304:N304">F305+F307</f>
        <v>122551</v>
      </c>
      <c r="G304" s="60">
        <f t="shared" si="209"/>
        <v>0</v>
      </c>
      <c r="H304" s="60">
        <f t="shared" si="209"/>
        <v>122551</v>
      </c>
      <c r="I304" s="60">
        <f t="shared" si="209"/>
        <v>0</v>
      </c>
      <c r="J304" s="60">
        <f t="shared" si="209"/>
        <v>2732</v>
      </c>
      <c r="K304" s="60">
        <f t="shared" si="209"/>
        <v>-2551</v>
      </c>
      <c r="L304" s="60">
        <f t="shared" si="209"/>
        <v>-2732</v>
      </c>
      <c r="M304" s="60">
        <f t="shared" si="209"/>
        <v>120000</v>
      </c>
      <c r="N304" s="60">
        <f t="shared" si="209"/>
        <v>0</v>
      </c>
      <c r="O304" s="60">
        <f aca="true" t="shared" si="210" ref="O304:T304">O305+O307</f>
        <v>-64208</v>
      </c>
      <c r="P304" s="60">
        <f t="shared" si="210"/>
        <v>55792</v>
      </c>
      <c r="Q304" s="60">
        <f t="shared" si="210"/>
        <v>0</v>
      </c>
      <c r="R304" s="60">
        <f t="shared" si="210"/>
        <v>0</v>
      </c>
      <c r="S304" s="60">
        <f t="shared" si="210"/>
        <v>55792</v>
      </c>
      <c r="T304" s="60">
        <f t="shared" si="210"/>
        <v>0</v>
      </c>
      <c r="U304" s="60">
        <f aca="true" t="shared" si="211" ref="U304:AA304">U305+U307</f>
        <v>0</v>
      </c>
      <c r="V304" s="60">
        <f t="shared" si="211"/>
        <v>55792</v>
      </c>
      <c r="W304" s="60">
        <f t="shared" si="211"/>
        <v>0</v>
      </c>
      <c r="X304" s="60">
        <f t="shared" si="211"/>
        <v>0</v>
      </c>
      <c r="Y304" s="60">
        <f t="shared" si="211"/>
        <v>35000</v>
      </c>
      <c r="Z304" s="60">
        <f t="shared" si="211"/>
        <v>90792</v>
      </c>
      <c r="AA304" s="60">
        <f t="shared" si="211"/>
        <v>35000</v>
      </c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</row>
    <row r="305" spans="1:66" s="14" customFormat="1" ht="122.25" customHeight="1">
      <c r="A305" s="70" t="s">
        <v>369</v>
      </c>
      <c r="B305" s="71" t="s">
        <v>136</v>
      </c>
      <c r="C305" s="71" t="s">
        <v>147</v>
      </c>
      <c r="D305" s="72" t="s">
        <v>181</v>
      </c>
      <c r="E305" s="71"/>
      <c r="F305" s="60">
        <f aca="true" t="shared" si="212" ref="F305:AA305">F306</f>
        <v>2551</v>
      </c>
      <c r="G305" s="60">
        <f t="shared" si="212"/>
        <v>0</v>
      </c>
      <c r="H305" s="60">
        <f t="shared" si="212"/>
        <v>2551</v>
      </c>
      <c r="I305" s="60">
        <f t="shared" si="212"/>
        <v>0</v>
      </c>
      <c r="J305" s="60">
        <f t="shared" si="212"/>
        <v>2732</v>
      </c>
      <c r="K305" s="60">
        <f t="shared" si="212"/>
        <v>-2551</v>
      </c>
      <c r="L305" s="60">
        <f t="shared" si="212"/>
        <v>-2732</v>
      </c>
      <c r="M305" s="60">
        <f t="shared" si="212"/>
        <v>0</v>
      </c>
      <c r="N305" s="60">
        <f t="shared" si="212"/>
        <v>0</v>
      </c>
      <c r="O305" s="60">
        <f t="shared" si="212"/>
        <v>0</v>
      </c>
      <c r="P305" s="60">
        <f t="shared" si="212"/>
        <v>0</v>
      </c>
      <c r="Q305" s="60">
        <f t="shared" si="212"/>
        <v>0</v>
      </c>
      <c r="R305" s="60">
        <f t="shared" si="212"/>
        <v>0</v>
      </c>
      <c r="S305" s="60">
        <f t="shared" si="212"/>
        <v>0</v>
      </c>
      <c r="T305" s="60">
        <f t="shared" si="212"/>
        <v>0</v>
      </c>
      <c r="U305" s="60">
        <f t="shared" si="212"/>
        <v>0</v>
      </c>
      <c r="V305" s="60">
        <f t="shared" si="212"/>
        <v>0</v>
      </c>
      <c r="W305" s="60">
        <f t="shared" si="212"/>
        <v>0</v>
      </c>
      <c r="X305" s="60">
        <f t="shared" si="212"/>
        <v>0</v>
      </c>
      <c r="Y305" s="60">
        <f t="shared" si="212"/>
        <v>35000</v>
      </c>
      <c r="Z305" s="60">
        <f t="shared" si="212"/>
        <v>35000</v>
      </c>
      <c r="AA305" s="60">
        <f t="shared" si="212"/>
        <v>35000</v>
      </c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</row>
    <row r="306" spans="1:66" s="14" customFormat="1" ht="109.5" customHeight="1">
      <c r="A306" s="70" t="s">
        <v>380</v>
      </c>
      <c r="B306" s="71" t="s">
        <v>136</v>
      </c>
      <c r="C306" s="71" t="s">
        <v>147</v>
      </c>
      <c r="D306" s="72" t="s">
        <v>181</v>
      </c>
      <c r="E306" s="71" t="s">
        <v>144</v>
      </c>
      <c r="F306" s="60">
        <v>2551</v>
      </c>
      <c r="G306" s="60">
        <f>H306-F306</f>
        <v>0</v>
      </c>
      <c r="H306" s="80">
        <v>2551</v>
      </c>
      <c r="I306" s="80"/>
      <c r="J306" s="80">
        <v>2732</v>
      </c>
      <c r="K306" s="80">
        <v>-2551</v>
      </c>
      <c r="L306" s="80">
        <v>-2732</v>
      </c>
      <c r="M306" s="60">
        <f>H306+K306</f>
        <v>0</v>
      </c>
      <c r="N306" s="61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>
        <v>35000</v>
      </c>
      <c r="Z306" s="60">
        <f>V306+X306+Y306</f>
        <v>35000</v>
      </c>
      <c r="AA306" s="60">
        <f>W306+Y306</f>
        <v>35000</v>
      </c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</row>
    <row r="307" spans="1:66" s="16" customFormat="1" ht="79.5" customHeight="1">
      <c r="A307" s="70" t="s">
        <v>307</v>
      </c>
      <c r="B307" s="71" t="s">
        <v>136</v>
      </c>
      <c r="C307" s="71" t="s">
        <v>147</v>
      </c>
      <c r="D307" s="72" t="s">
        <v>182</v>
      </c>
      <c r="E307" s="71"/>
      <c r="F307" s="60">
        <f aca="true" t="shared" si="213" ref="F307:AA307">F308</f>
        <v>120000</v>
      </c>
      <c r="G307" s="60">
        <f t="shared" si="213"/>
        <v>0</v>
      </c>
      <c r="H307" s="60">
        <f t="shared" si="213"/>
        <v>120000</v>
      </c>
      <c r="I307" s="60">
        <f t="shared" si="213"/>
        <v>0</v>
      </c>
      <c r="J307" s="60">
        <f t="shared" si="213"/>
        <v>0</v>
      </c>
      <c r="K307" s="60">
        <f t="shared" si="213"/>
        <v>0</v>
      </c>
      <c r="L307" s="60">
        <f t="shared" si="213"/>
        <v>0</v>
      </c>
      <c r="M307" s="60">
        <f t="shared" si="213"/>
        <v>120000</v>
      </c>
      <c r="N307" s="60">
        <f t="shared" si="213"/>
        <v>0</v>
      </c>
      <c r="O307" s="60">
        <f t="shared" si="213"/>
        <v>-64208</v>
      </c>
      <c r="P307" s="60">
        <f t="shared" si="213"/>
        <v>55792</v>
      </c>
      <c r="Q307" s="60">
        <f t="shared" si="213"/>
        <v>0</v>
      </c>
      <c r="R307" s="60">
        <f t="shared" si="213"/>
        <v>0</v>
      </c>
      <c r="S307" s="60">
        <f t="shared" si="213"/>
        <v>55792</v>
      </c>
      <c r="T307" s="60">
        <f t="shared" si="213"/>
        <v>0</v>
      </c>
      <c r="U307" s="60">
        <f t="shared" si="213"/>
        <v>0</v>
      </c>
      <c r="V307" s="60">
        <f t="shared" si="213"/>
        <v>55792</v>
      </c>
      <c r="W307" s="60">
        <f t="shared" si="213"/>
        <v>0</v>
      </c>
      <c r="X307" s="60">
        <f t="shared" si="213"/>
        <v>0</v>
      </c>
      <c r="Y307" s="60">
        <f t="shared" si="213"/>
        <v>0</v>
      </c>
      <c r="Z307" s="60">
        <f t="shared" si="213"/>
        <v>55792</v>
      </c>
      <c r="AA307" s="60">
        <f t="shared" si="213"/>
        <v>0</v>
      </c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</row>
    <row r="308" spans="1:66" s="16" customFormat="1" ht="111" customHeight="1">
      <c r="A308" s="70" t="s">
        <v>256</v>
      </c>
      <c r="B308" s="71" t="s">
        <v>136</v>
      </c>
      <c r="C308" s="71" t="s">
        <v>147</v>
      </c>
      <c r="D308" s="72" t="s">
        <v>182</v>
      </c>
      <c r="E308" s="71" t="s">
        <v>144</v>
      </c>
      <c r="F308" s="60">
        <v>120000</v>
      </c>
      <c r="G308" s="60">
        <f>H308-F308</f>
        <v>0</v>
      </c>
      <c r="H308" s="80">
        <v>120000</v>
      </c>
      <c r="I308" s="80"/>
      <c r="J308" s="80"/>
      <c r="K308" s="81"/>
      <c r="L308" s="81"/>
      <c r="M308" s="60">
        <f>H308+K308</f>
        <v>120000</v>
      </c>
      <c r="N308" s="61"/>
      <c r="O308" s="60">
        <f>P308-M308</f>
        <v>-64208</v>
      </c>
      <c r="P308" s="60">
        <v>55792</v>
      </c>
      <c r="Q308" s="60"/>
      <c r="R308" s="81"/>
      <c r="S308" s="60">
        <f>P308+R308</f>
        <v>55792</v>
      </c>
      <c r="T308" s="60"/>
      <c r="U308" s="62"/>
      <c r="V308" s="60">
        <f>U308+S308</f>
        <v>55792</v>
      </c>
      <c r="W308" s="60">
        <f>T308</f>
        <v>0</v>
      </c>
      <c r="X308" s="63"/>
      <c r="Y308" s="63"/>
      <c r="Z308" s="60">
        <f>V308+X308+Y308</f>
        <v>55792</v>
      </c>
      <c r="AA308" s="60">
        <f>W308+Y308</f>
        <v>0</v>
      </c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</row>
    <row r="309" spans="1:66" s="27" customFormat="1" ht="105" customHeight="1">
      <c r="A309" s="70" t="s">
        <v>79</v>
      </c>
      <c r="B309" s="71" t="s">
        <v>136</v>
      </c>
      <c r="C309" s="71" t="s">
        <v>147</v>
      </c>
      <c r="D309" s="72" t="s">
        <v>80</v>
      </c>
      <c r="E309" s="71"/>
      <c r="F309" s="73">
        <f aca="true" t="shared" si="214" ref="F309:AA309">F310</f>
        <v>11278</v>
      </c>
      <c r="G309" s="73">
        <f t="shared" si="214"/>
        <v>1062</v>
      </c>
      <c r="H309" s="73">
        <f t="shared" si="214"/>
        <v>12340</v>
      </c>
      <c r="I309" s="73">
        <f t="shared" si="214"/>
        <v>0</v>
      </c>
      <c r="J309" s="73">
        <f t="shared" si="214"/>
        <v>13287</v>
      </c>
      <c r="K309" s="73">
        <f t="shared" si="214"/>
        <v>-646</v>
      </c>
      <c r="L309" s="73">
        <f t="shared" si="214"/>
        <v>-692</v>
      </c>
      <c r="M309" s="73">
        <f t="shared" si="214"/>
        <v>11694</v>
      </c>
      <c r="N309" s="73">
        <f t="shared" si="214"/>
        <v>0</v>
      </c>
      <c r="O309" s="73">
        <f t="shared" si="214"/>
        <v>-3481</v>
      </c>
      <c r="P309" s="73">
        <f t="shared" si="214"/>
        <v>8213</v>
      </c>
      <c r="Q309" s="73">
        <f t="shared" si="214"/>
        <v>0</v>
      </c>
      <c r="R309" s="73">
        <f t="shared" si="214"/>
        <v>0</v>
      </c>
      <c r="S309" s="73">
        <f t="shared" si="214"/>
        <v>8213</v>
      </c>
      <c r="T309" s="73">
        <f t="shared" si="214"/>
        <v>0</v>
      </c>
      <c r="U309" s="73">
        <f t="shared" si="214"/>
        <v>0</v>
      </c>
      <c r="V309" s="73">
        <f t="shared" si="214"/>
        <v>8213</v>
      </c>
      <c r="W309" s="73">
        <f t="shared" si="214"/>
        <v>0</v>
      </c>
      <c r="X309" s="73">
        <f t="shared" si="214"/>
        <v>0</v>
      </c>
      <c r="Y309" s="73">
        <f t="shared" si="214"/>
        <v>0</v>
      </c>
      <c r="Z309" s="73">
        <f t="shared" si="214"/>
        <v>8213</v>
      </c>
      <c r="AA309" s="73">
        <f t="shared" si="214"/>
        <v>0</v>
      </c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</row>
    <row r="310" spans="1:66" s="27" customFormat="1" ht="33.75" customHeight="1">
      <c r="A310" s="70" t="s">
        <v>129</v>
      </c>
      <c r="B310" s="71" t="s">
        <v>136</v>
      </c>
      <c r="C310" s="71" t="s">
        <v>147</v>
      </c>
      <c r="D310" s="72" t="s">
        <v>80</v>
      </c>
      <c r="E310" s="71" t="s">
        <v>130</v>
      </c>
      <c r="F310" s="60">
        <v>11278</v>
      </c>
      <c r="G310" s="60">
        <f>H310-F310</f>
        <v>1062</v>
      </c>
      <c r="H310" s="80">
        <f>12383-43</f>
        <v>12340</v>
      </c>
      <c r="I310" s="80"/>
      <c r="J310" s="80">
        <f>13341-54</f>
        <v>13287</v>
      </c>
      <c r="K310" s="80">
        <v>-646</v>
      </c>
      <c r="L310" s="80">
        <v>-692</v>
      </c>
      <c r="M310" s="60">
        <f>H310+K310</f>
        <v>11694</v>
      </c>
      <c r="N310" s="61"/>
      <c r="O310" s="60">
        <f>P310-M310</f>
        <v>-3481</v>
      </c>
      <c r="P310" s="60">
        <v>8213</v>
      </c>
      <c r="Q310" s="60"/>
      <c r="R310" s="141"/>
      <c r="S310" s="60">
        <f>P310+R310</f>
        <v>8213</v>
      </c>
      <c r="T310" s="60"/>
      <c r="U310" s="113"/>
      <c r="V310" s="60">
        <f>U310+S310</f>
        <v>8213</v>
      </c>
      <c r="W310" s="60">
        <f>T310</f>
        <v>0</v>
      </c>
      <c r="X310" s="114"/>
      <c r="Y310" s="114"/>
      <c r="Z310" s="60">
        <f>V310+X310+Y310</f>
        <v>8213</v>
      </c>
      <c r="AA310" s="60">
        <f>W310+Y310</f>
        <v>0</v>
      </c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</row>
    <row r="311" spans="1:66" s="27" customFormat="1" ht="38.25" customHeight="1">
      <c r="A311" s="70" t="s">
        <v>121</v>
      </c>
      <c r="B311" s="71" t="s">
        <v>136</v>
      </c>
      <c r="C311" s="71" t="s">
        <v>147</v>
      </c>
      <c r="D311" s="72" t="s">
        <v>122</v>
      </c>
      <c r="E311" s="71"/>
      <c r="F311" s="60"/>
      <c r="G311" s="60">
        <f>G312</f>
        <v>10060</v>
      </c>
      <c r="H311" s="60">
        <f>H312</f>
        <v>10060</v>
      </c>
      <c r="I311" s="60">
        <f>I312</f>
        <v>0</v>
      </c>
      <c r="J311" s="60">
        <f>J312</f>
        <v>11316</v>
      </c>
      <c r="K311" s="60">
        <f>K312+K313</f>
        <v>220414</v>
      </c>
      <c r="L311" s="60">
        <f>L312+L313</f>
        <v>240113</v>
      </c>
      <c r="M311" s="60">
        <f>M312+M313</f>
        <v>230474</v>
      </c>
      <c r="N311" s="60">
        <f>N312+N313</f>
        <v>0</v>
      </c>
      <c r="O311" s="60">
        <f aca="true" t="shared" si="215" ref="O311:T311">O312+O313+O315</f>
        <v>-194794</v>
      </c>
      <c r="P311" s="60">
        <f t="shared" si="215"/>
        <v>35680</v>
      </c>
      <c r="Q311" s="60">
        <f t="shared" si="215"/>
        <v>0</v>
      </c>
      <c r="R311" s="60">
        <f t="shared" si="215"/>
        <v>0</v>
      </c>
      <c r="S311" s="60">
        <f t="shared" si="215"/>
        <v>35680</v>
      </c>
      <c r="T311" s="60">
        <f t="shared" si="215"/>
        <v>0</v>
      </c>
      <c r="U311" s="60">
        <f aca="true" t="shared" si="216" ref="U311:AA311">U312+U313+U315</f>
        <v>0</v>
      </c>
      <c r="V311" s="60">
        <f t="shared" si="216"/>
        <v>35680</v>
      </c>
      <c r="W311" s="60">
        <f t="shared" si="216"/>
        <v>0</v>
      </c>
      <c r="X311" s="60">
        <f t="shared" si="216"/>
        <v>0</v>
      </c>
      <c r="Y311" s="60">
        <f t="shared" si="216"/>
        <v>0</v>
      </c>
      <c r="Z311" s="60">
        <f t="shared" si="216"/>
        <v>35680</v>
      </c>
      <c r="AA311" s="60">
        <f t="shared" si="216"/>
        <v>0</v>
      </c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</row>
    <row r="312" spans="1:66" s="27" customFormat="1" ht="52.5" customHeight="1" hidden="1">
      <c r="A312" s="70" t="s">
        <v>137</v>
      </c>
      <c r="B312" s="71" t="s">
        <v>136</v>
      </c>
      <c r="C312" s="71" t="s">
        <v>147</v>
      </c>
      <c r="D312" s="72" t="s">
        <v>122</v>
      </c>
      <c r="E312" s="71" t="s">
        <v>138</v>
      </c>
      <c r="F312" s="60"/>
      <c r="G312" s="60">
        <f>H312-F312</f>
        <v>10060</v>
      </c>
      <c r="H312" s="80">
        <f>6512+769+2779</f>
        <v>10060</v>
      </c>
      <c r="I312" s="80"/>
      <c r="J312" s="80">
        <f>7146+822+3348</f>
        <v>11316</v>
      </c>
      <c r="K312" s="80">
        <f>220414-2551</f>
        <v>217863</v>
      </c>
      <c r="L312" s="80">
        <f>240113-2732</f>
        <v>237381</v>
      </c>
      <c r="M312" s="60">
        <f>H312+K312</f>
        <v>227923</v>
      </c>
      <c r="N312" s="61"/>
      <c r="O312" s="60">
        <f>P312-M312</f>
        <v>-227923</v>
      </c>
      <c r="P312" s="60"/>
      <c r="Q312" s="60"/>
      <c r="R312" s="141"/>
      <c r="S312" s="60">
        <f>P312+R312</f>
        <v>0</v>
      </c>
      <c r="T312" s="60"/>
      <c r="U312" s="60">
        <f aca="true" t="shared" si="217" ref="U312:AA312">R312+T312</f>
        <v>0</v>
      </c>
      <c r="V312" s="60">
        <f t="shared" si="217"/>
        <v>0</v>
      </c>
      <c r="W312" s="60">
        <f t="shared" si="217"/>
        <v>0</v>
      </c>
      <c r="X312" s="60">
        <f t="shared" si="217"/>
        <v>0</v>
      </c>
      <c r="Y312" s="60">
        <f t="shared" si="217"/>
        <v>0</v>
      </c>
      <c r="Z312" s="60">
        <f t="shared" si="217"/>
        <v>0</v>
      </c>
      <c r="AA312" s="60">
        <f t="shared" si="217"/>
        <v>0</v>
      </c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</row>
    <row r="313" spans="1:66" s="27" customFormat="1" ht="69.75" customHeight="1" hidden="1">
      <c r="A313" s="70" t="s">
        <v>220</v>
      </c>
      <c r="B313" s="71" t="s">
        <v>136</v>
      </c>
      <c r="C313" s="71" t="s">
        <v>147</v>
      </c>
      <c r="D313" s="72" t="s">
        <v>249</v>
      </c>
      <c r="E313" s="71"/>
      <c r="F313" s="60"/>
      <c r="G313" s="60"/>
      <c r="H313" s="80"/>
      <c r="I313" s="80"/>
      <c r="J313" s="80"/>
      <c r="K313" s="80">
        <f aca="true" t="shared" si="218" ref="K313:AA313">K314</f>
        <v>2551</v>
      </c>
      <c r="L313" s="80">
        <f t="shared" si="218"/>
        <v>2732</v>
      </c>
      <c r="M313" s="60">
        <f t="shared" si="218"/>
        <v>2551</v>
      </c>
      <c r="N313" s="61">
        <f t="shared" si="218"/>
        <v>0</v>
      </c>
      <c r="O313" s="60">
        <f t="shared" si="218"/>
        <v>-2551</v>
      </c>
      <c r="P313" s="60">
        <f t="shared" si="218"/>
        <v>0</v>
      </c>
      <c r="Q313" s="60">
        <f t="shared" si="218"/>
        <v>0</v>
      </c>
      <c r="R313" s="60">
        <f t="shared" si="218"/>
        <v>0</v>
      </c>
      <c r="S313" s="60">
        <f t="shared" si="218"/>
        <v>0</v>
      </c>
      <c r="T313" s="60">
        <f t="shared" si="218"/>
        <v>0</v>
      </c>
      <c r="U313" s="60">
        <f t="shared" si="218"/>
        <v>0</v>
      </c>
      <c r="V313" s="60">
        <f t="shared" si="218"/>
        <v>0</v>
      </c>
      <c r="W313" s="60">
        <f t="shared" si="218"/>
        <v>0</v>
      </c>
      <c r="X313" s="60">
        <f t="shared" si="218"/>
        <v>0</v>
      </c>
      <c r="Y313" s="60">
        <f t="shared" si="218"/>
        <v>0</v>
      </c>
      <c r="Z313" s="60">
        <f t="shared" si="218"/>
        <v>0</v>
      </c>
      <c r="AA313" s="60">
        <f t="shared" si="218"/>
        <v>0</v>
      </c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</row>
    <row r="314" spans="1:66" s="27" customFormat="1" ht="68.25" customHeight="1" hidden="1">
      <c r="A314" s="70" t="s">
        <v>256</v>
      </c>
      <c r="B314" s="71" t="s">
        <v>136</v>
      </c>
      <c r="C314" s="71" t="s">
        <v>147</v>
      </c>
      <c r="D314" s="72" t="s">
        <v>249</v>
      </c>
      <c r="E314" s="71" t="s">
        <v>144</v>
      </c>
      <c r="F314" s="60"/>
      <c r="G314" s="60"/>
      <c r="H314" s="80"/>
      <c r="I314" s="80"/>
      <c r="J314" s="80"/>
      <c r="K314" s="80">
        <v>2551</v>
      </c>
      <c r="L314" s="80">
        <v>2732</v>
      </c>
      <c r="M314" s="60">
        <f>H314+K314</f>
        <v>2551</v>
      </c>
      <c r="N314" s="61"/>
      <c r="O314" s="60">
        <f>P314-M314</f>
        <v>-2551</v>
      </c>
      <c r="P314" s="60"/>
      <c r="Q314" s="60"/>
      <c r="R314" s="141"/>
      <c r="S314" s="60">
        <f>P314+R314</f>
        <v>0</v>
      </c>
      <c r="T314" s="60"/>
      <c r="U314" s="60">
        <f aca="true" t="shared" si="219" ref="U314:AA314">R314+T314</f>
        <v>0</v>
      </c>
      <c r="V314" s="60">
        <f t="shared" si="219"/>
        <v>0</v>
      </c>
      <c r="W314" s="60">
        <f t="shared" si="219"/>
        <v>0</v>
      </c>
      <c r="X314" s="60">
        <f t="shared" si="219"/>
        <v>0</v>
      </c>
      <c r="Y314" s="60">
        <f t="shared" si="219"/>
        <v>0</v>
      </c>
      <c r="Z314" s="60">
        <f t="shared" si="219"/>
        <v>0</v>
      </c>
      <c r="AA314" s="60">
        <f t="shared" si="219"/>
        <v>0</v>
      </c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</row>
    <row r="315" spans="1:66" s="27" customFormat="1" ht="69" customHeight="1">
      <c r="A315" s="70" t="s">
        <v>348</v>
      </c>
      <c r="B315" s="71" t="s">
        <v>136</v>
      </c>
      <c r="C315" s="71" t="s">
        <v>147</v>
      </c>
      <c r="D315" s="72" t="s">
        <v>306</v>
      </c>
      <c r="E315" s="71"/>
      <c r="F315" s="60"/>
      <c r="G315" s="60"/>
      <c r="H315" s="80"/>
      <c r="I315" s="80"/>
      <c r="J315" s="80"/>
      <c r="K315" s="80"/>
      <c r="L315" s="80"/>
      <c r="M315" s="60"/>
      <c r="N315" s="61"/>
      <c r="O315" s="60">
        <f aca="true" t="shared" si="220" ref="O315:AA315">O316</f>
        <v>35680</v>
      </c>
      <c r="P315" s="60">
        <f t="shared" si="220"/>
        <v>35680</v>
      </c>
      <c r="Q315" s="60">
        <f t="shared" si="220"/>
        <v>0</v>
      </c>
      <c r="R315" s="60">
        <f t="shared" si="220"/>
        <v>0</v>
      </c>
      <c r="S315" s="60">
        <f t="shared" si="220"/>
        <v>35680</v>
      </c>
      <c r="T315" s="60">
        <f t="shared" si="220"/>
        <v>0</v>
      </c>
      <c r="U315" s="60">
        <f t="shared" si="220"/>
        <v>0</v>
      </c>
      <c r="V315" s="60">
        <f t="shared" si="220"/>
        <v>35680</v>
      </c>
      <c r="W315" s="60">
        <f t="shared" si="220"/>
        <v>0</v>
      </c>
      <c r="X315" s="60">
        <f t="shared" si="220"/>
        <v>0</v>
      </c>
      <c r="Y315" s="60">
        <f t="shared" si="220"/>
        <v>0</v>
      </c>
      <c r="Z315" s="60">
        <f t="shared" si="220"/>
        <v>35680</v>
      </c>
      <c r="AA315" s="60">
        <f t="shared" si="220"/>
        <v>0</v>
      </c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</row>
    <row r="316" spans="1:66" s="27" customFormat="1" ht="67.5" customHeight="1">
      <c r="A316" s="70" t="s">
        <v>137</v>
      </c>
      <c r="B316" s="71" t="s">
        <v>136</v>
      </c>
      <c r="C316" s="71" t="s">
        <v>147</v>
      </c>
      <c r="D316" s="72" t="s">
        <v>306</v>
      </c>
      <c r="E316" s="71" t="s">
        <v>138</v>
      </c>
      <c r="F316" s="60"/>
      <c r="G316" s="60"/>
      <c r="H316" s="80"/>
      <c r="I316" s="80"/>
      <c r="J316" s="80"/>
      <c r="K316" s="80"/>
      <c r="L316" s="80"/>
      <c r="M316" s="60"/>
      <c r="N316" s="61"/>
      <c r="O316" s="60">
        <f>P316-M316</f>
        <v>35680</v>
      </c>
      <c r="P316" s="60">
        <v>35680</v>
      </c>
      <c r="Q316" s="60"/>
      <c r="R316" s="141"/>
      <c r="S316" s="60">
        <f>P316+R316</f>
        <v>35680</v>
      </c>
      <c r="T316" s="60"/>
      <c r="U316" s="113"/>
      <c r="V316" s="60">
        <f>U316+S316</f>
        <v>35680</v>
      </c>
      <c r="W316" s="60">
        <f>T316</f>
        <v>0</v>
      </c>
      <c r="X316" s="114"/>
      <c r="Y316" s="114"/>
      <c r="Z316" s="60">
        <f>V316+X316+Y316</f>
        <v>35680</v>
      </c>
      <c r="AA316" s="60">
        <f>W316+Y316</f>
        <v>0</v>
      </c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</row>
    <row r="317" spans="1:27" ht="20.25" customHeight="1">
      <c r="A317" s="91"/>
      <c r="B317" s="92"/>
      <c r="C317" s="92"/>
      <c r="D317" s="93"/>
      <c r="E317" s="92"/>
      <c r="F317" s="44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7"/>
      <c r="W317" s="47"/>
      <c r="X317" s="44"/>
      <c r="Y317" s="44"/>
      <c r="Z317" s="48"/>
      <c r="AA317" s="48"/>
    </row>
    <row r="318" spans="1:66" s="8" customFormat="1" ht="83.25" customHeight="1">
      <c r="A318" s="49" t="s">
        <v>175</v>
      </c>
      <c r="B318" s="50" t="s">
        <v>81</v>
      </c>
      <c r="C318" s="50"/>
      <c r="D318" s="51"/>
      <c r="E318" s="50"/>
      <c r="F318" s="52">
        <f aca="true" t="shared" si="221" ref="F318:N318">F320+F344+F348</f>
        <v>224517</v>
      </c>
      <c r="G318" s="52">
        <f t="shared" si="221"/>
        <v>14721</v>
      </c>
      <c r="H318" s="52">
        <f t="shared" si="221"/>
        <v>239238</v>
      </c>
      <c r="I318" s="52">
        <f t="shared" si="221"/>
        <v>0</v>
      </c>
      <c r="J318" s="52">
        <f t="shared" si="221"/>
        <v>257511</v>
      </c>
      <c r="K318" s="52">
        <f t="shared" si="221"/>
        <v>0</v>
      </c>
      <c r="L318" s="52">
        <f t="shared" si="221"/>
        <v>0</v>
      </c>
      <c r="M318" s="52">
        <f t="shared" si="221"/>
        <v>239238</v>
      </c>
      <c r="N318" s="52">
        <f t="shared" si="221"/>
        <v>0</v>
      </c>
      <c r="O318" s="52">
        <f aca="true" t="shared" si="222" ref="O318:T318">O320+O344+O348</f>
        <v>-76372</v>
      </c>
      <c r="P318" s="52">
        <f t="shared" si="222"/>
        <v>162866</v>
      </c>
      <c r="Q318" s="52">
        <f t="shared" si="222"/>
        <v>0</v>
      </c>
      <c r="R318" s="52">
        <f t="shared" si="222"/>
        <v>0</v>
      </c>
      <c r="S318" s="52">
        <f t="shared" si="222"/>
        <v>162866</v>
      </c>
      <c r="T318" s="52">
        <f t="shared" si="222"/>
        <v>0</v>
      </c>
      <c r="U318" s="52">
        <f aca="true" t="shared" si="223" ref="U318:AA318">U320+U344+U348</f>
        <v>0</v>
      </c>
      <c r="V318" s="52">
        <f t="shared" si="223"/>
        <v>162866</v>
      </c>
      <c r="W318" s="52">
        <f t="shared" si="223"/>
        <v>0</v>
      </c>
      <c r="X318" s="52">
        <f t="shared" si="223"/>
        <v>995</v>
      </c>
      <c r="Y318" s="52">
        <f t="shared" si="223"/>
        <v>0</v>
      </c>
      <c r="Z318" s="52">
        <f t="shared" si="223"/>
        <v>163861</v>
      </c>
      <c r="AA318" s="52">
        <f t="shared" si="223"/>
        <v>0</v>
      </c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</row>
    <row r="319" spans="1:66" s="8" customFormat="1" ht="20.25">
      <c r="A319" s="49"/>
      <c r="B319" s="50"/>
      <c r="C319" s="50"/>
      <c r="D319" s="51"/>
      <c r="E319" s="50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</row>
    <row r="320" spans="1:66" s="8" customFormat="1" ht="20.25">
      <c r="A320" s="54" t="s">
        <v>82</v>
      </c>
      <c r="B320" s="55" t="s">
        <v>154</v>
      </c>
      <c r="C320" s="55" t="s">
        <v>127</v>
      </c>
      <c r="D320" s="68"/>
      <c r="E320" s="55"/>
      <c r="F320" s="69">
        <f aca="true" t="shared" si="224" ref="F320:N320">F321+F323+F325+F327+F329+F331+F339</f>
        <v>218881</v>
      </c>
      <c r="G320" s="69">
        <f t="shared" si="224"/>
        <v>14525</v>
      </c>
      <c r="H320" s="69">
        <f t="shared" si="224"/>
        <v>233406</v>
      </c>
      <c r="I320" s="69">
        <f t="shared" si="224"/>
        <v>0</v>
      </c>
      <c r="J320" s="69">
        <f t="shared" si="224"/>
        <v>251244</v>
      </c>
      <c r="K320" s="69">
        <f t="shared" si="224"/>
        <v>0</v>
      </c>
      <c r="L320" s="69">
        <f t="shared" si="224"/>
        <v>0</v>
      </c>
      <c r="M320" s="69">
        <f t="shared" si="224"/>
        <v>233406</v>
      </c>
      <c r="N320" s="69">
        <f t="shared" si="224"/>
        <v>0</v>
      </c>
      <c r="O320" s="69">
        <f aca="true" t="shared" si="225" ref="O320:T320">O321+O323+O325+O327+O329+O331+O339</f>
        <v>-74943</v>
      </c>
      <c r="P320" s="69">
        <f t="shared" si="225"/>
        <v>158463</v>
      </c>
      <c r="Q320" s="69">
        <f t="shared" si="225"/>
        <v>0</v>
      </c>
      <c r="R320" s="69">
        <f t="shared" si="225"/>
        <v>0</v>
      </c>
      <c r="S320" s="69">
        <f t="shared" si="225"/>
        <v>158463</v>
      </c>
      <c r="T320" s="69">
        <f t="shared" si="225"/>
        <v>0</v>
      </c>
      <c r="U320" s="69">
        <f aca="true" t="shared" si="226" ref="U320:AA320">U321+U323+U325+U327+U329+U331+U339</f>
        <v>0</v>
      </c>
      <c r="V320" s="69">
        <f t="shared" si="226"/>
        <v>158463</v>
      </c>
      <c r="W320" s="69">
        <f t="shared" si="226"/>
        <v>0</v>
      </c>
      <c r="X320" s="69">
        <f t="shared" si="226"/>
        <v>995</v>
      </c>
      <c r="Y320" s="69">
        <f t="shared" si="226"/>
        <v>0</v>
      </c>
      <c r="Z320" s="69">
        <f t="shared" si="226"/>
        <v>159458</v>
      </c>
      <c r="AA320" s="69">
        <f t="shared" si="226"/>
        <v>0</v>
      </c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</row>
    <row r="321" spans="1:66" s="8" customFormat="1" ht="53.25" customHeight="1" hidden="1">
      <c r="A321" s="70" t="s">
        <v>151</v>
      </c>
      <c r="B321" s="71" t="s">
        <v>154</v>
      </c>
      <c r="C321" s="71" t="s">
        <v>127</v>
      </c>
      <c r="D321" s="72" t="s">
        <v>38</v>
      </c>
      <c r="E321" s="71"/>
      <c r="F321" s="73">
        <f aca="true" t="shared" si="227" ref="F321:AA321">F322</f>
        <v>19370</v>
      </c>
      <c r="G321" s="73">
        <f t="shared" si="227"/>
        <v>-16627</v>
      </c>
      <c r="H321" s="73">
        <f t="shared" si="227"/>
        <v>2743</v>
      </c>
      <c r="I321" s="73">
        <f t="shared" si="227"/>
        <v>0</v>
      </c>
      <c r="J321" s="73">
        <f t="shared" si="227"/>
        <v>2984</v>
      </c>
      <c r="K321" s="73">
        <f t="shared" si="227"/>
        <v>0</v>
      </c>
      <c r="L321" s="73">
        <f t="shared" si="227"/>
        <v>0</v>
      </c>
      <c r="M321" s="73">
        <f t="shared" si="227"/>
        <v>2743</v>
      </c>
      <c r="N321" s="73">
        <f t="shared" si="227"/>
        <v>0</v>
      </c>
      <c r="O321" s="73">
        <f t="shared" si="227"/>
        <v>-2743</v>
      </c>
      <c r="P321" s="73">
        <f t="shared" si="227"/>
        <v>0</v>
      </c>
      <c r="Q321" s="73">
        <f t="shared" si="227"/>
        <v>0</v>
      </c>
      <c r="R321" s="73">
        <f t="shared" si="227"/>
        <v>0</v>
      </c>
      <c r="S321" s="73">
        <f t="shared" si="227"/>
        <v>0</v>
      </c>
      <c r="T321" s="73">
        <f t="shared" si="227"/>
        <v>0</v>
      </c>
      <c r="U321" s="73">
        <f t="shared" si="227"/>
        <v>0</v>
      </c>
      <c r="V321" s="73">
        <f t="shared" si="227"/>
        <v>0</v>
      </c>
      <c r="W321" s="73">
        <f t="shared" si="227"/>
        <v>0</v>
      </c>
      <c r="X321" s="73">
        <f t="shared" si="227"/>
        <v>0</v>
      </c>
      <c r="Y321" s="73">
        <f t="shared" si="227"/>
        <v>0</v>
      </c>
      <c r="Z321" s="73">
        <f t="shared" si="227"/>
        <v>0</v>
      </c>
      <c r="AA321" s="73">
        <f t="shared" si="227"/>
        <v>0</v>
      </c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</row>
    <row r="322" spans="1:66" s="8" customFormat="1" ht="86.25" customHeight="1" hidden="1">
      <c r="A322" s="70" t="s">
        <v>255</v>
      </c>
      <c r="B322" s="71" t="s">
        <v>154</v>
      </c>
      <c r="C322" s="71" t="s">
        <v>127</v>
      </c>
      <c r="D322" s="72" t="s">
        <v>38</v>
      </c>
      <c r="E322" s="71" t="s">
        <v>152</v>
      </c>
      <c r="F322" s="60">
        <v>19370</v>
      </c>
      <c r="G322" s="60">
        <f>H322-F322</f>
        <v>-16627</v>
      </c>
      <c r="H322" s="80">
        <v>2743</v>
      </c>
      <c r="I322" s="80"/>
      <c r="J322" s="80">
        <v>2984</v>
      </c>
      <c r="K322" s="144"/>
      <c r="L322" s="144"/>
      <c r="M322" s="60">
        <f>H322+K322</f>
        <v>2743</v>
      </c>
      <c r="N322" s="61"/>
      <c r="O322" s="60">
        <f>P322-M322</f>
        <v>-2743</v>
      </c>
      <c r="P322" s="60"/>
      <c r="Q322" s="60"/>
      <c r="R322" s="144"/>
      <c r="S322" s="60">
        <f>P322+R322</f>
        <v>0</v>
      </c>
      <c r="T322" s="60"/>
      <c r="U322" s="60">
        <f aca="true" t="shared" si="228" ref="U322:AA322">R322+T322</f>
        <v>0</v>
      </c>
      <c r="V322" s="60">
        <f t="shared" si="228"/>
        <v>0</v>
      </c>
      <c r="W322" s="60">
        <f t="shared" si="228"/>
        <v>0</v>
      </c>
      <c r="X322" s="60">
        <f t="shared" si="228"/>
        <v>0</v>
      </c>
      <c r="Y322" s="60">
        <f t="shared" si="228"/>
        <v>0</v>
      </c>
      <c r="Z322" s="60">
        <f t="shared" si="228"/>
        <v>0</v>
      </c>
      <c r="AA322" s="60">
        <f t="shared" si="228"/>
        <v>0</v>
      </c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</row>
    <row r="323" spans="1:66" s="8" customFormat="1" ht="55.5" customHeight="1">
      <c r="A323" s="70" t="s">
        <v>83</v>
      </c>
      <c r="B323" s="71" t="s">
        <v>154</v>
      </c>
      <c r="C323" s="71" t="s">
        <v>127</v>
      </c>
      <c r="D323" s="72" t="s">
        <v>84</v>
      </c>
      <c r="E323" s="71"/>
      <c r="F323" s="73">
        <f aca="true" t="shared" si="229" ref="F323:AA323">F324</f>
        <v>15131</v>
      </c>
      <c r="G323" s="73">
        <f t="shared" si="229"/>
        <v>4562</v>
      </c>
      <c r="H323" s="73">
        <f t="shared" si="229"/>
        <v>19693</v>
      </c>
      <c r="I323" s="73">
        <f t="shared" si="229"/>
        <v>0</v>
      </c>
      <c r="J323" s="73">
        <f t="shared" si="229"/>
        <v>22702</v>
      </c>
      <c r="K323" s="73">
        <f t="shared" si="229"/>
        <v>0</v>
      </c>
      <c r="L323" s="73">
        <f t="shared" si="229"/>
        <v>0</v>
      </c>
      <c r="M323" s="73">
        <f t="shared" si="229"/>
        <v>19693</v>
      </c>
      <c r="N323" s="73">
        <f t="shared" si="229"/>
        <v>0</v>
      </c>
      <c r="O323" s="73">
        <f t="shared" si="229"/>
        <v>-11679</v>
      </c>
      <c r="P323" s="73">
        <f t="shared" si="229"/>
        <v>8014</v>
      </c>
      <c r="Q323" s="73">
        <f t="shared" si="229"/>
        <v>0</v>
      </c>
      <c r="R323" s="73">
        <f t="shared" si="229"/>
        <v>0</v>
      </c>
      <c r="S323" s="73">
        <f t="shared" si="229"/>
        <v>8014</v>
      </c>
      <c r="T323" s="73">
        <f t="shared" si="229"/>
        <v>0</v>
      </c>
      <c r="U323" s="73">
        <f t="shared" si="229"/>
        <v>0</v>
      </c>
      <c r="V323" s="73">
        <f t="shared" si="229"/>
        <v>8014</v>
      </c>
      <c r="W323" s="73">
        <f t="shared" si="229"/>
        <v>0</v>
      </c>
      <c r="X323" s="73">
        <f t="shared" si="229"/>
        <v>0</v>
      </c>
      <c r="Y323" s="73">
        <f t="shared" si="229"/>
        <v>0</v>
      </c>
      <c r="Z323" s="73">
        <f t="shared" si="229"/>
        <v>8014</v>
      </c>
      <c r="AA323" s="73">
        <f t="shared" si="229"/>
        <v>0</v>
      </c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</row>
    <row r="324" spans="1:66" s="8" customFormat="1" ht="37.5" customHeight="1">
      <c r="A324" s="70" t="s">
        <v>129</v>
      </c>
      <c r="B324" s="71" t="s">
        <v>154</v>
      </c>
      <c r="C324" s="71" t="s">
        <v>127</v>
      </c>
      <c r="D324" s="72" t="s">
        <v>84</v>
      </c>
      <c r="E324" s="71" t="s">
        <v>130</v>
      </c>
      <c r="F324" s="60">
        <v>15131</v>
      </c>
      <c r="G324" s="60">
        <f>H324-F324</f>
        <v>4562</v>
      </c>
      <c r="H324" s="80">
        <v>19693</v>
      </c>
      <c r="I324" s="80"/>
      <c r="J324" s="80">
        <v>22702</v>
      </c>
      <c r="K324" s="144"/>
      <c r="L324" s="144"/>
      <c r="M324" s="60">
        <f>H324+K324</f>
        <v>19693</v>
      </c>
      <c r="N324" s="61"/>
      <c r="O324" s="60">
        <f>P324-M324</f>
        <v>-11679</v>
      </c>
      <c r="P324" s="60">
        <v>8014</v>
      </c>
      <c r="Q324" s="60"/>
      <c r="R324" s="144"/>
      <c r="S324" s="60">
        <f>P324+R324</f>
        <v>8014</v>
      </c>
      <c r="T324" s="60"/>
      <c r="U324" s="137"/>
      <c r="V324" s="60">
        <f>U324+S324</f>
        <v>8014</v>
      </c>
      <c r="W324" s="60">
        <f>T324</f>
        <v>0</v>
      </c>
      <c r="X324" s="138"/>
      <c r="Y324" s="138"/>
      <c r="Z324" s="60">
        <f>V324+X324+Y324</f>
        <v>8014</v>
      </c>
      <c r="AA324" s="60">
        <f>W324+Y324</f>
        <v>0</v>
      </c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</row>
    <row r="325" spans="1:66" s="8" customFormat="1" ht="18.75" customHeight="1">
      <c r="A325" s="70" t="s">
        <v>85</v>
      </c>
      <c r="B325" s="71" t="s">
        <v>154</v>
      </c>
      <c r="C325" s="71" t="s">
        <v>127</v>
      </c>
      <c r="D325" s="72" t="s">
        <v>86</v>
      </c>
      <c r="E325" s="71"/>
      <c r="F325" s="73">
        <f aca="true" t="shared" si="230" ref="F325:AA325">F326</f>
        <v>16772</v>
      </c>
      <c r="G325" s="73">
        <f t="shared" si="230"/>
        <v>4187</v>
      </c>
      <c r="H325" s="73">
        <f t="shared" si="230"/>
        <v>20959</v>
      </c>
      <c r="I325" s="73">
        <f t="shared" si="230"/>
        <v>0</v>
      </c>
      <c r="J325" s="73">
        <f t="shared" si="230"/>
        <v>22756</v>
      </c>
      <c r="K325" s="73">
        <f t="shared" si="230"/>
        <v>0</v>
      </c>
      <c r="L325" s="73">
        <f t="shared" si="230"/>
        <v>0</v>
      </c>
      <c r="M325" s="73">
        <f t="shared" si="230"/>
        <v>20959</v>
      </c>
      <c r="N325" s="73">
        <f t="shared" si="230"/>
        <v>0</v>
      </c>
      <c r="O325" s="73">
        <f t="shared" si="230"/>
        <v>-4111</v>
      </c>
      <c r="P325" s="73">
        <f t="shared" si="230"/>
        <v>16848</v>
      </c>
      <c r="Q325" s="73">
        <f t="shared" si="230"/>
        <v>0</v>
      </c>
      <c r="R325" s="73">
        <f t="shared" si="230"/>
        <v>0</v>
      </c>
      <c r="S325" s="73">
        <f t="shared" si="230"/>
        <v>16848</v>
      </c>
      <c r="T325" s="73">
        <f t="shared" si="230"/>
        <v>0</v>
      </c>
      <c r="U325" s="73">
        <f t="shared" si="230"/>
        <v>0</v>
      </c>
      <c r="V325" s="73">
        <f t="shared" si="230"/>
        <v>16848</v>
      </c>
      <c r="W325" s="73">
        <f t="shared" si="230"/>
        <v>0</v>
      </c>
      <c r="X325" s="73">
        <f t="shared" si="230"/>
        <v>0</v>
      </c>
      <c r="Y325" s="73">
        <f t="shared" si="230"/>
        <v>0</v>
      </c>
      <c r="Z325" s="73">
        <f t="shared" si="230"/>
        <v>16848</v>
      </c>
      <c r="AA325" s="73">
        <f t="shared" si="230"/>
        <v>0</v>
      </c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</row>
    <row r="326" spans="1:66" s="8" customFormat="1" ht="36" customHeight="1">
      <c r="A326" s="70" t="s">
        <v>129</v>
      </c>
      <c r="B326" s="71" t="s">
        <v>154</v>
      </c>
      <c r="C326" s="71" t="s">
        <v>127</v>
      </c>
      <c r="D326" s="72" t="s">
        <v>86</v>
      </c>
      <c r="E326" s="71" t="s">
        <v>130</v>
      </c>
      <c r="F326" s="60">
        <v>16772</v>
      </c>
      <c r="G326" s="60">
        <f>H326-F326</f>
        <v>4187</v>
      </c>
      <c r="H326" s="80">
        <v>20959</v>
      </c>
      <c r="I326" s="80"/>
      <c r="J326" s="80">
        <v>22756</v>
      </c>
      <c r="K326" s="144"/>
      <c r="L326" s="144"/>
      <c r="M326" s="60">
        <f>H326+K326</f>
        <v>20959</v>
      </c>
      <c r="N326" s="61"/>
      <c r="O326" s="60">
        <f>P326-M326</f>
        <v>-4111</v>
      </c>
      <c r="P326" s="60">
        <v>16848</v>
      </c>
      <c r="Q326" s="60"/>
      <c r="R326" s="144"/>
      <c r="S326" s="60">
        <f>P326+R326</f>
        <v>16848</v>
      </c>
      <c r="T326" s="60"/>
      <c r="U326" s="137"/>
      <c r="V326" s="60">
        <f>U326+S326</f>
        <v>16848</v>
      </c>
      <c r="W326" s="145"/>
      <c r="X326" s="138"/>
      <c r="Y326" s="138"/>
      <c r="Z326" s="60">
        <f>V326+X326+Y326</f>
        <v>16848</v>
      </c>
      <c r="AA326" s="60">
        <f>W326+Y326</f>
        <v>0</v>
      </c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</row>
    <row r="327" spans="1:66" s="8" customFormat="1" ht="20.25" customHeight="1">
      <c r="A327" s="70" t="s">
        <v>87</v>
      </c>
      <c r="B327" s="71" t="s">
        <v>154</v>
      </c>
      <c r="C327" s="71" t="s">
        <v>127</v>
      </c>
      <c r="D327" s="72" t="s">
        <v>88</v>
      </c>
      <c r="E327" s="71"/>
      <c r="F327" s="73">
        <f aca="true" t="shared" si="231" ref="F327:AA327">F328</f>
        <v>69934</v>
      </c>
      <c r="G327" s="73">
        <f t="shared" si="231"/>
        <v>3968</v>
      </c>
      <c r="H327" s="73">
        <f t="shared" si="231"/>
        <v>73902</v>
      </c>
      <c r="I327" s="73">
        <f t="shared" si="231"/>
        <v>0</v>
      </c>
      <c r="J327" s="73">
        <f t="shared" si="231"/>
        <v>80038</v>
      </c>
      <c r="K327" s="73">
        <f t="shared" si="231"/>
        <v>0</v>
      </c>
      <c r="L327" s="73">
        <f t="shared" si="231"/>
        <v>0</v>
      </c>
      <c r="M327" s="73">
        <f t="shared" si="231"/>
        <v>73902</v>
      </c>
      <c r="N327" s="73">
        <f t="shared" si="231"/>
        <v>0</v>
      </c>
      <c r="O327" s="73">
        <f t="shared" si="231"/>
        <v>-12306</v>
      </c>
      <c r="P327" s="73">
        <f t="shared" si="231"/>
        <v>61596</v>
      </c>
      <c r="Q327" s="73">
        <f t="shared" si="231"/>
        <v>0</v>
      </c>
      <c r="R327" s="73">
        <f t="shared" si="231"/>
        <v>0</v>
      </c>
      <c r="S327" s="73">
        <f t="shared" si="231"/>
        <v>61596</v>
      </c>
      <c r="T327" s="73">
        <f t="shared" si="231"/>
        <v>0</v>
      </c>
      <c r="U327" s="73">
        <f t="shared" si="231"/>
        <v>0</v>
      </c>
      <c r="V327" s="73">
        <f t="shared" si="231"/>
        <v>61596</v>
      </c>
      <c r="W327" s="73">
        <f t="shared" si="231"/>
        <v>0</v>
      </c>
      <c r="X327" s="73">
        <f t="shared" si="231"/>
        <v>0</v>
      </c>
      <c r="Y327" s="73">
        <f t="shared" si="231"/>
        <v>0</v>
      </c>
      <c r="Z327" s="73">
        <f t="shared" si="231"/>
        <v>61596</v>
      </c>
      <c r="AA327" s="73">
        <f t="shared" si="231"/>
        <v>0</v>
      </c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</row>
    <row r="328" spans="1:66" s="8" customFormat="1" ht="39" customHeight="1">
      <c r="A328" s="70" t="s">
        <v>129</v>
      </c>
      <c r="B328" s="71" t="s">
        <v>154</v>
      </c>
      <c r="C328" s="71" t="s">
        <v>127</v>
      </c>
      <c r="D328" s="72" t="s">
        <v>88</v>
      </c>
      <c r="E328" s="71" t="s">
        <v>130</v>
      </c>
      <c r="F328" s="60">
        <v>69934</v>
      </c>
      <c r="G328" s="60">
        <f>H328-F328</f>
        <v>3968</v>
      </c>
      <c r="H328" s="80">
        <v>73902</v>
      </c>
      <c r="I328" s="80"/>
      <c r="J328" s="80">
        <v>80038</v>
      </c>
      <c r="K328" s="144"/>
      <c r="L328" s="144"/>
      <c r="M328" s="60">
        <f>H328+K328</f>
        <v>73902</v>
      </c>
      <c r="N328" s="61"/>
      <c r="O328" s="60">
        <f>P328-M328</f>
        <v>-12306</v>
      </c>
      <c r="P328" s="60">
        <v>61596</v>
      </c>
      <c r="Q328" s="60"/>
      <c r="R328" s="144"/>
      <c r="S328" s="60">
        <f>P328+R328</f>
        <v>61596</v>
      </c>
      <c r="T328" s="60"/>
      <c r="U328" s="137"/>
      <c r="V328" s="60">
        <f>U328+S328</f>
        <v>61596</v>
      </c>
      <c r="W328" s="60">
        <f>T328</f>
        <v>0</v>
      </c>
      <c r="X328" s="138"/>
      <c r="Y328" s="138"/>
      <c r="Z328" s="60">
        <f>V328+X328+Y328</f>
        <v>61596</v>
      </c>
      <c r="AA328" s="60">
        <f>W328+Y328</f>
        <v>0</v>
      </c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</row>
    <row r="329" spans="1:66" s="8" customFormat="1" ht="34.5" customHeight="1">
      <c r="A329" s="70" t="s">
        <v>89</v>
      </c>
      <c r="B329" s="71" t="s">
        <v>154</v>
      </c>
      <c r="C329" s="71" t="s">
        <v>127</v>
      </c>
      <c r="D329" s="72" t="s">
        <v>90</v>
      </c>
      <c r="E329" s="71"/>
      <c r="F329" s="73">
        <f aca="true" t="shared" si="232" ref="F329:AA329">F330</f>
        <v>75174</v>
      </c>
      <c r="G329" s="73">
        <f t="shared" si="232"/>
        <v>16533</v>
      </c>
      <c r="H329" s="73">
        <f t="shared" si="232"/>
        <v>91707</v>
      </c>
      <c r="I329" s="73">
        <f t="shared" si="232"/>
        <v>0</v>
      </c>
      <c r="J329" s="73">
        <f t="shared" si="232"/>
        <v>97311</v>
      </c>
      <c r="K329" s="73">
        <f t="shared" si="232"/>
        <v>0</v>
      </c>
      <c r="L329" s="73">
        <f t="shared" si="232"/>
        <v>0</v>
      </c>
      <c r="M329" s="73">
        <f t="shared" si="232"/>
        <v>91707</v>
      </c>
      <c r="N329" s="73">
        <f t="shared" si="232"/>
        <v>0</v>
      </c>
      <c r="O329" s="73">
        <f t="shared" si="232"/>
        <v>-22848</v>
      </c>
      <c r="P329" s="73">
        <f t="shared" si="232"/>
        <v>68859</v>
      </c>
      <c r="Q329" s="73">
        <f t="shared" si="232"/>
        <v>0</v>
      </c>
      <c r="R329" s="73">
        <f t="shared" si="232"/>
        <v>0</v>
      </c>
      <c r="S329" s="73">
        <f t="shared" si="232"/>
        <v>68859</v>
      </c>
      <c r="T329" s="73">
        <f t="shared" si="232"/>
        <v>0</v>
      </c>
      <c r="U329" s="73">
        <f t="shared" si="232"/>
        <v>-3008</v>
      </c>
      <c r="V329" s="73">
        <f t="shared" si="232"/>
        <v>65851</v>
      </c>
      <c r="W329" s="73">
        <f t="shared" si="232"/>
        <v>0</v>
      </c>
      <c r="X329" s="73">
        <f t="shared" si="232"/>
        <v>0</v>
      </c>
      <c r="Y329" s="73">
        <f t="shared" si="232"/>
        <v>0</v>
      </c>
      <c r="Z329" s="73">
        <f t="shared" si="232"/>
        <v>65851</v>
      </c>
      <c r="AA329" s="73">
        <f t="shared" si="232"/>
        <v>0</v>
      </c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</row>
    <row r="330" spans="1:66" s="8" customFormat="1" ht="33" customHeight="1">
      <c r="A330" s="70" t="s">
        <v>129</v>
      </c>
      <c r="B330" s="71" t="s">
        <v>154</v>
      </c>
      <c r="C330" s="71" t="s">
        <v>127</v>
      </c>
      <c r="D330" s="72" t="s">
        <v>90</v>
      </c>
      <c r="E330" s="71" t="s">
        <v>130</v>
      </c>
      <c r="F330" s="60">
        <v>75174</v>
      </c>
      <c r="G330" s="60">
        <f>H330-F330</f>
        <v>16533</v>
      </c>
      <c r="H330" s="80">
        <v>91707</v>
      </c>
      <c r="I330" s="80"/>
      <c r="J330" s="80">
        <v>97311</v>
      </c>
      <c r="K330" s="144"/>
      <c r="L330" s="144"/>
      <c r="M330" s="60">
        <f>H330+K330</f>
        <v>91707</v>
      </c>
      <c r="N330" s="61"/>
      <c r="O330" s="60">
        <f>P330-M330</f>
        <v>-22848</v>
      </c>
      <c r="P330" s="60">
        <v>68859</v>
      </c>
      <c r="Q330" s="60"/>
      <c r="R330" s="144"/>
      <c r="S330" s="60">
        <f>P330+R330</f>
        <v>68859</v>
      </c>
      <c r="T330" s="60"/>
      <c r="U330" s="62">
        <v>-3008</v>
      </c>
      <c r="V330" s="60">
        <f>U330+S330</f>
        <v>65851</v>
      </c>
      <c r="W330" s="60">
        <f>T330</f>
        <v>0</v>
      </c>
      <c r="X330" s="138"/>
      <c r="Y330" s="138"/>
      <c r="Z330" s="60">
        <f>V330+X330+Y330</f>
        <v>65851</v>
      </c>
      <c r="AA330" s="60">
        <f>W330+Y330</f>
        <v>0</v>
      </c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</row>
    <row r="331" spans="1:66" s="8" customFormat="1" ht="60" customHeight="1">
      <c r="A331" s="70" t="s">
        <v>91</v>
      </c>
      <c r="B331" s="71" t="s">
        <v>154</v>
      </c>
      <c r="C331" s="71" t="s">
        <v>127</v>
      </c>
      <c r="D331" s="72" t="s">
        <v>92</v>
      </c>
      <c r="E331" s="71"/>
      <c r="F331" s="73">
        <f aca="true" t="shared" si="233" ref="F331:N331">F332+F333+F335+F337</f>
        <v>22500</v>
      </c>
      <c r="G331" s="73">
        <f t="shared" si="233"/>
        <v>-5735</v>
      </c>
      <c r="H331" s="73">
        <f t="shared" si="233"/>
        <v>16765</v>
      </c>
      <c r="I331" s="73">
        <f t="shared" si="233"/>
        <v>0</v>
      </c>
      <c r="J331" s="73">
        <f t="shared" si="233"/>
        <v>17951</v>
      </c>
      <c r="K331" s="73">
        <f t="shared" si="233"/>
        <v>0</v>
      </c>
      <c r="L331" s="73">
        <f t="shared" si="233"/>
        <v>0</v>
      </c>
      <c r="M331" s="73">
        <f t="shared" si="233"/>
        <v>16765</v>
      </c>
      <c r="N331" s="73">
        <f t="shared" si="233"/>
        <v>0</v>
      </c>
      <c r="O331" s="73">
        <f aca="true" t="shared" si="234" ref="O331:T331">O332+O333+O335+O337</f>
        <v>-13619</v>
      </c>
      <c r="P331" s="73">
        <f t="shared" si="234"/>
        <v>3146</v>
      </c>
      <c r="Q331" s="73">
        <f t="shared" si="234"/>
        <v>0</v>
      </c>
      <c r="R331" s="73">
        <f t="shared" si="234"/>
        <v>0</v>
      </c>
      <c r="S331" s="73">
        <f t="shared" si="234"/>
        <v>3146</v>
      </c>
      <c r="T331" s="73">
        <f t="shared" si="234"/>
        <v>0</v>
      </c>
      <c r="U331" s="73">
        <f aca="true" t="shared" si="235" ref="U331:AA331">U332+U341</f>
        <v>3008</v>
      </c>
      <c r="V331" s="73">
        <f t="shared" si="235"/>
        <v>6154</v>
      </c>
      <c r="W331" s="73">
        <f t="shared" si="235"/>
        <v>0</v>
      </c>
      <c r="X331" s="73">
        <f t="shared" si="235"/>
        <v>995</v>
      </c>
      <c r="Y331" s="73">
        <f t="shared" si="235"/>
        <v>0</v>
      </c>
      <c r="Z331" s="73">
        <f t="shared" si="235"/>
        <v>7149</v>
      </c>
      <c r="AA331" s="73">
        <f t="shared" si="235"/>
        <v>0</v>
      </c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</row>
    <row r="332" spans="1:66" s="8" customFormat="1" ht="73.5" customHeight="1">
      <c r="A332" s="70" t="s">
        <v>137</v>
      </c>
      <c r="B332" s="71" t="s">
        <v>154</v>
      </c>
      <c r="C332" s="71" t="s">
        <v>127</v>
      </c>
      <c r="D332" s="72" t="s">
        <v>92</v>
      </c>
      <c r="E332" s="71" t="s">
        <v>138</v>
      </c>
      <c r="F332" s="60">
        <v>20205</v>
      </c>
      <c r="G332" s="60">
        <f>H332-F332</f>
        <v>-3774</v>
      </c>
      <c r="H332" s="80">
        <v>16431</v>
      </c>
      <c r="I332" s="80"/>
      <c r="J332" s="80">
        <v>17593</v>
      </c>
      <c r="K332" s="144"/>
      <c r="L332" s="144"/>
      <c r="M332" s="60">
        <f>H332+K332</f>
        <v>16431</v>
      </c>
      <c r="N332" s="61"/>
      <c r="O332" s="60">
        <f>P332-M332</f>
        <v>-13285</v>
      </c>
      <c r="P332" s="60">
        <v>3146</v>
      </c>
      <c r="Q332" s="60"/>
      <c r="R332" s="144"/>
      <c r="S332" s="60">
        <f>P332+R332</f>
        <v>3146</v>
      </c>
      <c r="T332" s="60"/>
      <c r="U332" s="137"/>
      <c r="V332" s="60">
        <f>U332+S332</f>
        <v>3146</v>
      </c>
      <c r="W332" s="60">
        <f>T332</f>
        <v>0</v>
      </c>
      <c r="X332" s="60">
        <v>995</v>
      </c>
      <c r="Y332" s="138"/>
      <c r="Z332" s="60">
        <f>V332+X332+Y332</f>
        <v>4141</v>
      </c>
      <c r="AA332" s="60">
        <f>W332+Y332</f>
        <v>0</v>
      </c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</row>
    <row r="333" spans="1:66" s="8" customFormat="1" ht="107.25" customHeight="1" hidden="1">
      <c r="A333" s="70" t="s">
        <v>221</v>
      </c>
      <c r="B333" s="71" t="s">
        <v>154</v>
      </c>
      <c r="C333" s="71" t="s">
        <v>127</v>
      </c>
      <c r="D333" s="72" t="s">
        <v>183</v>
      </c>
      <c r="E333" s="71"/>
      <c r="F333" s="73">
        <f aca="true" t="shared" si="236" ref="F333:Q333">F334</f>
        <v>390</v>
      </c>
      <c r="G333" s="73">
        <f t="shared" si="236"/>
        <v>-390</v>
      </c>
      <c r="H333" s="73">
        <f t="shared" si="236"/>
        <v>0</v>
      </c>
      <c r="I333" s="73">
        <f t="shared" si="236"/>
        <v>0</v>
      </c>
      <c r="J333" s="73">
        <f t="shared" si="236"/>
        <v>0</v>
      </c>
      <c r="K333" s="73">
        <f t="shared" si="236"/>
        <v>0</v>
      </c>
      <c r="L333" s="73">
        <f t="shared" si="236"/>
        <v>0</v>
      </c>
      <c r="M333" s="73">
        <f t="shared" si="236"/>
        <v>0</v>
      </c>
      <c r="N333" s="73">
        <f t="shared" si="236"/>
        <v>0</v>
      </c>
      <c r="O333" s="73">
        <f t="shared" si="236"/>
        <v>0</v>
      </c>
      <c r="P333" s="73">
        <f t="shared" si="236"/>
        <v>0</v>
      </c>
      <c r="Q333" s="73">
        <f t="shared" si="236"/>
        <v>0</v>
      </c>
      <c r="R333" s="144"/>
      <c r="S333" s="144"/>
      <c r="T333" s="73">
        <f>T334</f>
        <v>0</v>
      </c>
      <c r="U333" s="137"/>
      <c r="V333" s="145"/>
      <c r="W333" s="145"/>
      <c r="X333" s="138"/>
      <c r="Y333" s="138"/>
      <c r="Z333" s="146"/>
      <c r="AA333" s="146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</row>
    <row r="334" spans="1:66" s="8" customFormat="1" ht="105" customHeight="1" hidden="1">
      <c r="A334" s="70" t="s">
        <v>380</v>
      </c>
      <c r="B334" s="71" t="s">
        <v>154</v>
      </c>
      <c r="C334" s="71" t="s">
        <v>127</v>
      </c>
      <c r="D334" s="72" t="s">
        <v>183</v>
      </c>
      <c r="E334" s="71" t="s">
        <v>144</v>
      </c>
      <c r="F334" s="60">
        <v>390</v>
      </c>
      <c r="G334" s="60">
        <f>H334-F334</f>
        <v>-390</v>
      </c>
      <c r="H334" s="144"/>
      <c r="I334" s="144"/>
      <c r="J334" s="144"/>
      <c r="K334" s="144"/>
      <c r="L334" s="144"/>
      <c r="M334" s="60">
        <f>H334+K334</f>
        <v>0</v>
      </c>
      <c r="N334" s="61"/>
      <c r="O334" s="60"/>
      <c r="P334" s="60"/>
      <c r="Q334" s="60"/>
      <c r="R334" s="144"/>
      <c r="S334" s="144"/>
      <c r="T334" s="60"/>
      <c r="U334" s="137"/>
      <c r="V334" s="145"/>
      <c r="W334" s="145"/>
      <c r="X334" s="138"/>
      <c r="Y334" s="138"/>
      <c r="Z334" s="146"/>
      <c r="AA334" s="146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</row>
    <row r="335" spans="1:66" s="8" customFormat="1" ht="54" customHeight="1" hidden="1">
      <c r="A335" s="70" t="s">
        <v>180</v>
      </c>
      <c r="B335" s="71" t="s">
        <v>154</v>
      </c>
      <c r="C335" s="71" t="s">
        <v>127</v>
      </c>
      <c r="D335" s="72" t="s">
        <v>184</v>
      </c>
      <c r="E335" s="71"/>
      <c r="F335" s="73">
        <f aca="true" t="shared" si="237" ref="F335:Q335">F336</f>
        <v>1580</v>
      </c>
      <c r="G335" s="73">
        <f t="shared" si="237"/>
        <v>-1580</v>
      </c>
      <c r="H335" s="73">
        <f t="shared" si="237"/>
        <v>0</v>
      </c>
      <c r="I335" s="73">
        <f t="shared" si="237"/>
        <v>0</v>
      </c>
      <c r="J335" s="73">
        <f t="shared" si="237"/>
        <v>0</v>
      </c>
      <c r="K335" s="73">
        <f t="shared" si="237"/>
        <v>0</v>
      </c>
      <c r="L335" s="73">
        <f t="shared" si="237"/>
        <v>0</v>
      </c>
      <c r="M335" s="73">
        <f t="shared" si="237"/>
        <v>0</v>
      </c>
      <c r="N335" s="73">
        <f t="shared" si="237"/>
        <v>0</v>
      </c>
      <c r="O335" s="73">
        <f t="shared" si="237"/>
        <v>0</v>
      </c>
      <c r="P335" s="73">
        <f t="shared" si="237"/>
        <v>0</v>
      </c>
      <c r="Q335" s="73">
        <f t="shared" si="237"/>
        <v>0</v>
      </c>
      <c r="R335" s="144"/>
      <c r="S335" s="144"/>
      <c r="T335" s="73">
        <f>T336</f>
        <v>0</v>
      </c>
      <c r="U335" s="137"/>
      <c r="V335" s="145"/>
      <c r="W335" s="145"/>
      <c r="X335" s="138"/>
      <c r="Y335" s="138"/>
      <c r="Z335" s="146"/>
      <c r="AA335" s="146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</row>
    <row r="336" spans="1:66" s="8" customFormat="1" ht="107.25" customHeight="1" hidden="1">
      <c r="A336" s="70" t="s">
        <v>380</v>
      </c>
      <c r="B336" s="71" t="s">
        <v>154</v>
      </c>
      <c r="C336" s="71" t="s">
        <v>127</v>
      </c>
      <c r="D336" s="72" t="s">
        <v>184</v>
      </c>
      <c r="E336" s="71" t="s">
        <v>144</v>
      </c>
      <c r="F336" s="60">
        <v>1580</v>
      </c>
      <c r="G336" s="60">
        <f>H336-F336</f>
        <v>-1580</v>
      </c>
      <c r="H336" s="144"/>
      <c r="I336" s="144"/>
      <c r="J336" s="144"/>
      <c r="K336" s="144"/>
      <c r="L336" s="144"/>
      <c r="M336" s="60">
        <f>H336+K336</f>
        <v>0</v>
      </c>
      <c r="N336" s="61"/>
      <c r="O336" s="60"/>
      <c r="P336" s="60"/>
      <c r="Q336" s="60"/>
      <c r="R336" s="144"/>
      <c r="S336" s="144"/>
      <c r="T336" s="60"/>
      <c r="U336" s="137"/>
      <c r="V336" s="145"/>
      <c r="W336" s="145"/>
      <c r="X336" s="138"/>
      <c r="Y336" s="138"/>
      <c r="Z336" s="146"/>
      <c r="AA336" s="146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</row>
    <row r="337" spans="1:66" s="8" customFormat="1" ht="54.75" customHeight="1" hidden="1">
      <c r="A337" s="70" t="s">
        <v>222</v>
      </c>
      <c r="B337" s="71" t="s">
        <v>154</v>
      </c>
      <c r="C337" s="71" t="s">
        <v>127</v>
      </c>
      <c r="D337" s="72" t="s">
        <v>185</v>
      </c>
      <c r="E337" s="71"/>
      <c r="F337" s="73">
        <f aca="true" t="shared" si="238" ref="F337:T337">F338</f>
        <v>325</v>
      </c>
      <c r="G337" s="73">
        <f t="shared" si="238"/>
        <v>9</v>
      </c>
      <c r="H337" s="73">
        <f t="shared" si="238"/>
        <v>334</v>
      </c>
      <c r="I337" s="73">
        <f t="shared" si="238"/>
        <v>0</v>
      </c>
      <c r="J337" s="73">
        <f t="shared" si="238"/>
        <v>358</v>
      </c>
      <c r="K337" s="73">
        <f t="shared" si="238"/>
        <v>0</v>
      </c>
      <c r="L337" s="73">
        <f t="shared" si="238"/>
        <v>0</v>
      </c>
      <c r="M337" s="73">
        <f t="shared" si="238"/>
        <v>334</v>
      </c>
      <c r="N337" s="73">
        <f t="shared" si="238"/>
        <v>0</v>
      </c>
      <c r="O337" s="73">
        <f t="shared" si="238"/>
        <v>-334</v>
      </c>
      <c r="P337" s="73">
        <f t="shared" si="238"/>
        <v>0</v>
      </c>
      <c r="Q337" s="73">
        <f t="shared" si="238"/>
        <v>0</v>
      </c>
      <c r="R337" s="73">
        <f t="shared" si="238"/>
        <v>0</v>
      </c>
      <c r="S337" s="73">
        <f t="shared" si="238"/>
        <v>0</v>
      </c>
      <c r="T337" s="73">
        <f t="shared" si="238"/>
        <v>0</v>
      </c>
      <c r="U337" s="137"/>
      <c r="V337" s="145"/>
      <c r="W337" s="145"/>
      <c r="X337" s="138"/>
      <c r="Y337" s="138"/>
      <c r="Z337" s="146"/>
      <c r="AA337" s="146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</row>
    <row r="338" spans="1:66" s="8" customFormat="1" ht="77.25" customHeight="1" hidden="1">
      <c r="A338" s="70" t="s">
        <v>256</v>
      </c>
      <c r="B338" s="71" t="s">
        <v>154</v>
      </c>
      <c r="C338" s="71" t="s">
        <v>127</v>
      </c>
      <c r="D338" s="72" t="s">
        <v>185</v>
      </c>
      <c r="E338" s="71" t="s">
        <v>144</v>
      </c>
      <c r="F338" s="60">
        <v>325</v>
      </c>
      <c r="G338" s="60">
        <f>H338-F338</f>
        <v>9</v>
      </c>
      <c r="H338" s="80">
        <v>334</v>
      </c>
      <c r="I338" s="80"/>
      <c r="J338" s="80">
        <v>358</v>
      </c>
      <c r="K338" s="144"/>
      <c r="L338" s="144"/>
      <c r="M338" s="60">
        <f>H338+K338</f>
        <v>334</v>
      </c>
      <c r="N338" s="61"/>
      <c r="O338" s="60">
        <f>P338-M338</f>
        <v>-334</v>
      </c>
      <c r="P338" s="60"/>
      <c r="Q338" s="60"/>
      <c r="R338" s="144"/>
      <c r="S338" s="60">
        <f>P338+R338</f>
        <v>0</v>
      </c>
      <c r="T338" s="60"/>
      <c r="U338" s="137"/>
      <c r="V338" s="145"/>
      <c r="W338" s="145"/>
      <c r="X338" s="138"/>
      <c r="Y338" s="138"/>
      <c r="Z338" s="146"/>
      <c r="AA338" s="146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</row>
    <row r="339" spans="1:66" s="8" customFormat="1" ht="24" customHeight="1" hidden="1">
      <c r="A339" s="70" t="s">
        <v>121</v>
      </c>
      <c r="B339" s="71" t="s">
        <v>154</v>
      </c>
      <c r="C339" s="71" t="s">
        <v>127</v>
      </c>
      <c r="D339" s="72" t="s">
        <v>122</v>
      </c>
      <c r="E339" s="71"/>
      <c r="F339" s="60">
        <f aca="true" t="shared" si="239" ref="F339:T339">F340</f>
        <v>0</v>
      </c>
      <c r="G339" s="60">
        <f t="shared" si="239"/>
        <v>7637</v>
      </c>
      <c r="H339" s="60">
        <f t="shared" si="239"/>
        <v>7637</v>
      </c>
      <c r="I339" s="60">
        <f t="shared" si="239"/>
        <v>0</v>
      </c>
      <c r="J339" s="60">
        <f t="shared" si="239"/>
        <v>7502</v>
      </c>
      <c r="K339" s="60">
        <f t="shared" si="239"/>
        <v>0</v>
      </c>
      <c r="L339" s="60">
        <f t="shared" si="239"/>
        <v>0</v>
      </c>
      <c r="M339" s="60">
        <f t="shared" si="239"/>
        <v>7637</v>
      </c>
      <c r="N339" s="60">
        <f t="shared" si="239"/>
        <v>0</v>
      </c>
      <c r="O339" s="60">
        <f t="shared" si="239"/>
        <v>-7637</v>
      </c>
      <c r="P339" s="60">
        <f t="shared" si="239"/>
        <v>0</v>
      </c>
      <c r="Q339" s="60">
        <f t="shared" si="239"/>
        <v>0</v>
      </c>
      <c r="R339" s="60">
        <f t="shared" si="239"/>
        <v>0</v>
      </c>
      <c r="S339" s="60">
        <f t="shared" si="239"/>
        <v>0</v>
      </c>
      <c r="T339" s="60">
        <f t="shared" si="239"/>
        <v>0</v>
      </c>
      <c r="U339" s="137"/>
      <c r="V339" s="145"/>
      <c r="W339" s="145"/>
      <c r="X339" s="138"/>
      <c r="Y339" s="138"/>
      <c r="Z339" s="146"/>
      <c r="AA339" s="146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</row>
    <row r="340" spans="1:66" s="8" customFormat="1" ht="56.25" customHeight="1" hidden="1">
      <c r="A340" s="70" t="s">
        <v>137</v>
      </c>
      <c r="B340" s="71" t="s">
        <v>154</v>
      </c>
      <c r="C340" s="71" t="s">
        <v>127</v>
      </c>
      <c r="D340" s="72" t="s">
        <v>122</v>
      </c>
      <c r="E340" s="71" t="s">
        <v>138</v>
      </c>
      <c r="F340" s="60"/>
      <c r="G340" s="60">
        <f>H340-F340</f>
        <v>7637</v>
      </c>
      <c r="H340" s="80">
        <v>7637</v>
      </c>
      <c r="I340" s="80"/>
      <c r="J340" s="80">
        <v>7502</v>
      </c>
      <c r="K340" s="144"/>
      <c r="L340" s="144"/>
      <c r="M340" s="60">
        <f>H340+K340</f>
        <v>7637</v>
      </c>
      <c r="N340" s="61"/>
      <c r="O340" s="60">
        <f>P340-M340</f>
        <v>-7637</v>
      </c>
      <c r="P340" s="60"/>
      <c r="Q340" s="60"/>
      <c r="R340" s="144"/>
      <c r="S340" s="60">
        <f>P340+R340</f>
        <v>0</v>
      </c>
      <c r="T340" s="60"/>
      <c r="U340" s="137"/>
      <c r="V340" s="145"/>
      <c r="W340" s="145"/>
      <c r="X340" s="138"/>
      <c r="Y340" s="138"/>
      <c r="Z340" s="146"/>
      <c r="AA340" s="146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</row>
    <row r="341" spans="1:66" s="8" customFormat="1" ht="114.75" customHeight="1">
      <c r="A341" s="94" t="s">
        <v>316</v>
      </c>
      <c r="B341" s="71" t="s">
        <v>154</v>
      </c>
      <c r="C341" s="71" t="s">
        <v>127</v>
      </c>
      <c r="D341" s="72" t="s">
        <v>183</v>
      </c>
      <c r="E341" s="71"/>
      <c r="F341" s="60"/>
      <c r="G341" s="60"/>
      <c r="H341" s="80"/>
      <c r="I341" s="80"/>
      <c r="J341" s="80"/>
      <c r="K341" s="144"/>
      <c r="L341" s="144"/>
      <c r="M341" s="60"/>
      <c r="N341" s="61"/>
      <c r="O341" s="60"/>
      <c r="P341" s="60"/>
      <c r="Q341" s="60"/>
      <c r="R341" s="144"/>
      <c r="S341" s="60"/>
      <c r="T341" s="60"/>
      <c r="U341" s="62">
        <f aca="true" t="shared" si="240" ref="U341:AA341">U342</f>
        <v>3008</v>
      </c>
      <c r="V341" s="60">
        <f t="shared" si="240"/>
        <v>3008</v>
      </c>
      <c r="W341" s="60">
        <f t="shared" si="240"/>
        <v>0</v>
      </c>
      <c r="X341" s="60">
        <f t="shared" si="240"/>
        <v>0</v>
      </c>
      <c r="Y341" s="60">
        <f t="shared" si="240"/>
        <v>0</v>
      </c>
      <c r="Z341" s="60">
        <f t="shared" si="240"/>
        <v>3008</v>
      </c>
      <c r="AA341" s="60">
        <f t="shared" si="240"/>
        <v>0</v>
      </c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</row>
    <row r="342" spans="1:66" s="8" customFormat="1" ht="102" customHeight="1">
      <c r="A342" s="70" t="s">
        <v>343</v>
      </c>
      <c r="B342" s="71" t="s">
        <v>154</v>
      </c>
      <c r="C342" s="71" t="s">
        <v>127</v>
      </c>
      <c r="D342" s="72" t="s">
        <v>183</v>
      </c>
      <c r="E342" s="71" t="s">
        <v>240</v>
      </c>
      <c r="F342" s="60"/>
      <c r="G342" s="60"/>
      <c r="H342" s="80"/>
      <c r="I342" s="80"/>
      <c r="J342" s="80"/>
      <c r="K342" s="144"/>
      <c r="L342" s="144"/>
      <c r="M342" s="60"/>
      <c r="N342" s="61"/>
      <c r="O342" s="60"/>
      <c r="P342" s="60"/>
      <c r="Q342" s="60"/>
      <c r="R342" s="144"/>
      <c r="S342" s="60"/>
      <c r="T342" s="60"/>
      <c r="U342" s="62">
        <v>3008</v>
      </c>
      <c r="V342" s="60">
        <f>U342</f>
        <v>3008</v>
      </c>
      <c r="W342" s="60"/>
      <c r="X342" s="138"/>
      <c r="Y342" s="138"/>
      <c r="Z342" s="60">
        <f>V342+X342+Y342</f>
        <v>3008</v>
      </c>
      <c r="AA342" s="60">
        <f>W342+Y342</f>
        <v>0</v>
      </c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</row>
    <row r="343" spans="1:66" s="8" customFormat="1" ht="9.75" customHeight="1">
      <c r="A343" s="70"/>
      <c r="B343" s="71"/>
      <c r="C343" s="71"/>
      <c r="D343" s="72"/>
      <c r="E343" s="71"/>
      <c r="F343" s="60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37"/>
      <c r="V343" s="145"/>
      <c r="W343" s="145"/>
      <c r="X343" s="138"/>
      <c r="Y343" s="138"/>
      <c r="Z343" s="146"/>
      <c r="AA343" s="146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</row>
    <row r="344" spans="1:66" s="16" customFormat="1" ht="18.75">
      <c r="A344" s="54" t="s">
        <v>93</v>
      </c>
      <c r="B344" s="55" t="s">
        <v>154</v>
      </c>
      <c r="C344" s="55" t="s">
        <v>132</v>
      </c>
      <c r="D344" s="68"/>
      <c r="E344" s="55"/>
      <c r="F344" s="57">
        <f aca="true" t="shared" si="241" ref="F344:U345">F345</f>
        <v>4856</v>
      </c>
      <c r="G344" s="57">
        <f t="shared" si="241"/>
        <v>309</v>
      </c>
      <c r="H344" s="57">
        <f t="shared" si="241"/>
        <v>5165</v>
      </c>
      <c r="I344" s="57">
        <f t="shared" si="241"/>
        <v>0</v>
      </c>
      <c r="J344" s="57">
        <f t="shared" si="241"/>
        <v>5552</v>
      </c>
      <c r="K344" s="57">
        <f t="shared" si="241"/>
        <v>0</v>
      </c>
      <c r="L344" s="57">
        <f t="shared" si="241"/>
        <v>0</v>
      </c>
      <c r="M344" s="57">
        <f t="shared" si="241"/>
        <v>5165</v>
      </c>
      <c r="N344" s="57">
        <f t="shared" si="241"/>
        <v>0</v>
      </c>
      <c r="O344" s="57">
        <f t="shared" si="241"/>
        <v>-1154</v>
      </c>
      <c r="P344" s="57">
        <f t="shared" si="241"/>
        <v>4011</v>
      </c>
      <c r="Q344" s="57">
        <f t="shared" si="241"/>
        <v>0</v>
      </c>
      <c r="R344" s="57">
        <f t="shared" si="241"/>
        <v>0</v>
      </c>
      <c r="S344" s="57">
        <f t="shared" si="241"/>
        <v>4011</v>
      </c>
      <c r="T344" s="57">
        <f t="shared" si="241"/>
        <v>0</v>
      </c>
      <c r="U344" s="57">
        <f t="shared" si="241"/>
        <v>0</v>
      </c>
      <c r="V344" s="57">
        <f aca="true" t="shared" si="242" ref="U344:AA345">V345</f>
        <v>4011</v>
      </c>
      <c r="W344" s="57">
        <f t="shared" si="242"/>
        <v>0</v>
      </c>
      <c r="X344" s="57">
        <f t="shared" si="242"/>
        <v>0</v>
      </c>
      <c r="Y344" s="57">
        <f t="shared" si="242"/>
        <v>0</v>
      </c>
      <c r="Z344" s="57">
        <f t="shared" si="242"/>
        <v>4011</v>
      </c>
      <c r="AA344" s="57">
        <f t="shared" si="242"/>
        <v>0</v>
      </c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</row>
    <row r="345" spans="1:66" s="16" customFormat="1" ht="21.75" customHeight="1">
      <c r="A345" s="70" t="s">
        <v>170</v>
      </c>
      <c r="B345" s="71" t="s">
        <v>154</v>
      </c>
      <c r="C345" s="71" t="s">
        <v>132</v>
      </c>
      <c r="D345" s="72" t="s">
        <v>94</v>
      </c>
      <c r="E345" s="71"/>
      <c r="F345" s="60">
        <f t="shared" si="241"/>
        <v>4856</v>
      </c>
      <c r="G345" s="60">
        <f t="shared" si="241"/>
        <v>309</v>
      </c>
      <c r="H345" s="60">
        <f t="shared" si="241"/>
        <v>5165</v>
      </c>
      <c r="I345" s="60">
        <f t="shared" si="241"/>
        <v>0</v>
      </c>
      <c r="J345" s="60">
        <f t="shared" si="241"/>
        <v>5552</v>
      </c>
      <c r="K345" s="60">
        <f t="shared" si="241"/>
        <v>0</v>
      </c>
      <c r="L345" s="60">
        <f t="shared" si="241"/>
        <v>0</v>
      </c>
      <c r="M345" s="60">
        <f t="shared" si="241"/>
        <v>5165</v>
      </c>
      <c r="N345" s="60">
        <f t="shared" si="241"/>
        <v>0</v>
      </c>
      <c r="O345" s="60">
        <f t="shared" si="241"/>
        <v>-1154</v>
      </c>
      <c r="P345" s="60">
        <f t="shared" si="241"/>
        <v>4011</v>
      </c>
      <c r="Q345" s="60">
        <f t="shared" si="241"/>
        <v>0</v>
      </c>
      <c r="R345" s="60">
        <f t="shared" si="241"/>
        <v>0</v>
      </c>
      <c r="S345" s="60">
        <f t="shared" si="241"/>
        <v>4011</v>
      </c>
      <c r="T345" s="60">
        <f t="shared" si="241"/>
        <v>0</v>
      </c>
      <c r="U345" s="60">
        <f t="shared" si="242"/>
        <v>0</v>
      </c>
      <c r="V345" s="60">
        <f t="shared" si="242"/>
        <v>4011</v>
      </c>
      <c r="W345" s="60">
        <f t="shared" si="242"/>
        <v>0</v>
      </c>
      <c r="X345" s="60">
        <f t="shared" si="242"/>
        <v>0</v>
      </c>
      <c r="Y345" s="60">
        <f t="shared" si="242"/>
        <v>0</v>
      </c>
      <c r="Z345" s="60">
        <f t="shared" si="242"/>
        <v>4011</v>
      </c>
      <c r="AA345" s="60">
        <f t="shared" si="242"/>
        <v>0</v>
      </c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</row>
    <row r="346" spans="1:66" s="16" customFormat="1" ht="36.75" customHeight="1">
      <c r="A346" s="70" t="s">
        <v>129</v>
      </c>
      <c r="B346" s="71" t="s">
        <v>154</v>
      </c>
      <c r="C346" s="71" t="s">
        <v>132</v>
      </c>
      <c r="D346" s="72" t="s">
        <v>94</v>
      </c>
      <c r="E346" s="71" t="s">
        <v>130</v>
      </c>
      <c r="F346" s="60">
        <v>4856</v>
      </c>
      <c r="G346" s="60">
        <f>H346-F346</f>
        <v>309</v>
      </c>
      <c r="H346" s="74">
        <v>5165</v>
      </c>
      <c r="I346" s="74"/>
      <c r="J346" s="74">
        <v>5552</v>
      </c>
      <c r="K346" s="75"/>
      <c r="L346" s="75"/>
      <c r="M346" s="60">
        <f>H346+K346</f>
        <v>5165</v>
      </c>
      <c r="N346" s="61"/>
      <c r="O346" s="60">
        <f>P346-M346</f>
        <v>-1154</v>
      </c>
      <c r="P346" s="60">
        <v>4011</v>
      </c>
      <c r="Q346" s="60"/>
      <c r="R346" s="75"/>
      <c r="S346" s="60">
        <f>P346+R346</f>
        <v>4011</v>
      </c>
      <c r="T346" s="60"/>
      <c r="U346" s="62"/>
      <c r="V346" s="60">
        <f>U346+S346</f>
        <v>4011</v>
      </c>
      <c r="W346" s="60">
        <f>T346</f>
        <v>0</v>
      </c>
      <c r="X346" s="63"/>
      <c r="Y346" s="63"/>
      <c r="Z346" s="60">
        <f>V346+X346+Y346</f>
        <v>4011</v>
      </c>
      <c r="AA346" s="60">
        <f>W346+Y346</f>
        <v>0</v>
      </c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</row>
    <row r="347" spans="1:66" s="16" customFormat="1" ht="16.5">
      <c r="A347" s="70"/>
      <c r="B347" s="71"/>
      <c r="C347" s="71"/>
      <c r="D347" s="72"/>
      <c r="E347" s="71"/>
      <c r="F347" s="147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62"/>
      <c r="V347" s="61"/>
      <c r="W347" s="61"/>
      <c r="X347" s="63"/>
      <c r="Y347" s="63"/>
      <c r="Z347" s="60"/>
      <c r="AA347" s="60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</row>
    <row r="348" spans="1:66" s="16" customFormat="1" ht="54.75" customHeight="1">
      <c r="A348" s="54" t="s">
        <v>179</v>
      </c>
      <c r="B348" s="55" t="s">
        <v>154</v>
      </c>
      <c r="C348" s="55" t="s">
        <v>150</v>
      </c>
      <c r="D348" s="68"/>
      <c r="E348" s="55"/>
      <c r="F348" s="57">
        <f aca="true" t="shared" si="243" ref="F348:U349">F349</f>
        <v>780</v>
      </c>
      <c r="G348" s="57">
        <f t="shared" si="243"/>
        <v>-113</v>
      </c>
      <c r="H348" s="57">
        <f t="shared" si="243"/>
        <v>667</v>
      </c>
      <c r="I348" s="57">
        <f t="shared" si="243"/>
        <v>0</v>
      </c>
      <c r="J348" s="57">
        <f t="shared" si="243"/>
        <v>715</v>
      </c>
      <c r="K348" s="57">
        <f t="shared" si="243"/>
        <v>0</v>
      </c>
      <c r="L348" s="57">
        <f t="shared" si="243"/>
        <v>0</v>
      </c>
      <c r="M348" s="57">
        <f t="shared" si="243"/>
        <v>667</v>
      </c>
      <c r="N348" s="57">
        <f t="shared" si="243"/>
        <v>0</v>
      </c>
      <c r="O348" s="57">
        <f t="shared" si="243"/>
        <v>-275</v>
      </c>
      <c r="P348" s="57">
        <f t="shared" si="243"/>
        <v>392</v>
      </c>
      <c r="Q348" s="57">
        <f t="shared" si="243"/>
        <v>0</v>
      </c>
      <c r="R348" s="57">
        <f t="shared" si="243"/>
        <v>0</v>
      </c>
      <c r="S348" s="57">
        <f t="shared" si="243"/>
        <v>392</v>
      </c>
      <c r="T348" s="57">
        <f t="shared" si="243"/>
        <v>0</v>
      </c>
      <c r="U348" s="57">
        <f t="shared" si="243"/>
        <v>0</v>
      </c>
      <c r="V348" s="57">
        <f aca="true" t="shared" si="244" ref="U348:AA349">V349</f>
        <v>392</v>
      </c>
      <c r="W348" s="57">
        <f t="shared" si="244"/>
        <v>0</v>
      </c>
      <c r="X348" s="57">
        <f t="shared" si="244"/>
        <v>0</v>
      </c>
      <c r="Y348" s="57">
        <f t="shared" si="244"/>
        <v>0</v>
      </c>
      <c r="Z348" s="57">
        <f t="shared" si="244"/>
        <v>392</v>
      </c>
      <c r="AA348" s="57">
        <f t="shared" si="244"/>
        <v>0</v>
      </c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</row>
    <row r="349" spans="1:66" s="14" customFormat="1" ht="55.5" customHeight="1">
      <c r="A349" s="70" t="s">
        <v>91</v>
      </c>
      <c r="B349" s="71" t="s">
        <v>154</v>
      </c>
      <c r="C349" s="71" t="s">
        <v>150</v>
      </c>
      <c r="D349" s="72" t="s">
        <v>92</v>
      </c>
      <c r="E349" s="71"/>
      <c r="F349" s="60">
        <f t="shared" si="243"/>
        <v>780</v>
      </c>
      <c r="G349" s="60">
        <f t="shared" si="243"/>
        <v>-113</v>
      </c>
      <c r="H349" s="60">
        <f t="shared" si="243"/>
        <v>667</v>
      </c>
      <c r="I349" s="60">
        <f t="shared" si="243"/>
        <v>0</v>
      </c>
      <c r="J349" s="60">
        <f t="shared" si="243"/>
        <v>715</v>
      </c>
      <c r="K349" s="60">
        <f t="shared" si="243"/>
        <v>0</v>
      </c>
      <c r="L349" s="60">
        <f t="shared" si="243"/>
        <v>0</v>
      </c>
      <c r="M349" s="60">
        <f t="shared" si="243"/>
        <v>667</v>
      </c>
      <c r="N349" s="60">
        <f t="shared" si="243"/>
        <v>0</v>
      </c>
      <c r="O349" s="60">
        <f t="shared" si="243"/>
        <v>-275</v>
      </c>
      <c r="P349" s="60">
        <f t="shared" si="243"/>
        <v>392</v>
      </c>
      <c r="Q349" s="60">
        <f t="shared" si="243"/>
        <v>0</v>
      </c>
      <c r="R349" s="60">
        <f t="shared" si="243"/>
        <v>0</v>
      </c>
      <c r="S349" s="60">
        <f t="shared" si="243"/>
        <v>392</v>
      </c>
      <c r="T349" s="60">
        <f t="shared" si="243"/>
        <v>0</v>
      </c>
      <c r="U349" s="60">
        <f t="shared" si="244"/>
        <v>0</v>
      </c>
      <c r="V349" s="60">
        <f t="shared" si="244"/>
        <v>392</v>
      </c>
      <c r="W349" s="60">
        <f t="shared" si="244"/>
        <v>0</v>
      </c>
      <c r="X349" s="60">
        <f t="shared" si="244"/>
        <v>0</v>
      </c>
      <c r="Y349" s="60">
        <f t="shared" si="244"/>
        <v>0</v>
      </c>
      <c r="Z349" s="60">
        <f t="shared" si="244"/>
        <v>392</v>
      </c>
      <c r="AA349" s="60">
        <f t="shared" si="244"/>
        <v>0</v>
      </c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</row>
    <row r="350" spans="1:66" s="16" customFormat="1" ht="72" customHeight="1">
      <c r="A350" s="70" t="s">
        <v>137</v>
      </c>
      <c r="B350" s="71" t="s">
        <v>154</v>
      </c>
      <c r="C350" s="71" t="s">
        <v>150</v>
      </c>
      <c r="D350" s="72" t="s">
        <v>92</v>
      </c>
      <c r="E350" s="71" t="s">
        <v>138</v>
      </c>
      <c r="F350" s="60">
        <v>780</v>
      </c>
      <c r="G350" s="60">
        <f>H350-F350</f>
        <v>-113</v>
      </c>
      <c r="H350" s="74">
        <v>667</v>
      </c>
      <c r="I350" s="74"/>
      <c r="J350" s="74">
        <v>715</v>
      </c>
      <c r="K350" s="75"/>
      <c r="L350" s="75"/>
      <c r="M350" s="60">
        <f>H350+K350</f>
        <v>667</v>
      </c>
      <c r="N350" s="61"/>
      <c r="O350" s="60">
        <f>P350-M350</f>
        <v>-275</v>
      </c>
      <c r="P350" s="60">
        <v>392</v>
      </c>
      <c r="Q350" s="60"/>
      <c r="R350" s="75"/>
      <c r="S350" s="60">
        <f>P350+R350</f>
        <v>392</v>
      </c>
      <c r="T350" s="60"/>
      <c r="U350" s="62"/>
      <c r="V350" s="60">
        <f>U350+S350</f>
        <v>392</v>
      </c>
      <c r="W350" s="60">
        <f>T350</f>
        <v>0</v>
      </c>
      <c r="X350" s="63"/>
      <c r="Y350" s="63"/>
      <c r="Z350" s="60">
        <f>V350+X350+Y350</f>
        <v>392</v>
      </c>
      <c r="AA350" s="60">
        <f>W350+Y350</f>
        <v>0</v>
      </c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</row>
    <row r="351" spans="1:27" ht="15">
      <c r="A351" s="91"/>
      <c r="B351" s="92"/>
      <c r="C351" s="92"/>
      <c r="D351" s="93"/>
      <c r="E351" s="92"/>
      <c r="F351" s="44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7"/>
      <c r="W351" s="47"/>
      <c r="X351" s="44"/>
      <c r="Y351" s="44"/>
      <c r="Z351" s="48"/>
      <c r="AA351" s="48"/>
    </row>
    <row r="352" spans="1:66" s="8" customFormat="1" ht="63" customHeight="1">
      <c r="A352" s="49" t="s">
        <v>176</v>
      </c>
      <c r="B352" s="50" t="s">
        <v>95</v>
      </c>
      <c r="C352" s="50"/>
      <c r="D352" s="51"/>
      <c r="E352" s="50"/>
      <c r="F352" s="134">
        <f aca="true" t="shared" si="245" ref="F352:Q352">F354+F360+F366+F373+F377+F391</f>
        <v>1239804</v>
      </c>
      <c r="G352" s="134">
        <f t="shared" si="245"/>
        <v>201718</v>
      </c>
      <c r="H352" s="134">
        <f t="shared" si="245"/>
        <v>1441522</v>
      </c>
      <c r="I352" s="134">
        <f t="shared" si="245"/>
        <v>0</v>
      </c>
      <c r="J352" s="134">
        <f t="shared" si="245"/>
        <v>1558009</v>
      </c>
      <c r="K352" s="134">
        <f t="shared" si="245"/>
        <v>0</v>
      </c>
      <c r="L352" s="134">
        <f t="shared" si="245"/>
        <v>0</v>
      </c>
      <c r="M352" s="134">
        <f t="shared" si="245"/>
        <v>1441522</v>
      </c>
      <c r="N352" s="134">
        <f t="shared" si="245"/>
        <v>0</v>
      </c>
      <c r="O352" s="134">
        <f t="shared" si="245"/>
        <v>-453841</v>
      </c>
      <c r="P352" s="134">
        <f t="shared" si="245"/>
        <v>987681</v>
      </c>
      <c r="Q352" s="134">
        <f t="shared" si="245"/>
        <v>20104</v>
      </c>
      <c r="R352" s="134">
        <f aca="true" t="shared" si="246" ref="R352:W352">R354+R360+R366+R373+R377+R391</f>
        <v>0</v>
      </c>
      <c r="S352" s="134">
        <f t="shared" si="246"/>
        <v>987681</v>
      </c>
      <c r="T352" s="134">
        <f t="shared" si="246"/>
        <v>20104</v>
      </c>
      <c r="U352" s="134">
        <f t="shared" si="246"/>
        <v>0</v>
      </c>
      <c r="V352" s="134">
        <f t="shared" si="246"/>
        <v>987681</v>
      </c>
      <c r="W352" s="134">
        <f t="shared" si="246"/>
        <v>20104</v>
      </c>
      <c r="X352" s="134">
        <f>X354+X360+X366+X373+X377+X391</f>
        <v>0</v>
      </c>
      <c r="Y352" s="134">
        <f>Y354+Y360+Y366+Y373+Y377+Y391</f>
        <v>0</v>
      </c>
      <c r="Z352" s="134">
        <f>Z354+Z360+Z366+Z373+Z377+Z391</f>
        <v>987681</v>
      </c>
      <c r="AA352" s="134">
        <f>AA354+AA360+AA366+AA373+AA377+AA391</f>
        <v>20104</v>
      </c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</row>
    <row r="353" spans="1:27" ht="19.5" customHeight="1">
      <c r="A353" s="91"/>
      <c r="B353" s="92"/>
      <c r="C353" s="92"/>
      <c r="D353" s="93"/>
      <c r="E353" s="92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66" s="12" customFormat="1" ht="42.75" customHeight="1">
      <c r="A354" s="54" t="s">
        <v>171</v>
      </c>
      <c r="B354" s="55" t="s">
        <v>147</v>
      </c>
      <c r="C354" s="55" t="s">
        <v>127</v>
      </c>
      <c r="D354" s="68"/>
      <c r="E354" s="55"/>
      <c r="F354" s="69">
        <f aca="true" t="shared" si="247" ref="F354:Q354">F355+F357</f>
        <v>456040</v>
      </c>
      <c r="G354" s="69">
        <f t="shared" si="247"/>
        <v>183629</v>
      </c>
      <c r="H354" s="69">
        <f t="shared" si="247"/>
        <v>639669</v>
      </c>
      <c r="I354" s="69">
        <f t="shared" si="247"/>
        <v>0</v>
      </c>
      <c r="J354" s="69">
        <f t="shared" si="247"/>
        <v>710554</v>
      </c>
      <c r="K354" s="69">
        <f t="shared" si="247"/>
        <v>0</v>
      </c>
      <c r="L354" s="69">
        <f t="shared" si="247"/>
        <v>0</v>
      </c>
      <c r="M354" s="69">
        <f t="shared" si="247"/>
        <v>639669</v>
      </c>
      <c r="N354" s="69">
        <f t="shared" si="247"/>
        <v>0</v>
      </c>
      <c r="O354" s="69">
        <f>O355+O357</f>
        <v>-236846</v>
      </c>
      <c r="P354" s="69">
        <f>P355+P357</f>
        <v>402823</v>
      </c>
      <c r="Q354" s="69">
        <f t="shared" si="247"/>
        <v>0</v>
      </c>
      <c r="R354" s="69">
        <f aca="true" t="shared" si="248" ref="R354:W354">R355+R357</f>
        <v>0</v>
      </c>
      <c r="S354" s="69">
        <f t="shared" si="248"/>
        <v>402823</v>
      </c>
      <c r="T354" s="69">
        <f t="shared" si="248"/>
        <v>0</v>
      </c>
      <c r="U354" s="69">
        <f t="shared" si="248"/>
        <v>0</v>
      </c>
      <c r="V354" s="69">
        <f t="shared" si="248"/>
        <v>402823</v>
      </c>
      <c r="W354" s="69">
        <f t="shared" si="248"/>
        <v>0</v>
      </c>
      <c r="X354" s="69">
        <f>X355+X357</f>
        <v>0</v>
      </c>
      <c r="Y354" s="69">
        <f>Y355+Y357</f>
        <v>0</v>
      </c>
      <c r="Z354" s="69">
        <f>Z355+Z357</f>
        <v>402823</v>
      </c>
      <c r="AA354" s="69">
        <f>AA355+AA357</f>
        <v>0</v>
      </c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</row>
    <row r="355" spans="1:66" s="12" customFormat="1" ht="54" customHeight="1" hidden="1">
      <c r="A355" s="70" t="s">
        <v>151</v>
      </c>
      <c r="B355" s="71" t="s">
        <v>147</v>
      </c>
      <c r="C355" s="71" t="s">
        <v>127</v>
      </c>
      <c r="D355" s="72" t="s">
        <v>38</v>
      </c>
      <c r="E355" s="71"/>
      <c r="F355" s="73">
        <f aca="true" t="shared" si="249" ref="F355:AA355">F356</f>
        <v>10425</v>
      </c>
      <c r="G355" s="73">
        <f t="shared" si="249"/>
        <v>5711</v>
      </c>
      <c r="H355" s="73">
        <f t="shared" si="249"/>
        <v>16136</v>
      </c>
      <c r="I355" s="73">
        <f t="shared" si="249"/>
        <v>0</v>
      </c>
      <c r="J355" s="73">
        <f t="shared" si="249"/>
        <v>14288</v>
      </c>
      <c r="K355" s="73">
        <f t="shared" si="249"/>
        <v>0</v>
      </c>
      <c r="L355" s="73">
        <f t="shared" si="249"/>
        <v>0</v>
      </c>
      <c r="M355" s="73">
        <f t="shared" si="249"/>
        <v>16136</v>
      </c>
      <c r="N355" s="73">
        <f t="shared" si="249"/>
        <v>0</v>
      </c>
      <c r="O355" s="73">
        <f t="shared" si="249"/>
        <v>-16136</v>
      </c>
      <c r="P355" s="73">
        <f t="shared" si="249"/>
        <v>0</v>
      </c>
      <c r="Q355" s="73">
        <f t="shared" si="249"/>
        <v>0</v>
      </c>
      <c r="R355" s="73">
        <f t="shared" si="249"/>
        <v>0</v>
      </c>
      <c r="S355" s="73">
        <f t="shared" si="249"/>
        <v>0</v>
      </c>
      <c r="T355" s="73">
        <f t="shared" si="249"/>
        <v>0</v>
      </c>
      <c r="U355" s="73">
        <f t="shared" si="249"/>
        <v>0</v>
      </c>
      <c r="V355" s="73">
        <f t="shared" si="249"/>
        <v>0</v>
      </c>
      <c r="W355" s="73">
        <f t="shared" si="249"/>
        <v>0</v>
      </c>
      <c r="X355" s="73">
        <f t="shared" si="249"/>
        <v>0</v>
      </c>
      <c r="Y355" s="73">
        <f t="shared" si="249"/>
        <v>0</v>
      </c>
      <c r="Z355" s="73">
        <f t="shared" si="249"/>
        <v>0</v>
      </c>
      <c r="AA355" s="73">
        <f t="shared" si="249"/>
        <v>0</v>
      </c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</row>
    <row r="356" spans="1:66" s="12" customFormat="1" ht="85.5" customHeight="1" hidden="1">
      <c r="A356" s="70" t="s">
        <v>255</v>
      </c>
      <c r="B356" s="71" t="s">
        <v>147</v>
      </c>
      <c r="C356" s="71" t="s">
        <v>127</v>
      </c>
      <c r="D356" s="72" t="s">
        <v>38</v>
      </c>
      <c r="E356" s="71" t="s">
        <v>152</v>
      </c>
      <c r="F356" s="60">
        <v>10425</v>
      </c>
      <c r="G356" s="60">
        <f>H356-F356</f>
        <v>5711</v>
      </c>
      <c r="H356" s="60">
        <v>16136</v>
      </c>
      <c r="I356" s="60"/>
      <c r="J356" s="60">
        <v>14288</v>
      </c>
      <c r="K356" s="148"/>
      <c r="L356" s="148"/>
      <c r="M356" s="60">
        <f>H356+K356</f>
        <v>16136</v>
      </c>
      <c r="N356" s="61"/>
      <c r="O356" s="60">
        <f>P356-M356</f>
        <v>-16136</v>
      </c>
      <c r="P356" s="60"/>
      <c r="Q356" s="60"/>
      <c r="R356" s="148"/>
      <c r="S356" s="60">
        <f>P356+R356</f>
        <v>0</v>
      </c>
      <c r="T356" s="60"/>
      <c r="U356" s="60">
        <f aca="true" t="shared" si="250" ref="U356:AA356">R356+T356</f>
        <v>0</v>
      </c>
      <c r="V356" s="60">
        <f t="shared" si="250"/>
        <v>0</v>
      </c>
      <c r="W356" s="60">
        <f t="shared" si="250"/>
        <v>0</v>
      </c>
      <c r="X356" s="60">
        <f t="shared" si="250"/>
        <v>0</v>
      </c>
      <c r="Y356" s="60">
        <f t="shared" si="250"/>
        <v>0</v>
      </c>
      <c r="Z356" s="60">
        <f t="shared" si="250"/>
        <v>0</v>
      </c>
      <c r="AA356" s="60">
        <f t="shared" si="250"/>
        <v>0</v>
      </c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</row>
    <row r="357" spans="1:66" s="14" customFormat="1" ht="30" customHeight="1">
      <c r="A357" s="70" t="s">
        <v>382</v>
      </c>
      <c r="B357" s="71" t="s">
        <v>147</v>
      </c>
      <c r="C357" s="71" t="s">
        <v>127</v>
      </c>
      <c r="D357" s="72" t="s">
        <v>98</v>
      </c>
      <c r="E357" s="71"/>
      <c r="F357" s="73">
        <f aca="true" t="shared" si="251" ref="F357:AA357">F358</f>
        <v>445615</v>
      </c>
      <c r="G357" s="73">
        <f t="shared" si="251"/>
        <v>177918</v>
      </c>
      <c r="H357" s="73">
        <f t="shared" si="251"/>
        <v>623533</v>
      </c>
      <c r="I357" s="73">
        <f t="shared" si="251"/>
        <v>0</v>
      </c>
      <c r="J357" s="73">
        <f t="shared" si="251"/>
        <v>696266</v>
      </c>
      <c r="K357" s="73">
        <f t="shared" si="251"/>
        <v>0</v>
      </c>
      <c r="L357" s="73">
        <f t="shared" si="251"/>
        <v>0</v>
      </c>
      <c r="M357" s="73">
        <f t="shared" si="251"/>
        <v>623533</v>
      </c>
      <c r="N357" s="73">
        <f t="shared" si="251"/>
        <v>0</v>
      </c>
      <c r="O357" s="73">
        <f t="shared" si="251"/>
        <v>-220710</v>
      </c>
      <c r="P357" s="73">
        <f t="shared" si="251"/>
        <v>402823</v>
      </c>
      <c r="Q357" s="73">
        <f t="shared" si="251"/>
        <v>0</v>
      </c>
      <c r="R357" s="73">
        <f t="shared" si="251"/>
        <v>0</v>
      </c>
      <c r="S357" s="73">
        <f t="shared" si="251"/>
        <v>402823</v>
      </c>
      <c r="T357" s="73">
        <f t="shared" si="251"/>
        <v>0</v>
      </c>
      <c r="U357" s="73">
        <f t="shared" si="251"/>
        <v>0</v>
      </c>
      <c r="V357" s="73">
        <f t="shared" si="251"/>
        <v>402823</v>
      </c>
      <c r="W357" s="73">
        <f t="shared" si="251"/>
        <v>0</v>
      </c>
      <c r="X357" s="73">
        <f t="shared" si="251"/>
        <v>0</v>
      </c>
      <c r="Y357" s="73">
        <f t="shared" si="251"/>
        <v>0</v>
      </c>
      <c r="Z357" s="73">
        <f t="shared" si="251"/>
        <v>402823</v>
      </c>
      <c r="AA357" s="73">
        <f t="shared" si="251"/>
        <v>0</v>
      </c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</row>
    <row r="358" spans="1:66" s="16" customFormat="1" ht="36" customHeight="1">
      <c r="A358" s="70" t="s">
        <v>129</v>
      </c>
      <c r="B358" s="71" t="s">
        <v>147</v>
      </c>
      <c r="C358" s="71" t="s">
        <v>127</v>
      </c>
      <c r="D358" s="72" t="s">
        <v>98</v>
      </c>
      <c r="E358" s="71" t="s">
        <v>130</v>
      </c>
      <c r="F358" s="60">
        <v>445615</v>
      </c>
      <c r="G358" s="60">
        <f>H358-F358</f>
        <v>177918</v>
      </c>
      <c r="H358" s="60">
        <v>623533</v>
      </c>
      <c r="I358" s="61"/>
      <c r="J358" s="60">
        <v>696266</v>
      </c>
      <c r="K358" s="61"/>
      <c r="L358" s="61"/>
      <c r="M358" s="60">
        <f>H358+K358</f>
        <v>623533</v>
      </c>
      <c r="N358" s="61"/>
      <c r="O358" s="60">
        <f>P358-M358</f>
        <v>-220710</v>
      </c>
      <c r="P358" s="60">
        <v>402823</v>
      </c>
      <c r="Q358" s="60"/>
      <c r="R358" s="61"/>
      <c r="S358" s="60">
        <f>P358+R358</f>
        <v>402823</v>
      </c>
      <c r="T358" s="60"/>
      <c r="U358" s="62"/>
      <c r="V358" s="60">
        <f>U358+S358</f>
        <v>402823</v>
      </c>
      <c r="W358" s="60">
        <f>T358</f>
        <v>0</v>
      </c>
      <c r="X358" s="63"/>
      <c r="Y358" s="63"/>
      <c r="Z358" s="60">
        <f>V358+X358+Y358</f>
        <v>402823</v>
      </c>
      <c r="AA358" s="60">
        <f>W358+Y358</f>
        <v>0</v>
      </c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</row>
    <row r="359" spans="1:66" s="16" customFormat="1" ht="15.75" customHeight="1">
      <c r="A359" s="70"/>
      <c r="B359" s="71"/>
      <c r="C359" s="71"/>
      <c r="D359" s="72"/>
      <c r="E359" s="71"/>
      <c r="F359" s="60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2"/>
      <c r="V359" s="61"/>
      <c r="W359" s="61"/>
      <c r="X359" s="63"/>
      <c r="Y359" s="63"/>
      <c r="Z359" s="60"/>
      <c r="AA359" s="60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</row>
    <row r="360" spans="1:66" s="10" customFormat="1" ht="18.75">
      <c r="A360" s="54" t="s">
        <v>172</v>
      </c>
      <c r="B360" s="55" t="s">
        <v>147</v>
      </c>
      <c r="C360" s="55" t="s">
        <v>128</v>
      </c>
      <c r="D360" s="68"/>
      <c r="E360" s="55"/>
      <c r="F360" s="69">
        <f aca="true" t="shared" si="252" ref="F360:N360">F363+F361</f>
        <v>176479</v>
      </c>
      <c r="G360" s="69">
        <f t="shared" si="252"/>
        <v>81172</v>
      </c>
      <c r="H360" s="69">
        <f t="shared" si="252"/>
        <v>257651</v>
      </c>
      <c r="I360" s="69">
        <f t="shared" si="252"/>
        <v>0</v>
      </c>
      <c r="J360" s="69">
        <f t="shared" si="252"/>
        <v>275294</v>
      </c>
      <c r="K360" s="69">
        <f t="shared" si="252"/>
        <v>0</v>
      </c>
      <c r="L360" s="69">
        <f t="shared" si="252"/>
        <v>0</v>
      </c>
      <c r="M360" s="69">
        <f t="shared" si="252"/>
        <v>257651</v>
      </c>
      <c r="N360" s="69">
        <f t="shared" si="252"/>
        <v>0</v>
      </c>
      <c r="O360" s="69">
        <f aca="true" t="shared" si="253" ref="O360:T360">O363+O361</f>
        <v>-121043</v>
      </c>
      <c r="P360" s="69">
        <f t="shared" si="253"/>
        <v>136608</v>
      </c>
      <c r="Q360" s="69">
        <f t="shared" si="253"/>
        <v>0</v>
      </c>
      <c r="R360" s="69">
        <f t="shared" si="253"/>
        <v>0</v>
      </c>
      <c r="S360" s="69">
        <f t="shared" si="253"/>
        <v>136608</v>
      </c>
      <c r="T360" s="69">
        <f t="shared" si="253"/>
        <v>0</v>
      </c>
      <c r="U360" s="69">
        <f aca="true" t="shared" si="254" ref="U360:AA360">U363+U361</f>
        <v>0</v>
      </c>
      <c r="V360" s="69">
        <f t="shared" si="254"/>
        <v>136608</v>
      </c>
      <c r="W360" s="69">
        <f t="shared" si="254"/>
        <v>0</v>
      </c>
      <c r="X360" s="69">
        <f t="shared" si="254"/>
        <v>0</v>
      </c>
      <c r="Y360" s="69">
        <f t="shared" si="254"/>
        <v>0</v>
      </c>
      <c r="Z360" s="69">
        <f t="shared" si="254"/>
        <v>136608</v>
      </c>
      <c r="AA360" s="69">
        <f t="shared" si="254"/>
        <v>0</v>
      </c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</row>
    <row r="361" spans="1:66" s="10" customFormat="1" ht="54" customHeight="1" hidden="1">
      <c r="A361" s="70" t="s">
        <v>151</v>
      </c>
      <c r="B361" s="71" t="s">
        <v>147</v>
      </c>
      <c r="C361" s="71" t="s">
        <v>128</v>
      </c>
      <c r="D361" s="72" t="s">
        <v>38</v>
      </c>
      <c r="E361" s="71"/>
      <c r="F361" s="73">
        <f aca="true" t="shared" si="255" ref="F361:AA361">F362</f>
        <v>0</v>
      </c>
      <c r="G361" s="73">
        <f t="shared" si="255"/>
        <v>7008</v>
      </c>
      <c r="H361" s="73">
        <f t="shared" si="255"/>
        <v>7008</v>
      </c>
      <c r="I361" s="73">
        <f t="shared" si="255"/>
        <v>0</v>
      </c>
      <c r="J361" s="73">
        <f t="shared" si="255"/>
        <v>0</v>
      </c>
      <c r="K361" s="73">
        <f t="shared" si="255"/>
        <v>0</v>
      </c>
      <c r="L361" s="73">
        <f t="shared" si="255"/>
        <v>0</v>
      </c>
      <c r="M361" s="73">
        <f t="shared" si="255"/>
        <v>7008</v>
      </c>
      <c r="N361" s="73">
        <f t="shared" si="255"/>
        <v>0</v>
      </c>
      <c r="O361" s="73">
        <f t="shared" si="255"/>
        <v>-7008</v>
      </c>
      <c r="P361" s="73">
        <f t="shared" si="255"/>
        <v>0</v>
      </c>
      <c r="Q361" s="73">
        <f t="shared" si="255"/>
        <v>0</v>
      </c>
      <c r="R361" s="73">
        <f t="shared" si="255"/>
        <v>0</v>
      </c>
      <c r="S361" s="73">
        <f t="shared" si="255"/>
        <v>0</v>
      </c>
      <c r="T361" s="73">
        <f t="shared" si="255"/>
        <v>0</v>
      </c>
      <c r="U361" s="73">
        <f t="shared" si="255"/>
        <v>0</v>
      </c>
      <c r="V361" s="73">
        <f t="shared" si="255"/>
        <v>0</v>
      </c>
      <c r="W361" s="73">
        <f t="shared" si="255"/>
        <v>0</v>
      </c>
      <c r="X361" s="73">
        <f t="shared" si="255"/>
        <v>0</v>
      </c>
      <c r="Y361" s="73">
        <f t="shared" si="255"/>
        <v>0</v>
      </c>
      <c r="Z361" s="73">
        <f t="shared" si="255"/>
        <v>0</v>
      </c>
      <c r="AA361" s="73">
        <f t="shared" si="255"/>
        <v>0</v>
      </c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</row>
    <row r="362" spans="1:66" s="10" customFormat="1" ht="84" customHeight="1" hidden="1">
      <c r="A362" s="70" t="s">
        <v>255</v>
      </c>
      <c r="B362" s="71" t="s">
        <v>147</v>
      </c>
      <c r="C362" s="71" t="s">
        <v>128</v>
      </c>
      <c r="D362" s="72" t="s">
        <v>38</v>
      </c>
      <c r="E362" s="71" t="s">
        <v>152</v>
      </c>
      <c r="F362" s="60"/>
      <c r="G362" s="60">
        <f>H362-F362</f>
        <v>7008</v>
      </c>
      <c r="H362" s="60">
        <v>7008</v>
      </c>
      <c r="I362" s="65"/>
      <c r="J362" s="65"/>
      <c r="K362" s="65"/>
      <c r="L362" s="65"/>
      <c r="M362" s="60">
        <f>H362+K362</f>
        <v>7008</v>
      </c>
      <c r="N362" s="61"/>
      <c r="O362" s="60">
        <f>P362-M362</f>
        <v>-7008</v>
      </c>
      <c r="P362" s="60"/>
      <c r="Q362" s="60"/>
      <c r="R362" s="65"/>
      <c r="S362" s="60">
        <f>P362+R362</f>
        <v>0</v>
      </c>
      <c r="T362" s="60"/>
      <c r="U362" s="60">
        <f aca="true" t="shared" si="256" ref="U362:AA362">R362+T362</f>
        <v>0</v>
      </c>
      <c r="V362" s="60">
        <f t="shared" si="256"/>
        <v>0</v>
      </c>
      <c r="W362" s="60">
        <f t="shared" si="256"/>
        <v>0</v>
      </c>
      <c r="X362" s="60">
        <f t="shared" si="256"/>
        <v>0</v>
      </c>
      <c r="Y362" s="60">
        <f t="shared" si="256"/>
        <v>0</v>
      </c>
      <c r="Z362" s="60">
        <f t="shared" si="256"/>
        <v>0</v>
      </c>
      <c r="AA362" s="60">
        <f t="shared" si="256"/>
        <v>0</v>
      </c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</row>
    <row r="363" spans="1:66" s="14" customFormat="1" ht="36.75" customHeight="1">
      <c r="A363" s="70" t="s">
        <v>99</v>
      </c>
      <c r="B363" s="71" t="s">
        <v>147</v>
      </c>
      <c r="C363" s="71" t="s">
        <v>128</v>
      </c>
      <c r="D363" s="72" t="s">
        <v>100</v>
      </c>
      <c r="E363" s="71"/>
      <c r="F363" s="73">
        <f aca="true" t="shared" si="257" ref="F363:AA363">F364</f>
        <v>176479</v>
      </c>
      <c r="G363" s="73">
        <f t="shared" si="257"/>
        <v>74164</v>
      </c>
      <c r="H363" s="73">
        <f t="shared" si="257"/>
        <v>250643</v>
      </c>
      <c r="I363" s="73">
        <f t="shared" si="257"/>
        <v>0</v>
      </c>
      <c r="J363" s="73">
        <f t="shared" si="257"/>
        <v>275294</v>
      </c>
      <c r="K363" s="73">
        <f t="shared" si="257"/>
        <v>0</v>
      </c>
      <c r="L363" s="73">
        <f t="shared" si="257"/>
        <v>0</v>
      </c>
      <c r="M363" s="73">
        <f t="shared" si="257"/>
        <v>250643</v>
      </c>
      <c r="N363" s="73">
        <f t="shared" si="257"/>
        <v>0</v>
      </c>
      <c r="O363" s="73">
        <f t="shared" si="257"/>
        <v>-114035</v>
      </c>
      <c r="P363" s="73">
        <f t="shared" si="257"/>
        <v>136608</v>
      </c>
      <c r="Q363" s="73">
        <f t="shared" si="257"/>
        <v>0</v>
      </c>
      <c r="R363" s="73">
        <f t="shared" si="257"/>
        <v>0</v>
      </c>
      <c r="S363" s="73">
        <f t="shared" si="257"/>
        <v>136608</v>
      </c>
      <c r="T363" s="73">
        <f t="shared" si="257"/>
        <v>0</v>
      </c>
      <c r="U363" s="73">
        <f t="shared" si="257"/>
        <v>0</v>
      </c>
      <c r="V363" s="73">
        <f t="shared" si="257"/>
        <v>136608</v>
      </c>
      <c r="W363" s="73">
        <f t="shared" si="257"/>
        <v>0</v>
      </c>
      <c r="X363" s="73">
        <f t="shared" si="257"/>
        <v>0</v>
      </c>
      <c r="Y363" s="73">
        <f t="shared" si="257"/>
        <v>0</v>
      </c>
      <c r="Z363" s="73">
        <f t="shared" si="257"/>
        <v>136608</v>
      </c>
      <c r="AA363" s="73">
        <f t="shared" si="257"/>
        <v>0</v>
      </c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</row>
    <row r="364" spans="1:66" s="16" customFormat="1" ht="36.75" customHeight="1">
      <c r="A364" s="70" t="s">
        <v>129</v>
      </c>
      <c r="B364" s="71" t="s">
        <v>147</v>
      </c>
      <c r="C364" s="71" t="s">
        <v>128</v>
      </c>
      <c r="D364" s="72" t="s">
        <v>100</v>
      </c>
      <c r="E364" s="71" t="s">
        <v>130</v>
      </c>
      <c r="F364" s="60">
        <v>176479</v>
      </c>
      <c r="G364" s="60">
        <f>H364-F364</f>
        <v>74164</v>
      </c>
      <c r="H364" s="60">
        <v>250643</v>
      </c>
      <c r="I364" s="60"/>
      <c r="J364" s="60">
        <v>275294</v>
      </c>
      <c r="K364" s="61"/>
      <c r="L364" s="61"/>
      <c r="M364" s="60">
        <f>H364+K364</f>
        <v>250643</v>
      </c>
      <c r="N364" s="61"/>
      <c r="O364" s="60">
        <f>P364-M364</f>
        <v>-114035</v>
      </c>
      <c r="P364" s="60">
        <v>136608</v>
      </c>
      <c r="Q364" s="60"/>
      <c r="R364" s="61"/>
      <c r="S364" s="60">
        <f>P364+R364</f>
        <v>136608</v>
      </c>
      <c r="T364" s="60"/>
      <c r="U364" s="62"/>
      <c r="V364" s="60">
        <f>U364+S364</f>
        <v>136608</v>
      </c>
      <c r="W364" s="60">
        <f>T364</f>
        <v>0</v>
      </c>
      <c r="X364" s="63"/>
      <c r="Y364" s="63"/>
      <c r="Z364" s="60">
        <f>V364+X364+Y364</f>
        <v>136608</v>
      </c>
      <c r="AA364" s="60">
        <f>W364+Y364</f>
        <v>0</v>
      </c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</row>
    <row r="365" spans="1:66" s="16" customFormat="1" ht="16.5">
      <c r="A365" s="70"/>
      <c r="B365" s="71"/>
      <c r="C365" s="71"/>
      <c r="D365" s="72"/>
      <c r="E365" s="71"/>
      <c r="F365" s="60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2"/>
      <c r="V365" s="61"/>
      <c r="W365" s="61"/>
      <c r="X365" s="63"/>
      <c r="Y365" s="63"/>
      <c r="Z365" s="60"/>
      <c r="AA365" s="60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</row>
    <row r="366" spans="1:66" s="16" customFormat="1" ht="24.75" customHeight="1">
      <c r="A366" s="54" t="s">
        <v>0</v>
      </c>
      <c r="B366" s="55" t="s">
        <v>147</v>
      </c>
      <c r="C366" s="55" t="s">
        <v>135</v>
      </c>
      <c r="D366" s="68"/>
      <c r="E366" s="55"/>
      <c r="F366" s="69">
        <f aca="true" t="shared" si="258" ref="F366:U367">F367</f>
        <v>229141</v>
      </c>
      <c r="G366" s="69">
        <f t="shared" si="258"/>
        <v>28032</v>
      </c>
      <c r="H366" s="69">
        <f t="shared" si="258"/>
        <v>257173</v>
      </c>
      <c r="I366" s="69">
        <f t="shared" si="258"/>
        <v>0</v>
      </c>
      <c r="J366" s="69">
        <f t="shared" si="258"/>
        <v>275614</v>
      </c>
      <c r="K366" s="69">
        <f t="shared" si="258"/>
        <v>0</v>
      </c>
      <c r="L366" s="69">
        <f t="shared" si="258"/>
        <v>0</v>
      </c>
      <c r="M366" s="69">
        <f t="shared" si="258"/>
        <v>257173</v>
      </c>
      <c r="N366" s="69">
        <f t="shared" si="258"/>
        <v>0</v>
      </c>
      <c r="O366" s="69">
        <f aca="true" t="shared" si="259" ref="O366:T366">O367+O369</f>
        <v>-4951</v>
      </c>
      <c r="P366" s="69">
        <f t="shared" si="259"/>
        <v>252222</v>
      </c>
      <c r="Q366" s="69">
        <f t="shared" si="259"/>
        <v>20104</v>
      </c>
      <c r="R366" s="69">
        <f t="shared" si="259"/>
        <v>0</v>
      </c>
      <c r="S366" s="69">
        <f t="shared" si="259"/>
        <v>252222</v>
      </c>
      <c r="T366" s="69">
        <f t="shared" si="259"/>
        <v>20104</v>
      </c>
      <c r="U366" s="69">
        <f aca="true" t="shared" si="260" ref="U366:AA366">U367+U369</f>
        <v>0</v>
      </c>
      <c r="V366" s="69">
        <f t="shared" si="260"/>
        <v>252222</v>
      </c>
      <c r="W366" s="69">
        <f t="shared" si="260"/>
        <v>20104</v>
      </c>
      <c r="X366" s="69">
        <f t="shared" si="260"/>
        <v>0</v>
      </c>
      <c r="Y366" s="69">
        <f t="shared" si="260"/>
        <v>0</v>
      </c>
      <c r="Z366" s="69">
        <f t="shared" si="260"/>
        <v>252222</v>
      </c>
      <c r="AA366" s="69">
        <f t="shared" si="260"/>
        <v>20104</v>
      </c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</row>
    <row r="367" spans="1:66" s="16" customFormat="1" ht="30" customHeight="1">
      <c r="A367" s="70" t="s">
        <v>103</v>
      </c>
      <c r="B367" s="71" t="s">
        <v>147</v>
      </c>
      <c r="C367" s="71" t="s">
        <v>135</v>
      </c>
      <c r="D367" s="72" t="s">
        <v>104</v>
      </c>
      <c r="E367" s="71"/>
      <c r="F367" s="73">
        <f t="shared" si="258"/>
        <v>229141</v>
      </c>
      <c r="G367" s="73">
        <f t="shared" si="258"/>
        <v>28032</v>
      </c>
      <c r="H367" s="73">
        <f t="shared" si="258"/>
        <v>257173</v>
      </c>
      <c r="I367" s="73">
        <f t="shared" si="258"/>
        <v>0</v>
      </c>
      <c r="J367" s="73">
        <f t="shared" si="258"/>
        <v>275614</v>
      </c>
      <c r="K367" s="73">
        <f t="shared" si="258"/>
        <v>0</v>
      </c>
      <c r="L367" s="73">
        <f t="shared" si="258"/>
        <v>0</v>
      </c>
      <c r="M367" s="73">
        <f t="shared" si="258"/>
        <v>257173</v>
      </c>
      <c r="N367" s="73">
        <f t="shared" si="258"/>
        <v>0</v>
      </c>
      <c r="O367" s="73">
        <f t="shared" si="258"/>
        <v>-25055</v>
      </c>
      <c r="P367" s="73">
        <f t="shared" si="258"/>
        <v>232118</v>
      </c>
      <c r="Q367" s="73">
        <f t="shared" si="258"/>
        <v>0</v>
      </c>
      <c r="R367" s="73">
        <f t="shared" si="258"/>
        <v>0</v>
      </c>
      <c r="S367" s="73">
        <f t="shared" si="258"/>
        <v>232118</v>
      </c>
      <c r="T367" s="73">
        <f t="shared" si="258"/>
        <v>0</v>
      </c>
      <c r="U367" s="73">
        <f t="shared" si="258"/>
        <v>0</v>
      </c>
      <c r="V367" s="73">
        <f aca="true" t="shared" si="261" ref="V367:AA367">V368</f>
        <v>232118</v>
      </c>
      <c r="W367" s="73">
        <f t="shared" si="261"/>
        <v>0</v>
      </c>
      <c r="X367" s="73">
        <f t="shared" si="261"/>
        <v>0</v>
      </c>
      <c r="Y367" s="73">
        <f t="shared" si="261"/>
        <v>0</v>
      </c>
      <c r="Z367" s="73">
        <f t="shared" si="261"/>
        <v>232118</v>
      </c>
      <c r="AA367" s="73">
        <f t="shared" si="261"/>
        <v>0</v>
      </c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</row>
    <row r="368" spans="1:66" s="16" customFormat="1" ht="43.5" customHeight="1">
      <c r="A368" s="70" t="s">
        <v>129</v>
      </c>
      <c r="B368" s="71" t="s">
        <v>147</v>
      </c>
      <c r="C368" s="71" t="s">
        <v>135</v>
      </c>
      <c r="D368" s="72" t="s">
        <v>104</v>
      </c>
      <c r="E368" s="71" t="s">
        <v>130</v>
      </c>
      <c r="F368" s="60">
        <v>229141</v>
      </c>
      <c r="G368" s="60">
        <f>H368-F368</f>
        <v>28032</v>
      </c>
      <c r="H368" s="60">
        <v>257173</v>
      </c>
      <c r="I368" s="60"/>
      <c r="J368" s="60">
        <v>275614</v>
      </c>
      <c r="K368" s="61"/>
      <c r="L368" s="61"/>
      <c r="M368" s="60">
        <f>H368+K368</f>
        <v>257173</v>
      </c>
      <c r="N368" s="61"/>
      <c r="O368" s="60">
        <f>P368-M368</f>
        <v>-25055</v>
      </c>
      <c r="P368" s="60">
        <v>232118</v>
      </c>
      <c r="Q368" s="60"/>
      <c r="R368" s="61"/>
      <c r="S368" s="60">
        <f>P368+R368</f>
        <v>232118</v>
      </c>
      <c r="T368" s="60"/>
      <c r="U368" s="62"/>
      <c r="V368" s="60">
        <f>U368+S368</f>
        <v>232118</v>
      </c>
      <c r="W368" s="60">
        <f>T368</f>
        <v>0</v>
      </c>
      <c r="X368" s="63"/>
      <c r="Y368" s="63"/>
      <c r="Z368" s="60">
        <f>V368+X368+Y368</f>
        <v>232118</v>
      </c>
      <c r="AA368" s="60">
        <f>W368+Y368</f>
        <v>0</v>
      </c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</row>
    <row r="369" spans="1:66" s="16" customFormat="1" ht="42" customHeight="1">
      <c r="A369" s="70" t="s">
        <v>296</v>
      </c>
      <c r="B369" s="71" t="s">
        <v>147</v>
      </c>
      <c r="C369" s="71" t="s">
        <v>135</v>
      </c>
      <c r="D369" s="72" t="s">
        <v>297</v>
      </c>
      <c r="E369" s="71"/>
      <c r="F369" s="60"/>
      <c r="G369" s="60"/>
      <c r="H369" s="60"/>
      <c r="I369" s="60"/>
      <c r="J369" s="60"/>
      <c r="K369" s="61"/>
      <c r="L369" s="61"/>
      <c r="M369" s="60"/>
      <c r="N369" s="61"/>
      <c r="O369" s="60">
        <f aca="true" t="shared" si="262" ref="O369:AA370">O370</f>
        <v>20104</v>
      </c>
      <c r="P369" s="60">
        <f t="shared" si="262"/>
        <v>20104</v>
      </c>
      <c r="Q369" s="60">
        <f t="shared" si="262"/>
        <v>20104</v>
      </c>
      <c r="R369" s="60">
        <f t="shared" si="262"/>
        <v>0</v>
      </c>
      <c r="S369" s="60">
        <f t="shared" si="262"/>
        <v>20104</v>
      </c>
      <c r="T369" s="60">
        <f>T370</f>
        <v>20104</v>
      </c>
      <c r="U369" s="60">
        <f t="shared" si="262"/>
        <v>0</v>
      </c>
      <c r="V369" s="60">
        <f t="shared" si="262"/>
        <v>20104</v>
      </c>
      <c r="W369" s="60">
        <f t="shared" si="262"/>
        <v>20104</v>
      </c>
      <c r="X369" s="60">
        <f t="shared" si="262"/>
        <v>0</v>
      </c>
      <c r="Y369" s="60">
        <f t="shared" si="262"/>
        <v>0</v>
      </c>
      <c r="Z369" s="60">
        <f t="shared" si="262"/>
        <v>20104</v>
      </c>
      <c r="AA369" s="60">
        <f t="shared" si="262"/>
        <v>20104</v>
      </c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</row>
    <row r="370" spans="1:66" s="16" customFormat="1" ht="96.75" customHeight="1">
      <c r="A370" s="70" t="s">
        <v>295</v>
      </c>
      <c r="B370" s="71" t="s">
        <v>147</v>
      </c>
      <c r="C370" s="71" t="s">
        <v>135</v>
      </c>
      <c r="D370" s="72" t="s">
        <v>294</v>
      </c>
      <c r="E370" s="71"/>
      <c r="F370" s="60"/>
      <c r="G370" s="60"/>
      <c r="H370" s="60"/>
      <c r="I370" s="60"/>
      <c r="J370" s="60"/>
      <c r="K370" s="61"/>
      <c r="L370" s="61"/>
      <c r="M370" s="60"/>
      <c r="N370" s="61"/>
      <c r="O370" s="60">
        <f t="shared" si="262"/>
        <v>20104</v>
      </c>
      <c r="P370" s="60">
        <f t="shared" si="262"/>
        <v>20104</v>
      </c>
      <c r="Q370" s="60">
        <f t="shared" si="262"/>
        <v>20104</v>
      </c>
      <c r="R370" s="60">
        <f t="shared" si="262"/>
        <v>0</v>
      </c>
      <c r="S370" s="60">
        <f t="shared" si="262"/>
        <v>20104</v>
      </c>
      <c r="T370" s="60">
        <f>T371</f>
        <v>20104</v>
      </c>
      <c r="U370" s="60">
        <f t="shared" si="262"/>
        <v>0</v>
      </c>
      <c r="V370" s="60">
        <f t="shared" si="262"/>
        <v>20104</v>
      </c>
      <c r="W370" s="60">
        <f t="shared" si="262"/>
        <v>20104</v>
      </c>
      <c r="X370" s="60">
        <f t="shared" si="262"/>
        <v>0</v>
      </c>
      <c r="Y370" s="60">
        <f t="shared" si="262"/>
        <v>0</v>
      </c>
      <c r="Z370" s="60">
        <f t="shared" si="262"/>
        <v>20104</v>
      </c>
      <c r="AA370" s="60">
        <f t="shared" si="262"/>
        <v>20104</v>
      </c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</row>
    <row r="371" spans="1:66" s="16" customFormat="1" ht="38.25" customHeight="1">
      <c r="A371" s="70" t="s">
        <v>129</v>
      </c>
      <c r="B371" s="71" t="s">
        <v>147</v>
      </c>
      <c r="C371" s="71" t="s">
        <v>135</v>
      </c>
      <c r="D371" s="72" t="s">
        <v>294</v>
      </c>
      <c r="E371" s="71" t="s">
        <v>130</v>
      </c>
      <c r="F371" s="60"/>
      <c r="G371" s="60"/>
      <c r="H371" s="60"/>
      <c r="I371" s="60"/>
      <c r="J371" s="60"/>
      <c r="K371" s="61"/>
      <c r="L371" s="61"/>
      <c r="M371" s="60"/>
      <c r="N371" s="61"/>
      <c r="O371" s="60">
        <f>P371-M371</f>
        <v>20104</v>
      </c>
      <c r="P371" s="60">
        <v>20104</v>
      </c>
      <c r="Q371" s="60">
        <v>20104</v>
      </c>
      <c r="R371" s="61"/>
      <c r="S371" s="60">
        <f>P371+R371</f>
        <v>20104</v>
      </c>
      <c r="T371" s="60">
        <v>20104</v>
      </c>
      <c r="U371" s="62"/>
      <c r="V371" s="60">
        <f>U371+S371</f>
        <v>20104</v>
      </c>
      <c r="W371" s="60">
        <f>T371</f>
        <v>20104</v>
      </c>
      <c r="X371" s="63"/>
      <c r="Y371" s="63"/>
      <c r="Z371" s="60">
        <f>V371+X371+Y371</f>
        <v>20104</v>
      </c>
      <c r="AA371" s="60">
        <f>W371+Y371</f>
        <v>20104</v>
      </c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</row>
    <row r="372" spans="1:66" s="16" customFormat="1" ht="18" customHeight="1">
      <c r="A372" s="70"/>
      <c r="B372" s="71"/>
      <c r="C372" s="71"/>
      <c r="D372" s="72"/>
      <c r="E372" s="71"/>
      <c r="F372" s="60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2"/>
      <c r="V372" s="61"/>
      <c r="W372" s="61"/>
      <c r="X372" s="63"/>
      <c r="Y372" s="63"/>
      <c r="Z372" s="60"/>
      <c r="AA372" s="60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</row>
    <row r="373" spans="1:66" s="10" customFormat="1" ht="42.75" customHeight="1">
      <c r="A373" s="54" t="s">
        <v>1</v>
      </c>
      <c r="B373" s="55" t="s">
        <v>147</v>
      </c>
      <c r="C373" s="55" t="s">
        <v>159</v>
      </c>
      <c r="D373" s="68"/>
      <c r="E373" s="55"/>
      <c r="F373" s="69">
        <f aca="true" t="shared" si="263" ref="F373:U374">F374</f>
        <v>90724</v>
      </c>
      <c r="G373" s="69">
        <f t="shared" si="263"/>
        <v>20756</v>
      </c>
      <c r="H373" s="69">
        <f t="shared" si="263"/>
        <v>111480</v>
      </c>
      <c r="I373" s="69">
        <f t="shared" si="263"/>
        <v>0</v>
      </c>
      <c r="J373" s="69">
        <f t="shared" si="263"/>
        <v>120990</v>
      </c>
      <c r="K373" s="69">
        <f t="shared" si="263"/>
        <v>0</v>
      </c>
      <c r="L373" s="69">
        <f t="shared" si="263"/>
        <v>0</v>
      </c>
      <c r="M373" s="69">
        <f t="shared" si="263"/>
        <v>111480</v>
      </c>
      <c r="N373" s="69">
        <f t="shared" si="263"/>
        <v>0</v>
      </c>
      <c r="O373" s="69">
        <f t="shared" si="263"/>
        <v>-28506</v>
      </c>
      <c r="P373" s="69">
        <f t="shared" si="263"/>
        <v>82974</v>
      </c>
      <c r="Q373" s="69">
        <f t="shared" si="263"/>
        <v>0</v>
      </c>
      <c r="R373" s="69">
        <f t="shared" si="263"/>
        <v>0</v>
      </c>
      <c r="S373" s="69">
        <f t="shared" si="263"/>
        <v>82974</v>
      </c>
      <c r="T373" s="69">
        <f t="shared" si="263"/>
        <v>0</v>
      </c>
      <c r="U373" s="69">
        <f t="shared" si="263"/>
        <v>0</v>
      </c>
      <c r="V373" s="69">
        <f aca="true" t="shared" si="264" ref="U373:AA374">V374</f>
        <v>82974</v>
      </c>
      <c r="W373" s="69">
        <f t="shared" si="264"/>
        <v>0</v>
      </c>
      <c r="X373" s="69">
        <f t="shared" si="264"/>
        <v>0</v>
      </c>
      <c r="Y373" s="69">
        <f t="shared" si="264"/>
        <v>0</v>
      </c>
      <c r="Z373" s="69">
        <f t="shared" si="264"/>
        <v>82974</v>
      </c>
      <c r="AA373" s="69">
        <f t="shared" si="264"/>
        <v>0</v>
      </c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</row>
    <row r="374" spans="1:66" s="27" customFormat="1" ht="27.75" customHeight="1">
      <c r="A374" s="70" t="s">
        <v>101</v>
      </c>
      <c r="B374" s="71" t="s">
        <v>147</v>
      </c>
      <c r="C374" s="71" t="s">
        <v>159</v>
      </c>
      <c r="D374" s="72" t="s">
        <v>102</v>
      </c>
      <c r="E374" s="71"/>
      <c r="F374" s="73">
        <f t="shared" si="263"/>
        <v>90724</v>
      </c>
      <c r="G374" s="73">
        <f t="shared" si="263"/>
        <v>20756</v>
      </c>
      <c r="H374" s="73">
        <f t="shared" si="263"/>
        <v>111480</v>
      </c>
      <c r="I374" s="73">
        <f t="shared" si="263"/>
        <v>0</v>
      </c>
      <c r="J374" s="73">
        <f t="shared" si="263"/>
        <v>120990</v>
      </c>
      <c r="K374" s="73">
        <f t="shared" si="263"/>
        <v>0</v>
      </c>
      <c r="L374" s="73">
        <f t="shared" si="263"/>
        <v>0</v>
      </c>
      <c r="M374" s="73">
        <f t="shared" si="263"/>
        <v>111480</v>
      </c>
      <c r="N374" s="73">
        <f t="shared" si="263"/>
        <v>0</v>
      </c>
      <c r="O374" s="73">
        <f t="shared" si="263"/>
        <v>-28506</v>
      </c>
      <c r="P374" s="73">
        <f t="shared" si="263"/>
        <v>82974</v>
      </c>
      <c r="Q374" s="73">
        <f t="shared" si="263"/>
        <v>0</v>
      </c>
      <c r="R374" s="73">
        <f t="shared" si="263"/>
        <v>0</v>
      </c>
      <c r="S374" s="73">
        <f t="shared" si="263"/>
        <v>82974</v>
      </c>
      <c r="T374" s="73">
        <f t="shared" si="263"/>
        <v>0</v>
      </c>
      <c r="U374" s="73">
        <f t="shared" si="264"/>
        <v>0</v>
      </c>
      <c r="V374" s="73">
        <f t="shared" si="264"/>
        <v>82974</v>
      </c>
      <c r="W374" s="73">
        <f t="shared" si="264"/>
        <v>0</v>
      </c>
      <c r="X374" s="73">
        <f t="shared" si="264"/>
        <v>0</v>
      </c>
      <c r="Y374" s="73">
        <f t="shared" si="264"/>
        <v>0</v>
      </c>
      <c r="Z374" s="73">
        <f t="shared" si="264"/>
        <v>82974</v>
      </c>
      <c r="AA374" s="73">
        <f t="shared" si="264"/>
        <v>0</v>
      </c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</row>
    <row r="375" spans="1:66" s="10" customFormat="1" ht="39" customHeight="1">
      <c r="A375" s="70" t="s">
        <v>129</v>
      </c>
      <c r="B375" s="71" t="s">
        <v>147</v>
      </c>
      <c r="C375" s="71" t="s">
        <v>159</v>
      </c>
      <c r="D375" s="72" t="s">
        <v>102</v>
      </c>
      <c r="E375" s="71" t="s">
        <v>130</v>
      </c>
      <c r="F375" s="60">
        <v>90724</v>
      </c>
      <c r="G375" s="60">
        <f>H375-F375</f>
        <v>20756</v>
      </c>
      <c r="H375" s="60">
        <v>111480</v>
      </c>
      <c r="I375" s="60"/>
      <c r="J375" s="60">
        <v>120990</v>
      </c>
      <c r="K375" s="65"/>
      <c r="L375" s="65"/>
      <c r="M375" s="60">
        <f>H375+K375</f>
        <v>111480</v>
      </c>
      <c r="N375" s="61"/>
      <c r="O375" s="60">
        <f>P375-M375</f>
        <v>-28506</v>
      </c>
      <c r="P375" s="60">
        <v>82974</v>
      </c>
      <c r="Q375" s="60"/>
      <c r="R375" s="65"/>
      <c r="S375" s="60">
        <f>P375+R375</f>
        <v>82974</v>
      </c>
      <c r="T375" s="60"/>
      <c r="U375" s="66"/>
      <c r="V375" s="60">
        <f>U375+S375</f>
        <v>82974</v>
      </c>
      <c r="W375" s="60">
        <f>T375</f>
        <v>0</v>
      </c>
      <c r="X375" s="67"/>
      <c r="Y375" s="67"/>
      <c r="Z375" s="60">
        <f>V375+X375+Y375</f>
        <v>82974</v>
      </c>
      <c r="AA375" s="60">
        <f>W375+Y375</f>
        <v>0</v>
      </c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</row>
    <row r="376" spans="1:66" s="10" customFormat="1" ht="16.5">
      <c r="A376" s="70"/>
      <c r="B376" s="71"/>
      <c r="C376" s="71"/>
      <c r="D376" s="72"/>
      <c r="E376" s="71"/>
      <c r="F376" s="5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6"/>
      <c r="V376" s="65"/>
      <c r="W376" s="65"/>
      <c r="X376" s="67"/>
      <c r="Y376" s="67"/>
      <c r="Z376" s="53"/>
      <c r="AA376" s="53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</row>
    <row r="377" spans="1:66" s="10" customFormat="1" ht="26.25" customHeight="1">
      <c r="A377" s="54" t="s">
        <v>4</v>
      </c>
      <c r="B377" s="55" t="s">
        <v>147</v>
      </c>
      <c r="C377" s="55" t="s">
        <v>154</v>
      </c>
      <c r="D377" s="68"/>
      <c r="E377" s="55"/>
      <c r="F377" s="69">
        <f aca="true" t="shared" si="265" ref="F377:P377">F378+F380+F382+F384</f>
        <v>57972</v>
      </c>
      <c r="G377" s="69">
        <f t="shared" si="265"/>
        <v>2346</v>
      </c>
      <c r="H377" s="69">
        <f t="shared" si="265"/>
        <v>60318</v>
      </c>
      <c r="I377" s="69">
        <f t="shared" si="265"/>
        <v>0</v>
      </c>
      <c r="J377" s="69">
        <f t="shared" si="265"/>
        <v>51691</v>
      </c>
      <c r="K377" s="69">
        <f t="shared" si="265"/>
        <v>0</v>
      </c>
      <c r="L377" s="69">
        <f t="shared" si="265"/>
        <v>0</v>
      </c>
      <c r="M377" s="69">
        <f t="shared" si="265"/>
        <v>60318</v>
      </c>
      <c r="N377" s="69">
        <f t="shared" si="265"/>
        <v>0</v>
      </c>
      <c r="O377" s="69">
        <f t="shared" si="265"/>
        <v>-25544</v>
      </c>
      <c r="P377" s="69">
        <f t="shared" si="265"/>
        <v>34774</v>
      </c>
      <c r="Q377" s="69">
        <f aca="true" t="shared" si="266" ref="Q377:V377">Q378+Q380+Q382+Q384</f>
        <v>0</v>
      </c>
      <c r="R377" s="69">
        <f t="shared" si="266"/>
        <v>0</v>
      </c>
      <c r="S377" s="69">
        <f t="shared" si="266"/>
        <v>34774</v>
      </c>
      <c r="T377" s="69">
        <f t="shared" si="266"/>
        <v>0</v>
      </c>
      <c r="U377" s="69">
        <f t="shared" si="266"/>
        <v>0</v>
      </c>
      <c r="V377" s="69">
        <f t="shared" si="266"/>
        <v>34774</v>
      </c>
      <c r="W377" s="69">
        <f>W378+W380+W382+W384</f>
        <v>0</v>
      </c>
      <c r="X377" s="69">
        <f>X378+X380+X382+X384</f>
        <v>0</v>
      </c>
      <c r="Y377" s="69">
        <f>Y378+Y380+Y382+Y384</f>
        <v>0</v>
      </c>
      <c r="Z377" s="69">
        <f>Z378+Z380+Z382+Z384</f>
        <v>34774</v>
      </c>
      <c r="AA377" s="69">
        <f>AA378+AA380+AA382+AA384</f>
        <v>0</v>
      </c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</row>
    <row r="378" spans="1:66" s="10" customFormat="1" ht="53.25" customHeight="1">
      <c r="A378" s="70" t="s">
        <v>151</v>
      </c>
      <c r="B378" s="71" t="s">
        <v>147</v>
      </c>
      <c r="C378" s="71" t="s">
        <v>154</v>
      </c>
      <c r="D378" s="72" t="s">
        <v>5</v>
      </c>
      <c r="E378" s="71"/>
      <c r="F378" s="73">
        <f aca="true" t="shared" si="267" ref="F378:AA378">F379</f>
        <v>6269</v>
      </c>
      <c r="G378" s="73">
        <f t="shared" si="267"/>
        <v>6880</v>
      </c>
      <c r="H378" s="73">
        <f t="shared" si="267"/>
        <v>13149</v>
      </c>
      <c r="I378" s="73">
        <f t="shared" si="267"/>
        <v>0</v>
      </c>
      <c r="J378" s="73">
        <f t="shared" si="267"/>
        <v>0</v>
      </c>
      <c r="K378" s="73">
        <f t="shared" si="267"/>
        <v>0</v>
      </c>
      <c r="L378" s="73">
        <f t="shared" si="267"/>
        <v>0</v>
      </c>
      <c r="M378" s="73">
        <f t="shared" si="267"/>
        <v>13149</v>
      </c>
      <c r="N378" s="73">
        <f t="shared" si="267"/>
        <v>0</v>
      </c>
      <c r="O378" s="73">
        <f t="shared" si="267"/>
        <v>-5649</v>
      </c>
      <c r="P378" s="73">
        <f t="shared" si="267"/>
        <v>7500</v>
      </c>
      <c r="Q378" s="73">
        <f t="shared" si="267"/>
        <v>0</v>
      </c>
      <c r="R378" s="73">
        <f t="shared" si="267"/>
        <v>0</v>
      </c>
      <c r="S378" s="73">
        <f t="shared" si="267"/>
        <v>7500</v>
      </c>
      <c r="T378" s="73">
        <f t="shared" si="267"/>
        <v>0</v>
      </c>
      <c r="U378" s="73">
        <f t="shared" si="267"/>
        <v>0</v>
      </c>
      <c r="V378" s="73">
        <f t="shared" si="267"/>
        <v>7500</v>
      </c>
      <c r="W378" s="73">
        <f t="shared" si="267"/>
        <v>0</v>
      </c>
      <c r="X378" s="73">
        <f t="shared" si="267"/>
        <v>0</v>
      </c>
      <c r="Y378" s="73">
        <f t="shared" si="267"/>
        <v>0</v>
      </c>
      <c r="Z378" s="73">
        <f t="shared" si="267"/>
        <v>7500</v>
      </c>
      <c r="AA378" s="73">
        <f t="shared" si="267"/>
        <v>0</v>
      </c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</row>
    <row r="379" spans="1:66" s="10" customFormat="1" ht="105.75" customHeight="1">
      <c r="A379" s="70" t="s">
        <v>255</v>
      </c>
      <c r="B379" s="71" t="s">
        <v>147</v>
      </c>
      <c r="C379" s="71" t="s">
        <v>154</v>
      </c>
      <c r="D379" s="72" t="s">
        <v>38</v>
      </c>
      <c r="E379" s="71" t="s">
        <v>152</v>
      </c>
      <c r="F379" s="60">
        <v>6269</v>
      </c>
      <c r="G379" s="60">
        <f>H379-F379</f>
        <v>6880</v>
      </c>
      <c r="H379" s="60">
        <v>13149</v>
      </c>
      <c r="I379" s="65"/>
      <c r="J379" s="65"/>
      <c r="K379" s="65"/>
      <c r="L379" s="65"/>
      <c r="M379" s="60">
        <f>H379+K379</f>
        <v>13149</v>
      </c>
      <c r="N379" s="61"/>
      <c r="O379" s="60">
        <f>P379-M379</f>
        <v>-5649</v>
      </c>
      <c r="P379" s="60">
        <v>7500</v>
      </c>
      <c r="Q379" s="60"/>
      <c r="R379" s="65"/>
      <c r="S379" s="60">
        <f>P379+R379</f>
        <v>7500</v>
      </c>
      <c r="T379" s="60"/>
      <c r="U379" s="66"/>
      <c r="V379" s="60">
        <f>U379+S379</f>
        <v>7500</v>
      </c>
      <c r="W379" s="60">
        <f>T379</f>
        <v>0</v>
      </c>
      <c r="X379" s="67"/>
      <c r="Y379" s="67"/>
      <c r="Z379" s="60">
        <f>V379+X379+Y379</f>
        <v>7500</v>
      </c>
      <c r="AA379" s="60">
        <f>W379+Y379</f>
        <v>0</v>
      </c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</row>
    <row r="380" spans="1:66" s="10" customFormat="1" ht="39.75" customHeight="1">
      <c r="A380" s="70" t="s">
        <v>107</v>
      </c>
      <c r="B380" s="71" t="s">
        <v>147</v>
      </c>
      <c r="C380" s="71" t="s">
        <v>154</v>
      </c>
      <c r="D380" s="72" t="s">
        <v>108</v>
      </c>
      <c r="E380" s="71"/>
      <c r="F380" s="73">
        <f aca="true" t="shared" si="268" ref="F380:AA380">F381</f>
        <v>26085</v>
      </c>
      <c r="G380" s="73">
        <f t="shared" si="268"/>
        <v>1792</v>
      </c>
      <c r="H380" s="73">
        <f t="shared" si="268"/>
        <v>27877</v>
      </c>
      <c r="I380" s="73">
        <f t="shared" si="268"/>
        <v>0</v>
      </c>
      <c r="J380" s="73">
        <f t="shared" si="268"/>
        <v>31107</v>
      </c>
      <c r="K380" s="73">
        <f t="shared" si="268"/>
        <v>0</v>
      </c>
      <c r="L380" s="73">
        <f t="shared" si="268"/>
        <v>0</v>
      </c>
      <c r="M380" s="73">
        <f t="shared" si="268"/>
        <v>27877</v>
      </c>
      <c r="N380" s="73">
        <f t="shared" si="268"/>
        <v>0</v>
      </c>
      <c r="O380" s="73">
        <f t="shared" si="268"/>
        <v>-5536</v>
      </c>
      <c r="P380" s="73">
        <f t="shared" si="268"/>
        <v>22341</v>
      </c>
      <c r="Q380" s="73">
        <f t="shared" si="268"/>
        <v>0</v>
      </c>
      <c r="R380" s="73">
        <f t="shared" si="268"/>
        <v>0</v>
      </c>
      <c r="S380" s="73">
        <f t="shared" si="268"/>
        <v>22341</v>
      </c>
      <c r="T380" s="73">
        <f t="shared" si="268"/>
        <v>0</v>
      </c>
      <c r="U380" s="73">
        <f t="shared" si="268"/>
        <v>0</v>
      </c>
      <c r="V380" s="73">
        <f t="shared" si="268"/>
        <v>22341</v>
      </c>
      <c r="W380" s="73">
        <f t="shared" si="268"/>
        <v>0</v>
      </c>
      <c r="X380" s="73">
        <f t="shared" si="268"/>
        <v>0</v>
      </c>
      <c r="Y380" s="73">
        <f t="shared" si="268"/>
        <v>0</v>
      </c>
      <c r="Z380" s="73">
        <f t="shared" si="268"/>
        <v>22341</v>
      </c>
      <c r="AA380" s="73">
        <f t="shared" si="268"/>
        <v>0</v>
      </c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</row>
    <row r="381" spans="1:66" s="10" customFormat="1" ht="33">
      <c r="A381" s="70" t="s">
        <v>129</v>
      </c>
      <c r="B381" s="71" t="s">
        <v>147</v>
      </c>
      <c r="C381" s="71" t="s">
        <v>154</v>
      </c>
      <c r="D381" s="72" t="s">
        <v>108</v>
      </c>
      <c r="E381" s="71" t="s">
        <v>130</v>
      </c>
      <c r="F381" s="60">
        <v>26085</v>
      </c>
      <c r="G381" s="60">
        <f>H381-F381</f>
        <v>1792</v>
      </c>
      <c r="H381" s="60">
        <v>27877</v>
      </c>
      <c r="I381" s="60"/>
      <c r="J381" s="60">
        <v>31107</v>
      </c>
      <c r="K381" s="65"/>
      <c r="L381" s="65"/>
      <c r="M381" s="60">
        <f>H381+K381</f>
        <v>27877</v>
      </c>
      <c r="N381" s="61"/>
      <c r="O381" s="60">
        <f>P381-M381</f>
        <v>-5536</v>
      </c>
      <c r="P381" s="60">
        <f>22341</f>
        <v>22341</v>
      </c>
      <c r="Q381" s="60"/>
      <c r="R381" s="65"/>
      <c r="S381" s="60">
        <f>P381+R381</f>
        <v>22341</v>
      </c>
      <c r="T381" s="60"/>
      <c r="U381" s="66"/>
      <c r="V381" s="60">
        <f>U381+S381</f>
        <v>22341</v>
      </c>
      <c r="W381" s="60">
        <f>T381</f>
        <v>0</v>
      </c>
      <c r="X381" s="67"/>
      <c r="Y381" s="67"/>
      <c r="Z381" s="60">
        <f>V381+X381+Y381</f>
        <v>22341</v>
      </c>
      <c r="AA381" s="60">
        <f>W381+Y381</f>
        <v>0</v>
      </c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</row>
    <row r="382" spans="1:66" s="10" customFormat="1" ht="42.75" customHeight="1">
      <c r="A382" s="70" t="s">
        <v>109</v>
      </c>
      <c r="B382" s="71" t="s">
        <v>147</v>
      </c>
      <c r="C382" s="71" t="s">
        <v>154</v>
      </c>
      <c r="D382" s="72" t="s">
        <v>110</v>
      </c>
      <c r="E382" s="71"/>
      <c r="F382" s="73">
        <f aca="true" t="shared" si="269" ref="F382:AA382">F383</f>
        <v>23949</v>
      </c>
      <c r="G382" s="73">
        <f t="shared" si="269"/>
        <v>-6765</v>
      </c>
      <c r="H382" s="73">
        <f t="shared" si="269"/>
        <v>17184</v>
      </c>
      <c r="I382" s="73">
        <f t="shared" si="269"/>
        <v>0</v>
      </c>
      <c r="J382" s="73">
        <f t="shared" si="269"/>
        <v>18327</v>
      </c>
      <c r="K382" s="73">
        <f t="shared" si="269"/>
        <v>0</v>
      </c>
      <c r="L382" s="73">
        <f t="shared" si="269"/>
        <v>0</v>
      </c>
      <c r="M382" s="73">
        <f t="shared" si="269"/>
        <v>17184</v>
      </c>
      <c r="N382" s="73">
        <f t="shared" si="269"/>
        <v>0</v>
      </c>
      <c r="O382" s="73">
        <f t="shared" si="269"/>
        <v>-12845</v>
      </c>
      <c r="P382" s="73">
        <f t="shared" si="269"/>
        <v>4339</v>
      </c>
      <c r="Q382" s="73">
        <f t="shared" si="269"/>
        <v>0</v>
      </c>
      <c r="R382" s="73">
        <f t="shared" si="269"/>
        <v>0</v>
      </c>
      <c r="S382" s="73">
        <f t="shared" si="269"/>
        <v>4339</v>
      </c>
      <c r="T382" s="73">
        <f t="shared" si="269"/>
        <v>0</v>
      </c>
      <c r="U382" s="73">
        <f t="shared" si="269"/>
        <v>0</v>
      </c>
      <c r="V382" s="73">
        <f t="shared" si="269"/>
        <v>4339</v>
      </c>
      <c r="W382" s="73">
        <f t="shared" si="269"/>
        <v>0</v>
      </c>
      <c r="X382" s="73">
        <f t="shared" si="269"/>
        <v>0</v>
      </c>
      <c r="Y382" s="73">
        <f t="shared" si="269"/>
        <v>0</v>
      </c>
      <c r="Z382" s="73">
        <f t="shared" si="269"/>
        <v>4339</v>
      </c>
      <c r="AA382" s="73">
        <f t="shared" si="269"/>
        <v>0</v>
      </c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</row>
    <row r="383" spans="1:66" s="10" customFormat="1" ht="78.75" customHeight="1">
      <c r="A383" s="70" t="s">
        <v>137</v>
      </c>
      <c r="B383" s="71" t="s">
        <v>147</v>
      </c>
      <c r="C383" s="71" t="s">
        <v>154</v>
      </c>
      <c r="D383" s="72" t="s">
        <v>6</v>
      </c>
      <c r="E383" s="71" t="s">
        <v>138</v>
      </c>
      <c r="F383" s="60">
        <v>23949</v>
      </c>
      <c r="G383" s="60">
        <f>H383-F383</f>
        <v>-6765</v>
      </c>
      <c r="H383" s="60">
        <v>17184</v>
      </c>
      <c r="I383" s="60"/>
      <c r="J383" s="60">
        <v>18327</v>
      </c>
      <c r="K383" s="65"/>
      <c r="L383" s="65"/>
      <c r="M383" s="60">
        <f>H383+K383</f>
        <v>17184</v>
      </c>
      <c r="N383" s="61"/>
      <c r="O383" s="60">
        <f>P383-M383</f>
        <v>-12845</v>
      </c>
      <c r="P383" s="60">
        <v>4339</v>
      </c>
      <c r="Q383" s="60"/>
      <c r="R383" s="65"/>
      <c r="S383" s="60">
        <f>P383+R383</f>
        <v>4339</v>
      </c>
      <c r="T383" s="60"/>
      <c r="U383" s="66"/>
      <c r="V383" s="60">
        <f>U383+S383</f>
        <v>4339</v>
      </c>
      <c r="W383" s="60">
        <f>T383</f>
        <v>0</v>
      </c>
      <c r="X383" s="67"/>
      <c r="Y383" s="67"/>
      <c r="Z383" s="60">
        <f>V383+X383+Y383</f>
        <v>4339</v>
      </c>
      <c r="AA383" s="60">
        <f>W383+Y383</f>
        <v>0</v>
      </c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</row>
    <row r="384" spans="1:66" s="10" customFormat="1" ht="44.25" customHeight="1">
      <c r="A384" s="70" t="s">
        <v>121</v>
      </c>
      <c r="B384" s="71" t="s">
        <v>147</v>
      </c>
      <c r="C384" s="71" t="s">
        <v>154</v>
      </c>
      <c r="D384" s="72" t="s">
        <v>123</v>
      </c>
      <c r="E384" s="71"/>
      <c r="F384" s="73">
        <f aca="true" t="shared" si="270" ref="F384:N384">F385+F386</f>
        <v>1669</v>
      </c>
      <c r="G384" s="73">
        <f t="shared" si="270"/>
        <v>439</v>
      </c>
      <c r="H384" s="73">
        <f t="shared" si="270"/>
        <v>2108</v>
      </c>
      <c r="I384" s="73">
        <f t="shared" si="270"/>
        <v>0</v>
      </c>
      <c r="J384" s="73">
        <f t="shared" si="270"/>
        <v>2257</v>
      </c>
      <c r="K384" s="73">
        <f t="shared" si="270"/>
        <v>0</v>
      </c>
      <c r="L384" s="73">
        <f t="shared" si="270"/>
        <v>0</v>
      </c>
      <c r="M384" s="73">
        <f t="shared" si="270"/>
        <v>2108</v>
      </c>
      <c r="N384" s="73">
        <f t="shared" si="270"/>
        <v>0</v>
      </c>
      <c r="O384" s="73">
        <f aca="true" t="shared" si="271" ref="O384:V384">O385+O386+O387</f>
        <v>-1514</v>
      </c>
      <c r="P384" s="73">
        <f t="shared" si="271"/>
        <v>594</v>
      </c>
      <c r="Q384" s="73">
        <f t="shared" si="271"/>
        <v>0</v>
      </c>
      <c r="R384" s="73">
        <f t="shared" si="271"/>
        <v>0</v>
      </c>
      <c r="S384" s="73">
        <f t="shared" si="271"/>
        <v>594</v>
      </c>
      <c r="T384" s="73">
        <f t="shared" si="271"/>
        <v>0</v>
      </c>
      <c r="U384" s="73">
        <f t="shared" si="271"/>
        <v>0</v>
      </c>
      <c r="V384" s="73">
        <f t="shared" si="271"/>
        <v>594</v>
      </c>
      <c r="W384" s="73">
        <f>W385+W386+W387</f>
        <v>0</v>
      </c>
      <c r="X384" s="73">
        <f>X385+X386+X387</f>
        <v>0</v>
      </c>
      <c r="Y384" s="73">
        <f>Y385+Y386+Y387</f>
        <v>0</v>
      </c>
      <c r="Z384" s="73">
        <f>Z385+Z386+Z387</f>
        <v>594</v>
      </c>
      <c r="AA384" s="73">
        <f>AA385+AA386+AA387</f>
        <v>0</v>
      </c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</row>
    <row r="385" spans="1:66" s="10" customFormat="1" ht="52.5" customHeight="1" hidden="1">
      <c r="A385" s="70" t="s">
        <v>137</v>
      </c>
      <c r="B385" s="71" t="s">
        <v>147</v>
      </c>
      <c r="C385" s="71" t="s">
        <v>154</v>
      </c>
      <c r="D385" s="72" t="s">
        <v>122</v>
      </c>
      <c r="E385" s="71" t="s">
        <v>138</v>
      </c>
      <c r="F385" s="60">
        <v>214</v>
      </c>
      <c r="G385" s="60">
        <f>H385-F385</f>
        <v>225</v>
      </c>
      <c r="H385" s="61">
        <v>439</v>
      </c>
      <c r="I385" s="61"/>
      <c r="J385" s="61">
        <v>470</v>
      </c>
      <c r="K385" s="65"/>
      <c r="L385" s="65"/>
      <c r="M385" s="60">
        <f>H385+K385</f>
        <v>439</v>
      </c>
      <c r="N385" s="61"/>
      <c r="O385" s="60">
        <f>P385-M385</f>
        <v>-439</v>
      </c>
      <c r="P385" s="60"/>
      <c r="Q385" s="60"/>
      <c r="R385" s="65"/>
      <c r="S385" s="60">
        <f>P385+R385</f>
        <v>0</v>
      </c>
      <c r="T385" s="60"/>
      <c r="U385" s="66"/>
      <c r="V385" s="65"/>
      <c r="W385" s="65"/>
      <c r="X385" s="53"/>
      <c r="Y385" s="53"/>
      <c r="Z385" s="53"/>
      <c r="AA385" s="53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</row>
    <row r="386" spans="1:66" s="10" customFormat="1" ht="16.5" hidden="1">
      <c r="A386" s="70" t="s">
        <v>10</v>
      </c>
      <c r="B386" s="71" t="s">
        <v>147</v>
      </c>
      <c r="C386" s="71" t="s">
        <v>154</v>
      </c>
      <c r="D386" s="72" t="s">
        <v>122</v>
      </c>
      <c r="E386" s="71" t="s">
        <v>17</v>
      </c>
      <c r="F386" s="60">
        <v>1455</v>
      </c>
      <c r="G386" s="60">
        <f>H386-F386</f>
        <v>214</v>
      </c>
      <c r="H386" s="60">
        <v>1669</v>
      </c>
      <c r="I386" s="60"/>
      <c r="J386" s="60">
        <v>1787</v>
      </c>
      <c r="K386" s="65"/>
      <c r="L386" s="65"/>
      <c r="M386" s="60">
        <f>H386+K386</f>
        <v>1669</v>
      </c>
      <c r="N386" s="61"/>
      <c r="O386" s="60">
        <f>P386-M386</f>
        <v>-1669</v>
      </c>
      <c r="P386" s="60"/>
      <c r="Q386" s="60"/>
      <c r="R386" s="65"/>
      <c r="S386" s="60">
        <f>P386+R386</f>
        <v>0</v>
      </c>
      <c r="T386" s="60"/>
      <c r="U386" s="66"/>
      <c r="V386" s="65"/>
      <c r="W386" s="65"/>
      <c r="X386" s="53"/>
      <c r="Y386" s="53"/>
      <c r="Z386" s="53"/>
      <c r="AA386" s="53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</row>
    <row r="387" spans="1:66" s="10" customFormat="1" ht="108.75" customHeight="1">
      <c r="A387" s="70" t="s">
        <v>301</v>
      </c>
      <c r="B387" s="71" t="s">
        <v>147</v>
      </c>
      <c r="C387" s="71" t="s">
        <v>154</v>
      </c>
      <c r="D387" s="72" t="s">
        <v>291</v>
      </c>
      <c r="E387" s="71"/>
      <c r="F387" s="60"/>
      <c r="G387" s="60"/>
      <c r="H387" s="60"/>
      <c r="I387" s="60"/>
      <c r="J387" s="60"/>
      <c r="K387" s="65"/>
      <c r="L387" s="65"/>
      <c r="M387" s="60"/>
      <c r="N387" s="61"/>
      <c r="O387" s="60">
        <f aca="true" t="shared" si="272" ref="O387:AA388">O388</f>
        <v>594</v>
      </c>
      <c r="P387" s="60">
        <f t="shared" si="272"/>
        <v>594</v>
      </c>
      <c r="Q387" s="60">
        <f t="shared" si="272"/>
        <v>0</v>
      </c>
      <c r="R387" s="60">
        <f t="shared" si="272"/>
        <v>0</v>
      </c>
      <c r="S387" s="60">
        <f t="shared" si="272"/>
        <v>594</v>
      </c>
      <c r="T387" s="60">
        <f t="shared" si="272"/>
        <v>0</v>
      </c>
      <c r="U387" s="60">
        <f t="shared" si="272"/>
        <v>0</v>
      </c>
      <c r="V387" s="60">
        <f t="shared" si="272"/>
        <v>594</v>
      </c>
      <c r="W387" s="60">
        <f t="shared" si="272"/>
        <v>0</v>
      </c>
      <c r="X387" s="60">
        <f t="shared" si="272"/>
        <v>0</v>
      </c>
      <c r="Y387" s="60">
        <f t="shared" si="272"/>
        <v>0</v>
      </c>
      <c r="Z387" s="60">
        <f t="shared" si="272"/>
        <v>594</v>
      </c>
      <c r="AA387" s="60">
        <f t="shared" si="272"/>
        <v>0</v>
      </c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</row>
    <row r="388" spans="1:66" s="10" customFormat="1" ht="72" customHeight="1">
      <c r="A388" s="70" t="s">
        <v>302</v>
      </c>
      <c r="B388" s="71" t="s">
        <v>147</v>
      </c>
      <c r="C388" s="71" t="s">
        <v>154</v>
      </c>
      <c r="D388" s="72" t="s">
        <v>300</v>
      </c>
      <c r="E388" s="71"/>
      <c r="F388" s="60"/>
      <c r="G388" s="60"/>
      <c r="H388" s="60"/>
      <c r="I388" s="60"/>
      <c r="J388" s="60"/>
      <c r="K388" s="65"/>
      <c r="L388" s="65"/>
      <c r="M388" s="60"/>
      <c r="N388" s="61"/>
      <c r="O388" s="60">
        <f t="shared" si="272"/>
        <v>594</v>
      </c>
      <c r="P388" s="60">
        <f t="shared" si="272"/>
        <v>594</v>
      </c>
      <c r="Q388" s="60">
        <f t="shared" si="272"/>
        <v>0</v>
      </c>
      <c r="R388" s="60">
        <f t="shared" si="272"/>
        <v>0</v>
      </c>
      <c r="S388" s="60">
        <f t="shared" si="272"/>
        <v>594</v>
      </c>
      <c r="T388" s="60">
        <f t="shared" si="272"/>
        <v>0</v>
      </c>
      <c r="U388" s="60">
        <f t="shared" si="272"/>
        <v>0</v>
      </c>
      <c r="V388" s="60">
        <f t="shared" si="272"/>
        <v>594</v>
      </c>
      <c r="W388" s="60">
        <f t="shared" si="272"/>
        <v>0</v>
      </c>
      <c r="X388" s="60">
        <f t="shared" si="272"/>
        <v>0</v>
      </c>
      <c r="Y388" s="60">
        <f t="shared" si="272"/>
        <v>0</v>
      </c>
      <c r="Z388" s="60">
        <f t="shared" si="272"/>
        <v>594</v>
      </c>
      <c r="AA388" s="60">
        <f t="shared" si="272"/>
        <v>0</v>
      </c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</row>
    <row r="389" spans="1:66" s="10" customFormat="1" ht="16.5">
      <c r="A389" s="70" t="s">
        <v>10</v>
      </c>
      <c r="B389" s="71" t="s">
        <v>147</v>
      </c>
      <c r="C389" s="71" t="s">
        <v>154</v>
      </c>
      <c r="D389" s="72" t="s">
        <v>300</v>
      </c>
      <c r="E389" s="71" t="s">
        <v>17</v>
      </c>
      <c r="F389" s="60"/>
      <c r="G389" s="60"/>
      <c r="H389" s="60"/>
      <c r="I389" s="60"/>
      <c r="J389" s="60"/>
      <c r="K389" s="65"/>
      <c r="L389" s="65"/>
      <c r="M389" s="60"/>
      <c r="N389" s="61"/>
      <c r="O389" s="60">
        <f>P389-M389</f>
        <v>594</v>
      </c>
      <c r="P389" s="60">
        <v>594</v>
      </c>
      <c r="Q389" s="60"/>
      <c r="R389" s="65"/>
      <c r="S389" s="60">
        <f>P389+R389</f>
        <v>594</v>
      </c>
      <c r="T389" s="60"/>
      <c r="U389" s="66"/>
      <c r="V389" s="60">
        <f>U389+S389</f>
        <v>594</v>
      </c>
      <c r="W389" s="60">
        <f>T389</f>
        <v>0</v>
      </c>
      <c r="X389" s="67"/>
      <c r="Y389" s="67"/>
      <c r="Z389" s="60">
        <f>V389+X389+Y389</f>
        <v>594</v>
      </c>
      <c r="AA389" s="60">
        <f>W389+Y389</f>
        <v>0</v>
      </c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</row>
    <row r="390" spans="1:66" s="10" customFormat="1" ht="16.5">
      <c r="A390" s="70"/>
      <c r="B390" s="71"/>
      <c r="C390" s="71"/>
      <c r="D390" s="72"/>
      <c r="E390" s="71"/>
      <c r="F390" s="53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6"/>
      <c r="V390" s="65"/>
      <c r="W390" s="65"/>
      <c r="X390" s="67"/>
      <c r="Y390" s="67"/>
      <c r="Z390" s="53"/>
      <c r="AA390" s="53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</row>
    <row r="391" spans="1:66" s="16" customFormat="1" ht="63" customHeight="1">
      <c r="A391" s="54" t="s">
        <v>2</v>
      </c>
      <c r="B391" s="55" t="s">
        <v>147</v>
      </c>
      <c r="C391" s="55" t="s">
        <v>3</v>
      </c>
      <c r="D391" s="68"/>
      <c r="E391" s="55"/>
      <c r="F391" s="69">
        <f>F392+F394</f>
        <v>229448</v>
      </c>
      <c r="G391" s="69">
        <f aca="true" t="shared" si="273" ref="G391:N391">G392+G394+G396</f>
        <v>-114217</v>
      </c>
      <c r="H391" s="69">
        <f t="shared" si="273"/>
        <v>115231</v>
      </c>
      <c r="I391" s="69">
        <f t="shared" si="273"/>
        <v>0</v>
      </c>
      <c r="J391" s="69">
        <f t="shared" si="273"/>
        <v>123866</v>
      </c>
      <c r="K391" s="69">
        <f t="shared" si="273"/>
        <v>0</v>
      </c>
      <c r="L391" s="69">
        <f t="shared" si="273"/>
        <v>0</v>
      </c>
      <c r="M391" s="69">
        <f t="shared" si="273"/>
        <v>115231</v>
      </c>
      <c r="N391" s="69">
        <f t="shared" si="273"/>
        <v>0</v>
      </c>
      <c r="O391" s="69">
        <f aca="true" t="shared" si="274" ref="O391:T391">O392+O394+O396</f>
        <v>-36951</v>
      </c>
      <c r="P391" s="69">
        <f t="shared" si="274"/>
        <v>78280</v>
      </c>
      <c r="Q391" s="69">
        <f t="shared" si="274"/>
        <v>0</v>
      </c>
      <c r="R391" s="69">
        <f t="shared" si="274"/>
        <v>0</v>
      </c>
      <c r="S391" s="69">
        <f t="shared" si="274"/>
        <v>78280</v>
      </c>
      <c r="T391" s="69">
        <f t="shared" si="274"/>
        <v>0</v>
      </c>
      <c r="U391" s="69">
        <f aca="true" t="shared" si="275" ref="U391:AA391">U392+U394+U396</f>
        <v>0</v>
      </c>
      <c r="V391" s="69">
        <f t="shared" si="275"/>
        <v>78280</v>
      </c>
      <c r="W391" s="69">
        <f t="shared" si="275"/>
        <v>0</v>
      </c>
      <c r="X391" s="69">
        <f t="shared" si="275"/>
        <v>0</v>
      </c>
      <c r="Y391" s="69">
        <f t="shared" si="275"/>
        <v>0</v>
      </c>
      <c r="Z391" s="69">
        <f t="shared" si="275"/>
        <v>78280</v>
      </c>
      <c r="AA391" s="69">
        <f t="shared" si="275"/>
        <v>0</v>
      </c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</row>
    <row r="392" spans="1:66" s="25" customFormat="1" ht="55.5" customHeight="1">
      <c r="A392" s="70" t="s">
        <v>96</v>
      </c>
      <c r="B392" s="71" t="s">
        <v>147</v>
      </c>
      <c r="C392" s="71" t="s">
        <v>3</v>
      </c>
      <c r="D392" s="72" t="s">
        <v>97</v>
      </c>
      <c r="E392" s="71"/>
      <c r="F392" s="73">
        <f aca="true" t="shared" si="276" ref="F392:AA392">F393</f>
        <v>187028</v>
      </c>
      <c r="G392" s="73">
        <f t="shared" si="276"/>
        <v>-135458</v>
      </c>
      <c r="H392" s="73">
        <f t="shared" si="276"/>
        <v>51570</v>
      </c>
      <c r="I392" s="73">
        <f t="shared" si="276"/>
        <v>0</v>
      </c>
      <c r="J392" s="73">
        <f t="shared" si="276"/>
        <v>55314</v>
      </c>
      <c r="K392" s="73">
        <f t="shared" si="276"/>
        <v>0</v>
      </c>
      <c r="L392" s="73">
        <f t="shared" si="276"/>
        <v>0</v>
      </c>
      <c r="M392" s="73">
        <f t="shared" si="276"/>
        <v>51570</v>
      </c>
      <c r="N392" s="73">
        <f t="shared" si="276"/>
        <v>0</v>
      </c>
      <c r="O392" s="73">
        <f t="shared" si="276"/>
        <v>-17937</v>
      </c>
      <c r="P392" s="73">
        <f t="shared" si="276"/>
        <v>33633</v>
      </c>
      <c r="Q392" s="73">
        <f t="shared" si="276"/>
        <v>0</v>
      </c>
      <c r="R392" s="73">
        <f t="shared" si="276"/>
        <v>0</v>
      </c>
      <c r="S392" s="73">
        <f t="shared" si="276"/>
        <v>33633</v>
      </c>
      <c r="T392" s="73">
        <f t="shared" si="276"/>
        <v>0</v>
      </c>
      <c r="U392" s="73">
        <f t="shared" si="276"/>
        <v>0</v>
      </c>
      <c r="V392" s="73">
        <f t="shared" si="276"/>
        <v>33633</v>
      </c>
      <c r="W392" s="73">
        <f t="shared" si="276"/>
        <v>0</v>
      </c>
      <c r="X392" s="73">
        <f t="shared" si="276"/>
        <v>0</v>
      </c>
      <c r="Y392" s="73">
        <f t="shared" si="276"/>
        <v>0</v>
      </c>
      <c r="Z392" s="73">
        <f t="shared" si="276"/>
        <v>33633</v>
      </c>
      <c r="AA392" s="73">
        <f t="shared" si="276"/>
        <v>0</v>
      </c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</row>
    <row r="393" spans="1:66" s="16" customFormat="1" ht="36.75" customHeight="1">
      <c r="A393" s="70" t="s">
        <v>129</v>
      </c>
      <c r="B393" s="71" t="s">
        <v>147</v>
      </c>
      <c r="C393" s="71" t="s">
        <v>3</v>
      </c>
      <c r="D393" s="72" t="s">
        <v>97</v>
      </c>
      <c r="E393" s="71" t="s">
        <v>130</v>
      </c>
      <c r="F393" s="60">
        <v>187028</v>
      </c>
      <c r="G393" s="60">
        <f>H393-F393</f>
        <v>-135458</v>
      </c>
      <c r="H393" s="60">
        <v>51570</v>
      </c>
      <c r="I393" s="60"/>
      <c r="J393" s="60">
        <v>55314</v>
      </c>
      <c r="K393" s="61"/>
      <c r="L393" s="61"/>
      <c r="M393" s="60">
        <f>H393+K393</f>
        <v>51570</v>
      </c>
      <c r="N393" s="61"/>
      <c r="O393" s="60">
        <f>P393-M393</f>
        <v>-17937</v>
      </c>
      <c r="P393" s="60">
        <v>33633</v>
      </c>
      <c r="Q393" s="60"/>
      <c r="R393" s="61"/>
      <c r="S393" s="60">
        <f>P393+R393</f>
        <v>33633</v>
      </c>
      <c r="T393" s="60"/>
      <c r="U393" s="62"/>
      <c r="V393" s="60">
        <f>U393+S393</f>
        <v>33633</v>
      </c>
      <c r="W393" s="60">
        <f>T393</f>
        <v>0</v>
      </c>
      <c r="X393" s="63"/>
      <c r="Y393" s="63"/>
      <c r="Z393" s="60">
        <f>V393+X393+Y393</f>
        <v>33633</v>
      </c>
      <c r="AA393" s="60">
        <f>W393+Y393</f>
        <v>0</v>
      </c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</row>
    <row r="394" spans="1:66" s="10" customFormat="1" ht="21.75" customHeight="1">
      <c r="A394" s="70" t="s">
        <v>105</v>
      </c>
      <c r="B394" s="71" t="s">
        <v>147</v>
      </c>
      <c r="C394" s="71" t="s">
        <v>3</v>
      </c>
      <c r="D394" s="72" t="s">
        <v>106</v>
      </c>
      <c r="E394" s="71"/>
      <c r="F394" s="73">
        <f aca="true" t="shared" si="277" ref="F394:AA394">F395</f>
        <v>42420</v>
      </c>
      <c r="G394" s="73">
        <f t="shared" si="277"/>
        <v>8013</v>
      </c>
      <c r="H394" s="73">
        <f t="shared" si="277"/>
        <v>50433</v>
      </c>
      <c r="I394" s="73">
        <f t="shared" si="277"/>
        <v>0</v>
      </c>
      <c r="J394" s="73">
        <f t="shared" si="277"/>
        <v>54197</v>
      </c>
      <c r="K394" s="73">
        <f t="shared" si="277"/>
        <v>0</v>
      </c>
      <c r="L394" s="73">
        <f t="shared" si="277"/>
        <v>0</v>
      </c>
      <c r="M394" s="73">
        <f t="shared" si="277"/>
        <v>50433</v>
      </c>
      <c r="N394" s="73">
        <f t="shared" si="277"/>
        <v>0</v>
      </c>
      <c r="O394" s="73">
        <f t="shared" si="277"/>
        <v>-5786</v>
      </c>
      <c r="P394" s="73">
        <f t="shared" si="277"/>
        <v>44647</v>
      </c>
      <c r="Q394" s="73">
        <f t="shared" si="277"/>
        <v>0</v>
      </c>
      <c r="R394" s="73">
        <f t="shared" si="277"/>
        <v>0</v>
      </c>
      <c r="S394" s="73">
        <f t="shared" si="277"/>
        <v>44647</v>
      </c>
      <c r="T394" s="73">
        <f t="shared" si="277"/>
        <v>0</v>
      </c>
      <c r="U394" s="73">
        <f t="shared" si="277"/>
        <v>0</v>
      </c>
      <c r="V394" s="73">
        <f t="shared" si="277"/>
        <v>44647</v>
      </c>
      <c r="W394" s="73">
        <f t="shared" si="277"/>
        <v>0</v>
      </c>
      <c r="X394" s="73">
        <f t="shared" si="277"/>
        <v>0</v>
      </c>
      <c r="Y394" s="73">
        <f t="shared" si="277"/>
        <v>0</v>
      </c>
      <c r="Z394" s="73">
        <f t="shared" si="277"/>
        <v>44647</v>
      </c>
      <c r="AA394" s="73">
        <f t="shared" si="277"/>
        <v>0</v>
      </c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</row>
    <row r="395" spans="1:66" s="16" customFormat="1" ht="36" customHeight="1">
      <c r="A395" s="70" t="s">
        <v>129</v>
      </c>
      <c r="B395" s="71" t="s">
        <v>147</v>
      </c>
      <c r="C395" s="71" t="s">
        <v>3</v>
      </c>
      <c r="D395" s="72" t="s">
        <v>106</v>
      </c>
      <c r="E395" s="71" t="s">
        <v>130</v>
      </c>
      <c r="F395" s="60">
        <v>42420</v>
      </c>
      <c r="G395" s="60">
        <f>H395-F395</f>
        <v>8013</v>
      </c>
      <c r="H395" s="60">
        <v>50433</v>
      </c>
      <c r="I395" s="60"/>
      <c r="J395" s="60">
        <v>54197</v>
      </c>
      <c r="K395" s="61"/>
      <c r="L395" s="61"/>
      <c r="M395" s="60">
        <f>H395+K395</f>
        <v>50433</v>
      </c>
      <c r="N395" s="61"/>
      <c r="O395" s="60">
        <f>P395-M395</f>
        <v>-5786</v>
      </c>
      <c r="P395" s="60">
        <v>44647</v>
      </c>
      <c r="Q395" s="60"/>
      <c r="R395" s="61"/>
      <c r="S395" s="60">
        <f>P395+R395</f>
        <v>44647</v>
      </c>
      <c r="T395" s="60"/>
      <c r="U395" s="62"/>
      <c r="V395" s="60">
        <f>U395+S395</f>
        <v>44647</v>
      </c>
      <c r="W395" s="60">
        <f>T395</f>
        <v>0</v>
      </c>
      <c r="X395" s="63"/>
      <c r="Y395" s="63"/>
      <c r="Z395" s="60">
        <f>V395+X395+Y395</f>
        <v>44647</v>
      </c>
      <c r="AA395" s="60">
        <f>W395+Y395</f>
        <v>0</v>
      </c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</row>
    <row r="396" spans="1:66" s="16" customFormat="1" ht="23.25" customHeight="1" hidden="1">
      <c r="A396" s="70" t="s">
        <v>121</v>
      </c>
      <c r="B396" s="71" t="s">
        <v>147</v>
      </c>
      <c r="C396" s="71" t="s">
        <v>3</v>
      </c>
      <c r="D396" s="72" t="s">
        <v>123</v>
      </c>
      <c r="E396" s="71"/>
      <c r="F396" s="60"/>
      <c r="G396" s="60">
        <f aca="true" t="shared" si="278" ref="G396:T396">G397</f>
        <v>13228</v>
      </c>
      <c r="H396" s="60">
        <f t="shared" si="278"/>
        <v>13228</v>
      </c>
      <c r="I396" s="60">
        <f t="shared" si="278"/>
        <v>0</v>
      </c>
      <c r="J396" s="60">
        <f t="shared" si="278"/>
        <v>14355</v>
      </c>
      <c r="K396" s="60">
        <f t="shared" si="278"/>
        <v>0</v>
      </c>
      <c r="L396" s="60">
        <f t="shared" si="278"/>
        <v>0</v>
      </c>
      <c r="M396" s="60">
        <f t="shared" si="278"/>
        <v>13228</v>
      </c>
      <c r="N396" s="60">
        <f t="shared" si="278"/>
        <v>0</v>
      </c>
      <c r="O396" s="60">
        <f t="shared" si="278"/>
        <v>-13228</v>
      </c>
      <c r="P396" s="60">
        <f t="shared" si="278"/>
        <v>0</v>
      </c>
      <c r="Q396" s="60">
        <f t="shared" si="278"/>
        <v>0</v>
      </c>
      <c r="R396" s="60">
        <f t="shared" si="278"/>
        <v>0</v>
      </c>
      <c r="S396" s="60">
        <f t="shared" si="278"/>
        <v>0</v>
      </c>
      <c r="T396" s="60">
        <f t="shared" si="278"/>
        <v>0</v>
      </c>
      <c r="U396" s="62"/>
      <c r="V396" s="61"/>
      <c r="W396" s="61"/>
      <c r="X396" s="63"/>
      <c r="Y396" s="63"/>
      <c r="Z396" s="60"/>
      <c r="AA396" s="60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</row>
    <row r="397" spans="1:66" s="16" customFormat="1" ht="51.75" customHeight="1" hidden="1">
      <c r="A397" s="70" t="s">
        <v>137</v>
      </c>
      <c r="B397" s="71" t="s">
        <v>147</v>
      </c>
      <c r="C397" s="71" t="s">
        <v>3</v>
      </c>
      <c r="D397" s="72" t="s">
        <v>122</v>
      </c>
      <c r="E397" s="71" t="s">
        <v>138</v>
      </c>
      <c r="F397" s="60"/>
      <c r="G397" s="60">
        <f>H397-F397</f>
        <v>13228</v>
      </c>
      <c r="H397" s="60">
        <v>13228</v>
      </c>
      <c r="I397" s="60"/>
      <c r="J397" s="60">
        <v>14355</v>
      </c>
      <c r="K397" s="61"/>
      <c r="L397" s="61"/>
      <c r="M397" s="60">
        <f>H397+K397</f>
        <v>13228</v>
      </c>
      <c r="N397" s="61"/>
      <c r="O397" s="60">
        <f>P397-M397</f>
        <v>-13228</v>
      </c>
      <c r="P397" s="60"/>
      <c r="Q397" s="60"/>
      <c r="R397" s="61"/>
      <c r="S397" s="60">
        <f>P397+R397</f>
        <v>0</v>
      </c>
      <c r="T397" s="60"/>
      <c r="U397" s="62"/>
      <c r="V397" s="61"/>
      <c r="W397" s="61"/>
      <c r="X397" s="63"/>
      <c r="Y397" s="63"/>
      <c r="Z397" s="60"/>
      <c r="AA397" s="60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</row>
    <row r="398" spans="1:27" ht="15.75">
      <c r="A398" s="149"/>
      <c r="B398" s="92"/>
      <c r="C398" s="92"/>
      <c r="D398" s="93"/>
      <c r="E398" s="92"/>
      <c r="F398" s="44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7"/>
      <c r="W398" s="47"/>
      <c r="X398" s="44"/>
      <c r="Y398" s="44"/>
      <c r="Z398" s="48"/>
      <c r="AA398" s="48"/>
    </row>
    <row r="399" spans="1:66" s="8" customFormat="1" ht="20.25">
      <c r="A399" s="49" t="s">
        <v>111</v>
      </c>
      <c r="B399" s="50" t="s">
        <v>112</v>
      </c>
      <c r="C399" s="50"/>
      <c r="D399" s="51"/>
      <c r="E399" s="50"/>
      <c r="F399" s="96">
        <f aca="true" t="shared" si="279" ref="F399:N399">F401+F407+F413+F440</f>
        <v>261856</v>
      </c>
      <c r="G399" s="96">
        <f t="shared" si="279"/>
        <v>108248</v>
      </c>
      <c r="H399" s="96">
        <f t="shared" si="279"/>
        <v>370104</v>
      </c>
      <c r="I399" s="96">
        <f t="shared" si="279"/>
        <v>0</v>
      </c>
      <c r="J399" s="96">
        <f t="shared" si="279"/>
        <v>272117</v>
      </c>
      <c r="K399" s="96">
        <f t="shared" si="279"/>
        <v>0</v>
      </c>
      <c r="L399" s="96">
        <f t="shared" si="279"/>
        <v>0</v>
      </c>
      <c r="M399" s="96">
        <f t="shared" si="279"/>
        <v>370104</v>
      </c>
      <c r="N399" s="96">
        <f t="shared" si="279"/>
        <v>0</v>
      </c>
      <c r="O399" s="96">
        <f aca="true" t="shared" si="280" ref="O399:T399">O401+O407+O413+O435+O440</f>
        <v>-15458</v>
      </c>
      <c r="P399" s="96">
        <f t="shared" si="280"/>
        <v>354646</v>
      </c>
      <c r="Q399" s="96">
        <f t="shared" si="280"/>
        <v>195179</v>
      </c>
      <c r="R399" s="96">
        <f t="shared" si="280"/>
        <v>0</v>
      </c>
      <c r="S399" s="96">
        <f t="shared" si="280"/>
        <v>354646</v>
      </c>
      <c r="T399" s="96">
        <f t="shared" si="280"/>
        <v>195179</v>
      </c>
      <c r="U399" s="96">
        <f aca="true" t="shared" si="281" ref="U399:AA399">U401+U407+U413+U435+U440</f>
        <v>7572</v>
      </c>
      <c r="V399" s="96">
        <f t="shared" si="281"/>
        <v>362218</v>
      </c>
      <c r="W399" s="96">
        <f t="shared" si="281"/>
        <v>195179</v>
      </c>
      <c r="X399" s="96">
        <f t="shared" si="281"/>
        <v>0</v>
      </c>
      <c r="Y399" s="96">
        <f t="shared" si="281"/>
        <v>0</v>
      </c>
      <c r="Z399" s="96">
        <f t="shared" si="281"/>
        <v>362218</v>
      </c>
      <c r="AA399" s="96">
        <f t="shared" si="281"/>
        <v>195179</v>
      </c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</row>
    <row r="400" spans="1:66" s="8" customFormat="1" ht="20.25">
      <c r="A400" s="49"/>
      <c r="B400" s="50"/>
      <c r="C400" s="50"/>
      <c r="D400" s="51"/>
      <c r="E400" s="50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</row>
    <row r="401" spans="1:66" s="8" customFormat="1" ht="20.25">
      <c r="A401" s="54" t="s">
        <v>173</v>
      </c>
      <c r="B401" s="55" t="s">
        <v>3</v>
      </c>
      <c r="C401" s="55" t="s">
        <v>127</v>
      </c>
      <c r="D401" s="51"/>
      <c r="E401" s="50"/>
      <c r="F401" s="150">
        <f aca="true" t="shared" si="282" ref="F401:U402">F402</f>
        <v>19352</v>
      </c>
      <c r="G401" s="150">
        <f t="shared" si="282"/>
        <v>11045</v>
      </c>
      <c r="H401" s="150">
        <f t="shared" si="282"/>
        <v>30397</v>
      </c>
      <c r="I401" s="150">
        <f t="shared" si="282"/>
        <v>0</v>
      </c>
      <c r="J401" s="150">
        <f t="shared" si="282"/>
        <v>36394</v>
      </c>
      <c r="K401" s="150">
        <f t="shared" si="282"/>
        <v>0</v>
      </c>
      <c r="L401" s="150">
        <f t="shared" si="282"/>
        <v>0</v>
      </c>
      <c r="M401" s="150">
        <f aca="true" t="shared" si="283" ref="M401:T401">M402+M404</f>
        <v>30397</v>
      </c>
      <c r="N401" s="150">
        <f t="shared" si="283"/>
        <v>0</v>
      </c>
      <c r="O401" s="150">
        <f t="shared" si="283"/>
        <v>-6873</v>
      </c>
      <c r="P401" s="150">
        <f t="shared" si="283"/>
        <v>23524</v>
      </c>
      <c r="Q401" s="150">
        <f t="shared" si="283"/>
        <v>0</v>
      </c>
      <c r="R401" s="150">
        <f t="shared" si="283"/>
        <v>0</v>
      </c>
      <c r="S401" s="150">
        <f t="shared" si="283"/>
        <v>23524</v>
      </c>
      <c r="T401" s="150">
        <f t="shared" si="283"/>
        <v>0</v>
      </c>
      <c r="U401" s="150">
        <f aca="true" t="shared" si="284" ref="U401:AA401">U402+U404</f>
        <v>0</v>
      </c>
      <c r="V401" s="150">
        <f t="shared" si="284"/>
        <v>23524</v>
      </c>
      <c r="W401" s="150">
        <f t="shared" si="284"/>
        <v>0</v>
      </c>
      <c r="X401" s="150">
        <f t="shared" si="284"/>
        <v>0</v>
      </c>
      <c r="Y401" s="150">
        <f t="shared" si="284"/>
        <v>0</v>
      </c>
      <c r="Z401" s="150">
        <f t="shared" si="284"/>
        <v>23524</v>
      </c>
      <c r="AA401" s="150">
        <f t="shared" si="284"/>
        <v>0</v>
      </c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</row>
    <row r="402" spans="1:66" s="8" customFormat="1" ht="40.5" customHeight="1" hidden="1">
      <c r="A402" s="70" t="s">
        <v>174</v>
      </c>
      <c r="B402" s="71" t="s">
        <v>3</v>
      </c>
      <c r="C402" s="71" t="s">
        <v>127</v>
      </c>
      <c r="D402" s="128" t="s">
        <v>197</v>
      </c>
      <c r="E402" s="50"/>
      <c r="F402" s="140">
        <f t="shared" si="282"/>
        <v>19352</v>
      </c>
      <c r="G402" s="140">
        <f t="shared" si="282"/>
        <v>11045</v>
      </c>
      <c r="H402" s="140">
        <f t="shared" si="282"/>
        <v>30397</v>
      </c>
      <c r="I402" s="140">
        <f t="shared" si="282"/>
        <v>0</v>
      </c>
      <c r="J402" s="140">
        <f t="shared" si="282"/>
        <v>36394</v>
      </c>
      <c r="K402" s="140">
        <f t="shared" si="282"/>
        <v>0</v>
      </c>
      <c r="L402" s="140">
        <f t="shared" si="282"/>
        <v>0</v>
      </c>
      <c r="M402" s="140">
        <f t="shared" si="282"/>
        <v>30397</v>
      </c>
      <c r="N402" s="140">
        <f t="shared" si="282"/>
        <v>0</v>
      </c>
      <c r="O402" s="140">
        <f t="shared" si="282"/>
        <v>-30397</v>
      </c>
      <c r="P402" s="140">
        <f t="shared" si="282"/>
        <v>0</v>
      </c>
      <c r="Q402" s="140">
        <f t="shared" si="282"/>
        <v>0</v>
      </c>
      <c r="R402" s="140">
        <f t="shared" si="282"/>
        <v>0</v>
      </c>
      <c r="S402" s="140">
        <f t="shared" si="282"/>
        <v>0</v>
      </c>
      <c r="T402" s="140">
        <f t="shared" si="282"/>
        <v>0</v>
      </c>
      <c r="U402" s="140">
        <f t="shared" si="282"/>
        <v>0</v>
      </c>
      <c r="V402" s="140">
        <f aca="true" t="shared" si="285" ref="V402:AA402">V403</f>
        <v>0</v>
      </c>
      <c r="W402" s="140">
        <f t="shared" si="285"/>
        <v>0</v>
      </c>
      <c r="X402" s="140">
        <f t="shared" si="285"/>
        <v>0</v>
      </c>
      <c r="Y402" s="140">
        <f t="shared" si="285"/>
        <v>0</v>
      </c>
      <c r="Z402" s="140">
        <f t="shared" si="285"/>
        <v>0</v>
      </c>
      <c r="AA402" s="140">
        <f t="shared" si="285"/>
        <v>0</v>
      </c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</row>
    <row r="403" spans="1:66" s="8" customFormat="1" ht="20.25" hidden="1">
      <c r="A403" s="70" t="s">
        <v>10</v>
      </c>
      <c r="B403" s="71" t="s">
        <v>3</v>
      </c>
      <c r="C403" s="71" t="s">
        <v>127</v>
      </c>
      <c r="D403" s="128" t="s">
        <v>197</v>
      </c>
      <c r="E403" s="71" t="s">
        <v>17</v>
      </c>
      <c r="F403" s="60">
        <v>19352</v>
      </c>
      <c r="G403" s="60">
        <f>H403-F403</f>
        <v>11045</v>
      </c>
      <c r="H403" s="80">
        <v>30397</v>
      </c>
      <c r="I403" s="80"/>
      <c r="J403" s="80">
        <v>36394</v>
      </c>
      <c r="K403" s="144"/>
      <c r="L403" s="144"/>
      <c r="M403" s="60">
        <f>H403+K403</f>
        <v>30397</v>
      </c>
      <c r="N403" s="61"/>
      <c r="O403" s="60">
        <f>P403-M403</f>
        <v>-30397</v>
      </c>
      <c r="P403" s="60"/>
      <c r="Q403" s="60"/>
      <c r="R403" s="144"/>
      <c r="S403" s="60">
        <f>P403+R403</f>
        <v>0</v>
      </c>
      <c r="T403" s="60"/>
      <c r="U403" s="60">
        <f aca="true" t="shared" si="286" ref="U403:AA403">R403+T403</f>
        <v>0</v>
      </c>
      <c r="V403" s="60">
        <f t="shared" si="286"/>
        <v>0</v>
      </c>
      <c r="W403" s="60">
        <f t="shared" si="286"/>
        <v>0</v>
      </c>
      <c r="X403" s="60">
        <f t="shared" si="286"/>
        <v>0</v>
      </c>
      <c r="Y403" s="60">
        <f t="shared" si="286"/>
        <v>0</v>
      </c>
      <c r="Z403" s="60">
        <f t="shared" si="286"/>
        <v>0</v>
      </c>
      <c r="AA403" s="60">
        <f t="shared" si="286"/>
        <v>0</v>
      </c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</row>
    <row r="404" spans="1:66" s="8" customFormat="1" ht="38.25" customHeight="1">
      <c r="A404" s="70" t="s">
        <v>174</v>
      </c>
      <c r="B404" s="71" t="s">
        <v>3</v>
      </c>
      <c r="C404" s="71" t="s">
        <v>127</v>
      </c>
      <c r="D404" s="128" t="s">
        <v>266</v>
      </c>
      <c r="E404" s="71"/>
      <c r="F404" s="60"/>
      <c r="G404" s="60"/>
      <c r="H404" s="80"/>
      <c r="I404" s="80"/>
      <c r="J404" s="80"/>
      <c r="K404" s="144"/>
      <c r="L404" s="144"/>
      <c r="M404" s="60">
        <f aca="true" t="shared" si="287" ref="M404:AA404">M405</f>
        <v>0</v>
      </c>
      <c r="N404" s="61">
        <f t="shared" si="287"/>
        <v>0</v>
      </c>
      <c r="O404" s="60">
        <f t="shared" si="287"/>
        <v>23524</v>
      </c>
      <c r="P404" s="60">
        <f t="shared" si="287"/>
        <v>23524</v>
      </c>
      <c r="Q404" s="60">
        <f t="shared" si="287"/>
        <v>0</v>
      </c>
      <c r="R404" s="60">
        <f t="shared" si="287"/>
        <v>0</v>
      </c>
      <c r="S404" s="60">
        <f t="shared" si="287"/>
        <v>23524</v>
      </c>
      <c r="T404" s="60">
        <f t="shared" si="287"/>
        <v>0</v>
      </c>
      <c r="U404" s="60">
        <f t="shared" si="287"/>
        <v>0</v>
      </c>
      <c r="V404" s="60">
        <f t="shared" si="287"/>
        <v>23524</v>
      </c>
      <c r="W404" s="60">
        <f t="shared" si="287"/>
        <v>0</v>
      </c>
      <c r="X404" s="60">
        <f t="shared" si="287"/>
        <v>0</v>
      </c>
      <c r="Y404" s="60">
        <f t="shared" si="287"/>
        <v>0</v>
      </c>
      <c r="Z404" s="60">
        <f t="shared" si="287"/>
        <v>23524</v>
      </c>
      <c r="AA404" s="60">
        <f t="shared" si="287"/>
        <v>0</v>
      </c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</row>
    <row r="405" spans="1:66" s="8" customFormat="1" ht="22.5" customHeight="1">
      <c r="A405" s="70" t="s">
        <v>10</v>
      </c>
      <c r="B405" s="71" t="s">
        <v>3</v>
      </c>
      <c r="C405" s="71" t="s">
        <v>127</v>
      </c>
      <c r="D405" s="128" t="s">
        <v>266</v>
      </c>
      <c r="E405" s="71" t="s">
        <v>17</v>
      </c>
      <c r="F405" s="60"/>
      <c r="G405" s="60"/>
      <c r="H405" s="80"/>
      <c r="I405" s="80"/>
      <c r="J405" s="80"/>
      <c r="K405" s="144"/>
      <c r="L405" s="144"/>
      <c r="M405" s="60"/>
      <c r="N405" s="61"/>
      <c r="O405" s="60">
        <f>P405-M405</f>
        <v>23524</v>
      </c>
      <c r="P405" s="60">
        <v>23524</v>
      </c>
      <c r="Q405" s="60"/>
      <c r="R405" s="144"/>
      <c r="S405" s="60">
        <f>P405+R405</f>
        <v>23524</v>
      </c>
      <c r="T405" s="60"/>
      <c r="U405" s="137"/>
      <c r="V405" s="60">
        <f>U405+S405</f>
        <v>23524</v>
      </c>
      <c r="W405" s="60">
        <f>T405</f>
        <v>0</v>
      </c>
      <c r="X405" s="138"/>
      <c r="Y405" s="138"/>
      <c r="Z405" s="60">
        <f>V405+X405+Y405</f>
        <v>23524</v>
      </c>
      <c r="AA405" s="60">
        <f>W405+Y405</f>
        <v>0</v>
      </c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</row>
    <row r="406" spans="1:66" s="14" customFormat="1" ht="16.5">
      <c r="A406" s="151"/>
      <c r="B406" s="152"/>
      <c r="C406" s="152"/>
      <c r="D406" s="153"/>
      <c r="E406" s="152"/>
      <c r="F406" s="85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6"/>
      <c r="V406" s="87"/>
      <c r="W406" s="87"/>
      <c r="X406" s="84"/>
      <c r="Y406" s="84"/>
      <c r="Z406" s="85"/>
      <c r="AA406" s="85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</row>
    <row r="407" spans="1:66" s="16" customFormat="1" ht="37.5">
      <c r="A407" s="54" t="s">
        <v>113</v>
      </c>
      <c r="B407" s="55" t="s">
        <v>3</v>
      </c>
      <c r="C407" s="55" t="s">
        <v>128</v>
      </c>
      <c r="D407" s="68"/>
      <c r="E407" s="55"/>
      <c r="F407" s="69">
        <f aca="true" t="shared" si="288" ref="F407:U408">F408</f>
        <v>73125</v>
      </c>
      <c r="G407" s="69">
        <f t="shared" si="288"/>
        <v>10774</v>
      </c>
      <c r="H407" s="69">
        <f t="shared" si="288"/>
        <v>83899</v>
      </c>
      <c r="I407" s="69">
        <f t="shared" si="288"/>
        <v>0</v>
      </c>
      <c r="J407" s="69">
        <f t="shared" si="288"/>
        <v>88784</v>
      </c>
      <c r="K407" s="69">
        <f t="shared" si="288"/>
        <v>0</v>
      </c>
      <c r="L407" s="69">
        <f t="shared" si="288"/>
        <v>0</v>
      </c>
      <c r="M407" s="69">
        <f aca="true" t="shared" si="289" ref="M407:T407">M408+M410</f>
        <v>83899</v>
      </c>
      <c r="N407" s="69">
        <f t="shared" si="289"/>
        <v>0</v>
      </c>
      <c r="O407" s="69">
        <f t="shared" si="289"/>
        <v>53323</v>
      </c>
      <c r="P407" s="69">
        <f t="shared" si="289"/>
        <v>137222</v>
      </c>
      <c r="Q407" s="69">
        <f t="shared" si="289"/>
        <v>85548</v>
      </c>
      <c r="R407" s="69">
        <f t="shared" si="289"/>
        <v>0</v>
      </c>
      <c r="S407" s="69">
        <f t="shared" si="289"/>
        <v>137222</v>
      </c>
      <c r="T407" s="69">
        <f t="shared" si="289"/>
        <v>85548</v>
      </c>
      <c r="U407" s="69">
        <f aca="true" t="shared" si="290" ref="U407:AA407">U408+U410</f>
        <v>0</v>
      </c>
      <c r="V407" s="69">
        <f t="shared" si="290"/>
        <v>137222</v>
      </c>
      <c r="W407" s="69">
        <f t="shared" si="290"/>
        <v>85548</v>
      </c>
      <c r="X407" s="69">
        <f t="shared" si="290"/>
        <v>0</v>
      </c>
      <c r="Y407" s="69">
        <f t="shared" si="290"/>
        <v>0</v>
      </c>
      <c r="Z407" s="69">
        <f t="shared" si="290"/>
        <v>137222</v>
      </c>
      <c r="AA407" s="69">
        <f t="shared" si="290"/>
        <v>85548</v>
      </c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</row>
    <row r="408" spans="1:27" ht="22.5" customHeight="1" hidden="1">
      <c r="A408" s="70" t="s">
        <v>114</v>
      </c>
      <c r="B408" s="71" t="s">
        <v>3</v>
      </c>
      <c r="C408" s="71" t="s">
        <v>128</v>
      </c>
      <c r="D408" s="72" t="s">
        <v>7</v>
      </c>
      <c r="E408" s="71"/>
      <c r="F408" s="73">
        <f t="shared" si="288"/>
        <v>73125</v>
      </c>
      <c r="G408" s="73">
        <f t="shared" si="288"/>
        <v>10774</v>
      </c>
      <c r="H408" s="73">
        <f t="shared" si="288"/>
        <v>83899</v>
      </c>
      <c r="I408" s="73">
        <f t="shared" si="288"/>
        <v>0</v>
      </c>
      <c r="J408" s="73">
        <f t="shared" si="288"/>
        <v>88784</v>
      </c>
      <c r="K408" s="73">
        <f t="shared" si="288"/>
        <v>0</v>
      </c>
      <c r="L408" s="73">
        <f t="shared" si="288"/>
        <v>0</v>
      </c>
      <c r="M408" s="73">
        <f t="shared" si="288"/>
        <v>83899</v>
      </c>
      <c r="N408" s="73">
        <f t="shared" si="288"/>
        <v>0</v>
      </c>
      <c r="O408" s="73">
        <f t="shared" si="288"/>
        <v>-83899</v>
      </c>
      <c r="P408" s="73">
        <f t="shared" si="288"/>
        <v>0</v>
      </c>
      <c r="Q408" s="73">
        <f t="shared" si="288"/>
        <v>0</v>
      </c>
      <c r="R408" s="73">
        <f t="shared" si="288"/>
        <v>0</v>
      </c>
      <c r="S408" s="73">
        <f t="shared" si="288"/>
        <v>0</v>
      </c>
      <c r="T408" s="73">
        <f t="shared" si="288"/>
        <v>0</v>
      </c>
      <c r="U408" s="73">
        <f t="shared" si="288"/>
        <v>0</v>
      </c>
      <c r="V408" s="73">
        <f aca="true" t="shared" si="291" ref="V408:AA408">V409</f>
        <v>0</v>
      </c>
      <c r="W408" s="73">
        <f t="shared" si="291"/>
        <v>0</v>
      </c>
      <c r="X408" s="73">
        <f t="shared" si="291"/>
        <v>0</v>
      </c>
      <c r="Y408" s="73">
        <f t="shared" si="291"/>
        <v>0</v>
      </c>
      <c r="Z408" s="73">
        <f t="shared" si="291"/>
        <v>0</v>
      </c>
      <c r="AA408" s="73">
        <f t="shared" si="291"/>
        <v>0</v>
      </c>
    </row>
    <row r="409" spans="1:66" s="12" customFormat="1" ht="36" customHeight="1" hidden="1">
      <c r="A409" s="70" t="s">
        <v>129</v>
      </c>
      <c r="B409" s="71" t="s">
        <v>3</v>
      </c>
      <c r="C409" s="71" t="s">
        <v>128</v>
      </c>
      <c r="D409" s="72" t="s">
        <v>7</v>
      </c>
      <c r="E409" s="71" t="s">
        <v>130</v>
      </c>
      <c r="F409" s="60">
        <v>73125</v>
      </c>
      <c r="G409" s="60">
        <f>H409-F409</f>
        <v>10774</v>
      </c>
      <c r="H409" s="60">
        <f>35145+21900+24226+2512+200-47-37</f>
        <v>83899</v>
      </c>
      <c r="I409" s="60"/>
      <c r="J409" s="60">
        <f>37712+24006+24226+2690+240-39-51</f>
        <v>88784</v>
      </c>
      <c r="K409" s="89"/>
      <c r="L409" s="89"/>
      <c r="M409" s="60">
        <f>H409+K409</f>
        <v>83899</v>
      </c>
      <c r="N409" s="61"/>
      <c r="O409" s="60">
        <f>P409-M409</f>
        <v>-83899</v>
      </c>
      <c r="P409" s="60"/>
      <c r="Q409" s="60"/>
      <c r="R409" s="89"/>
      <c r="S409" s="60">
        <f>P409+R409</f>
        <v>0</v>
      </c>
      <c r="T409" s="60"/>
      <c r="U409" s="60">
        <f aca="true" t="shared" si="292" ref="U409:AA409">R409+T409</f>
        <v>0</v>
      </c>
      <c r="V409" s="60">
        <f t="shared" si="292"/>
        <v>0</v>
      </c>
      <c r="W409" s="60">
        <f t="shared" si="292"/>
        <v>0</v>
      </c>
      <c r="X409" s="60">
        <f t="shared" si="292"/>
        <v>0</v>
      </c>
      <c r="Y409" s="60">
        <f t="shared" si="292"/>
        <v>0</v>
      </c>
      <c r="Z409" s="60">
        <f t="shared" si="292"/>
        <v>0</v>
      </c>
      <c r="AA409" s="60">
        <f t="shared" si="292"/>
        <v>0</v>
      </c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</row>
    <row r="410" spans="1:66" s="12" customFormat="1" ht="43.5" customHeight="1">
      <c r="A410" s="70" t="s">
        <v>114</v>
      </c>
      <c r="B410" s="71" t="s">
        <v>3</v>
      </c>
      <c r="C410" s="71" t="s">
        <v>128</v>
      </c>
      <c r="D410" s="72" t="s">
        <v>263</v>
      </c>
      <c r="E410" s="71"/>
      <c r="F410" s="60"/>
      <c r="G410" s="60"/>
      <c r="H410" s="60"/>
      <c r="I410" s="60"/>
      <c r="J410" s="60"/>
      <c r="K410" s="89"/>
      <c r="L410" s="89"/>
      <c r="M410" s="60">
        <f aca="true" t="shared" si="293" ref="M410:AA410">M411</f>
        <v>0</v>
      </c>
      <c r="N410" s="61">
        <f t="shared" si="293"/>
        <v>0</v>
      </c>
      <c r="O410" s="60">
        <f t="shared" si="293"/>
        <v>137222</v>
      </c>
      <c r="P410" s="60">
        <f t="shared" si="293"/>
        <v>137222</v>
      </c>
      <c r="Q410" s="60">
        <f t="shared" si="293"/>
        <v>85548</v>
      </c>
      <c r="R410" s="60">
        <f t="shared" si="293"/>
        <v>0</v>
      </c>
      <c r="S410" s="60">
        <f t="shared" si="293"/>
        <v>137222</v>
      </c>
      <c r="T410" s="60">
        <f t="shared" si="293"/>
        <v>85548</v>
      </c>
      <c r="U410" s="60">
        <f t="shared" si="293"/>
        <v>0</v>
      </c>
      <c r="V410" s="60">
        <f t="shared" si="293"/>
        <v>137222</v>
      </c>
      <c r="W410" s="60">
        <f t="shared" si="293"/>
        <v>85548</v>
      </c>
      <c r="X410" s="60">
        <f t="shared" si="293"/>
        <v>0</v>
      </c>
      <c r="Y410" s="60">
        <f t="shared" si="293"/>
        <v>0</v>
      </c>
      <c r="Z410" s="60">
        <f t="shared" si="293"/>
        <v>137222</v>
      </c>
      <c r="AA410" s="60">
        <f t="shared" si="293"/>
        <v>85548</v>
      </c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</row>
    <row r="411" spans="1:66" s="12" customFormat="1" ht="36" customHeight="1">
      <c r="A411" s="70" t="s">
        <v>129</v>
      </c>
      <c r="B411" s="71" t="s">
        <v>3</v>
      </c>
      <c r="C411" s="71" t="s">
        <v>128</v>
      </c>
      <c r="D411" s="72" t="s">
        <v>263</v>
      </c>
      <c r="E411" s="71" t="s">
        <v>130</v>
      </c>
      <c r="F411" s="60"/>
      <c r="G411" s="60"/>
      <c r="H411" s="60"/>
      <c r="I411" s="60"/>
      <c r="J411" s="60"/>
      <c r="K411" s="89"/>
      <c r="L411" s="89"/>
      <c r="M411" s="60"/>
      <c r="N411" s="61"/>
      <c r="O411" s="60">
        <f>P411-M411</f>
        <v>137222</v>
      </c>
      <c r="P411" s="60">
        <f>17741+31746+87735</f>
        <v>137222</v>
      </c>
      <c r="Q411" s="60">
        <f>8134+77414</f>
        <v>85548</v>
      </c>
      <c r="R411" s="89"/>
      <c r="S411" s="60">
        <f>P411+R411</f>
        <v>137222</v>
      </c>
      <c r="T411" s="60">
        <f>8134+77414</f>
        <v>85548</v>
      </c>
      <c r="U411" s="89"/>
      <c r="V411" s="60">
        <f>U411+S411</f>
        <v>137222</v>
      </c>
      <c r="W411" s="60">
        <f>T411</f>
        <v>85548</v>
      </c>
      <c r="X411" s="90"/>
      <c r="Y411" s="90"/>
      <c r="Z411" s="60">
        <f>V411+X411+Y411</f>
        <v>137222</v>
      </c>
      <c r="AA411" s="60">
        <f>W411+Y411</f>
        <v>85548</v>
      </c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</row>
    <row r="412" spans="1:66" s="12" customFormat="1" ht="18.75">
      <c r="A412" s="54"/>
      <c r="B412" s="55"/>
      <c r="C412" s="55"/>
      <c r="D412" s="56"/>
      <c r="E412" s="55"/>
      <c r="F412" s="90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101"/>
      <c r="W412" s="101"/>
      <c r="X412" s="90"/>
      <c r="Y412" s="90"/>
      <c r="Z412" s="102"/>
      <c r="AA412" s="102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</row>
    <row r="413" spans="1:66" s="12" customFormat="1" ht="37.5">
      <c r="A413" s="54" t="s">
        <v>115</v>
      </c>
      <c r="B413" s="55" t="s">
        <v>3</v>
      </c>
      <c r="C413" s="55" t="s">
        <v>132</v>
      </c>
      <c r="D413" s="68"/>
      <c r="E413" s="55"/>
      <c r="F413" s="69">
        <f aca="true" t="shared" si="294" ref="F413:Q413">F414+F423</f>
        <v>113930</v>
      </c>
      <c r="G413" s="69">
        <f t="shared" si="294"/>
        <v>93452</v>
      </c>
      <c r="H413" s="69">
        <f t="shared" si="294"/>
        <v>207382</v>
      </c>
      <c r="I413" s="69">
        <f t="shared" si="294"/>
        <v>0</v>
      </c>
      <c r="J413" s="69">
        <f t="shared" si="294"/>
        <v>94467</v>
      </c>
      <c r="K413" s="69">
        <f t="shared" si="294"/>
        <v>0</v>
      </c>
      <c r="L413" s="69">
        <f t="shared" si="294"/>
        <v>0</v>
      </c>
      <c r="M413" s="69">
        <f t="shared" si="294"/>
        <v>207382</v>
      </c>
      <c r="N413" s="69">
        <f t="shared" si="294"/>
        <v>0</v>
      </c>
      <c r="O413" s="69">
        <f t="shared" si="294"/>
        <v>-137506</v>
      </c>
      <c r="P413" s="69">
        <f t="shared" si="294"/>
        <v>69876</v>
      </c>
      <c r="Q413" s="69">
        <f t="shared" si="294"/>
        <v>25253</v>
      </c>
      <c r="R413" s="69">
        <f aca="true" t="shared" si="295" ref="R413:W413">R414+R423</f>
        <v>0</v>
      </c>
      <c r="S413" s="69">
        <f t="shared" si="295"/>
        <v>69876</v>
      </c>
      <c r="T413" s="69">
        <f t="shared" si="295"/>
        <v>25253</v>
      </c>
      <c r="U413" s="69">
        <f t="shared" si="295"/>
        <v>7541</v>
      </c>
      <c r="V413" s="69">
        <f t="shared" si="295"/>
        <v>77417</v>
      </c>
      <c r="W413" s="69">
        <f t="shared" si="295"/>
        <v>25253</v>
      </c>
      <c r="X413" s="69">
        <f>X414+X423</f>
        <v>0</v>
      </c>
      <c r="Y413" s="69">
        <f>Y414+Y423</f>
        <v>0</v>
      </c>
      <c r="Z413" s="69">
        <f>Z414+Z423</f>
        <v>77417</v>
      </c>
      <c r="AA413" s="69">
        <f>AA414+AA423</f>
        <v>25253</v>
      </c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</row>
    <row r="414" spans="1:66" s="12" customFormat="1" ht="20.25" customHeight="1">
      <c r="A414" s="70" t="s">
        <v>8</v>
      </c>
      <c r="B414" s="71" t="s">
        <v>3</v>
      </c>
      <c r="C414" s="71" t="s">
        <v>132</v>
      </c>
      <c r="D414" s="72" t="s">
        <v>116</v>
      </c>
      <c r="E414" s="71"/>
      <c r="F414" s="73">
        <f aca="true" t="shared" si="296" ref="F414:N414">F416+F415</f>
        <v>10133</v>
      </c>
      <c r="G414" s="73">
        <f t="shared" si="296"/>
        <v>17</v>
      </c>
      <c r="H414" s="73">
        <f t="shared" si="296"/>
        <v>10150</v>
      </c>
      <c r="I414" s="73">
        <f t="shared" si="296"/>
        <v>0</v>
      </c>
      <c r="J414" s="73">
        <f t="shared" si="296"/>
        <v>10150</v>
      </c>
      <c r="K414" s="73">
        <f t="shared" si="296"/>
        <v>0</v>
      </c>
      <c r="L414" s="73">
        <f t="shared" si="296"/>
        <v>0</v>
      </c>
      <c r="M414" s="73">
        <f t="shared" si="296"/>
        <v>10150</v>
      </c>
      <c r="N414" s="73">
        <f t="shared" si="296"/>
        <v>0</v>
      </c>
      <c r="O414" s="73">
        <f aca="true" t="shared" si="297" ref="O414:T414">O416+O415+O419+O417</f>
        <v>24653</v>
      </c>
      <c r="P414" s="73">
        <f t="shared" si="297"/>
        <v>34803</v>
      </c>
      <c r="Q414" s="73">
        <f t="shared" si="297"/>
        <v>25253</v>
      </c>
      <c r="R414" s="73">
        <f t="shared" si="297"/>
        <v>0</v>
      </c>
      <c r="S414" s="73">
        <f t="shared" si="297"/>
        <v>34803</v>
      </c>
      <c r="T414" s="73">
        <f t="shared" si="297"/>
        <v>25253</v>
      </c>
      <c r="U414" s="73">
        <f aca="true" t="shared" si="298" ref="U414:AA414">U416+U415+U419+U417</f>
        <v>0</v>
      </c>
      <c r="V414" s="73">
        <f t="shared" si="298"/>
        <v>34803</v>
      </c>
      <c r="W414" s="73">
        <f t="shared" si="298"/>
        <v>25253</v>
      </c>
      <c r="X414" s="73">
        <f t="shared" si="298"/>
        <v>0</v>
      </c>
      <c r="Y414" s="73">
        <f t="shared" si="298"/>
        <v>0</v>
      </c>
      <c r="Z414" s="73">
        <f t="shared" si="298"/>
        <v>34803</v>
      </c>
      <c r="AA414" s="73">
        <f t="shared" si="298"/>
        <v>25253</v>
      </c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</row>
    <row r="415" spans="1:66" s="12" customFormat="1" ht="53.25" customHeight="1" hidden="1">
      <c r="A415" s="70" t="s">
        <v>137</v>
      </c>
      <c r="B415" s="71" t="s">
        <v>3</v>
      </c>
      <c r="C415" s="71" t="s">
        <v>132</v>
      </c>
      <c r="D415" s="72" t="s">
        <v>9</v>
      </c>
      <c r="E415" s="71" t="s">
        <v>138</v>
      </c>
      <c r="F415" s="60">
        <v>760</v>
      </c>
      <c r="G415" s="60">
        <f>H415-F415</f>
        <v>-160</v>
      </c>
      <c r="H415" s="60">
        <v>600</v>
      </c>
      <c r="I415" s="60"/>
      <c r="J415" s="60">
        <v>600</v>
      </c>
      <c r="K415" s="89"/>
      <c r="L415" s="89"/>
      <c r="M415" s="60">
        <f>H415+K415</f>
        <v>600</v>
      </c>
      <c r="N415" s="61"/>
      <c r="O415" s="60">
        <f>P415-M415</f>
        <v>-600</v>
      </c>
      <c r="P415" s="60"/>
      <c r="Q415" s="60"/>
      <c r="R415" s="89"/>
      <c r="S415" s="60">
        <f>P415+R415</f>
        <v>0</v>
      </c>
      <c r="T415" s="60"/>
      <c r="U415" s="89"/>
      <c r="V415" s="101"/>
      <c r="W415" s="101"/>
      <c r="X415" s="90"/>
      <c r="Y415" s="90"/>
      <c r="Z415" s="102"/>
      <c r="AA415" s="102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</row>
    <row r="416" spans="1:66" s="12" customFormat="1" ht="20.25" customHeight="1">
      <c r="A416" s="70" t="s">
        <v>10</v>
      </c>
      <c r="B416" s="71" t="s">
        <v>3</v>
      </c>
      <c r="C416" s="71" t="s">
        <v>132</v>
      </c>
      <c r="D416" s="72" t="s">
        <v>9</v>
      </c>
      <c r="E416" s="71" t="s">
        <v>17</v>
      </c>
      <c r="F416" s="60">
        <v>9373</v>
      </c>
      <c r="G416" s="60">
        <f>H416-F416</f>
        <v>177</v>
      </c>
      <c r="H416" s="60">
        <v>9550</v>
      </c>
      <c r="I416" s="60"/>
      <c r="J416" s="60">
        <v>9550</v>
      </c>
      <c r="K416" s="89"/>
      <c r="L416" s="89"/>
      <c r="M416" s="60">
        <f>H416+K416</f>
        <v>9550</v>
      </c>
      <c r="N416" s="61"/>
      <c r="O416" s="60">
        <f>P416-M416</f>
        <v>0</v>
      </c>
      <c r="P416" s="60">
        <v>9550</v>
      </c>
      <c r="Q416" s="60"/>
      <c r="R416" s="89"/>
      <c r="S416" s="60">
        <f>P416+R416</f>
        <v>9550</v>
      </c>
      <c r="T416" s="60"/>
      <c r="U416" s="89"/>
      <c r="V416" s="60">
        <f>U416+S416</f>
        <v>9550</v>
      </c>
      <c r="W416" s="60">
        <f>T416</f>
        <v>0</v>
      </c>
      <c r="X416" s="90"/>
      <c r="Y416" s="90"/>
      <c r="Z416" s="60">
        <f>V416+X416+Y416</f>
        <v>9550</v>
      </c>
      <c r="AA416" s="60">
        <f>W416+Y416</f>
        <v>0</v>
      </c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</row>
    <row r="417" spans="1:66" s="12" customFormat="1" ht="87.75" customHeight="1">
      <c r="A417" s="70" t="s">
        <v>333</v>
      </c>
      <c r="B417" s="71" t="s">
        <v>3</v>
      </c>
      <c r="C417" s="71" t="s">
        <v>132</v>
      </c>
      <c r="D417" s="72" t="s">
        <v>332</v>
      </c>
      <c r="E417" s="71"/>
      <c r="F417" s="60"/>
      <c r="G417" s="60"/>
      <c r="H417" s="60"/>
      <c r="I417" s="60"/>
      <c r="J417" s="60"/>
      <c r="K417" s="89"/>
      <c r="L417" s="89"/>
      <c r="M417" s="60"/>
      <c r="N417" s="61"/>
      <c r="O417" s="60">
        <f aca="true" t="shared" si="299" ref="O417:AA417">O418</f>
        <v>7168</v>
      </c>
      <c r="P417" s="60">
        <f t="shared" si="299"/>
        <v>7168</v>
      </c>
      <c r="Q417" s="60">
        <f t="shared" si="299"/>
        <v>7168</v>
      </c>
      <c r="R417" s="60">
        <f t="shared" si="299"/>
        <v>0</v>
      </c>
      <c r="S417" s="60">
        <f t="shared" si="299"/>
        <v>7168</v>
      </c>
      <c r="T417" s="60">
        <f t="shared" si="299"/>
        <v>7168</v>
      </c>
      <c r="U417" s="60">
        <f t="shared" si="299"/>
        <v>0</v>
      </c>
      <c r="V417" s="60">
        <f t="shared" si="299"/>
        <v>7168</v>
      </c>
      <c r="W417" s="60">
        <f t="shared" si="299"/>
        <v>7168</v>
      </c>
      <c r="X417" s="60">
        <f t="shared" si="299"/>
        <v>0</v>
      </c>
      <c r="Y417" s="60">
        <f t="shared" si="299"/>
        <v>0</v>
      </c>
      <c r="Z417" s="60">
        <f t="shared" si="299"/>
        <v>7168</v>
      </c>
      <c r="AA417" s="60">
        <f t="shared" si="299"/>
        <v>7168</v>
      </c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</row>
    <row r="418" spans="1:66" s="12" customFormat="1" ht="20.25" customHeight="1">
      <c r="A418" s="70" t="s">
        <v>10</v>
      </c>
      <c r="B418" s="71" t="s">
        <v>3</v>
      </c>
      <c r="C418" s="71" t="s">
        <v>132</v>
      </c>
      <c r="D418" s="72" t="s">
        <v>332</v>
      </c>
      <c r="E418" s="71" t="s">
        <v>17</v>
      </c>
      <c r="F418" s="60"/>
      <c r="G418" s="60"/>
      <c r="H418" s="60"/>
      <c r="I418" s="60"/>
      <c r="J418" s="60"/>
      <c r="K418" s="89"/>
      <c r="L418" s="89"/>
      <c r="M418" s="60"/>
      <c r="N418" s="61"/>
      <c r="O418" s="60">
        <f>P418-M418</f>
        <v>7168</v>
      </c>
      <c r="P418" s="60">
        <v>7168</v>
      </c>
      <c r="Q418" s="60">
        <v>7168</v>
      </c>
      <c r="R418" s="89"/>
      <c r="S418" s="60">
        <f>P418+R418</f>
        <v>7168</v>
      </c>
      <c r="T418" s="60">
        <v>7168</v>
      </c>
      <c r="U418" s="89"/>
      <c r="V418" s="60">
        <f>U418+S418</f>
        <v>7168</v>
      </c>
      <c r="W418" s="60">
        <f>T418</f>
        <v>7168</v>
      </c>
      <c r="X418" s="90"/>
      <c r="Y418" s="90"/>
      <c r="Z418" s="60">
        <f>V418+X418+Y418</f>
        <v>7168</v>
      </c>
      <c r="AA418" s="60">
        <f>W418+Y418</f>
        <v>7168</v>
      </c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</row>
    <row r="419" spans="1:66" s="12" customFormat="1" ht="38.25" customHeight="1">
      <c r="A419" s="70" t="s">
        <v>299</v>
      </c>
      <c r="B419" s="71" t="s">
        <v>3</v>
      </c>
      <c r="C419" s="71" t="s">
        <v>132</v>
      </c>
      <c r="D419" s="72" t="s">
        <v>298</v>
      </c>
      <c r="E419" s="71"/>
      <c r="F419" s="60"/>
      <c r="G419" s="60"/>
      <c r="H419" s="60"/>
      <c r="I419" s="60"/>
      <c r="J419" s="60"/>
      <c r="K419" s="89"/>
      <c r="L419" s="89"/>
      <c r="M419" s="60"/>
      <c r="N419" s="61"/>
      <c r="O419" s="60">
        <f aca="true" t="shared" si="300" ref="O419:AA419">O420+O421</f>
        <v>18085</v>
      </c>
      <c r="P419" s="60">
        <f t="shared" si="300"/>
        <v>18085</v>
      </c>
      <c r="Q419" s="60">
        <f t="shared" si="300"/>
        <v>18085</v>
      </c>
      <c r="R419" s="60">
        <f t="shared" si="300"/>
        <v>0</v>
      </c>
      <c r="S419" s="60">
        <f t="shared" si="300"/>
        <v>18085</v>
      </c>
      <c r="T419" s="60">
        <f t="shared" si="300"/>
        <v>18085</v>
      </c>
      <c r="U419" s="60">
        <f t="shared" si="300"/>
        <v>0</v>
      </c>
      <c r="V419" s="60">
        <f t="shared" si="300"/>
        <v>18085</v>
      </c>
      <c r="W419" s="60">
        <f t="shared" si="300"/>
        <v>18085</v>
      </c>
      <c r="X419" s="60">
        <f t="shared" si="300"/>
        <v>0</v>
      </c>
      <c r="Y419" s="60">
        <f t="shared" si="300"/>
        <v>0</v>
      </c>
      <c r="Z419" s="60">
        <f t="shared" si="300"/>
        <v>18085</v>
      </c>
      <c r="AA419" s="60">
        <f t="shared" si="300"/>
        <v>18085</v>
      </c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</row>
    <row r="420" spans="1:66" s="12" customFormat="1" ht="37.5" customHeight="1">
      <c r="A420" s="70" t="s">
        <v>129</v>
      </c>
      <c r="B420" s="71" t="s">
        <v>3</v>
      </c>
      <c r="C420" s="71" t="s">
        <v>132</v>
      </c>
      <c r="D420" s="72" t="s">
        <v>298</v>
      </c>
      <c r="E420" s="71" t="s">
        <v>130</v>
      </c>
      <c r="F420" s="60"/>
      <c r="G420" s="60"/>
      <c r="H420" s="60"/>
      <c r="I420" s="60"/>
      <c r="J420" s="60"/>
      <c r="K420" s="89"/>
      <c r="L420" s="89"/>
      <c r="M420" s="60"/>
      <c r="N420" s="61"/>
      <c r="O420" s="60">
        <f>P420-M420</f>
        <v>16999</v>
      </c>
      <c r="P420" s="60">
        <v>16999</v>
      </c>
      <c r="Q420" s="60">
        <v>16999</v>
      </c>
      <c r="R420" s="89"/>
      <c r="S420" s="60">
        <f>P420+R420</f>
        <v>16999</v>
      </c>
      <c r="T420" s="60">
        <v>16999</v>
      </c>
      <c r="U420" s="89"/>
      <c r="V420" s="60">
        <f>U420+S420</f>
        <v>16999</v>
      </c>
      <c r="W420" s="60">
        <f>T420</f>
        <v>16999</v>
      </c>
      <c r="X420" s="90"/>
      <c r="Y420" s="90"/>
      <c r="Z420" s="60">
        <f>V420+X420+Y420</f>
        <v>16999</v>
      </c>
      <c r="AA420" s="60">
        <f>W420+Y420</f>
        <v>16999</v>
      </c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</row>
    <row r="421" spans="1:66" s="12" customFormat="1" ht="37.5" customHeight="1">
      <c r="A421" s="70" t="s">
        <v>331</v>
      </c>
      <c r="B421" s="71" t="s">
        <v>3</v>
      </c>
      <c r="C421" s="71" t="s">
        <v>132</v>
      </c>
      <c r="D421" s="72" t="s">
        <v>330</v>
      </c>
      <c r="E421" s="71"/>
      <c r="F421" s="60"/>
      <c r="G421" s="60"/>
      <c r="H421" s="60"/>
      <c r="I421" s="60"/>
      <c r="J421" s="60"/>
      <c r="K421" s="89"/>
      <c r="L421" s="89"/>
      <c r="M421" s="60"/>
      <c r="N421" s="61"/>
      <c r="O421" s="60">
        <f aca="true" t="shared" si="301" ref="O421:AA421">O422</f>
        <v>1086</v>
      </c>
      <c r="P421" s="60">
        <f t="shared" si="301"/>
        <v>1086</v>
      </c>
      <c r="Q421" s="60">
        <f t="shared" si="301"/>
        <v>1086</v>
      </c>
      <c r="R421" s="60">
        <f t="shared" si="301"/>
        <v>0</v>
      </c>
      <c r="S421" s="60">
        <f t="shared" si="301"/>
        <v>1086</v>
      </c>
      <c r="T421" s="60">
        <f t="shared" si="301"/>
        <v>1086</v>
      </c>
      <c r="U421" s="60">
        <f t="shared" si="301"/>
        <v>0</v>
      </c>
      <c r="V421" s="60">
        <f t="shared" si="301"/>
        <v>1086</v>
      </c>
      <c r="W421" s="60">
        <f t="shared" si="301"/>
        <v>1086</v>
      </c>
      <c r="X421" s="60">
        <f t="shared" si="301"/>
        <v>0</v>
      </c>
      <c r="Y421" s="60">
        <f t="shared" si="301"/>
        <v>0</v>
      </c>
      <c r="Z421" s="60">
        <f t="shared" si="301"/>
        <v>1086</v>
      </c>
      <c r="AA421" s="60">
        <f t="shared" si="301"/>
        <v>1086</v>
      </c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</row>
    <row r="422" spans="1:66" s="12" customFormat="1" ht="28.5" customHeight="1">
      <c r="A422" s="70" t="s">
        <v>10</v>
      </c>
      <c r="B422" s="71" t="s">
        <v>3</v>
      </c>
      <c r="C422" s="71" t="s">
        <v>132</v>
      </c>
      <c r="D422" s="72" t="s">
        <v>330</v>
      </c>
      <c r="E422" s="71" t="s">
        <v>17</v>
      </c>
      <c r="F422" s="60"/>
      <c r="G422" s="60"/>
      <c r="H422" s="60"/>
      <c r="I422" s="60"/>
      <c r="J422" s="60"/>
      <c r="K422" s="89"/>
      <c r="L422" s="89"/>
      <c r="M422" s="60"/>
      <c r="N422" s="61"/>
      <c r="O422" s="60">
        <f>P422-M422</f>
        <v>1086</v>
      </c>
      <c r="P422" s="60">
        <v>1086</v>
      </c>
      <c r="Q422" s="60">
        <v>1086</v>
      </c>
      <c r="R422" s="89"/>
      <c r="S422" s="60">
        <f>P422+R422</f>
        <v>1086</v>
      </c>
      <c r="T422" s="60">
        <v>1086</v>
      </c>
      <c r="U422" s="89"/>
      <c r="V422" s="60">
        <f>U422+S422</f>
        <v>1086</v>
      </c>
      <c r="W422" s="60">
        <f>T422</f>
        <v>1086</v>
      </c>
      <c r="X422" s="90"/>
      <c r="Y422" s="90"/>
      <c r="Z422" s="60">
        <f>V422+X422+Y422</f>
        <v>1086</v>
      </c>
      <c r="AA422" s="60">
        <f>W422+Y422</f>
        <v>1086</v>
      </c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</row>
    <row r="423" spans="1:66" s="29" customFormat="1" ht="39" customHeight="1">
      <c r="A423" s="70" t="s">
        <v>121</v>
      </c>
      <c r="B423" s="71" t="s">
        <v>3</v>
      </c>
      <c r="C423" s="71" t="s">
        <v>132</v>
      </c>
      <c r="D423" s="72" t="s">
        <v>122</v>
      </c>
      <c r="E423" s="71"/>
      <c r="F423" s="73">
        <f aca="true" t="shared" si="302" ref="F423:N423">F424+F425</f>
        <v>103797</v>
      </c>
      <c r="G423" s="73">
        <f t="shared" si="302"/>
        <v>93435</v>
      </c>
      <c r="H423" s="73">
        <f t="shared" si="302"/>
        <v>197232</v>
      </c>
      <c r="I423" s="73">
        <f t="shared" si="302"/>
        <v>0</v>
      </c>
      <c r="J423" s="73">
        <f t="shared" si="302"/>
        <v>84317</v>
      </c>
      <c r="K423" s="73">
        <f t="shared" si="302"/>
        <v>0</v>
      </c>
      <c r="L423" s="73">
        <f t="shared" si="302"/>
        <v>0</v>
      </c>
      <c r="M423" s="73">
        <f t="shared" si="302"/>
        <v>197232</v>
      </c>
      <c r="N423" s="73">
        <f t="shared" si="302"/>
        <v>0</v>
      </c>
      <c r="O423" s="73">
        <f aca="true" t="shared" si="303" ref="O423:T423">O424+O425+O426+O432+O430</f>
        <v>-162159</v>
      </c>
      <c r="P423" s="73">
        <f t="shared" si="303"/>
        <v>35073</v>
      </c>
      <c r="Q423" s="73">
        <f t="shared" si="303"/>
        <v>0</v>
      </c>
      <c r="R423" s="73">
        <f t="shared" si="303"/>
        <v>0</v>
      </c>
      <c r="S423" s="73">
        <f t="shared" si="303"/>
        <v>35073</v>
      </c>
      <c r="T423" s="73">
        <f t="shared" si="303"/>
        <v>0</v>
      </c>
      <c r="U423" s="73">
        <f aca="true" t="shared" si="304" ref="U423:AA423">U424+U425+U426+U432+U430</f>
        <v>7541</v>
      </c>
      <c r="V423" s="73">
        <f t="shared" si="304"/>
        <v>42614</v>
      </c>
      <c r="W423" s="73">
        <f t="shared" si="304"/>
        <v>0</v>
      </c>
      <c r="X423" s="73">
        <f t="shared" si="304"/>
        <v>0</v>
      </c>
      <c r="Y423" s="73">
        <f t="shared" si="304"/>
        <v>0</v>
      </c>
      <c r="Z423" s="73">
        <f t="shared" si="304"/>
        <v>42614</v>
      </c>
      <c r="AA423" s="73">
        <f t="shared" si="304"/>
        <v>0</v>
      </c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</row>
    <row r="424" spans="1:66" s="29" customFormat="1" ht="52.5" customHeight="1" hidden="1">
      <c r="A424" s="70" t="s">
        <v>137</v>
      </c>
      <c r="B424" s="71" t="s">
        <v>3</v>
      </c>
      <c r="C424" s="71" t="s">
        <v>132</v>
      </c>
      <c r="D424" s="72" t="s">
        <v>122</v>
      </c>
      <c r="E424" s="71" t="s">
        <v>138</v>
      </c>
      <c r="F424" s="60">
        <v>1432</v>
      </c>
      <c r="G424" s="60">
        <f>H424-F424</f>
        <v>0</v>
      </c>
      <c r="H424" s="60">
        <v>1432</v>
      </c>
      <c r="I424" s="60"/>
      <c r="J424" s="60">
        <v>1530</v>
      </c>
      <c r="K424" s="154"/>
      <c r="L424" s="154"/>
      <c r="M424" s="60">
        <f>H424+K424</f>
        <v>1432</v>
      </c>
      <c r="N424" s="61"/>
      <c r="O424" s="60">
        <f>P424-M424</f>
        <v>-1432</v>
      </c>
      <c r="P424" s="60"/>
      <c r="Q424" s="60"/>
      <c r="R424" s="154"/>
      <c r="S424" s="60">
        <f>P424+R424</f>
        <v>0</v>
      </c>
      <c r="T424" s="60"/>
      <c r="U424" s="60">
        <f>R424+T424</f>
        <v>0</v>
      </c>
      <c r="V424" s="60">
        <f>S424+U424</f>
        <v>0</v>
      </c>
      <c r="W424" s="60">
        <f aca="true" t="shared" si="305" ref="W424:AA425">T424+V424</f>
        <v>0</v>
      </c>
      <c r="X424" s="60">
        <f t="shared" si="305"/>
        <v>0</v>
      </c>
      <c r="Y424" s="60">
        <f t="shared" si="305"/>
        <v>0</v>
      </c>
      <c r="Z424" s="60">
        <f t="shared" si="305"/>
        <v>0</v>
      </c>
      <c r="AA424" s="60">
        <f t="shared" si="305"/>
        <v>0</v>
      </c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</row>
    <row r="425" spans="1:66" s="12" customFormat="1" ht="20.25" customHeight="1" hidden="1">
      <c r="A425" s="70" t="s">
        <v>10</v>
      </c>
      <c r="B425" s="71" t="s">
        <v>3</v>
      </c>
      <c r="C425" s="71" t="s">
        <v>132</v>
      </c>
      <c r="D425" s="72" t="s">
        <v>122</v>
      </c>
      <c r="E425" s="71" t="s">
        <v>17</v>
      </c>
      <c r="F425" s="60">
        <v>102365</v>
      </c>
      <c r="G425" s="60">
        <f>H425-F425</f>
        <v>93435</v>
      </c>
      <c r="H425" s="60">
        <f>45174+5666+144960</f>
        <v>195800</v>
      </c>
      <c r="I425" s="60"/>
      <c r="J425" s="60">
        <f>47872+6115+28800</f>
        <v>82787</v>
      </c>
      <c r="K425" s="89"/>
      <c r="L425" s="89"/>
      <c r="M425" s="60">
        <f>H425+K425</f>
        <v>195800</v>
      </c>
      <c r="N425" s="61"/>
      <c r="O425" s="60">
        <f>P425-M425</f>
        <v>-195800</v>
      </c>
      <c r="P425" s="60"/>
      <c r="Q425" s="60"/>
      <c r="R425" s="89"/>
      <c r="S425" s="60">
        <f>P425+R425</f>
        <v>0</v>
      </c>
      <c r="T425" s="60"/>
      <c r="U425" s="60">
        <f>R425+T425</f>
        <v>0</v>
      </c>
      <c r="V425" s="60">
        <f>S425+U425</f>
        <v>0</v>
      </c>
      <c r="W425" s="60">
        <f t="shared" si="305"/>
        <v>0</v>
      </c>
      <c r="X425" s="60">
        <f t="shared" si="305"/>
        <v>0</v>
      </c>
      <c r="Y425" s="60">
        <f t="shared" si="305"/>
        <v>0</v>
      </c>
      <c r="Z425" s="60">
        <f t="shared" si="305"/>
        <v>0</v>
      </c>
      <c r="AA425" s="60">
        <f t="shared" si="305"/>
        <v>0</v>
      </c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</row>
    <row r="426" spans="1:66" s="12" customFormat="1" ht="102.75" customHeight="1">
      <c r="A426" s="70" t="s">
        <v>301</v>
      </c>
      <c r="B426" s="71" t="s">
        <v>3</v>
      </c>
      <c r="C426" s="71" t="s">
        <v>132</v>
      </c>
      <c r="D426" s="72" t="s">
        <v>291</v>
      </c>
      <c r="E426" s="71"/>
      <c r="F426" s="60"/>
      <c r="G426" s="60"/>
      <c r="H426" s="60"/>
      <c r="I426" s="60"/>
      <c r="J426" s="60"/>
      <c r="K426" s="89"/>
      <c r="L426" s="89"/>
      <c r="M426" s="60"/>
      <c r="N426" s="61"/>
      <c r="O426" s="60">
        <f aca="true" t="shared" si="306" ref="O426:AA426">O427</f>
        <v>14047</v>
      </c>
      <c r="P426" s="60">
        <f t="shared" si="306"/>
        <v>14047</v>
      </c>
      <c r="Q426" s="60">
        <f t="shared" si="306"/>
        <v>0</v>
      </c>
      <c r="R426" s="60">
        <f t="shared" si="306"/>
        <v>0</v>
      </c>
      <c r="S426" s="60">
        <f t="shared" si="306"/>
        <v>14047</v>
      </c>
      <c r="T426" s="60">
        <f t="shared" si="306"/>
        <v>0</v>
      </c>
      <c r="U426" s="60">
        <f t="shared" si="306"/>
        <v>7541</v>
      </c>
      <c r="V426" s="60">
        <f t="shared" si="306"/>
        <v>21588</v>
      </c>
      <c r="W426" s="60">
        <f t="shared" si="306"/>
        <v>0</v>
      </c>
      <c r="X426" s="60">
        <f t="shared" si="306"/>
        <v>0</v>
      </c>
      <c r="Y426" s="60">
        <f t="shared" si="306"/>
        <v>0</v>
      </c>
      <c r="Z426" s="60">
        <f t="shared" si="306"/>
        <v>21588</v>
      </c>
      <c r="AA426" s="60">
        <f t="shared" si="306"/>
        <v>0</v>
      </c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</row>
    <row r="427" spans="1:66" s="12" customFormat="1" ht="73.5" customHeight="1">
      <c r="A427" s="70" t="s">
        <v>302</v>
      </c>
      <c r="B427" s="71" t="s">
        <v>3</v>
      </c>
      <c r="C427" s="71" t="s">
        <v>132</v>
      </c>
      <c r="D427" s="72" t="s">
        <v>300</v>
      </c>
      <c r="E427" s="71"/>
      <c r="F427" s="60"/>
      <c r="G427" s="60"/>
      <c r="H427" s="60"/>
      <c r="I427" s="60"/>
      <c r="J427" s="60"/>
      <c r="K427" s="89"/>
      <c r="L427" s="89"/>
      <c r="M427" s="60"/>
      <c r="N427" s="61"/>
      <c r="O427" s="60">
        <f aca="true" t="shared" si="307" ref="O427:V427">O428+O429</f>
        <v>14047</v>
      </c>
      <c r="P427" s="60">
        <f t="shared" si="307"/>
        <v>14047</v>
      </c>
      <c r="Q427" s="60">
        <f t="shared" si="307"/>
        <v>0</v>
      </c>
      <c r="R427" s="60">
        <f t="shared" si="307"/>
        <v>0</v>
      </c>
      <c r="S427" s="60">
        <f t="shared" si="307"/>
        <v>14047</v>
      </c>
      <c r="T427" s="60">
        <f t="shared" si="307"/>
        <v>0</v>
      </c>
      <c r="U427" s="60">
        <f t="shared" si="307"/>
        <v>7541</v>
      </c>
      <c r="V427" s="60">
        <f t="shared" si="307"/>
        <v>21588</v>
      </c>
      <c r="W427" s="60">
        <f>W428+W429</f>
        <v>0</v>
      </c>
      <c r="X427" s="60">
        <f>X428+X429</f>
        <v>0</v>
      </c>
      <c r="Y427" s="60">
        <f>Y428+Y429</f>
        <v>0</v>
      </c>
      <c r="Z427" s="60">
        <f>Z428+Z429</f>
        <v>21588</v>
      </c>
      <c r="AA427" s="60">
        <f>AA428+AA429</f>
        <v>0</v>
      </c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</row>
    <row r="428" spans="1:66" s="12" customFormat="1" ht="72.75" customHeight="1">
      <c r="A428" s="70" t="s">
        <v>137</v>
      </c>
      <c r="B428" s="71" t="s">
        <v>3</v>
      </c>
      <c r="C428" s="71" t="s">
        <v>132</v>
      </c>
      <c r="D428" s="72" t="s">
        <v>300</v>
      </c>
      <c r="E428" s="71" t="s">
        <v>138</v>
      </c>
      <c r="F428" s="60"/>
      <c r="G428" s="60"/>
      <c r="H428" s="60"/>
      <c r="I428" s="60"/>
      <c r="J428" s="60"/>
      <c r="K428" s="89"/>
      <c r="L428" s="89"/>
      <c r="M428" s="60"/>
      <c r="N428" s="61"/>
      <c r="O428" s="60">
        <f>P428-M428</f>
        <v>1432</v>
      </c>
      <c r="P428" s="60">
        <f>1432</f>
        <v>1432</v>
      </c>
      <c r="Q428" s="60"/>
      <c r="R428" s="89"/>
      <c r="S428" s="60">
        <f>P428+R428</f>
        <v>1432</v>
      </c>
      <c r="T428" s="60"/>
      <c r="U428" s="89"/>
      <c r="V428" s="60">
        <f>U428+S428</f>
        <v>1432</v>
      </c>
      <c r="W428" s="60">
        <f>T428</f>
        <v>0</v>
      </c>
      <c r="X428" s="90"/>
      <c r="Y428" s="90"/>
      <c r="Z428" s="60">
        <f>V428+X428+Y428</f>
        <v>1432</v>
      </c>
      <c r="AA428" s="60">
        <f>W428+Y428</f>
        <v>0</v>
      </c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</row>
    <row r="429" spans="1:66" s="12" customFormat="1" ht="21.75" customHeight="1">
      <c r="A429" s="70" t="s">
        <v>10</v>
      </c>
      <c r="B429" s="71" t="s">
        <v>3</v>
      </c>
      <c r="C429" s="71" t="s">
        <v>132</v>
      </c>
      <c r="D429" s="72" t="s">
        <v>300</v>
      </c>
      <c r="E429" s="71" t="s">
        <v>17</v>
      </c>
      <c r="F429" s="60"/>
      <c r="G429" s="60"/>
      <c r="H429" s="60"/>
      <c r="I429" s="60"/>
      <c r="J429" s="60"/>
      <c r="K429" s="89"/>
      <c r="L429" s="89"/>
      <c r="M429" s="60"/>
      <c r="N429" s="61"/>
      <c r="O429" s="60">
        <f>P429-M429</f>
        <v>12615</v>
      </c>
      <c r="P429" s="60">
        <f>12351+264</f>
        <v>12615</v>
      </c>
      <c r="Q429" s="60"/>
      <c r="R429" s="89"/>
      <c r="S429" s="60">
        <f>P429+R429</f>
        <v>12615</v>
      </c>
      <c r="T429" s="60"/>
      <c r="U429" s="61">
        <f>7541</f>
        <v>7541</v>
      </c>
      <c r="V429" s="60">
        <f>U429+S429</f>
        <v>20156</v>
      </c>
      <c r="W429" s="60">
        <f>T429</f>
        <v>0</v>
      </c>
      <c r="X429" s="90"/>
      <c r="Y429" s="90"/>
      <c r="Z429" s="60">
        <f>V429+X429+Y429</f>
        <v>20156</v>
      </c>
      <c r="AA429" s="60">
        <f>W429+Y429</f>
        <v>0</v>
      </c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</row>
    <row r="430" spans="1:66" s="12" customFormat="1" ht="53.25" customHeight="1">
      <c r="A430" s="70" t="s">
        <v>372</v>
      </c>
      <c r="B430" s="71" t="s">
        <v>3</v>
      </c>
      <c r="C430" s="71" t="s">
        <v>132</v>
      </c>
      <c r="D430" s="72" t="s">
        <v>337</v>
      </c>
      <c r="E430" s="71"/>
      <c r="F430" s="60"/>
      <c r="G430" s="60"/>
      <c r="H430" s="60"/>
      <c r="I430" s="60"/>
      <c r="J430" s="60"/>
      <c r="K430" s="89"/>
      <c r="L430" s="89"/>
      <c r="M430" s="60"/>
      <c r="N430" s="61"/>
      <c r="O430" s="60">
        <f aca="true" t="shared" si="308" ref="O430:AA430">O431</f>
        <v>4089</v>
      </c>
      <c r="P430" s="60">
        <f t="shared" si="308"/>
        <v>4089</v>
      </c>
      <c r="Q430" s="60">
        <f t="shared" si="308"/>
        <v>0</v>
      </c>
      <c r="R430" s="60">
        <f t="shared" si="308"/>
        <v>0</v>
      </c>
      <c r="S430" s="60">
        <f t="shared" si="308"/>
        <v>4089</v>
      </c>
      <c r="T430" s="60">
        <f t="shared" si="308"/>
        <v>0</v>
      </c>
      <c r="U430" s="60">
        <f t="shared" si="308"/>
        <v>0</v>
      </c>
      <c r="V430" s="60">
        <f t="shared" si="308"/>
        <v>4089</v>
      </c>
      <c r="W430" s="60">
        <f t="shared" si="308"/>
        <v>0</v>
      </c>
      <c r="X430" s="60">
        <f t="shared" si="308"/>
        <v>0</v>
      </c>
      <c r="Y430" s="60">
        <f t="shared" si="308"/>
        <v>0</v>
      </c>
      <c r="Z430" s="60">
        <f t="shared" si="308"/>
        <v>4089</v>
      </c>
      <c r="AA430" s="60">
        <f t="shared" si="308"/>
        <v>0</v>
      </c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</row>
    <row r="431" spans="1:66" s="12" customFormat="1" ht="21.75" customHeight="1">
      <c r="A431" s="70" t="s">
        <v>10</v>
      </c>
      <c r="B431" s="71" t="s">
        <v>3</v>
      </c>
      <c r="C431" s="71" t="s">
        <v>132</v>
      </c>
      <c r="D431" s="72" t="s">
        <v>337</v>
      </c>
      <c r="E431" s="71" t="s">
        <v>17</v>
      </c>
      <c r="F431" s="60"/>
      <c r="G431" s="60"/>
      <c r="H431" s="60"/>
      <c r="I431" s="60"/>
      <c r="J431" s="60"/>
      <c r="K431" s="89"/>
      <c r="L431" s="89"/>
      <c r="M431" s="60"/>
      <c r="N431" s="61"/>
      <c r="O431" s="60">
        <f>P431-M431</f>
        <v>4089</v>
      </c>
      <c r="P431" s="60">
        <v>4089</v>
      </c>
      <c r="Q431" s="60"/>
      <c r="R431" s="89"/>
      <c r="S431" s="60">
        <f>P431+R431</f>
        <v>4089</v>
      </c>
      <c r="T431" s="60"/>
      <c r="U431" s="89"/>
      <c r="V431" s="60">
        <f>U431+S431</f>
        <v>4089</v>
      </c>
      <c r="W431" s="60">
        <f>T431</f>
        <v>0</v>
      </c>
      <c r="X431" s="90"/>
      <c r="Y431" s="90"/>
      <c r="Z431" s="60">
        <f>V431+X431+Y431</f>
        <v>4089</v>
      </c>
      <c r="AA431" s="60">
        <f>W431+Y431</f>
        <v>0</v>
      </c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</row>
    <row r="432" spans="1:66" s="12" customFormat="1" ht="60.75" customHeight="1">
      <c r="A432" s="70" t="s">
        <v>373</v>
      </c>
      <c r="B432" s="71" t="s">
        <v>3</v>
      </c>
      <c r="C432" s="71" t="s">
        <v>132</v>
      </c>
      <c r="D432" s="72" t="s">
        <v>329</v>
      </c>
      <c r="E432" s="71"/>
      <c r="F432" s="60"/>
      <c r="G432" s="60"/>
      <c r="H432" s="60"/>
      <c r="I432" s="60"/>
      <c r="J432" s="60"/>
      <c r="K432" s="89"/>
      <c r="L432" s="89"/>
      <c r="M432" s="60"/>
      <c r="N432" s="61"/>
      <c r="O432" s="60">
        <f aca="true" t="shared" si="309" ref="O432:AA432">O433</f>
        <v>16937</v>
      </c>
      <c r="P432" s="60">
        <f t="shared" si="309"/>
        <v>16937</v>
      </c>
      <c r="Q432" s="60">
        <f t="shared" si="309"/>
        <v>0</v>
      </c>
      <c r="R432" s="60">
        <f t="shared" si="309"/>
        <v>0</v>
      </c>
      <c r="S432" s="60">
        <f t="shared" si="309"/>
        <v>16937</v>
      </c>
      <c r="T432" s="60">
        <f t="shared" si="309"/>
        <v>0</v>
      </c>
      <c r="U432" s="60">
        <f t="shared" si="309"/>
        <v>0</v>
      </c>
      <c r="V432" s="60">
        <f t="shared" si="309"/>
        <v>16937</v>
      </c>
      <c r="W432" s="60">
        <f t="shared" si="309"/>
        <v>0</v>
      </c>
      <c r="X432" s="60">
        <f t="shared" si="309"/>
        <v>0</v>
      </c>
      <c r="Y432" s="60">
        <f t="shared" si="309"/>
        <v>0</v>
      </c>
      <c r="Z432" s="60">
        <f t="shared" si="309"/>
        <v>16937</v>
      </c>
      <c r="AA432" s="60">
        <f t="shared" si="309"/>
        <v>0</v>
      </c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</row>
    <row r="433" spans="1:66" s="12" customFormat="1" ht="20.25" customHeight="1">
      <c r="A433" s="70" t="s">
        <v>10</v>
      </c>
      <c r="B433" s="71" t="s">
        <v>3</v>
      </c>
      <c r="C433" s="71" t="s">
        <v>132</v>
      </c>
      <c r="D433" s="72" t="s">
        <v>329</v>
      </c>
      <c r="E433" s="71" t="s">
        <v>17</v>
      </c>
      <c r="F433" s="60"/>
      <c r="G433" s="60"/>
      <c r="H433" s="60"/>
      <c r="I433" s="60"/>
      <c r="J433" s="60"/>
      <c r="K433" s="89"/>
      <c r="L433" s="89"/>
      <c r="M433" s="60"/>
      <c r="N433" s="61"/>
      <c r="O433" s="60">
        <f>P433-M433</f>
        <v>16937</v>
      </c>
      <c r="P433" s="60">
        <v>16937</v>
      </c>
      <c r="Q433" s="60"/>
      <c r="R433" s="89"/>
      <c r="S433" s="60">
        <f>P433+R433</f>
        <v>16937</v>
      </c>
      <c r="T433" s="60"/>
      <c r="U433" s="89"/>
      <c r="V433" s="60">
        <f>U433+S433</f>
        <v>16937</v>
      </c>
      <c r="W433" s="60">
        <f>T433</f>
        <v>0</v>
      </c>
      <c r="X433" s="90"/>
      <c r="Y433" s="90"/>
      <c r="Z433" s="60">
        <f>V433+X433+Y433</f>
        <v>16937</v>
      </c>
      <c r="AA433" s="60">
        <f>W433+Y433</f>
        <v>0</v>
      </c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</row>
    <row r="434" spans="1:66" s="12" customFormat="1" ht="20.25" customHeight="1">
      <c r="A434" s="70"/>
      <c r="B434" s="71"/>
      <c r="C434" s="71"/>
      <c r="D434" s="72"/>
      <c r="E434" s="71"/>
      <c r="F434" s="60"/>
      <c r="G434" s="60"/>
      <c r="H434" s="60"/>
      <c r="I434" s="60"/>
      <c r="J434" s="60"/>
      <c r="K434" s="89"/>
      <c r="L434" s="89"/>
      <c r="M434" s="60"/>
      <c r="N434" s="61"/>
      <c r="O434" s="60"/>
      <c r="P434" s="60"/>
      <c r="Q434" s="60"/>
      <c r="R434" s="89"/>
      <c r="S434" s="89"/>
      <c r="T434" s="60"/>
      <c r="U434" s="89"/>
      <c r="V434" s="101"/>
      <c r="W434" s="101"/>
      <c r="X434" s="90"/>
      <c r="Y434" s="90"/>
      <c r="Z434" s="102"/>
      <c r="AA434" s="102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</row>
    <row r="435" spans="1:66" s="12" customFormat="1" ht="28.5" customHeight="1">
      <c r="A435" s="54" t="s">
        <v>338</v>
      </c>
      <c r="B435" s="55" t="s">
        <v>3</v>
      </c>
      <c r="C435" s="55" t="s">
        <v>135</v>
      </c>
      <c r="D435" s="68"/>
      <c r="E435" s="55"/>
      <c r="F435" s="60"/>
      <c r="G435" s="60"/>
      <c r="H435" s="60"/>
      <c r="I435" s="60"/>
      <c r="J435" s="60"/>
      <c r="K435" s="89"/>
      <c r="L435" s="89"/>
      <c r="M435" s="60"/>
      <c r="N435" s="61"/>
      <c r="O435" s="57">
        <f>O436</f>
        <v>84378</v>
      </c>
      <c r="P435" s="57">
        <f aca="true" t="shared" si="310" ref="P435:AA437">P436</f>
        <v>84378</v>
      </c>
      <c r="Q435" s="57">
        <f t="shared" si="310"/>
        <v>84378</v>
      </c>
      <c r="R435" s="57">
        <f t="shared" si="310"/>
        <v>0</v>
      </c>
      <c r="S435" s="57">
        <f t="shared" si="310"/>
        <v>84378</v>
      </c>
      <c r="T435" s="57">
        <f t="shared" si="310"/>
        <v>84378</v>
      </c>
      <c r="U435" s="57">
        <f t="shared" si="310"/>
        <v>0</v>
      </c>
      <c r="V435" s="57">
        <f t="shared" si="310"/>
        <v>84378</v>
      </c>
      <c r="W435" s="57">
        <f t="shared" si="310"/>
        <v>84378</v>
      </c>
      <c r="X435" s="57">
        <f t="shared" si="310"/>
        <v>0</v>
      </c>
      <c r="Y435" s="57">
        <f t="shared" si="310"/>
        <v>0</v>
      </c>
      <c r="Z435" s="57">
        <f t="shared" si="310"/>
        <v>84378</v>
      </c>
      <c r="AA435" s="57">
        <f t="shared" si="310"/>
        <v>84378</v>
      </c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</row>
    <row r="436" spans="1:66" s="12" customFormat="1" ht="37.5" customHeight="1">
      <c r="A436" s="70" t="s">
        <v>296</v>
      </c>
      <c r="B436" s="71" t="s">
        <v>3</v>
      </c>
      <c r="C436" s="71" t="s">
        <v>135</v>
      </c>
      <c r="D436" s="72" t="s">
        <v>297</v>
      </c>
      <c r="E436" s="55"/>
      <c r="F436" s="60"/>
      <c r="G436" s="60"/>
      <c r="H436" s="60"/>
      <c r="I436" s="60"/>
      <c r="J436" s="60"/>
      <c r="K436" s="89"/>
      <c r="L436" s="89"/>
      <c r="M436" s="60"/>
      <c r="N436" s="61"/>
      <c r="O436" s="60">
        <f>O437</f>
        <v>84378</v>
      </c>
      <c r="P436" s="60">
        <f t="shared" si="310"/>
        <v>84378</v>
      </c>
      <c r="Q436" s="60">
        <f t="shared" si="310"/>
        <v>84378</v>
      </c>
      <c r="R436" s="60">
        <f t="shared" si="310"/>
        <v>0</v>
      </c>
      <c r="S436" s="60">
        <f t="shared" si="310"/>
        <v>84378</v>
      </c>
      <c r="T436" s="60">
        <f t="shared" si="310"/>
        <v>84378</v>
      </c>
      <c r="U436" s="60">
        <f t="shared" si="310"/>
        <v>0</v>
      </c>
      <c r="V436" s="60">
        <f t="shared" si="310"/>
        <v>84378</v>
      </c>
      <c r="W436" s="60">
        <f t="shared" si="310"/>
        <v>84378</v>
      </c>
      <c r="X436" s="60">
        <f t="shared" si="310"/>
        <v>0</v>
      </c>
      <c r="Y436" s="60">
        <f t="shared" si="310"/>
        <v>0</v>
      </c>
      <c r="Z436" s="60">
        <f t="shared" si="310"/>
        <v>84378</v>
      </c>
      <c r="AA436" s="60">
        <f t="shared" si="310"/>
        <v>84378</v>
      </c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</row>
    <row r="437" spans="1:66" s="12" customFormat="1" ht="61.5" customHeight="1">
      <c r="A437" s="70" t="s">
        <v>339</v>
      </c>
      <c r="B437" s="71" t="s">
        <v>3</v>
      </c>
      <c r="C437" s="71" t="s">
        <v>135</v>
      </c>
      <c r="D437" s="72" t="s">
        <v>340</v>
      </c>
      <c r="E437" s="55"/>
      <c r="F437" s="60"/>
      <c r="G437" s="60"/>
      <c r="H437" s="60"/>
      <c r="I437" s="60"/>
      <c r="J437" s="60"/>
      <c r="K437" s="89"/>
      <c r="L437" s="89"/>
      <c r="M437" s="60"/>
      <c r="N437" s="61"/>
      <c r="O437" s="60">
        <f>O438</f>
        <v>84378</v>
      </c>
      <c r="P437" s="60">
        <f t="shared" si="310"/>
        <v>84378</v>
      </c>
      <c r="Q437" s="60">
        <f t="shared" si="310"/>
        <v>84378</v>
      </c>
      <c r="R437" s="60">
        <f t="shared" si="310"/>
        <v>0</v>
      </c>
      <c r="S437" s="60">
        <f t="shared" si="310"/>
        <v>84378</v>
      </c>
      <c r="T437" s="60">
        <f t="shared" si="310"/>
        <v>84378</v>
      </c>
      <c r="U437" s="60">
        <f t="shared" si="310"/>
        <v>0</v>
      </c>
      <c r="V437" s="60">
        <f t="shared" si="310"/>
        <v>84378</v>
      </c>
      <c r="W437" s="60">
        <f t="shared" si="310"/>
        <v>84378</v>
      </c>
      <c r="X437" s="60">
        <f t="shared" si="310"/>
        <v>0</v>
      </c>
      <c r="Y437" s="60">
        <f t="shared" si="310"/>
        <v>0</v>
      </c>
      <c r="Z437" s="60">
        <f t="shared" si="310"/>
        <v>84378</v>
      </c>
      <c r="AA437" s="60">
        <f t="shared" si="310"/>
        <v>84378</v>
      </c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</row>
    <row r="438" spans="1:66" s="29" customFormat="1" ht="21.75" customHeight="1">
      <c r="A438" s="70" t="s">
        <v>10</v>
      </c>
      <c r="B438" s="71" t="s">
        <v>3</v>
      </c>
      <c r="C438" s="71" t="s">
        <v>135</v>
      </c>
      <c r="D438" s="72" t="s">
        <v>340</v>
      </c>
      <c r="E438" s="71" t="s">
        <v>17</v>
      </c>
      <c r="F438" s="154"/>
      <c r="G438" s="154"/>
      <c r="H438" s="154"/>
      <c r="I438" s="154"/>
      <c r="J438" s="154"/>
      <c r="K438" s="154"/>
      <c r="L438" s="154"/>
      <c r="M438" s="154"/>
      <c r="N438" s="154"/>
      <c r="O438" s="60">
        <f>P438-M438</f>
        <v>84378</v>
      </c>
      <c r="P438" s="60">
        <v>84378</v>
      </c>
      <c r="Q438" s="60">
        <v>84378</v>
      </c>
      <c r="R438" s="154"/>
      <c r="S438" s="60">
        <f>P438+R438</f>
        <v>84378</v>
      </c>
      <c r="T438" s="60">
        <v>84378</v>
      </c>
      <c r="U438" s="155"/>
      <c r="V438" s="60">
        <f>U438+S438</f>
        <v>84378</v>
      </c>
      <c r="W438" s="60">
        <f>T438</f>
        <v>84378</v>
      </c>
      <c r="X438" s="156"/>
      <c r="Y438" s="156"/>
      <c r="Z438" s="60">
        <f>V438+X438+Y438</f>
        <v>84378</v>
      </c>
      <c r="AA438" s="60">
        <f>W438+Y438</f>
        <v>84378</v>
      </c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</row>
    <row r="439" spans="1:66" s="29" customFormat="1" ht="21.75" customHeight="1">
      <c r="A439" s="70"/>
      <c r="B439" s="71"/>
      <c r="C439" s="71"/>
      <c r="D439" s="72"/>
      <c r="E439" s="71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5"/>
      <c r="V439" s="157"/>
      <c r="W439" s="157"/>
      <c r="X439" s="156"/>
      <c r="Y439" s="156"/>
      <c r="Z439" s="154"/>
      <c r="AA439" s="154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</row>
    <row r="440" spans="1:66" s="29" customFormat="1" ht="36.75" customHeight="1">
      <c r="A440" s="54" t="s">
        <v>117</v>
      </c>
      <c r="B440" s="55" t="s">
        <v>3</v>
      </c>
      <c r="C440" s="55" t="s">
        <v>150</v>
      </c>
      <c r="D440" s="68"/>
      <c r="E440" s="55"/>
      <c r="F440" s="69">
        <f aca="true" t="shared" si="311" ref="F440:N440">F441+F443+F448</f>
        <v>55449</v>
      </c>
      <c r="G440" s="69">
        <f t="shared" si="311"/>
        <v>-7023</v>
      </c>
      <c r="H440" s="69">
        <f t="shared" si="311"/>
        <v>48426</v>
      </c>
      <c r="I440" s="69">
        <f t="shared" si="311"/>
        <v>0</v>
      </c>
      <c r="J440" s="69">
        <f t="shared" si="311"/>
        <v>52472</v>
      </c>
      <c r="K440" s="69">
        <f t="shared" si="311"/>
        <v>0</v>
      </c>
      <c r="L440" s="69">
        <f t="shared" si="311"/>
        <v>0</v>
      </c>
      <c r="M440" s="69">
        <f t="shared" si="311"/>
        <v>48426</v>
      </c>
      <c r="N440" s="69">
        <f t="shared" si="311"/>
        <v>0</v>
      </c>
      <c r="O440" s="69">
        <f aca="true" t="shared" si="312" ref="O440:T440">O441+O443+O448</f>
        <v>-8780</v>
      </c>
      <c r="P440" s="69">
        <f t="shared" si="312"/>
        <v>39646</v>
      </c>
      <c r="Q440" s="69">
        <f t="shared" si="312"/>
        <v>0</v>
      </c>
      <c r="R440" s="69">
        <f t="shared" si="312"/>
        <v>0</v>
      </c>
      <c r="S440" s="69">
        <f t="shared" si="312"/>
        <v>39646</v>
      </c>
      <c r="T440" s="69">
        <f t="shared" si="312"/>
        <v>0</v>
      </c>
      <c r="U440" s="69">
        <f aca="true" t="shared" si="313" ref="U440:AA440">U441+U443+U448</f>
        <v>31</v>
      </c>
      <c r="V440" s="69">
        <f t="shared" si="313"/>
        <v>39677</v>
      </c>
      <c r="W440" s="69">
        <f t="shared" si="313"/>
        <v>0</v>
      </c>
      <c r="X440" s="69">
        <f t="shared" si="313"/>
        <v>0</v>
      </c>
      <c r="Y440" s="69">
        <f t="shared" si="313"/>
        <v>0</v>
      </c>
      <c r="Z440" s="69">
        <f t="shared" si="313"/>
        <v>39677</v>
      </c>
      <c r="AA440" s="69">
        <f t="shared" si="313"/>
        <v>0</v>
      </c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</row>
    <row r="441" spans="1:66" s="29" customFormat="1" ht="50.25" customHeight="1">
      <c r="A441" s="70" t="s">
        <v>151</v>
      </c>
      <c r="B441" s="71" t="s">
        <v>3</v>
      </c>
      <c r="C441" s="71" t="s">
        <v>150</v>
      </c>
      <c r="D441" s="72" t="s">
        <v>38</v>
      </c>
      <c r="E441" s="71"/>
      <c r="F441" s="73">
        <f aca="true" t="shared" si="314" ref="F441:AA441">F442</f>
        <v>0</v>
      </c>
      <c r="G441" s="73">
        <f t="shared" si="314"/>
        <v>0</v>
      </c>
      <c r="H441" s="73">
        <f t="shared" si="314"/>
        <v>0</v>
      </c>
      <c r="I441" s="73">
        <f t="shared" si="314"/>
        <v>0</v>
      </c>
      <c r="J441" s="73">
        <f t="shared" si="314"/>
        <v>0</v>
      </c>
      <c r="K441" s="73">
        <f t="shared" si="314"/>
        <v>0</v>
      </c>
      <c r="L441" s="73">
        <f t="shared" si="314"/>
        <v>0</v>
      </c>
      <c r="M441" s="73">
        <f t="shared" si="314"/>
        <v>0</v>
      </c>
      <c r="N441" s="73">
        <f t="shared" si="314"/>
        <v>0</v>
      </c>
      <c r="O441" s="73">
        <f t="shared" si="314"/>
        <v>3360</v>
      </c>
      <c r="P441" s="73">
        <f t="shared" si="314"/>
        <v>3360</v>
      </c>
      <c r="Q441" s="73">
        <f t="shared" si="314"/>
        <v>0</v>
      </c>
      <c r="R441" s="73">
        <f t="shared" si="314"/>
        <v>0</v>
      </c>
      <c r="S441" s="73">
        <f t="shared" si="314"/>
        <v>3360</v>
      </c>
      <c r="T441" s="73">
        <f t="shared" si="314"/>
        <v>0</v>
      </c>
      <c r="U441" s="73">
        <f t="shared" si="314"/>
        <v>0</v>
      </c>
      <c r="V441" s="73">
        <f t="shared" si="314"/>
        <v>3360</v>
      </c>
      <c r="W441" s="73">
        <f t="shared" si="314"/>
        <v>0</v>
      </c>
      <c r="X441" s="73">
        <f t="shared" si="314"/>
        <v>0</v>
      </c>
      <c r="Y441" s="73">
        <f t="shared" si="314"/>
        <v>0</v>
      </c>
      <c r="Z441" s="73">
        <f t="shared" si="314"/>
        <v>3360</v>
      </c>
      <c r="AA441" s="73">
        <f t="shared" si="314"/>
        <v>0</v>
      </c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</row>
    <row r="442" spans="1:66" s="29" customFormat="1" ht="105" customHeight="1">
      <c r="A442" s="70" t="s">
        <v>255</v>
      </c>
      <c r="B442" s="71" t="s">
        <v>3</v>
      </c>
      <c r="C442" s="71" t="s">
        <v>150</v>
      </c>
      <c r="D442" s="72" t="s">
        <v>38</v>
      </c>
      <c r="E442" s="71" t="s">
        <v>152</v>
      </c>
      <c r="F442" s="60"/>
      <c r="G442" s="60">
        <f>H442-F442</f>
        <v>0</v>
      </c>
      <c r="H442" s="154"/>
      <c r="I442" s="154"/>
      <c r="J442" s="154"/>
      <c r="K442" s="154"/>
      <c r="L442" s="154"/>
      <c r="M442" s="154"/>
      <c r="N442" s="154"/>
      <c r="O442" s="60">
        <f>P442-M442</f>
        <v>3360</v>
      </c>
      <c r="P442" s="60">
        <v>3360</v>
      </c>
      <c r="Q442" s="154"/>
      <c r="R442" s="154"/>
      <c r="S442" s="60">
        <f>P442+R442</f>
        <v>3360</v>
      </c>
      <c r="T442" s="154"/>
      <c r="U442" s="155"/>
      <c r="V442" s="60">
        <f>U442+S442</f>
        <v>3360</v>
      </c>
      <c r="W442" s="60">
        <f>T442</f>
        <v>0</v>
      </c>
      <c r="X442" s="156"/>
      <c r="Y442" s="156"/>
      <c r="Z442" s="60">
        <f>V442+X442+Y442</f>
        <v>3360</v>
      </c>
      <c r="AA442" s="60">
        <f>W442+Y442</f>
        <v>0</v>
      </c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</row>
    <row r="443" spans="1:66" s="29" customFormat="1" ht="38.25" customHeight="1">
      <c r="A443" s="70" t="s">
        <v>217</v>
      </c>
      <c r="B443" s="71" t="s">
        <v>3</v>
      </c>
      <c r="C443" s="71" t="s">
        <v>150</v>
      </c>
      <c r="D443" s="72" t="s">
        <v>218</v>
      </c>
      <c r="E443" s="71"/>
      <c r="F443" s="60">
        <f aca="true" t="shared" si="315" ref="F443:U444">F444</f>
        <v>1049</v>
      </c>
      <c r="G443" s="60">
        <f t="shared" si="315"/>
        <v>-92</v>
      </c>
      <c r="H443" s="60">
        <f t="shared" si="315"/>
        <v>957</v>
      </c>
      <c r="I443" s="60">
        <f t="shared" si="315"/>
        <v>0</v>
      </c>
      <c r="J443" s="60">
        <f t="shared" si="315"/>
        <v>1025</v>
      </c>
      <c r="K443" s="60">
        <f t="shared" si="315"/>
        <v>0</v>
      </c>
      <c r="L443" s="60">
        <f t="shared" si="315"/>
        <v>0</v>
      </c>
      <c r="M443" s="60">
        <f t="shared" si="315"/>
        <v>957</v>
      </c>
      <c r="N443" s="60">
        <f t="shared" si="315"/>
        <v>0</v>
      </c>
      <c r="O443" s="60">
        <f aca="true" t="shared" si="316" ref="O443:T443">O444+O446</f>
        <v>-312</v>
      </c>
      <c r="P443" s="60">
        <f t="shared" si="316"/>
        <v>645</v>
      </c>
      <c r="Q443" s="60">
        <f t="shared" si="316"/>
        <v>0</v>
      </c>
      <c r="R443" s="60">
        <f t="shared" si="316"/>
        <v>0</v>
      </c>
      <c r="S443" s="60">
        <f t="shared" si="316"/>
        <v>645</v>
      </c>
      <c r="T443" s="60">
        <f t="shared" si="316"/>
        <v>0</v>
      </c>
      <c r="U443" s="60">
        <f aca="true" t="shared" si="317" ref="U443:AA443">U444+U446</f>
        <v>0</v>
      </c>
      <c r="V443" s="60">
        <f t="shared" si="317"/>
        <v>645</v>
      </c>
      <c r="W443" s="60">
        <f t="shared" si="317"/>
        <v>0</v>
      </c>
      <c r="X443" s="60">
        <f t="shared" si="317"/>
        <v>0</v>
      </c>
      <c r="Y443" s="60">
        <f t="shared" si="317"/>
        <v>0</v>
      </c>
      <c r="Z443" s="60">
        <f t="shared" si="317"/>
        <v>645</v>
      </c>
      <c r="AA443" s="60">
        <f t="shared" si="317"/>
        <v>0</v>
      </c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</row>
    <row r="444" spans="1:66" s="29" customFormat="1" ht="74.25" customHeight="1" hidden="1">
      <c r="A444" s="70" t="s">
        <v>290</v>
      </c>
      <c r="B444" s="71" t="s">
        <v>3</v>
      </c>
      <c r="C444" s="71" t="s">
        <v>150</v>
      </c>
      <c r="D444" s="72" t="s">
        <v>219</v>
      </c>
      <c r="E444" s="71"/>
      <c r="F444" s="60">
        <f t="shared" si="315"/>
        <v>1049</v>
      </c>
      <c r="G444" s="60">
        <f t="shared" si="315"/>
        <v>-92</v>
      </c>
      <c r="H444" s="60">
        <f t="shared" si="315"/>
        <v>957</v>
      </c>
      <c r="I444" s="60">
        <f t="shared" si="315"/>
        <v>0</v>
      </c>
      <c r="J444" s="60">
        <f t="shared" si="315"/>
        <v>1025</v>
      </c>
      <c r="K444" s="60">
        <f t="shared" si="315"/>
        <v>0</v>
      </c>
      <c r="L444" s="60">
        <f t="shared" si="315"/>
        <v>0</v>
      </c>
      <c r="M444" s="60">
        <f t="shared" si="315"/>
        <v>957</v>
      </c>
      <c r="N444" s="60">
        <f t="shared" si="315"/>
        <v>0</v>
      </c>
      <c r="O444" s="60">
        <f t="shared" si="315"/>
        <v>-957</v>
      </c>
      <c r="P444" s="60">
        <f t="shared" si="315"/>
        <v>0</v>
      </c>
      <c r="Q444" s="60">
        <f t="shared" si="315"/>
        <v>0</v>
      </c>
      <c r="R444" s="60">
        <f t="shared" si="315"/>
        <v>0</v>
      </c>
      <c r="S444" s="60">
        <f t="shared" si="315"/>
        <v>0</v>
      </c>
      <c r="T444" s="60">
        <f t="shared" si="315"/>
        <v>0</v>
      </c>
      <c r="U444" s="60">
        <f t="shared" si="315"/>
        <v>0</v>
      </c>
      <c r="V444" s="60">
        <f>V445</f>
        <v>0</v>
      </c>
      <c r="W444" s="60">
        <f>W445</f>
        <v>0</v>
      </c>
      <c r="X444" s="156"/>
      <c r="Y444" s="156"/>
      <c r="Z444" s="154"/>
      <c r="AA444" s="154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</row>
    <row r="445" spans="1:66" s="29" customFormat="1" ht="83.25" customHeight="1" hidden="1">
      <c r="A445" s="70" t="s">
        <v>256</v>
      </c>
      <c r="B445" s="71" t="s">
        <v>3</v>
      </c>
      <c r="C445" s="71" t="s">
        <v>150</v>
      </c>
      <c r="D445" s="72" t="s">
        <v>219</v>
      </c>
      <c r="E445" s="71" t="s">
        <v>144</v>
      </c>
      <c r="F445" s="60">
        <v>1049</v>
      </c>
      <c r="G445" s="60">
        <f>H445-F445</f>
        <v>-92</v>
      </c>
      <c r="H445" s="60">
        <v>957</v>
      </c>
      <c r="I445" s="60"/>
      <c r="J445" s="60">
        <v>1025</v>
      </c>
      <c r="K445" s="154"/>
      <c r="L445" s="154"/>
      <c r="M445" s="60">
        <f>H445+K445</f>
        <v>957</v>
      </c>
      <c r="N445" s="61"/>
      <c r="O445" s="60">
        <f>P445-M445</f>
        <v>-957</v>
      </c>
      <c r="P445" s="60"/>
      <c r="Q445" s="60"/>
      <c r="R445" s="154"/>
      <c r="S445" s="60">
        <f>P445+R445</f>
        <v>0</v>
      </c>
      <c r="T445" s="60"/>
      <c r="U445" s="60">
        <f>R445+T445</f>
        <v>0</v>
      </c>
      <c r="V445" s="60">
        <f>S445+U445</f>
        <v>0</v>
      </c>
      <c r="W445" s="60">
        <f>T445+V445</f>
        <v>0</v>
      </c>
      <c r="X445" s="156"/>
      <c r="Y445" s="156"/>
      <c r="Z445" s="154"/>
      <c r="AA445" s="154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</row>
    <row r="446" spans="1:66" s="29" customFormat="1" ht="144.75" customHeight="1">
      <c r="A446" s="70" t="s">
        <v>344</v>
      </c>
      <c r="B446" s="71" t="s">
        <v>3</v>
      </c>
      <c r="C446" s="71" t="s">
        <v>150</v>
      </c>
      <c r="D446" s="72" t="s">
        <v>219</v>
      </c>
      <c r="E446" s="71"/>
      <c r="F446" s="60"/>
      <c r="G446" s="60"/>
      <c r="H446" s="60"/>
      <c r="I446" s="60"/>
      <c r="J446" s="60"/>
      <c r="K446" s="154"/>
      <c r="L446" s="154"/>
      <c r="M446" s="60"/>
      <c r="N446" s="61"/>
      <c r="O446" s="60">
        <f aca="true" t="shared" si="318" ref="O446:AA446">O447</f>
        <v>645</v>
      </c>
      <c r="P446" s="60">
        <f t="shared" si="318"/>
        <v>645</v>
      </c>
      <c r="Q446" s="60">
        <f t="shared" si="318"/>
        <v>0</v>
      </c>
      <c r="R446" s="60">
        <f t="shared" si="318"/>
        <v>0</v>
      </c>
      <c r="S446" s="60">
        <f t="shared" si="318"/>
        <v>645</v>
      </c>
      <c r="T446" s="60">
        <f t="shared" si="318"/>
        <v>0</v>
      </c>
      <c r="U446" s="60">
        <f t="shared" si="318"/>
        <v>0</v>
      </c>
      <c r="V446" s="60">
        <f t="shared" si="318"/>
        <v>645</v>
      </c>
      <c r="W446" s="60">
        <f t="shared" si="318"/>
        <v>0</v>
      </c>
      <c r="X446" s="60">
        <f t="shared" si="318"/>
        <v>0</v>
      </c>
      <c r="Y446" s="60">
        <f t="shared" si="318"/>
        <v>0</v>
      </c>
      <c r="Z446" s="60">
        <f t="shared" si="318"/>
        <v>645</v>
      </c>
      <c r="AA446" s="60">
        <f t="shared" si="318"/>
        <v>0</v>
      </c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</row>
    <row r="447" spans="1:66" s="29" customFormat="1" ht="100.5" customHeight="1">
      <c r="A447" s="70" t="s">
        <v>256</v>
      </c>
      <c r="B447" s="71" t="s">
        <v>3</v>
      </c>
      <c r="C447" s="71" t="s">
        <v>150</v>
      </c>
      <c r="D447" s="72" t="s">
        <v>219</v>
      </c>
      <c r="E447" s="71" t="s">
        <v>144</v>
      </c>
      <c r="F447" s="60"/>
      <c r="G447" s="60"/>
      <c r="H447" s="60"/>
      <c r="I447" s="60"/>
      <c r="J447" s="60"/>
      <c r="K447" s="154"/>
      <c r="L447" s="154"/>
      <c r="M447" s="60"/>
      <c r="N447" s="61"/>
      <c r="O447" s="60">
        <f>P447-M447</f>
        <v>645</v>
      </c>
      <c r="P447" s="60">
        <v>645</v>
      </c>
      <c r="Q447" s="60"/>
      <c r="R447" s="154"/>
      <c r="S447" s="60">
        <f>P447+R447</f>
        <v>645</v>
      </c>
      <c r="T447" s="60"/>
      <c r="U447" s="155"/>
      <c r="V447" s="60">
        <f>U447+S447</f>
        <v>645</v>
      </c>
      <c r="W447" s="60">
        <f>T447</f>
        <v>0</v>
      </c>
      <c r="X447" s="156"/>
      <c r="Y447" s="156"/>
      <c r="Z447" s="60">
        <f>V447+X447+Y447</f>
        <v>645</v>
      </c>
      <c r="AA447" s="60">
        <f>W447+Y447</f>
        <v>0</v>
      </c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</row>
    <row r="448" spans="1:66" s="29" customFormat="1" ht="38.25" customHeight="1">
      <c r="A448" s="70" t="s">
        <v>121</v>
      </c>
      <c r="B448" s="71" t="s">
        <v>3</v>
      </c>
      <c r="C448" s="71" t="s">
        <v>150</v>
      </c>
      <c r="D448" s="72" t="s">
        <v>122</v>
      </c>
      <c r="E448" s="71"/>
      <c r="F448" s="73">
        <f aca="true" t="shared" si="319" ref="F448:L448">F449+F450+F451+F455</f>
        <v>54400</v>
      </c>
      <c r="G448" s="73">
        <f t="shared" si="319"/>
        <v>-6931</v>
      </c>
      <c r="H448" s="73">
        <f t="shared" si="319"/>
        <v>47469</v>
      </c>
      <c r="I448" s="73">
        <f t="shared" si="319"/>
        <v>0</v>
      </c>
      <c r="J448" s="73">
        <f t="shared" si="319"/>
        <v>51447</v>
      </c>
      <c r="K448" s="73">
        <f t="shared" si="319"/>
        <v>0</v>
      </c>
      <c r="L448" s="73">
        <f t="shared" si="319"/>
        <v>0</v>
      </c>
      <c r="M448" s="73">
        <f>M449+M450+M451+M453+M455</f>
        <v>47469</v>
      </c>
      <c r="N448" s="73">
        <f>N449+N450+N451+N453+N455</f>
        <v>0</v>
      </c>
      <c r="O448" s="73">
        <f aca="true" t="shared" si="320" ref="O448:T448">O449+O450+O451+O453+O455+O457+O464+O466</f>
        <v>-11828</v>
      </c>
      <c r="P448" s="73">
        <f t="shared" si="320"/>
        <v>35641</v>
      </c>
      <c r="Q448" s="73">
        <f t="shared" si="320"/>
        <v>0</v>
      </c>
      <c r="R448" s="73">
        <f t="shared" si="320"/>
        <v>0</v>
      </c>
      <c r="S448" s="73">
        <f t="shared" si="320"/>
        <v>35641</v>
      </c>
      <c r="T448" s="73">
        <f t="shared" si="320"/>
        <v>0</v>
      </c>
      <c r="U448" s="73">
        <f aca="true" t="shared" si="321" ref="U448:AA448">U449+U450+U451+U453+U455+U457+U464+U466</f>
        <v>31</v>
      </c>
      <c r="V448" s="73">
        <f t="shared" si="321"/>
        <v>35672</v>
      </c>
      <c r="W448" s="73">
        <f t="shared" si="321"/>
        <v>0</v>
      </c>
      <c r="X448" s="73">
        <f t="shared" si="321"/>
        <v>0</v>
      </c>
      <c r="Y448" s="73">
        <f t="shared" si="321"/>
        <v>0</v>
      </c>
      <c r="Z448" s="73">
        <f t="shared" si="321"/>
        <v>35672</v>
      </c>
      <c r="AA448" s="73">
        <f t="shared" si="321"/>
        <v>0</v>
      </c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</row>
    <row r="449" spans="1:66" s="29" customFormat="1" ht="57" customHeight="1" hidden="1">
      <c r="A449" s="70" t="s">
        <v>137</v>
      </c>
      <c r="B449" s="71" t="s">
        <v>3</v>
      </c>
      <c r="C449" s="71" t="s">
        <v>150</v>
      </c>
      <c r="D449" s="72" t="s">
        <v>122</v>
      </c>
      <c r="E449" s="71" t="s">
        <v>138</v>
      </c>
      <c r="F449" s="60">
        <v>51395</v>
      </c>
      <c r="G449" s="60">
        <f>H449-F449</f>
        <v>-7016</v>
      </c>
      <c r="H449" s="60">
        <f>1070+220+41500+387+590+1366-838+47+37</f>
        <v>44379</v>
      </c>
      <c r="I449" s="60"/>
      <c r="J449" s="60">
        <f>1137+230+45102+402+630+1463-897+39+51</f>
        <v>48157</v>
      </c>
      <c r="K449" s="154"/>
      <c r="L449" s="154"/>
      <c r="M449" s="60">
        <f>H449+K449</f>
        <v>44379</v>
      </c>
      <c r="N449" s="61"/>
      <c r="O449" s="60">
        <f>P449-M449</f>
        <v>-44379</v>
      </c>
      <c r="P449" s="60"/>
      <c r="Q449" s="60"/>
      <c r="R449" s="154"/>
      <c r="S449" s="60">
        <f>P449+R449</f>
        <v>0</v>
      </c>
      <c r="T449" s="60"/>
      <c r="U449" s="60">
        <f>R449+T449</f>
        <v>0</v>
      </c>
      <c r="V449" s="60">
        <f>S449+U449</f>
        <v>0</v>
      </c>
      <c r="W449" s="60">
        <f aca="true" t="shared" si="322" ref="W449:AA450">T449+V449</f>
        <v>0</v>
      </c>
      <c r="X449" s="60">
        <f t="shared" si="322"/>
        <v>0</v>
      </c>
      <c r="Y449" s="60">
        <f t="shared" si="322"/>
        <v>0</v>
      </c>
      <c r="Z449" s="60">
        <f t="shared" si="322"/>
        <v>0</v>
      </c>
      <c r="AA449" s="60">
        <f t="shared" si="322"/>
        <v>0</v>
      </c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</row>
    <row r="450" spans="1:66" s="29" customFormat="1" ht="21" customHeight="1" hidden="1">
      <c r="A450" s="70" t="s">
        <v>10</v>
      </c>
      <c r="B450" s="71" t="s">
        <v>3</v>
      </c>
      <c r="C450" s="71" t="s">
        <v>150</v>
      </c>
      <c r="D450" s="72" t="s">
        <v>122</v>
      </c>
      <c r="E450" s="71" t="s">
        <v>17</v>
      </c>
      <c r="F450" s="60"/>
      <c r="G450" s="60">
        <f>H450-F450</f>
        <v>90</v>
      </c>
      <c r="H450" s="60">
        <v>90</v>
      </c>
      <c r="I450" s="60"/>
      <c r="J450" s="60">
        <v>90</v>
      </c>
      <c r="K450" s="154"/>
      <c r="L450" s="154"/>
      <c r="M450" s="60">
        <f>H450+K450</f>
        <v>90</v>
      </c>
      <c r="N450" s="61"/>
      <c r="O450" s="60">
        <f>P450-M450</f>
        <v>-90</v>
      </c>
      <c r="P450" s="60"/>
      <c r="Q450" s="60"/>
      <c r="R450" s="154"/>
      <c r="S450" s="60">
        <f>P450+R450</f>
        <v>0</v>
      </c>
      <c r="T450" s="60"/>
      <c r="U450" s="60">
        <f>R450+T450</f>
        <v>0</v>
      </c>
      <c r="V450" s="60">
        <f>S450+U450</f>
        <v>0</v>
      </c>
      <c r="W450" s="60">
        <f t="shared" si="322"/>
        <v>0</v>
      </c>
      <c r="X450" s="60">
        <f t="shared" si="322"/>
        <v>0</v>
      </c>
      <c r="Y450" s="60">
        <f t="shared" si="322"/>
        <v>0</v>
      </c>
      <c r="Z450" s="60">
        <f t="shared" si="322"/>
        <v>0</v>
      </c>
      <c r="AA450" s="60">
        <f t="shared" si="322"/>
        <v>0</v>
      </c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</row>
    <row r="451" spans="1:66" s="29" customFormat="1" ht="55.5" customHeight="1" hidden="1">
      <c r="A451" s="70" t="s">
        <v>265</v>
      </c>
      <c r="B451" s="71" t="s">
        <v>3</v>
      </c>
      <c r="C451" s="71" t="s">
        <v>150</v>
      </c>
      <c r="D451" s="72" t="s">
        <v>186</v>
      </c>
      <c r="E451" s="71"/>
      <c r="F451" s="73">
        <f aca="true" t="shared" si="323" ref="F451:AA451">F452</f>
        <v>1500</v>
      </c>
      <c r="G451" s="73">
        <f t="shared" si="323"/>
        <v>0</v>
      </c>
      <c r="H451" s="73">
        <f t="shared" si="323"/>
        <v>1500</v>
      </c>
      <c r="I451" s="73">
        <f t="shared" si="323"/>
        <v>0</v>
      </c>
      <c r="J451" s="73">
        <f t="shared" si="323"/>
        <v>1600</v>
      </c>
      <c r="K451" s="73">
        <f t="shared" si="323"/>
        <v>0</v>
      </c>
      <c r="L451" s="73">
        <f t="shared" si="323"/>
        <v>0</v>
      </c>
      <c r="M451" s="73">
        <f t="shared" si="323"/>
        <v>1500</v>
      </c>
      <c r="N451" s="73">
        <f t="shared" si="323"/>
        <v>0</v>
      </c>
      <c r="O451" s="73">
        <f t="shared" si="323"/>
        <v>-1500</v>
      </c>
      <c r="P451" s="73">
        <f t="shared" si="323"/>
        <v>0</v>
      </c>
      <c r="Q451" s="73">
        <f t="shared" si="323"/>
        <v>0</v>
      </c>
      <c r="R451" s="73">
        <f t="shared" si="323"/>
        <v>0</v>
      </c>
      <c r="S451" s="73">
        <f t="shared" si="323"/>
        <v>0</v>
      </c>
      <c r="T451" s="73">
        <f t="shared" si="323"/>
        <v>0</v>
      </c>
      <c r="U451" s="73">
        <f t="shared" si="323"/>
        <v>0</v>
      </c>
      <c r="V451" s="73">
        <f t="shared" si="323"/>
        <v>0</v>
      </c>
      <c r="W451" s="73">
        <f t="shared" si="323"/>
        <v>0</v>
      </c>
      <c r="X451" s="73">
        <f t="shared" si="323"/>
        <v>0</v>
      </c>
      <c r="Y451" s="73">
        <f t="shared" si="323"/>
        <v>0</v>
      </c>
      <c r="Z451" s="73">
        <f t="shared" si="323"/>
        <v>0</v>
      </c>
      <c r="AA451" s="73">
        <f t="shared" si="323"/>
        <v>0</v>
      </c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</row>
    <row r="452" spans="1:66" s="29" customFormat="1" ht="71.25" customHeight="1" hidden="1">
      <c r="A452" s="70" t="s">
        <v>256</v>
      </c>
      <c r="B452" s="71" t="s">
        <v>3</v>
      </c>
      <c r="C452" s="71" t="s">
        <v>150</v>
      </c>
      <c r="D452" s="72" t="s">
        <v>186</v>
      </c>
      <c r="E452" s="71" t="s">
        <v>144</v>
      </c>
      <c r="F452" s="60">
        <v>1500</v>
      </c>
      <c r="G452" s="60">
        <f>H452-F452</f>
        <v>0</v>
      </c>
      <c r="H452" s="60">
        <v>1500</v>
      </c>
      <c r="I452" s="60"/>
      <c r="J452" s="60">
        <v>1600</v>
      </c>
      <c r="K452" s="154"/>
      <c r="L452" s="154"/>
      <c r="M452" s="60">
        <f>H452+K452</f>
        <v>1500</v>
      </c>
      <c r="N452" s="61"/>
      <c r="O452" s="60">
        <f>P452-M452</f>
        <v>-1500</v>
      </c>
      <c r="P452" s="60"/>
      <c r="Q452" s="60"/>
      <c r="R452" s="154"/>
      <c r="S452" s="60">
        <f>P452+R452</f>
        <v>0</v>
      </c>
      <c r="T452" s="60"/>
      <c r="U452" s="60">
        <f aca="true" t="shared" si="324" ref="U452:AA452">R452+T452</f>
        <v>0</v>
      </c>
      <c r="V452" s="60">
        <f t="shared" si="324"/>
        <v>0</v>
      </c>
      <c r="W452" s="60">
        <f t="shared" si="324"/>
        <v>0</v>
      </c>
      <c r="X452" s="60">
        <f t="shared" si="324"/>
        <v>0</v>
      </c>
      <c r="Y452" s="60">
        <f t="shared" si="324"/>
        <v>0</v>
      </c>
      <c r="Z452" s="60">
        <f t="shared" si="324"/>
        <v>0</v>
      </c>
      <c r="AA452" s="60">
        <f t="shared" si="324"/>
        <v>0</v>
      </c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</row>
    <row r="453" spans="1:66" s="29" customFormat="1" ht="69" customHeight="1" hidden="1">
      <c r="A453" s="70" t="s">
        <v>264</v>
      </c>
      <c r="B453" s="71" t="s">
        <v>3</v>
      </c>
      <c r="C453" s="71" t="s">
        <v>150</v>
      </c>
      <c r="D453" s="72" t="s">
        <v>186</v>
      </c>
      <c r="E453" s="71"/>
      <c r="F453" s="60"/>
      <c r="G453" s="60"/>
      <c r="H453" s="60"/>
      <c r="I453" s="60"/>
      <c r="J453" s="60"/>
      <c r="K453" s="154"/>
      <c r="L453" s="154"/>
      <c r="M453" s="60">
        <f>M454</f>
        <v>0</v>
      </c>
      <c r="N453" s="61">
        <f>N454</f>
        <v>0</v>
      </c>
      <c r="O453" s="60">
        <f>O454</f>
        <v>0</v>
      </c>
      <c r="P453" s="60">
        <f>P454</f>
        <v>0</v>
      </c>
      <c r="Q453" s="60">
        <f>Q454</f>
        <v>0</v>
      </c>
      <c r="R453" s="154"/>
      <c r="S453" s="154"/>
      <c r="T453" s="60">
        <f>T454</f>
        <v>0</v>
      </c>
      <c r="U453" s="154"/>
      <c r="V453" s="154"/>
      <c r="W453" s="154"/>
      <c r="X453" s="154"/>
      <c r="Y453" s="154"/>
      <c r="Z453" s="154"/>
      <c r="AA453" s="154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</row>
    <row r="454" spans="1:66" s="29" customFormat="1" ht="85.5" customHeight="1" hidden="1">
      <c r="A454" s="70" t="s">
        <v>256</v>
      </c>
      <c r="B454" s="71" t="s">
        <v>3</v>
      </c>
      <c r="C454" s="71" t="s">
        <v>150</v>
      </c>
      <c r="D454" s="72" t="s">
        <v>186</v>
      </c>
      <c r="E454" s="71" t="s">
        <v>144</v>
      </c>
      <c r="F454" s="60"/>
      <c r="G454" s="60"/>
      <c r="H454" s="60"/>
      <c r="I454" s="60"/>
      <c r="J454" s="60"/>
      <c r="K454" s="154"/>
      <c r="L454" s="154"/>
      <c r="M454" s="60"/>
      <c r="N454" s="61"/>
      <c r="O454" s="60">
        <f>P454-M454</f>
        <v>0</v>
      </c>
      <c r="P454" s="60"/>
      <c r="Q454" s="60"/>
      <c r="R454" s="154"/>
      <c r="S454" s="154"/>
      <c r="T454" s="60"/>
      <c r="U454" s="154"/>
      <c r="V454" s="154"/>
      <c r="W454" s="154"/>
      <c r="X454" s="154"/>
      <c r="Y454" s="154"/>
      <c r="Z454" s="154"/>
      <c r="AA454" s="154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</row>
    <row r="455" spans="1:66" s="29" customFormat="1" ht="84.75" customHeight="1" hidden="1">
      <c r="A455" s="70" t="s">
        <v>259</v>
      </c>
      <c r="B455" s="71" t="s">
        <v>3</v>
      </c>
      <c r="C455" s="71" t="s">
        <v>150</v>
      </c>
      <c r="D455" s="72" t="s">
        <v>187</v>
      </c>
      <c r="E455" s="71"/>
      <c r="F455" s="73">
        <f aca="true" t="shared" si="325" ref="F455:AA455">F456</f>
        <v>1505</v>
      </c>
      <c r="G455" s="73">
        <f t="shared" si="325"/>
        <v>-5</v>
      </c>
      <c r="H455" s="73">
        <f t="shared" si="325"/>
        <v>1500</v>
      </c>
      <c r="I455" s="73">
        <f t="shared" si="325"/>
        <v>0</v>
      </c>
      <c r="J455" s="73">
        <f t="shared" si="325"/>
        <v>1600</v>
      </c>
      <c r="K455" s="73">
        <f t="shared" si="325"/>
        <v>0</v>
      </c>
      <c r="L455" s="73">
        <f t="shared" si="325"/>
        <v>0</v>
      </c>
      <c r="M455" s="73">
        <f t="shared" si="325"/>
        <v>1500</v>
      </c>
      <c r="N455" s="73">
        <f t="shared" si="325"/>
        <v>0</v>
      </c>
      <c r="O455" s="73">
        <f t="shared" si="325"/>
        <v>-1500</v>
      </c>
      <c r="P455" s="73">
        <f t="shared" si="325"/>
        <v>0</v>
      </c>
      <c r="Q455" s="73">
        <f t="shared" si="325"/>
        <v>0</v>
      </c>
      <c r="R455" s="73">
        <f t="shared" si="325"/>
        <v>0</v>
      </c>
      <c r="S455" s="73">
        <f t="shared" si="325"/>
        <v>0</v>
      </c>
      <c r="T455" s="73">
        <f t="shared" si="325"/>
        <v>0</v>
      </c>
      <c r="U455" s="73">
        <f t="shared" si="325"/>
        <v>0</v>
      </c>
      <c r="V455" s="73">
        <f t="shared" si="325"/>
        <v>0</v>
      </c>
      <c r="W455" s="73">
        <f t="shared" si="325"/>
        <v>0</v>
      </c>
      <c r="X455" s="73">
        <f t="shared" si="325"/>
        <v>0</v>
      </c>
      <c r="Y455" s="73">
        <f t="shared" si="325"/>
        <v>0</v>
      </c>
      <c r="Z455" s="73">
        <f t="shared" si="325"/>
        <v>0</v>
      </c>
      <c r="AA455" s="73">
        <f t="shared" si="325"/>
        <v>0</v>
      </c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</row>
    <row r="456" spans="1:66" s="29" customFormat="1" ht="78" customHeight="1" hidden="1">
      <c r="A456" s="70" t="s">
        <v>256</v>
      </c>
      <c r="B456" s="71" t="s">
        <v>3</v>
      </c>
      <c r="C456" s="71" t="s">
        <v>150</v>
      </c>
      <c r="D456" s="72" t="s">
        <v>187</v>
      </c>
      <c r="E456" s="71" t="s">
        <v>144</v>
      </c>
      <c r="F456" s="60">
        <v>1505</v>
      </c>
      <c r="G456" s="60">
        <f>H456-F456</f>
        <v>-5</v>
      </c>
      <c r="H456" s="60">
        <v>1500</v>
      </c>
      <c r="I456" s="60"/>
      <c r="J456" s="60">
        <v>1600</v>
      </c>
      <c r="K456" s="154"/>
      <c r="L456" s="154"/>
      <c r="M456" s="60">
        <f>H456+K456</f>
        <v>1500</v>
      </c>
      <c r="N456" s="61"/>
      <c r="O456" s="60">
        <f>P456-M456</f>
        <v>-1500</v>
      </c>
      <c r="P456" s="60"/>
      <c r="Q456" s="60"/>
      <c r="R456" s="154"/>
      <c r="S456" s="60">
        <f>P456+R456</f>
        <v>0</v>
      </c>
      <c r="T456" s="60"/>
      <c r="U456" s="60">
        <f aca="true" t="shared" si="326" ref="U456:AA456">R456+T456</f>
        <v>0</v>
      </c>
      <c r="V456" s="60">
        <f t="shared" si="326"/>
        <v>0</v>
      </c>
      <c r="W456" s="60">
        <f t="shared" si="326"/>
        <v>0</v>
      </c>
      <c r="X456" s="60">
        <f t="shared" si="326"/>
        <v>0</v>
      </c>
      <c r="Y456" s="60">
        <f t="shared" si="326"/>
        <v>0</v>
      </c>
      <c r="Z456" s="60">
        <f t="shared" si="326"/>
        <v>0</v>
      </c>
      <c r="AA456" s="60">
        <f t="shared" si="326"/>
        <v>0</v>
      </c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</row>
    <row r="457" spans="1:66" s="29" customFormat="1" ht="105.75" customHeight="1">
      <c r="A457" s="70" t="s">
        <v>301</v>
      </c>
      <c r="B457" s="71" t="s">
        <v>3</v>
      </c>
      <c r="C457" s="71" t="s">
        <v>150</v>
      </c>
      <c r="D457" s="72" t="s">
        <v>291</v>
      </c>
      <c r="E457" s="71"/>
      <c r="F457" s="60"/>
      <c r="G457" s="60"/>
      <c r="H457" s="60"/>
      <c r="I457" s="60"/>
      <c r="J457" s="60"/>
      <c r="K457" s="154"/>
      <c r="L457" s="154"/>
      <c r="M457" s="60"/>
      <c r="N457" s="61"/>
      <c r="O457" s="60">
        <f aca="true" t="shared" si="327" ref="O457:T457">O458+O460+O462</f>
        <v>35227</v>
      </c>
      <c r="P457" s="60">
        <f t="shared" si="327"/>
        <v>35227</v>
      </c>
      <c r="Q457" s="60">
        <f t="shared" si="327"/>
        <v>0</v>
      </c>
      <c r="R457" s="60">
        <f t="shared" si="327"/>
        <v>0</v>
      </c>
      <c r="S457" s="60">
        <f t="shared" si="327"/>
        <v>35227</v>
      </c>
      <c r="T457" s="60">
        <f t="shared" si="327"/>
        <v>0</v>
      </c>
      <c r="U457" s="60">
        <f aca="true" t="shared" si="328" ref="U457:AA457">U458+U460+U462</f>
        <v>31</v>
      </c>
      <c r="V457" s="60">
        <f t="shared" si="328"/>
        <v>35258</v>
      </c>
      <c r="W457" s="60">
        <f t="shared" si="328"/>
        <v>0</v>
      </c>
      <c r="X457" s="60">
        <f t="shared" si="328"/>
        <v>0</v>
      </c>
      <c r="Y457" s="60">
        <f t="shared" si="328"/>
        <v>0</v>
      </c>
      <c r="Z457" s="60">
        <f t="shared" si="328"/>
        <v>35258</v>
      </c>
      <c r="AA457" s="60">
        <f t="shared" si="328"/>
        <v>0</v>
      </c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</row>
    <row r="458" spans="1:66" s="29" customFormat="1" ht="87.75" customHeight="1">
      <c r="A458" s="70" t="s">
        <v>336</v>
      </c>
      <c r="B458" s="71" t="s">
        <v>3</v>
      </c>
      <c r="C458" s="71" t="s">
        <v>150</v>
      </c>
      <c r="D458" s="72" t="s">
        <v>292</v>
      </c>
      <c r="E458" s="71"/>
      <c r="F458" s="60"/>
      <c r="G458" s="60"/>
      <c r="H458" s="60"/>
      <c r="I458" s="60"/>
      <c r="J458" s="60"/>
      <c r="K458" s="154"/>
      <c r="L458" s="154"/>
      <c r="M458" s="60"/>
      <c r="N458" s="61"/>
      <c r="O458" s="60">
        <f aca="true" t="shared" si="329" ref="O458:AA458">O459</f>
        <v>240</v>
      </c>
      <c r="P458" s="60">
        <f t="shared" si="329"/>
        <v>240</v>
      </c>
      <c r="Q458" s="60">
        <f t="shared" si="329"/>
        <v>0</v>
      </c>
      <c r="R458" s="60">
        <f t="shared" si="329"/>
        <v>0</v>
      </c>
      <c r="S458" s="60">
        <f t="shared" si="329"/>
        <v>240</v>
      </c>
      <c r="T458" s="60">
        <f t="shared" si="329"/>
        <v>0</v>
      </c>
      <c r="U458" s="60">
        <f t="shared" si="329"/>
        <v>0</v>
      </c>
      <c r="V458" s="60">
        <f t="shared" si="329"/>
        <v>240</v>
      </c>
      <c r="W458" s="60">
        <f t="shared" si="329"/>
        <v>0</v>
      </c>
      <c r="X458" s="60">
        <f t="shared" si="329"/>
        <v>0</v>
      </c>
      <c r="Y458" s="60">
        <f t="shared" si="329"/>
        <v>0</v>
      </c>
      <c r="Z458" s="60">
        <f t="shared" si="329"/>
        <v>240</v>
      </c>
      <c r="AA458" s="60">
        <f t="shared" si="329"/>
        <v>0</v>
      </c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</row>
    <row r="459" spans="1:66" s="29" customFormat="1" ht="106.5" customHeight="1">
      <c r="A459" s="70" t="s">
        <v>256</v>
      </c>
      <c r="B459" s="71" t="s">
        <v>3</v>
      </c>
      <c r="C459" s="71" t="s">
        <v>150</v>
      </c>
      <c r="D459" s="72" t="s">
        <v>292</v>
      </c>
      <c r="E459" s="71" t="s">
        <v>144</v>
      </c>
      <c r="F459" s="60"/>
      <c r="G459" s="60"/>
      <c r="H459" s="60"/>
      <c r="I459" s="60"/>
      <c r="J459" s="60"/>
      <c r="K459" s="154"/>
      <c r="L459" s="154"/>
      <c r="M459" s="60"/>
      <c r="N459" s="61"/>
      <c r="O459" s="60">
        <f>P459-M459</f>
        <v>240</v>
      </c>
      <c r="P459" s="60">
        <v>240</v>
      </c>
      <c r="Q459" s="60"/>
      <c r="R459" s="154"/>
      <c r="S459" s="60">
        <f>P459+R459</f>
        <v>240</v>
      </c>
      <c r="T459" s="60"/>
      <c r="U459" s="155"/>
      <c r="V459" s="60">
        <f>U459+S459</f>
        <v>240</v>
      </c>
      <c r="W459" s="60">
        <f>T459</f>
        <v>0</v>
      </c>
      <c r="X459" s="156"/>
      <c r="Y459" s="156"/>
      <c r="Z459" s="60">
        <f>V459+X459+Y459</f>
        <v>240</v>
      </c>
      <c r="AA459" s="60">
        <f>W459+Y459</f>
        <v>0</v>
      </c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</row>
    <row r="460" spans="1:66" s="29" customFormat="1" ht="144" customHeight="1">
      <c r="A460" s="104" t="s">
        <v>335</v>
      </c>
      <c r="B460" s="71" t="s">
        <v>3</v>
      </c>
      <c r="C460" s="71" t="s">
        <v>150</v>
      </c>
      <c r="D460" s="72" t="s">
        <v>334</v>
      </c>
      <c r="E460" s="71"/>
      <c r="F460" s="60"/>
      <c r="G460" s="60"/>
      <c r="H460" s="60"/>
      <c r="I460" s="60"/>
      <c r="J460" s="60"/>
      <c r="K460" s="154"/>
      <c r="L460" s="154"/>
      <c r="M460" s="60"/>
      <c r="N460" s="61"/>
      <c r="O460" s="60">
        <f aca="true" t="shared" si="330" ref="O460:AA460">O461</f>
        <v>4000</v>
      </c>
      <c r="P460" s="60">
        <f t="shared" si="330"/>
        <v>4000</v>
      </c>
      <c r="Q460" s="60">
        <f t="shared" si="330"/>
        <v>0</v>
      </c>
      <c r="R460" s="60">
        <f t="shared" si="330"/>
        <v>0</v>
      </c>
      <c r="S460" s="60">
        <f t="shared" si="330"/>
        <v>4000</v>
      </c>
      <c r="T460" s="60">
        <f t="shared" si="330"/>
        <v>0</v>
      </c>
      <c r="U460" s="60">
        <f t="shared" si="330"/>
        <v>0</v>
      </c>
      <c r="V460" s="60">
        <f t="shared" si="330"/>
        <v>4000</v>
      </c>
      <c r="W460" s="60">
        <f t="shared" si="330"/>
        <v>0</v>
      </c>
      <c r="X460" s="60">
        <f t="shared" si="330"/>
        <v>0</v>
      </c>
      <c r="Y460" s="60">
        <f t="shared" si="330"/>
        <v>0</v>
      </c>
      <c r="Z460" s="60">
        <f t="shared" si="330"/>
        <v>4000</v>
      </c>
      <c r="AA460" s="60">
        <f t="shared" si="330"/>
        <v>0</v>
      </c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</row>
    <row r="461" spans="1:66" s="29" customFormat="1" ht="110.25" customHeight="1">
      <c r="A461" s="70" t="s">
        <v>256</v>
      </c>
      <c r="B461" s="71" t="s">
        <v>3</v>
      </c>
      <c r="C461" s="71" t="s">
        <v>150</v>
      </c>
      <c r="D461" s="72" t="s">
        <v>334</v>
      </c>
      <c r="E461" s="71" t="s">
        <v>144</v>
      </c>
      <c r="F461" s="60"/>
      <c r="G461" s="60"/>
      <c r="H461" s="60"/>
      <c r="I461" s="60"/>
      <c r="J461" s="60"/>
      <c r="K461" s="154"/>
      <c r="L461" s="154"/>
      <c r="M461" s="60"/>
      <c r="N461" s="61"/>
      <c r="O461" s="60">
        <f>P461-M461</f>
        <v>4000</v>
      </c>
      <c r="P461" s="60">
        <v>4000</v>
      </c>
      <c r="Q461" s="60"/>
      <c r="R461" s="154"/>
      <c r="S461" s="60">
        <f>P461+R461</f>
        <v>4000</v>
      </c>
      <c r="T461" s="60"/>
      <c r="U461" s="155"/>
      <c r="V461" s="60">
        <f>U461+S461</f>
        <v>4000</v>
      </c>
      <c r="W461" s="60">
        <f>T461</f>
        <v>0</v>
      </c>
      <c r="X461" s="156"/>
      <c r="Y461" s="156"/>
      <c r="Z461" s="60">
        <f>V461+X461+Y461</f>
        <v>4000</v>
      </c>
      <c r="AA461" s="60">
        <f>W461+Y461</f>
        <v>0</v>
      </c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</row>
    <row r="462" spans="1:66" s="29" customFormat="1" ht="75" customHeight="1">
      <c r="A462" s="70" t="s">
        <v>302</v>
      </c>
      <c r="B462" s="71" t="s">
        <v>3</v>
      </c>
      <c r="C462" s="71" t="s">
        <v>150</v>
      </c>
      <c r="D462" s="72" t="s">
        <v>300</v>
      </c>
      <c r="E462" s="71"/>
      <c r="F462" s="60"/>
      <c r="G462" s="60"/>
      <c r="H462" s="60"/>
      <c r="I462" s="60"/>
      <c r="J462" s="60"/>
      <c r="K462" s="154"/>
      <c r="L462" s="154"/>
      <c r="M462" s="60"/>
      <c r="N462" s="61"/>
      <c r="O462" s="60">
        <f aca="true" t="shared" si="331" ref="O462:AA462">O463</f>
        <v>30987</v>
      </c>
      <c r="P462" s="60">
        <f t="shared" si="331"/>
        <v>30987</v>
      </c>
      <c r="Q462" s="60">
        <f t="shared" si="331"/>
        <v>0</v>
      </c>
      <c r="R462" s="60">
        <f t="shared" si="331"/>
        <v>0</v>
      </c>
      <c r="S462" s="60">
        <f t="shared" si="331"/>
        <v>30987</v>
      </c>
      <c r="T462" s="60">
        <f t="shared" si="331"/>
        <v>0</v>
      </c>
      <c r="U462" s="60">
        <f t="shared" si="331"/>
        <v>31</v>
      </c>
      <c r="V462" s="60">
        <f t="shared" si="331"/>
        <v>31018</v>
      </c>
      <c r="W462" s="60">
        <f t="shared" si="331"/>
        <v>0</v>
      </c>
      <c r="X462" s="60">
        <f t="shared" si="331"/>
        <v>0</v>
      </c>
      <c r="Y462" s="60">
        <f t="shared" si="331"/>
        <v>0</v>
      </c>
      <c r="Z462" s="60">
        <f t="shared" si="331"/>
        <v>31018</v>
      </c>
      <c r="AA462" s="60">
        <f t="shared" si="331"/>
        <v>0</v>
      </c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</row>
    <row r="463" spans="1:66" s="29" customFormat="1" ht="69.75" customHeight="1">
      <c r="A463" s="70" t="s">
        <v>137</v>
      </c>
      <c r="B463" s="71" t="s">
        <v>3</v>
      </c>
      <c r="C463" s="71" t="s">
        <v>150</v>
      </c>
      <c r="D463" s="72" t="s">
        <v>300</v>
      </c>
      <c r="E463" s="71" t="s">
        <v>138</v>
      </c>
      <c r="F463" s="60"/>
      <c r="G463" s="60"/>
      <c r="H463" s="60"/>
      <c r="I463" s="60"/>
      <c r="J463" s="60"/>
      <c r="K463" s="154"/>
      <c r="L463" s="154"/>
      <c r="M463" s="60"/>
      <c r="N463" s="61"/>
      <c r="O463" s="60">
        <f>P463-M463</f>
        <v>30987</v>
      </c>
      <c r="P463" s="60">
        <f>30855+132</f>
        <v>30987</v>
      </c>
      <c r="Q463" s="60"/>
      <c r="R463" s="154"/>
      <c r="S463" s="60">
        <f>P463+R463</f>
        <v>30987</v>
      </c>
      <c r="T463" s="60"/>
      <c r="U463" s="158">
        <v>31</v>
      </c>
      <c r="V463" s="60">
        <f>U463+S463</f>
        <v>31018</v>
      </c>
      <c r="W463" s="60">
        <f>T463</f>
        <v>0</v>
      </c>
      <c r="X463" s="156"/>
      <c r="Y463" s="156"/>
      <c r="Z463" s="60">
        <f>V463+X463+Y463</f>
        <v>31018</v>
      </c>
      <c r="AA463" s="60">
        <f>W463+Y463</f>
        <v>0</v>
      </c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</row>
    <row r="464" spans="1:66" s="29" customFormat="1" ht="59.25" customHeight="1">
      <c r="A464" s="70" t="s">
        <v>372</v>
      </c>
      <c r="B464" s="71" t="s">
        <v>3</v>
      </c>
      <c r="C464" s="71" t="s">
        <v>150</v>
      </c>
      <c r="D464" s="72" t="s">
        <v>337</v>
      </c>
      <c r="E464" s="71"/>
      <c r="F464" s="60"/>
      <c r="G464" s="60"/>
      <c r="H464" s="60"/>
      <c r="I464" s="60"/>
      <c r="J464" s="60"/>
      <c r="K464" s="154"/>
      <c r="L464" s="154"/>
      <c r="M464" s="60"/>
      <c r="N464" s="61"/>
      <c r="O464" s="60">
        <f aca="true" t="shared" si="332" ref="O464:AA464">O465</f>
        <v>335</v>
      </c>
      <c r="P464" s="60">
        <f t="shared" si="332"/>
        <v>335</v>
      </c>
      <c r="Q464" s="60">
        <f t="shared" si="332"/>
        <v>0</v>
      </c>
      <c r="R464" s="60">
        <f t="shared" si="332"/>
        <v>0</v>
      </c>
      <c r="S464" s="60">
        <f t="shared" si="332"/>
        <v>335</v>
      </c>
      <c r="T464" s="60">
        <f t="shared" si="332"/>
        <v>0</v>
      </c>
      <c r="U464" s="60">
        <f t="shared" si="332"/>
        <v>0</v>
      </c>
      <c r="V464" s="60">
        <f t="shared" si="332"/>
        <v>335</v>
      </c>
      <c r="W464" s="60">
        <f t="shared" si="332"/>
        <v>0</v>
      </c>
      <c r="X464" s="60">
        <f t="shared" si="332"/>
        <v>0</v>
      </c>
      <c r="Y464" s="60">
        <f t="shared" si="332"/>
        <v>0</v>
      </c>
      <c r="Z464" s="60">
        <f t="shared" si="332"/>
        <v>335</v>
      </c>
      <c r="AA464" s="60">
        <f t="shared" si="332"/>
        <v>0</v>
      </c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</row>
    <row r="465" spans="1:66" s="29" customFormat="1" ht="69.75" customHeight="1">
      <c r="A465" s="70" t="s">
        <v>137</v>
      </c>
      <c r="B465" s="71" t="s">
        <v>3</v>
      </c>
      <c r="C465" s="71" t="s">
        <v>150</v>
      </c>
      <c r="D465" s="72" t="s">
        <v>337</v>
      </c>
      <c r="E465" s="71" t="s">
        <v>138</v>
      </c>
      <c r="F465" s="60"/>
      <c r="G465" s="60"/>
      <c r="H465" s="60"/>
      <c r="I465" s="60"/>
      <c r="J465" s="60"/>
      <c r="K465" s="154"/>
      <c r="L465" s="154"/>
      <c r="M465" s="60"/>
      <c r="N465" s="61"/>
      <c r="O465" s="60">
        <f>P465-M465</f>
        <v>335</v>
      </c>
      <c r="P465" s="60">
        <v>335</v>
      </c>
      <c r="Q465" s="60"/>
      <c r="R465" s="154"/>
      <c r="S465" s="60">
        <f>P465+R465</f>
        <v>335</v>
      </c>
      <c r="T465" s="60"/>
      <c r="U465" s="155"/>
      <c r="V465" s="60">
        <f>U465+S465</f>
        <v>335</v>
      </c>
      <c r="W465" s="60">
        <f>T465</f>
        <v>0</v>
      </c>
      <c r="X465" s="156"/>
      <c r="Y465" s="156"/>
      <c r="Z465" s="60">
        <f>V465+X465+Y465</f>
        <v>335</v>
      </c>
      <c r="AA465" s="60">
        <f>W465+Y465</f>
        <v>0</v>
      </c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</row>
    <row r="466" spans="1:66" s="29" customFormat="1" ht="48.75" customHeight="1">
      <c r="A466" s="70" t="s">
        <v>365</v>
      </c>
      <c r="B466" s="71" t="s">
        <v>3</v>
      </c>
      <c r="C466" s="71" t="s">
        <v>150</v>
      </c>
      <c r="D466" s="72" t="s">
        <v>303</v>
      </c>
      <c r="E466" s="71"/>
      <c r="F466" s="60"/>
      <c r="G466" s="60"/>
      <c r="H466" s="60"/>
      <c r="I466" s="60"/>
      <c r="J466" s="60"/>
      <c r="K466" s="154"/>
      <c r="L466" s="154"/>
      <c r="M466" s="60"/>
      <c r="N466" s="61"/>
      <c r="O466" s="60">
        <f aca="true" t="shared" si="333" ref="O466:AA467">O467</f>
        <v>79</v>
      </c>
      <c r="P466" s="60">
        <f t="shared" si="333"/>
        <v>79</v>
      </c>
      <c r="Q466" s="60">
        <f t="shared" si="333"/>
        <v>0</v>
      </c>
      <c r="R466" s="60">
        <f t="shared" si="333"/>
        <v>0</v>
      </c>
      <c r="S466" s="60">
        <f t="shared" si="333"/>
        <v>79</v>
      </c>
      <c r="T466" s="60">
        <f t="shared" si="333"/>
        <v>0</v>
      </c>
      <c r="U466" s="60">
        <f t="shared" si="333"/>
        <v>0</v>
      </c>
      <c r="V466" s="60">
        <f t="shared" si="333"/>
        <v>79</v>
      </c>
      <c r="W466" s="60">
        <f t="shared" si="333"/>
        <v>0</v>
      </c>
      <c r="X466" s="60">
        <f t="shared" si="333"/>
        <v>0</v>
      </c>
      <c r="Y466" s="60">
        <f t="shared" si="333"/>
        <v>0</v>
      </c>
      <c r="Z466" s="60">
        <f t="shared" si="333"/>
        <v>79</v>
      </c>
      <c r="AA466" s="60">
        <f t="shared" si="333"/>
        <v>0</v>
      </c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</row>
    <row r="467" spans="1:66" s="29" customFormat="1" ht="58.5" customHeight="1">
      <c r="A467" s="70" t="s">
        <v>366</v>
      </c>
      <c r="B467" s="71" t="s">
        <v>3</v>
      </c>
      <c r="C467" s="71" t="s">
        <v>150</v>
      </c>
      <c r="D467" s="72" t="s">
        <v>304</v>
      </c>
      <c r="E467" s="71"/>
      <c r="F467" s="60"/>
      <c r="G467" s="60"/>
      <c r="H467" s="60"/>
      <c r="I467" s="60"/>
      <c r="J467" s="60"/>
      <c r="K467" s="154"/>
      <c r="L467" s="154"/>
      <c r="M467" s="60"/>
      <c r="N467" s="61"/>
      <c r="O467" s="60">
        <f t="shared" si="333"/>
        <v>79</v>
      </c>
      <c r="P467" s="60">
        <f t="shared" si="333"/>
        <v>79</v>
      </c>
      <c r="Q467" s="60">
        <f t="shared" si="333"/>
        <v>0</v>
      </c>
      <c r="R467" s="60">
        <f t="shared" si="333"/>
        <v>0</v>
      </c>
      <c r="S467" s="60">
        <f t="shared" si="333"/>
        <v>79</v>
      </c>
      <c r="T467" s="60">
        <f t="shared" si="333"/>
        <v>0</v>
      </c>
      <c r="U467" s="60">
        <f t="shared" si="333"/>
        <v>0</v>
      </c>
      <c r="V467" s="60">
        <f t="shared" si="333"/>
        <v>79</v>
      </c>
      <c r="W467" s="60">
        <f t="shared" si="333"/>
        <v>0</v>
      </c>
      <c r="X467" s="60">
        <f t="shared" si="333"/>
        <v>0</v>
      </c>
      <c r="Y467" s="60">
        <f t="shared" si="333"/>
        <v>0</v>
      </c>
      <c r="Z467" s="60">
        <f t="shared" si="333"/>
        <v>79</v>
      </c>
      <c r="AA467" s="60">
        <f t="shared" si="333"/>
        <v>0</v>
      </c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</row>
    <row r="468" spans="1:66" s="29" customFormat="1" ht="72.75" customHeight="1">
      <c r="A468" s="70" t="s">
        <v>137</v>
      </c>
      <c r="B468" s="71" t="s">
        <v>3</v>
      </c>
      <c r="C468" s="71" t="s">
        <v>150</v>
      </c>
      <c r="D468" s="72" t="s">
        <v>304</v>
      </c>
      <c r="E468" s="71" t="s">
        <v>138</v>
      </c>
      <c r="F468" s="60"/>
      <c r="G468" s="60"/>
      <c r="H468" s="60"/>
      <c r="I468" s="60"/>
      <c r="J468" s="60"/>
      <c r="K468" s="154"/>
      <c r="L468" s="154"/>
      <c r="M468" s="60"/>
      <c r="N468" s="61"/>
      <c r="O468" s="60">
        <f>P468-M468</f>
        <v>79</v>
      </c>
      <c r="P468" s="60">
        <f>37+42</f>
        <v>79</v>
      </c>
      <c r="Q468" s="60"/>
      <c r="R468" s="60"/>
      <c r="S468" s="60">
        <f>P468+R468</f>
        <v>79</v>
      </c>
      <c r="T468" s="60"/>
      <c r="U468" s="155"/>
      <c r="V468" s="60">
        <f>U468+S468</f>
        <v>79</v>
      </c>
      <c r="W468" s="60">
        <f>T468</f>
        <v>0</v>
      </c>
      <c r="X468" s="156"/>
      <c r="Y468" s="156"/>
      <c r="Z468" s="60">
        <f>V468+X468+Y468</f>
        <v>79</v>
      </c>
      <c r="AA468" s="60">
        <f>W468+Y468</f>
        <v>0</v>
      </c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</row>
    <row r="469" spans="1:66" s="29" customFormat="1" ht="42" customHeight="1" hidden="1">
      <c r="A469" s="54" t="s">
        <v>286</v>
      </c>
      <c r="B469" s="71"/>
      <c r="C469" s="71"/>
      <c r="D469" s="72"/>
      <c r="E469" s="71"/>
      <c r="F469" s="57">
        <v>430993</v>
      </c>
      <c r="G469" s="57">
        <f>H469-F469</f>
        <v>-207037</v>
      </c>
      <c r="H469" s="57">
        <v>223956</v>
      </c>
      <c r="I469" s="57"/>
      <c r="J469" s="57">
        <v>460000</v>
      </c>
      <c r="K469" s="154"/>
      <c r="L469" s="154"/>
      <c r="M469" s="57">
        <f>H469+K469</f>
        <v>223956</v>
      </c>
      <c r="N469" s="148"/>
      <c r="O469" s="57">
        <f>P469-M469</f>
        <v>-223956</v>
      </c>
      <c r="P469" s="57">
        <f>I469+K469</f>
        <v>0</v>
      </c>
      <c r="Q469" s="57"/>
      <c r="R469" s="154"/>
      <c r="S469" s="60">
        <f>P469+R469</f>
        <v>0</v>
      </c>
      <c r="T469" s="57"/>
      <c r="U469" s="155"/>
      <c r="V469" s="157"/>
      <c r="W469" s="157"/>
      <c r="X469" s="156"/>
      <c r="Y469" s="156"/>
      <c r="Z469" s="154"/>
      <c r="AA469" s="154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</row>
    <row r="470" spans="1:27" ht="15.75">
      <c r="A470" s="41"/>
      <c r="B470" s="42"/>
      <c r="C470" s="42"/>
      <c r="D470" s="43"/>
      <c r="E470" s="42"/>
      <c r="F470" s="44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7"/>
      <c r="W470" s="47"/>
      <c r="X470" s="44"/>
      <c r="Y470" s="44"/>
      <c r="Z470" s="48"/>
      <c r="AA470" s="48"/>
    </row>
    <row r="471" spans="1:66" s="8" customFormat="1" ht="58.5" customHeight="1">
      <c r="A471" s="49" t="s">
        <v>118</v>
      </c>
      <c r="B471" s="50"/>
      <c r="C471" s="50"/>
      <c r="D471" s="51"/>
      <c r="E471" s="50"/>
      <c r="F471" s="52" t="e">
        <f aca="true" t="shared" si="334" ref="F471:S471">F19+F67+F89+F157+F241+F252+F318+F352+F399+F469</f>
        <v>#REF!</v>
      </c>
      <c r="G471" s="52">
        <f t="shared" si="334"/>
        <v>1408471</v>
      </c>
      <c r="H471" s="52">
        <f t="shared" si="334"/>
        <v>8509729</v>
      </c>
      <c r="I471" s="52">
        <f t="shared" si="334"/>
        <v>50000</v>
      </c>
      <c r="J471" s="52">
        <f t="shared" si="334"/>
        <v>9189387</v>
      </c>
      <c r="K471" s="52">
        <f t="shared" si="334"/>
        <v>0</v>
      </c>
      <c r="L471" s="52">
        <f t="shared" si="334"/>
        <v>0</v>
      </c>
      <c r="M471" s="52">
        <f t="shared" si="334"/>
        <v>8509729</v>
      </c>
      <c r="N471" s="52">
        <f t="shared" si="334"/>
        <v>50000</v>
      </c>
      <c r="O471" s="52">
        <f t="shared" si="334"/>
        <v>-2150628</v>
      </c>
      <c r="P471" s="52">
        <f t="shared" si="334"/>
        <v>6359101</v>
      </c>
      <c r="Q471" s="52">
        <f t="shared" si="334"/>
        <v>377839</v>
      </c>
      <c r="R471" s="52">
        <f t="shared" si="334"/>
        <v>0</v>
      </c>
      <c r="S471" s="52">
        <f t="shared" si="334"/>
        <v>6359101</v>
      </c>
      <c r="T471" s="52">
        <f>T19+T67+T89+T157+T241+T252+T318+T352+T399+T469</f>
        <v>377839</v>
      </c>
      <c r="U471" s="60">
        <f>U472</f>
        <v>0</v>
      </c>
      <c r="V471" s="52">
        <f aca="true" t="shared" si="335" ref="V471:AA471">V19+V67+V89+V157+V241+V252+V318+V352+V399+V469</f>
        <v>6359101</v>
      </c>
      <c r="W471" s="52">
        <f t="shared" si="335"/>
        <v>377839</v>
      </c>
      <c r="X471" s="52">
        <f t="shared" si="335"/>
        <v>0</v>
      </c>
      <c r="Y471" s="52">
        <f t="shared" si="335"/>
        <v>35000</v>
      </c>
      <c r="Z471" s="52">
        <f t="shared" si="335"/>
        <v>6394101</v>
      </c>
      <c r="AA471" s="52">
        <f t="shared" si="335"/>
        <v>412839</v>
      </c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</row>
    <row r="472" spans="1:5" ht="44.25" customHeight="1">
      <c r="A472" s="30"/>
      <c r="B472" s="31"/>
      <c r="C472" s="31"/>
      <c r="D472" s="32"/>
      <c r="E472" s="31"/>
    </row>
    <row r="473" spans="1:27" ht="51" customHeight="1">
      <c r="A473" s="170" t="s">
        <v>261</v>
      </c>
      <c r="B473" s="170"/>
      <c r="C473" s="170"/>
      <c r="D473" s="15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60"/>
      <c r="S473" s="160"/>
      <c r="T473" s="160"/>
      <c r="U473" s="160"/>
      <c r="V473" s="161"/>
      <c r="W473" s="161"/>
      <c r="X473" s="160"/>
      <c r="Y473" s="160"/>
      <c r="Z473" s="161"/>
      <c r="AA473" s="161"/>
    </row>
    <row r="474" spans="1:66" s="12" customFormat="1" ht="23.25">
      <c r="A474" s="162" t="s">
        <v>260</v>
      </c>
      <c r="B474" s="163"/>
      <c r="C474" s="163"/>
      <c r="D474" s="164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60"/>
      <c r="V474" s="179" t="s">
        <v>357</v>
      </c>
      <c r="W474" s="179"/>
      <c r="X474" s="179"/>
      <c r="Y474" s="179"/>
      <c r="Z474" s="179"/>
      <c r="AA474" s="179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</row>
    <row r="475" spans="13:16" ht="15">
      <c r="M475" s="6">
        <f>M471-M469</f>
        <v>8285773</v>
      </c>
      <c r="N475" s="6">
        <f>N471-N469</f>
        <v>50000</v>
      </c>
      <c r="O475" s="6">
        <f>O471-O469</f>
        <v>-1926672</v>
      </c>
      <c r="P475" s="6">
        <f>P471-P469</f>
        <v>6359101</v>
      </c>
    </row>
    <row r="476" ht="15">
      <c r="M476" s="6"/>
    </row>
    <row r="477" ht="15">
      <c r="M477" s="6"/>
    </row>
    <row r="478" ht="15">
      <c r="A478" s="33"/>
    </row>
    <row r="479" spans="2:5" ht="15">
      <c r="B479" s="34"/>
      <c r="C479" s="34"/>
      <c r="D479" s="35"/>
      <c r="E479" s="34"/>
    </row>
  </sheetData>
  <mergeCells count="46">
    <mergeCell ref="V474:AA474"/>
    <mergeCell ref="Z15:Z17"/>
    <mergeCell ref="AA15:AA17"/>
    <mergeCell ref="X14:Y14"/>
    <mergeCell ref="X15:X17"/>
    <mergeCell ref="Y15:Y17"/>
    <mergeCell ref="V15:V17"/>
    <mergeCell ref="W15:W17"/>
    <mergeCell ref="A6:AA6"/>
    <mergeCell ref="A7:AA7"/>
    <mergeCell ref="A9:AA11"/>
    <mergeCell ref="Z14:AA14"/>
    <mergeCell ref="V14:W14"/>
    <mergeCell ref="U14:U17"/>
    <mergeCell ref="S14:T14"/>
    <mergeCell ref="S15:S17"/>
    <mergeCell ref="T15:T17"/>
    <mergeCell ref="G15:G17"/>
    <mergeCell ref="A1:AA1"/>
    <mergeCell ref="A2:AA2"/>
    <mergeCell ref="A3:AA3"/>
    <mergeCell ref="A5:AA5"/>
    <mergeCell ref="J14:J17"/>
    <mergeCell ref="O15:O17"/>
    <mergeCell ref="M15:M17"/>
    <mergeCell ref="N15:N17"/>
    <mergeCell ref="K15:K17"/>
    <mergeCell ref="O14:Q14"/>
    <mergeCell ref="Q15:Q17"/>
    <mergeCell ref="M14:N14"/>
    <mergeCell ref="P15:P17"/>
    <mergeCell ref="E474:T474"/>
    <mergeCell ref="R14:R17"/>
    <mergeCell ref="F14:F17"/>
    <mergeCell ref="E473:Q473"/>
    <mergeCell ref="L15:L17"/>
    <mergeCell ref="H15:H17"/>
    <mergeCell ref="G14:I14"/>
    <mergeCell ref="E14:E17"/>
    <mergeCell ref="K14:L14"/>
    <mergeCell ref="I15:I17"/>
    <mergeCell ref="A473:C473"/>
    <mergeCell ref="D14:D17"/>
    <mergeCell ref="A14:A17"/>
    <mergeCell ref="B14:B17"/>
    <mergeCell ref="C14:C17"/>
  </mergeCells>
  <printOptions/>
  <pageMargins left="1.12" right="0.21" top="0.2755905511811024" bottom="0.2362204724409449" header="0.2755905511811024" footer="0.24"/>
  <pageSetup horizontalDpi="600" verticalDpi="600" orientation="portrait" paperSize="9" scale="75" r:id="rId1"/>
  <rowBreaks count="23" manualBreakCount="23">
    <brk id="29" max="26" man="1"/>
    <brk id="50" max="26" man="1"/>
    <brk id="61" max="26" man="1"/>
    <brk id="77" max="26" man="1"/>
    <brk id="103" max="26" man="1"/>
    <brk id="120" max="26" man="1"/>
    <brk id="136" max="26" man="1"/>
    <brk id="154" max="26" man="1"/>
    <brk id="172" max="26" man="1"/>
    <brk id="185" max="26" man="1"/>
    <brk id="202" max="26" man="1"/>
    <brk id="207" max="26" man="1"/>
    <brk id="217" max="26" man="1"/>
    <brk id="249" max="26" man="1"/>
    <brk id="269" max="26" man="1"/>
    <brk id="293" max="26" man="1"/>
    <brk id="307" max="26" man="1"/>
    <brk id="331" max="26" man="1"/>
    <brk id="364" max="26" man="1"/>
    <brk id="384" max="26" man="1"/>
    <brk id="419" max="26" man="1"/>
    <brk id="441" max="26" man="1"/>
    <brk id="46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козлова</cp:lastModifiedBy>
  <cp:lastPrinted>2010-02-16T11:55:28Z</cp:lastPrinted>
  <dcterms:created xsi:type="dcterms:W3CDTF">2007-01-25T06:11:58Z</dcterms:created>
  <dcterms:modified xsi:type="dcterms:W3CDTF">2010-02-16T11:57:16Z</dcterms:modified>
  <cp:category/>
  <cp:version/>
  <cp:contentType/>
  <cp:contentStatus/>
</cp:coreProperties>
</file>