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activeTab="0"/>
  </bookViews>
  <sheets>
    <sheet name="проект 2009-2012 " sheetId="1" r:id="rId1"/>
  </sheets>
  <definedNames>
    <definedName name="_xlnm.Print_Titles" localSheetId="0">'проект 2009-2012 '!$A:$E,'проект 2009-2012 '!$14:$17</definedName>
    <definedName name="_xlnm.Print_Area" localSheetId="0">'проект 2009-2012 '!$A$1:$BE$556</definedName>
  </definedNames>
  <calcPr fullCalcOnLoad="1"/>
</workbook>
</file>

<file path=xl/sharedStrings.xml><?xml version="1.0" encoding="utf-8"?>
<sst xmlns="http://schemas.openxmlformats.org/spreadsheetml/2006/main" count="2162" uniqueCount="450">
  <si>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</si>
  <si>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</si>
  <si>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</si>
  <si>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</si>
  <si>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</si>
  <si>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</si>
  <si>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</si>
  <si>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</si>
  <si>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</si>
  <si>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</si>
  <si>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</si>
  <si>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</si>
  <si>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</si>
  <si>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</si>
  <si>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</si>
  <si>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</si>
  <si>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</si>
  <si>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</si>
  <si>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</si>
  <si>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</si>
  <si>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</si>
  <si>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</si>
  <si>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</si>
  <si>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</si>
  <si>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</si>
  <si>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</si>
  <si>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</si>
  <si>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</si>
  <si>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</si>
  <si>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</si>
  <si>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</si>
  <si>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</si>
  <si>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</si>
  <si>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</si>
  <si>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</si>
  <si>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</si>
  <si>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</si>
  <si>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</si>
  <si>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</si>
  <si>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</si>
  <si>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</si>
  <si>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</si>
  <si>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</si>
  <si>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</si>
  <si>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</si>
  <si>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</si>
  <si>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</si>
  <si>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</si>
  <si>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</si>
  <si>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</si>
  <si>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</si>
  <si>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</si>
  <si>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</si>
  <si>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</si>
  <si>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</si>
  <si>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</si>
  <si>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</si>
  <si>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</si>
  <si>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</si>
  <si>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</si>
  <si>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</si>
  <si>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</si>
  <si>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</si>
  <si>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</si>
  <si>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</si>
  <si>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</si>
  <si>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</si>
  <si>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</si>
  <si>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</si>
  <si>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</si>
  <si>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</si>
  <si>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</si>
  <si>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</si>
  <si>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</si>
  <si>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</si>
  <si>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</si>
  <si>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</si>
  <si>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</si>
  <si>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</si>
  <si>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</si>
  <si>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</si>
  <si>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</si>
  <si>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</si>
  <si>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</si>
  <si>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</si>
  <si>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</si>
  <si>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</si>
  <si>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</si>
  <si>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</si>
  <si>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</si>
  <si>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</si>
  <si>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</si>
  <si>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</si>
  <si>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</si>
  <si>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</si>
  <si>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</si>
  <si>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</si>
  <si>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</si>
  <si>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</si>
  <si>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</si>
  <si>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</si>
  <si>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</si>
  <si>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</si>
  <si>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</si>
  <si>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</si>
  <si>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</si>
  <si>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</si>
  <si>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</si>
  <si>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</si>
  <si>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</si>
  <si>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</si>
  <si>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</si>
  <si>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</si>
  <si>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</si>
  <si>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</si>
  <si>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</si>
  <si>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</si>
  <si>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</si>
  <si>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</si>
  <si>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</si>
  <si>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</si>
  <si>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</si>
  <si>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</si>
  <si>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</si>
  <si>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</si>
  <si>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</si>
  <si>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</si>
  <si>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</si>
  <si>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</si>
  <si>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</si>
  <si>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</si>
  <si>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</si>
  <si>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</si>
  <si>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</si>
  <si>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</si>
  <si>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</si>
  <si>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</si>
  <si>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</si>
  <si>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</si>
  <si>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</si>
  <si>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</si>
  <si>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</si>
  <si>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</si>
  <si>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</si>
  <si>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</si>
  <si>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</si>
  <si>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</si>
  <si>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</si>
  <si>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</si>
  <si>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</si>
  <si>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</si>
  <si>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</si>
  <si>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</si>
  <si>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Дорожное хозяйство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</si>
  <si>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</si>
  <si>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</si>
  <si>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</si>
  <si>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</si>
  <si>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</si>
  <si>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</si>
  <si>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</si>
  <si>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</si>
  <si>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</si>
  <si>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</si>
  <si>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</si>
  <si>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</si>
  <si>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</si>
  <si>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</si>
  <si>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</si>
  <si>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</si>
  <si>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</si>
  <si>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</si>
  <si>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</si>
  <si>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</si>
  <si>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</si>
  <si>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КУЛЬТУРА,  КИНЕМАТОГРАФИЯ, СРЕДСТВА МАССОВОЙ ИНФОРМАЦИИ</t>
  </si>
  <si>
    <t>ЗДРАВООХРАНЕНИЕ, 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</si>
  <si>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</si>
  <si>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</si>
  <si>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</si>
  <si>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</si>
  <si>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</si>
  <si>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</si>
  <si>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</si>
  <si>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</si>
  <si>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</si>
  <si>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</si>
  <si>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</si>
  <si>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</si>
  <si>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</si>
  <si>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</si>
  <si>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</si>
  <si>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</si>
  <si>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</si>
  <si>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</si>
  <si>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</si>
  <si>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</si>
  <si>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</si>
  <si>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</si>
  <si>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</si>
  <si>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</si>
  <si>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</si>
  <si>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</si>
  <si>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</si>
  <si>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</si>
  <si>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</si>
  <si>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</si>
  <si>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</si>
  <si>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</si>
  <si>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</si>
  <si>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</si>
  <si>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</si>
  <si>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</si>
  <si>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</si>
  <si>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</si>
  <si>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</si>
  <si>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</si>
  <si>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</si>
  <si>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</si>
  <si>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</si>
  <si>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</si>
  <si>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</si>
  <si>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</si>
  <si>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</si>
  <si>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</si>
  <si>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</si>
  <si>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</si>
  <si>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</si>
  <si>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</si>
  <si>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</si>
  <si>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</si>
  <si>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</si>
  <si>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</si>
  <si>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</si>
  <si>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</si>
  <si>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</si>
  <si>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</si>
  <si>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</si>
  <si>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</si>
  <si>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</si>
  <si>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>098 02 00</t>
  </si>
  <si>
    <t>098 02 01</t>
  </si>
  <si>
    <t>2010              всего</t>
  </si>
  <si>
    <t xml:space="preserve">к решению Думы </t>
  </si>
  <si>
    <t>Мероприятия в области образования</t>
  </si>
  <si>
    <t>795 00 03</t>
  </si>
  <si>
    <t>795 00 04</t>
  </si>
  <si>
    <t>Сумма (тыс.руб.)</t>
  </si>
  <si>
    <t>Всего</t>
  </si>
  <si>
    <t>Изменения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</si>
  <si>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2010 год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</si>
  <si>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</si>
  <si>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</si>
  <si>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</si>
  <si>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</si>
  <si>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</si>
  <si>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</si>
  <si>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</si>
  <si>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092 00 01</t>
  </si>
  <si>
    <t>508 00 00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</si>
  <si>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</si>
  <si>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Субсидии юридическим лицам на возмещение затрат за оказание инновационных общественно значимых социальных услуг</t>
  </si>
  <si>
    <t>491 00 00</t>
  </si>
  <si>
    <t>338 00 01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</si>
  <si>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</si>
  <si>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</si>
  <si>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</si>
  <si>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795 03 00</t>
  </si>
  <si>
    <t>Долгосрочная целевая программа «Переселение граждан из жилищного фонда, признанного непригодным для проживания на территории городского округа Тольятти на 2005-2010 годы»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</si>
  <si>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</si>
  <si>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</si>
  <si>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</si>
  <si>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 xml:space="preserve">351 00 04 </t>
  </si>
  <si>
    <t xml:space="preserve">351 00 06 </t>
  </si>
  <si>
    <t xml:space="preserve">351 00 07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</si>
  <si>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</si>
  <si>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</si>
  <si>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</si>
  <si>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>Приложение №4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</si>
  <si>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</si>
  <si>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</si>
  <si>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Условно утвержденные расходы</t>
  </si>
  <si>
    <t>795 00 05</t>
  </si>
  <si>
    <t>795 00 06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</si>
  <si>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</t>
    </r>
    <r>
      <rPr>
        <sz val="13"/>
        <rFont val="Arial"/>
        <family val="2"/>
      </rPr>
      <t>»</t>
    </r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</si>
  <si>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</si>
  <si>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</si>
  <si>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795 01 01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</si>
  <si>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</si>
  <si>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</si>
  <si>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</si>
  <si>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безвозмездные и безвозвратные перечисления</t>
  </si>
  <si>
    <t>520 00 00</t>
  </si>
  <si>
    <t xml:space="preserve">505 55 00 </t>
  </si>
  <si>
    <t>Реализация мер социальной поддержки отдельных категорий граждан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</si>
  <si>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</si>
  <si>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</si>
  <si>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</si>
  <si>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795 10 00</t>
  </si>
  <si>
    <t>795 10 02</t>
  </si>
  <si>
    <t>Мероприятия в рамках реализации ведомственной целевой программы «Пожарная безопасность на 2009-2011гг»</t>
  </si>
  <si>
    <t>795 05 00</t>
  </si>
  <si>
    <t>795 04 00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</si>
  <si>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</si>
  <si>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795 15 00</t>
  </si>
  <si>
    <t>795 16 00</t>
  </si>
  <si>
    <t>795 17 00</t>
  </si>
  <si>
    <t>Долгосрочная целевая программа профилактики правонарушений на территории городского округа Тольятти на 2009-2012 годы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</si>
  <si>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</si>
  <si>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795 06 00</t>
  </si>
  <si>
    <t>795 06 01</t>
  </si>
  <si>
    <t>795 06 02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</si>
  <si>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</si>
  <si>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</si>
  <si>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</si>
  <si>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</si>
  <si>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795 09 00</t>
  </si>
  <si>
    <t xml:space="preserve">795 10 00 </t>
  </si>
  <si>
    <t xml:space="preserve">795 10 01 </t>
  </si>
  <si>
    <t>795 11 00</t>
  </si>
  <si>
    <t>795 11 01</t>
  </si>
  <si>
    <t>795 14 00</t>
  </si>
  <si>
    <t>795 12 00</t>
  </si>
  <si>
    <t>522 56 00</t>
  </si>
  <si>
    <t>795 08 00</t>
  </si>
  <si>
    <t xml:space="preserve">505 55 20 </t>
  </si>
  <si>
    <t>Обеспечение мер социальной поддержки ветеранов труда и тружеников тыла</t>
  </si>
  <si>
    <t>505 36 00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</si>
  <si>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</si>
  <si>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795 01 02</t>
  </si>
  <si>
    <t>795 07 00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</si>
  <si>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</si>
  <si>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</si>
  <si>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</si>
  <si>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</si>
  <si>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</si>
  <si>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</si>
  <si>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</si>
  <si>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</si>
  <si>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</si>
  <si>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Строительство объектов образования на территории Самарской области в 2010-2012 годах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</si>
  <si>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2009 - 2011годы</t>
    </r>
    <r>
      <rPr>
        <sz val="13"/>
        <rFont val="Arial"/>
        <family val="2"/>
      </rPr>
      <t>»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</si>
  <si>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</si>
  <si>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r>
      <t>Ведомственная целевая программа «Пожарная безопасность на 2009-2011гг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</si>
  <si>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ДЦП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</si>
  <si>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 xml:space="preserve">351 00 02 </t>
  </si>
  <si>
    <t>Субсидии на возмещение затрат, связанных с корректировкой размера платы граждан за коммунальные услуги по горячему и холодному водоснабжению для многоквартирных домов, не имеющих общедомовых приборов учета</t>
  </si>
  <si>
    <t>от 09.12.2009г. №180</t>
  </si>
  <si>
    <t>092 00 02</t>
  </si>
  <si>
    <t xml:space="preserve">В том числе средства выше-стоящих бюджетов </t>
  </si>
  <si>
    <t>перемещения</t>
  </si>
  <si>
    <t>обл.и фед.</t>
  </si>
  <si>
    <t>795 05 01</t>
  </si>
  <si>
    <t>795 05 02</t>
  </si>
  <si>
    <t>Приложение №2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</si>
  <si>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</si>
  <si>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</si>
  <si>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>Ведомственная целевая программа «Пожарная безопасность на 2009-2011гг.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</si>
  <si>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Мероприятия в рамках реализации ведомственной целевой программы «Пожарная безопасность на 2009-2011гг.»</t>
  </si>
  <si>
    <t>Мероприятия в рамках долгосрочной целевой программы «Поддержка и развитие малого и среднего предпринимательства городского округа Тольятти на 2010-2015гг.»</t>
  </si>
  <si>
    <t>Долгосрочная программа «Поддержка и развитие малого и среднего предпринимательства городского округа Тольятти на 2010-2015гг.»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</si>
  <si>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</si>
  <si>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</si>
  <si>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</si>
  <si>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</si>
  <si>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</si>
  <si>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</si>
  <si>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</si>
  <si>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340 07 00</t>
  </si>
  <si>
    <t>340 07 02</t>
  </si>
  <si>
    <t>налог на имущество</t>
  </si>
  <si>
    <t xml:space="preserve">транспортный налог </t>
  </si>
  <si>
    <t>земельный налог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</si>
  <si>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местного значения городского округа Тольятти на 2009-2015 годы</t>
    </r>
    <r>
      <rPr>
        <sz val="13"/>
        <rFont val="Arial"/>
        <family val="2"/>
      </rPr>
      <t>»</t>
    </r>
  </si>
  <si>
    <t xml:space="preserve">загрязнение 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</si>
  <si>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</si>
  <si>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795 07 01</t>
  </si>
  <si>
    <t>795 07 02</t>
  </si>
  <si>
    <t>Мероприятия в рамках ведомственной целевой программы «Семья и дети городского округа Тольятти на 2009-2011 годы»</t>
  </si>
  <si>
    <t xml:space="preserve">505 55 30 </t>
  </si>
  <si>
    <t>Обеспечение мер социальной поддержки реабилитированных лиц и лиц, признанных пострадавшими от политических репрессий</t>
  </si>
  <si>
    <t>522 49 00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</si>
  <si>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малого и среднего предпринимательства в Самарской области</t>
    </r>
    <r>
      <rPr>
        <sz val="13"/>
        <rFont val="Arial"/>
        <family val="2"/>
      </rPr>
      <t>»</t>
    </r>
  </si>
  <si>
    <t>Подпрограмма «Обеспечение жильем молодых семей»</t>
  </si>
  <si>
    <t>104 02 00</t>
  </si>
  <si>
    <t>505 47 00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</si>
  <si>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лиц,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</si>
  <si>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</si>
  <si>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 xml:space="preserve">Обеспечение жильем отдельных категорий граждан, установленных федеральным законом от 12.01.95г. № 5-ФЗ «О ветеранах», в соответствии с Указом Президента Российской Федерации от 07.05.2008г. № 714 «Об обеспечении жильем ветеранов Великой Отечественной войны 1941-1945 годов» </t>
  </si>
  <si>
    <t>505 34 01</t>
  </si>
  <si>
    <t>Обеспечение жильем отдельных категорий граждан, установленных федеральными законами от 12.01.95г. № 5-ФЗ «О ветеранах» и от 24.11.95г. №181-ФЗ «О социальной защите инвалидов в Российской Федерации»</t>
  </si>
  <si>
    <t>505 34 02</t>
  </si>
  <si>
    <t xml:space="preserve">Региональные целевые программы </t>
  </si>
  <si>
    <t>522 42 00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</si>
  <si>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</si>
  <si>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505 05 02</t>
  </si>
  <si>
    <t>Выплата единовременного пособия при передаче ребенка на воспитание в семью, за исключением выплаты единовременного пособия при передаче ребенка на усыновление(удочерение)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</si>
  <si>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2009-2012 годы</t>
    </r>
    <r>
      <rPr>
        <sz val="13"/>
        <rFont val="Arial"/>
        <family val="2"/>
      </rPr>
      <t>»</t>
    </r>
  </si>
  <si>
    <t>522 52 00</t>
  </si>
  <si>
    <t xml:space="preserve">Обеспечение мероприятий в рамках реализации областной целевой программы «Совершенствование системы обращения с отходами производства и потребления и формирования кластера использования вторичных ресурсов на территории Самарской области» на 2010-2012 годы и на период до 2020 года </t>
  </si>
  <si>
    <t>Охрана объектов растительного и животного мира и среды их обитания</t>
  </si>
  <si>
    <t>520 57 00</t>
  </si>
  <si>
    <t>дополнительно</t>
  </si>
  <si>
    <t>432 00 01</t>
  </si>
  <si>
    <r>
      <t xml:space="preserve">Субсидии в целях возмещения затрат в связи с выполнением работ по капитальному ремонту детских оздоровительных лагерей, переданных в муниципальную собственность от ОАО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АвтоВАЗ</t>
    </r>
    <r>
      <rPr>
        <sz val="13"/>
        <rFont val="Arial"/>
        <family val="2"/>
      </rPr>
      <t>»</t>
    </r>
  </si>
  <si>
    <t xml:space="preserve">Обеспечение мероприятий, направленных на ремонт индивидуальных жилых домов,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</si>
  <si>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</si>
  <si>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</si>
  <si>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098 01 00</t>
  </si>
  <si>
    <t>098 01 01</t>
  </si>
  <si>
    <t>Обеспечение мероприятий по капитальному ремонту многоквартирных домов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</si>
  <si>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</t>
  </si>
  <si>
    <t>№268 от 21.04.10</t>
  </si>
  <si>
    <t>070 04 00</t>
  </si>
  <si>
    <t>Резервные фонды исполнительных органов государственной власти субъектов Российской Федерации</t>
  </si>
  <si>
    <t>Субсидии вновь созданным субъектам малого и среднего предпринимательства в целях возмещения затрат на приобретение основных средств</t>
  </si>
  <si>
    <t>Субсидии микрофинансовым организациям - некоммерческим организациям, не являющимся бюджетными и автономными учреждениями, на развитие микрофинансирования, расширения доступа к микрофинансовым займам, для выдачи займов субъектам малого и среднего предпринимательства</t>
  </si>
  <si>
    <t>795 05 03</t>
  </si>
  <si>
    <t>345 01 00</t>
  </si>
  <si>
    <t>Субсидии на государственную поддержку малого предпринимательства, включая фермерские хозяйства</t>
  </si>
  <si>
    <t>001 27 00</t>
  </si>
  <si>
    <t>Проведение статистических обследований и переписей</t>
  </si>
  <si>
    <t>075 00 00</t>
  </si>
  <si>
    <t>Бюджетные инвестиции</t>
  </si>
  <si>
    <t>Инвестиционный фонд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</si>
  <si>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</si>
  <si>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 xml:space="preserve">Субсидии вновь созданным субъектам малого и среднего предпринимательства в целях возмещения затрат на приобретение основных средств 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</si>
  <si>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</si>
  <si>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</si>
  <si>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</si>
  <si>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Сбор, удаление отходов и очистка сточных вод</t>
  </si>
  <si>
    <t>505 31 00</t>
  </si>
  <si>
    <t>505 31 20</t>
  </si>
  <si>
    <t>Обеспечение мер социальной поддержки тружеников тыла</t>
  </si>
  <si>
    <t>505 33 00</t>
  </si>
  <si>
    <t>Мероприятия в области социальной политики</t>
  </si>
  <si>
    <t xml:space="preserve">Председатель Думы </t>
  </si>
  <si>
    <t>А.И.Зверев</t>
  </si>
  <si>
    <t>экономия</t>
  </si>
  <si>
    <t xml:space="preserve">351 00 05 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</si>
  <si>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</si>
  <si>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</si>
  <si>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450 26 00</t>
  </si>
  <si>
    <t>Обеспечение мероприятий по содержанию и благоустройству воинских захоронений, мемориальных сооружений и объектов, увековечивающих память погибших при защите Отечества</t>
  </si>
  <si>
    <t>522 35 00</t>
  </si>
  <si>
    <t>Обеспечение мероприятий в рамках реализации областной целевой программы «Модернизация и развитие автомобильных дорог общего пользования местного значения в Самарской области на 2009-2015 годы»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</si>
  <si>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</si>
  <si>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</si>
  <si>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</si>
  <si>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t>07.07.2010г. №_______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</si>
</sst>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sz val="13"/>
      <color indexed="8"/>
      <name val="Arial"/>
      <family val="2"/>
    </font>
    <font>
      <i/>
      <sz val="16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3" fontId="12" fillId="0" borderId="2" xfId="0" applyNumberFormat="1" applyFont="1" applyFill="1" applyBorder="1" applyAlignment="1">
      <alignment/>
    </xf>
    <xf numFmtId="1" fontId="13" fillId="0" borderId="2" xfId="0" applyNumberFormat="1" applyFont="1" applyFill="1" applyBorder="1" applyAlignment="1">
      <alignment horizontal="center" wrapText="1"/>
    </xf>
    <xf numFmtId="3" fontId="13" fillId="0" borderId="2" xfId="2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3" fontId="3" fillId="0" borderId="2" xfId="21" applyNumberFormat="1" applyFont="1" applyFill="1" applyBorder="1" applyAlignment="1">
      <alignment horizontal="center"/>
    </xf>
    <xf numFmtId="164" fontId="3" fillId="0" borderId="2" xfId="21" applyNumberFormat="1" applyFont="1" applyFill="1" applyBorder="1" applyAlignment="1">
      <alignment horizontal="center"/>
    </xf>
    <xf numFmtId="164" fontId="14" fillId="0" borderId="2" xfId="21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15" fillId="0" borderId="2" xfId="0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164" fontId="3" fillId="0" borderId="2" xfId="20" applyNumberFormat="1" applyFont="1" applyFill="1" applyBorder="1" applyAlignment="1">
      <alignment horizontal="center"/>
    </xf>
    <xf numFmtId="164" fontId="14" fillId="0" borderId="2" xfId="20" applyNumberFormat="1" applyFont="1" applyFill="1" applyBorder="1" applyAlignment="1">
      <alignment horizontal="center"/>
    </xf>
    <xf numFmtId="3" fontId="14" fillId="0" borderId="2" xfId="2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 wrapText="1"/>
    </xf>
    <xf numFmtId="3" fontId="7" fillId="0" borderId="2" xfId="2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181" fontId="3" fillId="0" borderId="2" xfId="0" applyNumberFormat="1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3" fontId="19" fillId="0" borderId="2" xfId="0" applyNumberFormat="1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3" fontId="20" fillId="0" borderId="2" xfId="0" applyNumberFormat="1" applyFont="1" applyFill="1" applyBorder="1" applyAlignment="1">
      <alignment/>
    </xf>
    <xf numFmtId="3" fontId="20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/>
    </xf>
    <xf numFmtId="3" fontId="21" fillId="0" borderId="2" xfId="0" applyNumberFormat="1" applyFont="1" applyFill="1" applyBorder="1" applyAlignment="1">
      <alignment/>
    </xf>
    <xf numFmtId="0" fontId="21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center" wrapText="1"/>
    </xf>
    <xf numFmtId="3" fontId="21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4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/>
    </xf>
    <xf numFmtId="3" fontId="14" fillId="2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22" fillId="0" borderId="2" xfId="0" applyNumberFormat="1" applyFont="1" applyFill="1" applyBorder="1" applyAlignment="1">
      <alignment wrapText="1"/>
    </xf>
    <xf numFmtId="0" fontId="23" fillId="0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 wrapText="1"/>
    </xf>
    <xf numFmtId="1" fontId="22" fillId="0" borderId="2" xfId="0" applyNumberFormat="1" applyFont="1" applyFill="1" applyBorder="1" applyAlignment="1">
      <alignment horizontal="center" wrapText="1"/>
    </xf>
    <xf numFmtId="3" fontId="13" fillId="0" borderId="2" xfId="20" applyNumberFormat="1" applyFont="1" applyFill="1" applyBorder="1" applyAlignment="1">
      <alignment horizontal="center"/>
    </xf>
    <xf numFmtId="3" fontId="3" fillId="0" borderId="2" xfId="2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3" fontId="7" fillId="0" borderId="2" xfId="21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 wrapText="1"/>
    </xf>
    <xf numFmtId="164" fontId="7" fillId="0" borderId="2" xfId="21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/>
    </xf>
    <xf numFmtId="164" fontId="13" fillId="0" borderId="2" xfId="20" applyNumberFormat="1" applyFont="1" applyFill="1" applyBorder="1" applyAlignment="1">
      <alignment horizontal="center"/>
    </xf>
    <xf numFmtId="164" fontId="24" fillId="0" borderId="2" xfId="20" applyNumberFormat="1" applyFont="1" applyFill="1" applyBorder="1" applyAlignment="1">
      <alignment horizontal="center"/>
    </xf>
    <xf numFmtId="3" fontId="24" fillId="0" borderId="2" xfId="20" applyNumberFormat="1" applyFont="1" applyFill="1" applyBorder="1" applyAlignment="1">
      <alignment horizontal="center"/>
    </xf>
    <xf numFmtId="164" fontId="3" fillId="2" borderId="2" xfId="20" applyNumberFormat="1" applyFont="1" applyFill="1" applyBorder="1" applyAlignment="1">
      <alignment horizontal="center"/>
    </xf>
    <xf numFmtId="164" fontId="24" fillId="2" borderId="2" xfId="2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/>
    </xf>
    <xf numFmtId="3" fontId="21" fillId="2" borderId="2" xfId="0" applyNumberFormat="1" applyFont="1" applyFill="1" applyBorder="1" applyAlignment="1">
      <alignment/>
    </xf>
    <xf numFmtId="0" fontId="21" fillId="2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 wrapText="1"/>
    </xf>
    <xf numFmtId="164" fontId="7" fillId="0" borderId="2" xfId="2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4" fillId="0" borderId="2" xfId="2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wrapText="1"/>
    </xf>
    <xf numFmtId="0" fontId="3" fillId="0" borderId="2" xfId="0" applyNumberFormat="1" applyFont="1" applyBorder="1" applyAlignment="1">
      <alignment horizontal="left" vertical="center" wrapText="1"/>
    </xf>
    <xf numFmtId="0" fontId="8" fillId="2" borderId="2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/>
    </xf>
    <xf numFmtId="0" fontId="17" fillId="0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/>
    </xf>
    <xf numFmtId="3" fontId="17" fillId="2" borderId="2" xfId="0" applyNumberFormat="1" applyFont="1" applyFill="1" applyBorder="1" applyAlignment="1">
      <alignment/>
    </xf>
    <xf numFmtId="0" fontId="17" fillId="2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3" fontId="11" fillId="0" borderId="0" xfId="0" applyNumberFormat="1" applyFont="1" applyFill="1" applyAlignment="1">
      <alignment horizontal="right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27" fillId="0" borderId="0" xfId="0" applyNumberFormat="1" applyFont="1" applyFill="1" applyAlignment="1">
      <alignment horizontal="right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wrapText="1"/>
    </xf>
    <xf numFmtId="49" fontId="28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1"/>
  <sheetViews>
    <sheetView showZeros="0" tabSelected="1" view="pageBreakPreview" zoomScale="75" zoomScaleNormal="75" zoomScaleSheetLayoutView="75" workbookViewId="0" topLeftCell="A370">
      <selection activeCell="A555" sqref="A555:C555"/>
    </sheetView>
  </sheetViews>
  <sheetFormatPr defaultColWidth="9.00390625" defaultRowHeight="12.75"/>
  <cols>
    <col min="1" max="1" width="46.625" style="3" customWidth="1"/>
    <col min="2" max="2" width="8.375" style="4" customWidth="1"/>
    <col min="3" max="3" width="8.25390625" style="4" customWidth="1"/>
    <col min="4" max="4" width="12.25390625" style="5" customWidth="1"/>
    <col min="5" max="5" width="10.125" style="4" customWidth="1"/>
    <col min="6" max="6" width="16.875" style="6" hidden="1" customWidth="1"/>
    <col min="7" max="7" width="8.75390625" style="1" hidden="1" customWidth="1"/>
    <col min="8" max="8" width="8.625" style="1" hidden="1" customWidth="1"/>
    <col min="9" max="9" width="8.00390625" style="1" hidden="1" customWidth="1"/>
    <col min="10" max="10" width="11.25390625" style="1" hidden="1" customWidth="1"/>
    <col min="11" max="11" width="8.875" style="1" hidden="1" customWidth="1"/>
    <col min="12" max="12" width="5.625" style="1" hidden="1" customWidth="1"/>
    <col min="13" max="13" width="15.875" style="1" hidden="1" customWidth="1"/>
    <col min="14" max="14" width="0" style="1" hidden="1" customWidth="1"/>
    <col min="15" max="15" width="21.125" style="1" hidden="1" customWidth="1"/>
    <col min="16" max="16" width="12.25390625" style="1" hidden="1" customWidth="1"/>
    <col min="17" max="17" width="7.75390625" style="1" hidden="1" customWidth="1"/>
    <col min="18" max="18" width="8.25390625" style="1" hidden="1" customWidth="1"/>
    <col min="19" max="19" width="7.75390625" style="1" hidden="1" customWidth="1"/>
    <col min="20" max="20" width="7.625" style="1" hidden="1" customWidth="1"/>
    <col min="21" max="21" width="6.125" style="1" hidden="1" customWidth="1"/>
    <col min="22" max="22" width="9.625" style="21" hidden="1" customWidth="1"/>
    <col min="23" max="23" width="7.25390625" style="21" hidden="1" customWidth="1"/>
    <col min="24" max="24" width="6.125" style="1" hidden="1" customWidth="1"/>
    <col min="25" max="25" width="7.375" style="1" hidden="1" customWidth="1"/>
    <col min="26" max="26" width="16.625" style="21" hidden="1" customWidth="1"/>
    <col min="27" max="27" width="14.875" style="21" hidden="1" customWidth="1"/>
    <col min="28" max="28" width="11.375" style="1" hidden="1" customWidth="1"/>
    <col min="29" max="29" width="12.875" style="1" hidden="1" customWidth="1"/>
    <col min="30" max="30" width="7.25390625" style="1" hidden="1" customWidth="1"/>
    <col min="31" max="31" width="10.25390625" style="1" hidden="1" customWidth="1"/>
    <col min="32" max="32" width="8.125" style="1" hidden="1" customWidth="1"/>
    <col min="33" max="33" width="7.25390625" style="1" hidden="1" customWidth="1"/>
    <col min="34" max="34" width="16.75390625" style="1" hidden="1" customWidth="1"/>
    <col min="35" max="35" width="16.125" style="1" hidden="1" customWidth="1"/>
    <col min="36" max="36" width="7.875" style="1" hidden="1" customWidth="1"/>
    <col min="37" max="37" width="11.00390625" style="1" hidden="1" customWidth="1"/>
    <col min="38" max="38" width="6.75390625" style="1" hidden="1" customWidth="1"/>
    <col min="39" max="39" width="6.00390625" style="1" hidden="1" customWidth="1"/>
    <col min="40" max="40" width="16.00390625" style="1" hidden="1" customWidth="1"/>
    <col min="41" max="41" width="14.875" style="1" hidden="1" customWidth="1"/>
    <col min="42" max="42" width="11.75390625" style="21" hidden="1" customWidth="1"/>
    <col min="43" max="43" width="11.25390625" style="21" hidden="1" customWidth="1"/>
    <col min="44" max="44" width="15.875" style="21" hidden="1" customWidth="1"/>
    <col min="45" max="45" width="8.00390625" style="21" hidden="1" customWidth="1"/>
    <col min="46" max="46" width="10.125" style="1" hidden="1" customWidth="1"/>
    <col min="47" max="47" width="7.75390625" style="1" hidden="1" customWidth="1"/>
    <col min="48" max="48" width="9.00390625" style="1" hidden="1" customWidth="1"/>
    <col min="49" max="49" width="12.25390625" style="1" hidden="1" customWidth="1"/>
    <col min="50" max="50" width="0.12890625" style="1" hidden="1" customWidth="1"/>
    <col min="51" max="52" width="10.875" style="21" hidden="1" customWidth="1"/>
    <col min="53" max="53" width="9.25390625" style="21" hidden="1" customWidth="1"/>
    <col min="54" max="55" width="9.875" style="21" hidden="1" customWidth="1"/>
    <col min="56" max="56" width="14.75390625" style="21" customWidth="1"/>
    <col min="57" max="57" width="14.875" style="21" customWidth="1"/>
    <col min="58" max="72" width="9.125" style="1" customWidth="1"/>
    <col min="73" max="16384" width="9.125" style="2" customWidth="1"/>
  </cols>
  <sheetData>
    <row r="1" spans="1:57" ht="20.25">
      <c r="A1" s="226" t="s">
        <v>354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</row>
    <row r="2" spans="1:57" ht="20.25">
      <c r="A2" s="226" t="s">
        <v>243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</row>
    <row r="3" spans="1:57" ht="20.25">
      <c r="A3" s="226" t="s">
        <v>449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</row>
    <row r="4" spans="1:57" ht="20.25">
      <c r="A4" s="48"/>
      <c r="B4" s="49"/>
      <c r="C4" s="49"/>
      <c r="D4" s="50"/>
      <c r="E4" s="49"/>
      <c r="F4" s="3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46"/>
      <c r="W4" s="46"/>
      <c r="X4" s="7"/>
      <c r="Y4" s="7"/>
      <c r="Z4" s="46"/>
      <c r="AA4" s="4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46"/>
      <c r="AQ4" s="46"/>
      <c r="AR4" s="46"/>
      <c r="AS4" s="46"/>
      <c r="AT4" s="7"/>
      <c r="AU4" s="7"/>
      <c r="AV4" s="7"/>
      <c r="AW4" s="7"/>
      <c r="AX4" s="7"/>
      <c r="AY4" s="46"/>
      <c r="AZ4" s="46"/>
      <c r="BA4" s="46"/>
      <c r="BB4" s="46"/>
      <c r="BC4" s="46"/>
      <c r="BD4" s="46"/>
      <c r="BE4" s="46"/>
    </row>
    <row r="5" spans="1:57" ht="18.75" customHeight="1">
      <c r="A5" s="190" t="s">
        <v>278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</row>
    <row r="6" spans="1:57" ht="21" customHeight="1">
      <c r="A6" s="190" t="s">
        <v>243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</row>
    <row r="7" spans="1:57" ht="19.5" customHeight="1">
      <c r="A7" s="190" t="s">
        <v>347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</row>
    <row r="9" spans="1:57" ht="14.25" customHeight="1">
      <c r="A9" s="189" t="s">
        <v>250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</row>
    <row r="10" spans="1:57" ht="14.2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</row>
    <row r="11" spans="1:57" ht="72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</row>
    <row r="12" ht="12.75" customHeight="1"/>
    <row r="13" ht="18" customHeight="1" thickBot="1"/>
    <row r="14" spans="1:57" ht="26.25" customHeight="1" thickBot="1">
      <c r="A14" s="187" t="s">
        <v>11</v>
      </c>
      <c r="B14" s="217" t="s">
        <v>125</v>
      </c>
      <c r="C14" s="213" t="s">
        <v>126</v>
      </c>
      <c r="D14" s="198" t="s">
        <v>12</v>
      </c>
      <c r="E14" s="213" t="s">
        <v>13</v>
      </c>
      <c r="F14" s="222">
        <v>2010</v>
      </c>
      <c r="G14" s="210" t="s">
        <v>224</v>
      </c>
      <c r="H14" s="211"/>
      <c r="I14" s="212"/>
      <c r="J14" s="187">
        <v>2011</v>
      </c>
      <c r="K14" s="215" t="s">
        <v>202</v>
      </c>
      <c r="L14" s="216"/>
      <c r="M14" s="193" t="s">
        <v>224</v>
      </c>
      <c r="N14" s="195"/>
      <c r="O14" s="193" t="s">
        <v>247</v>
      </c>
      <c r="P14" s="195"/>
      <c r="Q14" s="195"/>
      <c r="R14" s="220" t="s">
        <v>249</v>
      </c>
      <c r="S14" s="195" t="s">
        <v>247</v>
      </c>
      <c r="T14" s="194"/>
      <c r="U14" s="202"/>
      <c r="V14" s="195" t="s">
        <v>247</v>
      </c>
      <c r="W14" s="194"/>
      <c r="X14" s="193" t="s">
        <v>249</v>
      </c>
      <c r="Y14" s="194"/>
      <c r="Z14" s="193" t="s">
        <v>247</v>
      </c>
      <c r="AA14" s="194"/>
      <c r="AB14" s="193" t="s">
        <v>249</v>
      </c>
      <c r="AC14" s="195"/>
      <c r="AD14" s="195"/>
      <c r="AE14" s="195"/>
      <c r="AF14" s="195"/>
      <c r="AG14" s="194"/>
      <c r="AH14" s="193" t="s">
        <v>247</v>
      </c>
      <c r="AI14" s="194"/>
      <c r="AJ14" s="193" t="s">
        <v>249</v>
      </c>
      <c r="AK14" s="195"/>
      <c r="AL14" s="195"/>
      <c r="AM14" s="194"/>
      <c r="AN14" s="193" t="s">
        <v>247</v>
      </c>
      <c r="AO14" s="194"/>
      <c r="AP14" s="193" t="s">
        <v>412</v>
      </c>
      <c r="AQ14" s="219"/>
      <c r="AR14" s="193" t="s">
        <v>247</v>
      </c>
      <c r="AS14" s="194"/>
      <c r="AT14" s="193" t="s">
        <v>249</v>
      </c>
      <c r="AU14" s="195"/>
      <c r="AV14" s="194"/>
      <c r="AW14" s="193" t="s">
        <v>247</v>
      </c>
      <c r="AX14" s="194"/>
      <c r="AY14" s="193" t="s">
        <v>249</v>
      </c>
      <c r="AZ14" s="195"/>
      <c r="BA14" s="195"/>
      <c r="BB14" s="195"/>
      <c r="BC14" s="194"/>
      <c r="BD14" s="193" t="s">
        <v>247</v>
      </c>
      <c r="BE14" s="194"/>
    </row>
    <row r="15" spans="1:57" ht="19.5" customHeight="1">
      <c r="A15" s="188"/>
      <c r="B15" s="218"/>
      <c r="C15" s="214"/>
      <c r="D15" s="199"/>
      <c r="E15" s="214"/>
      <c r="F15" s="223"/>
      <c r="G15" s="187" t="s">
        <v>202</v>
      </c>
      <c r="H15" s="204" t="s">
        <v>233</v>
      </c>
      <c r="I15" s="187" t="s">
        <v>223</v>
      </c>
      <c r="J15" s="188"/>
      <c r="K15" s="224">
        <v>2010</v>
      </c>
      <c r="L15" s="202">
        <v>2011</v>
      </c>
      <c r="M15" s="204" t="s">
        <v>242</v>
      </c>
      <c r="N15" s="198" t="s">
        <v>223</v>
      </c>
      <c r="O15" s="209" t="s">
        <v>249</v>
      </c>
      <c r="P15" s="192" t="s">
        <v>248</v>
      </c>
      <c r="Q15" s="198" t="s">
        <v>223</v>
      </c>
      <c r="R15" s="221"/>
      <c r="S15" s="186" t="s">
        <v>248</v>
      </c>
      <c r="T15" s="187" t="s">
        <v>223</v>
      </c>
      <c r="U15" s="203"/>
      <c r="V15" s="191" t="s">
        <v>248</v>
      </c>
      <c r="W15" s="191" t="s">
        <v>223</v>
      </c>
      <c r="X15" s="205" t="s">
        <v>350</v>
      </c>
      <c r="Y15" s="207" t="s">
        <v>351</v>
      </c>
      <c r="Z15" s="204" t="s">
        <v>248</v>
      </c>
      <c r="AA15" s="187" t="s">
        <v>349</v>
      </c>
      <c r="AB15" s="196" t="s">
        <v>350</v>
      </c>
      <c r="AC15" s="187" t="s">
        <v>370</v>
      </c>
      <c r="AD15" s="187" t="s">
        <v>371</v>
      </c>
      <c r="AE15" s="204" t="s">
        <v>372</v>
      </c>
      <c r="AF15" s="187" t="s">
        <v>374</v>
      </c>
      <c r="AG15" s="196" t="s">
        <v>351</v>
      </c>
      <c r="AH15" s="187" t="s">
        <v>248</v>
      </c>
      <c r="AI15" s="191" t="s">
        <v>349</v>
      </c>
      <c r="AJ15" s="198" t="s">
        <v>350</v>
      </c>
      <c r="AK15" s="187" t="s">
        <v>402</v>
      </c>
      <c r="AL15" s="200"/>
      <c r="AM15" s="196" t="s">
        <v>351</v>
      </c>
      <c r="AN15" s="187" t="s">
        <v>248</v>
      </c>
      <c r="AO15" s="187" t="s">
        <v>349</v>
      </c>
      <c r="AP15" s="198" t="s">
        <v>350</v>
      </c>
      <c r="AQ15" s="207" t="s">
        <v>351</v>
      </c>
      <c r="AR15" s="187" t="s">
        <v>248</v>
      </c>
      <c r="AS15" s="187" t="s">
        <v>349</v>
      </c>
      <c r="AT15" s="187" t="s">
        <v>350</v>
      </c>
      <c r="AU15" s="187" t="s">
        <v>402</v>
      </c>
      <c r="AV15" s="207" t="s">
        <v>351</v>
      </c>
      <c r="AW15" s="204" t="s">
        <v>248</v>
      </c>
      <c r="AX15" s="187" t="s">
        <v>349</v>
      </c>
      <c r="AY15" s="204" t="s">
        <v>350</v>
      </c>
      <c r="AZ15" s="187" t="s">
        <v>372</v>
      </c>
      <c r="BA15" s="47"/>
      <c r="BB15" s="204" t="s">
        <v>402</v>
      </c>
      <c r="BC15" s="207" t="s">
        <v>351</v>
      </c>
      <c r="BD15" s="204" t="s">
        <v>248</v>
      </c>
      <c r="BE15" s="187" t="s">
        <v>349</v>
      </c>
    </row>
    <row r="16" spans="1:57" ht="19.5" customHeight="1">
      <c r="A16" s="188"/>
      <c r="B16" s="218"/>
      <c r="C16" s="214"/>
      <c r="D16" s="199"/>
      <c r="E16" s="214"/>
      <c r="F16" s="223"/>
      <c r="G16" s="188"/>
      <c r="H16" s="186"/>
      <c r="I16" s="188"/>
      <c r="J16" s="188"/>
      <c r="K16" s="225"/>
      <c r="L16" s="203"/>
      <c r="M16" s="186"/>
      <c r="N16" s="199"/>
      <c r="O16" s="209"/>
      <c r="P16" s="192"/>
      <c r="Q16" s="199"/>
      <c r="R16" s="221"/>
      <c r="S16" s="186"/>
      <c r="T16" s="188"/>
      <c r="U16" s="203"/>
      <c r="V16" s="192"/>
      <c r="W16" s="192"/>
      <c r="X16" s="206"/>
      <c r="Y16" s="208"/>
      <c r="Z16" s="186"/>
      <c r="AA16" s="188"/>
      <c r="AB16" s="197"/>
      <c r="AC16" s="188"/>
      <c r="AD16" s="188"/>
      <c r="AE16" s="186"/>
      <c r="AF16" s="188"/>
      <c r="AG16" s="197"/>
      <c r="AH16" s="188"/>
      <c r="AI16" s="192"/>
      <c r="AJ16" s="199"/>
      <c r="AK16" s="188"/>
      <c r="AL16" s="201"/>
      <c r="AM16" s="197"/>
      <c r="AN16" s="188"/>
      <c r="AO16" s="188"/>
      <c r="AP16" s="199"/>
      <c r="AQ16" s="208"/>
      <c r="AR16" s="188"/>
      <c r="AS16" s="188"/>
      <c r="AT16" s="188"/>
      <c r="AU16" s="188"/>
      <c r="AV16" s="208"/>
      <c r="AW16" s="186"/>
      <c r="AX16" s="188"/>
      <c r="AY16" s="186"/>
      <c r="AZ16" s="188"/>
      <c r="BA16" s="186" t="s">
        <v>438</v>
      </c>
      <c r="BB16" s="186"/>
      <c r="BC16" s="208"/>
      <c r="BD16" s="186"/>
      <c r="BE16" s="188"/>
    </row>
    <row r="17" spans="1:57" ht="93.75" customHeight="1">
      <c r="A17" s="188"/>
      <c r="B17" s="218"/>
      <c r="C17" s="214"/>
      <c r="D17" s="199"/>
      <c r="E17" s="214"/>
      <c r="F17" s="223"/>
      <c r="G17" s="188"/>
      <c r="H17" s="186"/>
      <c r="I17" s="188"/>
      <c r="J17" s="188"/>
      <c r="K17" s="225"/>
      <c r="L17" s="203"/>
      <c r="M17" s="186"/>
      <c r="N17" s="199"/>
      <c r="O17" s="209"/>
      <c r="P17" s="192"/>
      <c r="Q17" s="199"/>
      <c r="R17" s="221"/>
      <c r="S17" s="186"/>
      <c r="T17" s="188"/>
      <c r="U17" s="203"/>
      <c r="V17" s="192"/>
      <c r="W17" s="192"/>
      <c r="X17" s="206"/>
      <c r="Y17" s="208"/>
      <c r="Z17" s="186"/>
      <c r="AA17" s="188"/>
      <c r="AB17" s="197"/>
      <c r="AC17" s="188"/>
      <c r="AD17" s="188"/>
      <c r="AE17" s="186"/>
      <c r="AF17" s="188"/>
      <c r="AG17" s="197"/>
      <c r="AH17" s="188"/>
      <c r="AI17" s="192"/>
      <c r="AJ17" s="199"/>
      <c r="AK17" s="188"/>
      <c r="AL17" s="201"/>
      <c r="AM17" s="197"/>
      <c r="AN17" s="188"/>
      <c r="AO17" s="188"/>
      <c r="AP17" s="199"/>
      <c r="AQ17" s="208"/>
      <c r="AR17" s="188"/>
      <c r="AS17" s="188"/>
      <c r="AT17" s="188"/>
      <c r="AU17" s="188"/>
      <c r="AV17" s="208"/>
      <c r="AW17" s="186"/>
      <c r="AX17" s="188"/>
      <c r="AY17" s="186"/>
      <c r="AZ17" s="188"/>
      <c r="BA17" s="186"/>
      <c r="BB17" s="186"/>
      <c r="BC17" s="208"/>
      <c r="BD17" s="186"/>
      <c r="BE17" s="188"/>
    </row>
    <row r="18" spans="1:57" ht="16.5" customHeight="1">
      <c r="A18" s="53"/>
      <c r="B18" s="54"/>
      <c r="C18" s="54"/>
      <c r="D18" s="55"/>
      <c r="E18" s="54"/>
      <c r="F18" s="56"/>
      <c r="G18" s="57"/>
      <c r="H18" s="57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  <c r="W18" s="59"/>
      <c r="X18" s="56"/>
      <c r="Y18" s="56"/>
      <c r="Z18" s="60"/>
      <c r="AA18" s="60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  <c r="AQ18" s="59"/>
      <c r="AR18" s="59"/>
      <c r="AS18" s="59"/>
      <c r="AT18" s="58"/>
      <c r="AU18" s="58"/>
      <c r="AV18" s="58"/>
      <c r="AW18" s="58"/>
      <c r="AX18" s="58"/>
      <c r="AY18" s="59"/>
      <c r="AZ18" s="59"/>
      <c r="BA18" s="59"/>
      <c r="BB18" s="59"/>
      <c r="BC18" s="59"/>
      <c r="BD18" s="59"/>
      <c r="BE18" s="59"/>
    </row>
    <row r="19" spans="1:72" s="8" customFormat="1" ht="41.25" customHeight="1">
      <c r="A19" s="61" t="s">
        <v>14</v>
      </c>
      <c r="B19" s="62" t="s">
        <v>15</v>
      </c>
      <c r="C19" s="62"/>
      <c r="D19" s="63"/>
      <c r="E19" s="62"/>
      <c r="F19" s="64">
        <f aca="true" t="shared" si="0" ref="F19:Q19">F21+F25+F33+F37+F41+F45</f>
        <v>919894</v>
      </c>
      <c r="G19" s="64">
        <f t="shared" si="0"/>
        <v>284545</v>
      </c>
      <c r="H19" s="64">
        <f t="shared" si="0"/>
        <v>1204439</v>
      </c>
      <c r="I19" s="64">
        <f t="shared" si="0"/>
        <v>0</v>
      </c>
      <c r="J19" s="64">
        <f t="shared" si="0"/>
        <v>1238867</v>
      </c>
      <c r="K19" s="64">
        <f t="shared" si="0"/>
        <v>0</v>
      </c>
      <c r="L19" s="64">
        <f t="shared" si="0"/>
        <v>0</v>
      </c>
      <c r="M19" s="64">
        <f t="shared" si="0"/>
        <v>1204439</v>
      </c>
      <c r="N19" s="64">
        <f t="shared" si="0"/>
        <v>0</v>
      </c>
      <c r="O19" s="64">
        <f>O21+O25+O33+O37+O41+O45</f>
        <v>88516</v>
      </c>
      <c r="P19" s="64">
        <f>P21+P25+P33+P37+P41+P45</f>
        <v>1292955</v>
      </c>
      <c r="Q19" s="64">
        <f t="shared" si="0"/>
        <v>134878</v>
      </c>
      <c r="R19" s="64">
        <f aca="true" t="shared" si="1" ref="R19:W19">R21+R25+R33+R37+R41+R45</f>
        <v>-50000</v>
      </c>
      <c r="S19" s="64">
        <f t="shared" si="1"/>
        <v>1242955</v>
      </c>
      <c r="T19" s="64">
        <f t="shared" si="1"/>
        <v>134878</v>
      </c>
      <c r="U19" s="64">
        <f t="shared" si="1"/>
        <v>-7572</v>
      </c>
      <c r="V19" s="64">
        <f t="shared" si="1"/>
        <v>1235383</v>
      </c>
      <c r="W19" s="64">
        <f t="shared" si="1"/>
        <v>134878</v>
      </c>
      <c r="X19" s="64">
        <f aca="true" t="shared" si="2" ref="X19:AO19">X21+X25+X33+X37+X41+X45</f>
        <v>-4554</v>
      </c>
      <c r="Y19" s="64">
        <f t="shared" si="2"/>
        <v>0</v>
      </c>
      <c r="Z19" s="64">
        <f t="shared" si="2"/>
        <v>1230829</v>
      </c>
      <c r="AA19" s="64">
        <f t="shared" si="2"/>
        <v>134878</v>
      </c>
      <c r="AB19" s="64">
        <f t="shared" si="2"/>
        <v>-184809</v>
      </c>
      <c r="AC19" s="64">
        <f t="shared" si="2"/>
        <v>70</v>
      </c>
      <c r="AD19" s="64">
        <f t="shared" si="2"/>
        <v>0</v>
      </c>
      <c r="AE19" s="64">
        <f t="shared" si="2"/>
        <v>0</v>
      </c>
      <c r="AF19" s="64">
        <f t="shared" si="2"/>
        <v>176</v>
      </c>
      <c r="AG19" s="64">
        <f t="shared" si="2"/>
        <v>0</v>
      </c>
      <c r="AH19" s="64">
        <f t="shared" si="2"/>
        <v>1046266</v>
      </c>
      <c r="AI19" s="64">
        <f t="shared" si="2"/>
        <v>134878</v>
      </c>
      <c r="AJ19" s="64">
        <f t="shared" si="2"/>
        <v>-12566</v>
      </c>
      <c r="AK19" s="64">
        <f t="shared" si="2"/>
        <v>12104</v>
      </c>
      <c r="AL19" s="64">
        <f t="shared" si="2"/>
        <v>0</v>
      </c>
      <c r="AM19" s="64">
        <f t="shared" si="2"/>
        <v>0</v>
      </c>
      <c r="AN19" s="64">
        <f t="shared" si="2"/>
        <v>1045804</v>
      </c>
      <c r="AO19" s="64">
        <f t="shared" si="2"/>
        <v>134878</v>
      </c>
      <c r="AP19" s="64">
        <f aca="true" t="shared" si="3" ref="AP19:BE19">AP21+AP25+AP33+AP37+AP41+AP45</f>
        <v>1347</v>
      </c>
      <c r="AQ19" s="64">
        <f t="shared" si="3"/>
        <v>0</v>
      </c>
      <c r="AR19" s="64">
        <f t="shared" si="3"/>
        <v>1047151</v>
      </c>
      <c r="AS19" s="64">
        <f t="shared" si="3"/>
        <v>134878</v>
      </c>
      <c r="AT19" s="64">
        <f t="shared" si="3"/>
        <v>-86</v>
      </c>
      <c r="AU19" s="64">
        <f t="shared" si="3"/>
        <v>488</v>
      </c>
      <c r="AV19" s="64">
        <f t="shared" si="3"/>
        <v>2870</v>
      </c>
      <c r="AW19" s="64">
        <f t="shared" si="3"/>
        <v>1050423</v>
      </c>
      <c r="AX19" s="64">
        <f t="shared" si="3"/>
        <v>137748</v>
      </c>
      <c r="AY19" s="64">
        <f t="shared" si="3"/>
        <v>0</v>
      </c>
      <c r="AZ19" s="64">
        <f t="shared" si="3"/>
        <v>-22598</v>
      </c>
      <c r="BA19" s="64">
        <f t="shared" si="3"/>
        <v>1208</v>
      </c>
      <c r="BB19" s="64">
        <f t="shared" si="3"/>
        <v>11892</v>
      </c>
      <c r="BC19" s="64">
        <f t="shared" si="3"/>
        <v>-400</v>
      </c>
      <c r="BD19" s="64">
        <f t="shared" si="3"/>
        <v>1040525</v>
      </c>
      <c r="BE19" s="64">
        <f t="shared" si="3"/>
        <v>137348</v>
      </c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:72" s="10" customFormat="1" ht="15.75">
      <c r="A20" s="53"/>
      <c r="B20" s="54"/>
      <c r="C20" s="54"/>
      <c r="D20" s="55"/>
      <c r="E20" s="5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67"/>
      <c r="AR20" s="67"/>
      <c r="AS20" s="67"/>
      <c r="AT20" s="66"/>
      <c r="AU20" s="66"/>
      <c r="AV20" s="66"/>
      <c r="AW20" s="66"/>
      <c r="AX20" s="66"/>
      <c r="AY20" s="67"/>
      <c r="AZ20" s="67"/>
      <c r="BA20" s="67"/>
      <c r="BB20" s="67"/>
      <c r="BC20" s="67"/>
      <c r="BD20" s="67"/>
      <c r="BE20" s="67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s="12" customFormat="1" ht="77.25" customHeight="1">
      <c r="A21" s="68" t="s">
        <v>251</v>
      </c>
      <c r="B21" s="69" t="s">
        <v>127</v>
      </c>
      <c r="C21" s="69" t="s">
        <v>128</v>
      </c>
      <c r="D21" s="70"/>
      <c r="E21" s="69"/>
      <c r="F21" s="71">
        <f aca="true" t="shared" si="4" ref="F21:U22">F22</f>
        <v>1116</v>
      </c>
      <c r="G21" s="71">
        <f t="shared" si="4"/>
        <v>351</v>
      </c>
      <c r="H21" s="71">
        <f t="shared" si="4"/>
        <v>1467</v>
      </c>
      <c r="I21" s="71">
        <f t="shared" si="4"/>
        <v>0</v>
      </c>
      <c r="J21" s="71">
        <f t="shared" si="4"/>
        <v>1572</v>
      </c>
      <c r="K21" s="71">
        <f t="shared" si="4"/>
        <v>0</v>
      </c>
      <c r="L21" s="71">
        <f t="shared" si="4"/>
        <v>0</v>
      </c>
      <c r="M21" s="71">
        <f t="shared" si="4"/>
        <v>1467</v>
      </c>
      <c r="N21" s="71">
        <f t="shared" si="4"/>
        <v>0</v>
      </c>
      <c r="O21" s="71">
        <f t="shared" si="4"/>
        <v>-319</v>
      </c>
      <c r="P21" s="71">
        <f t="shared" si="4"/>
        <v>1148</v>
      </c>
      <c r="Q21" s="71">
        <f t="shared" si="4"/>
        <v>0</v>
      </c>
      <c r="R21" s="71">
        <f t="shared" si="4"/>
        <v>0</v>
      </c>
      <c r="S21" s="71">
        <f t="shared" si="4"/>
        <v>1148</v>
      </c>
      <c r="T21" s="71">
        <f t="shared" si="4"/>
        <v>0</v>
      </c>
      <c r="U21" s="71">
        <f t="shared" si="4"/>
        <v>0</v>
      </c>
      <c r="V21" s="71">
        <f aca="true" t="shared" si="5" ref="U21:AJ22">V22</f>
        <v>1148</v>
      </c>
      <c r="W21" s="71">
        <f t="shared" si="5"/>
        <v>0</v>
      </c>
      <c r="X21" s="71">
        <f t="shared" si="5"/>
        <v>0</v>
      </c>
      <c r="Y21" s="71">
        <f t="shared" si="5"/>
        <v>0</v>
      </c>
      <c r="Z21" s="71">
        <f t="shared" si="5"/>
        <v>1148</v>
      </c>
      <c r="AA21" s="71">
        <f t="shared" si="5"/>
        <v>0</v>
      </c>
      <c r="AB21" s="71">
        <f t="shared" si="5"/>
        <v>0</v>
      </c>
      <c r="AC21" s="71">
        <f t="shared" si="5"/>
        <v>0</v>
      </c>
      <c r="AD21" s="71">
        <f t="shared" si="5"/>
        <v>0</v>
      </c>
      <c r="AE21" s="71">
        <f t="shared" si="5"/>
        <v>0</v>
      </c>
      <c r="AF21" s="71">
        <f t="shared" si="5"/>
        <v>0</v>
      </c>
      <c r="AG21" s="71">
        <f t="shared" si="5"/>
        <v>0</v>
      </c>
      <c r="AH21" s="71">
        <f t="shared" si="5"/>
        <v>1148</v>
      </c>
      <c r="AI21" s="71">
        <f t="shared" si="5"/>
        <v>0</v>
      </c>
      <c r="AJ21" s="71">
        <f t="shared" si="5"/>
        <v>0</v>
      </c>
      <c r="AK21" s="71">
        <f aca="true" t="shared" si="6" ref="AI21:AX22">AK22</f>
        <v>0</v>
      </c>
      <c r="AL21" s="71">
        <f t="shared" si="6"/>
        <v>0</v>
      </c>
      <c r="AM21" s="71">
        <f t="shared" si="6"/>
        <v>0</v>
      </c>
      <c r="AN21" s="71">
        <f t="shared" si="6"/>
        <v>1148</v>
      </c>
      <c r="AO21" s="71">
        <f t="shared" si="6"/>
        <v>0</v>
      </c>
      <c r="AP21" s="71">
        <f t="shared" si="6"/>
        <v>0</v>
      </c>
      <c r="AQ21" s="71">
        <f t="shared" si="6"/>
        <v>0</v>
      </c>
      <c r="AR21" s="71">
        <f t="shared" si="6"/>
        <v>1148</v>
      </c>
      <c r="AS21" s="71">
        <f t="shared" si="6"/>
        <v>0</v>
      </c>
      <c r="AT21" s="71">
        <f t="shared" si="6"/>
        <v>0</v>
      </c>
      <c r="AU21" s="71">
        <f t="shared" si="6"/>
        <v>0</v>
      </c>
      <c r="AV21" s="71">
        <f t="shared" si="6"/>
        <v>0</v>
      </c>
      <c r="AW21" s="71">
        <f t="shared" si="6"/>
        <v>1148</v>
      </c>
      <c r="AX21" s="71">
        <f t="shared" si="6"/>
        <v>0</v>
      </c>
      <c r="AY21" s="71">
        <f aca="true" t="shared" si="7" ref="AX21:BE22">AY22</f>
        <v>0</v>
      </c>
      <c r="AZ21" s="71">
        <f t="shared" si="7"/>
        <v>0</v>
      </c>
      <c r="BA21" s="71">
        <f t="shared" si="7"/>
        <v>0</v>
      </c>
      <c r="BB21" s="71">
        <f t="shared" si="7"/>
        <v>0</v>
      </c>
      <c r="BC21" s="71">
        <f t="shared" si="7"/>
        <v>0</v>
      </c>
      <c r="BD21" s="71">
        <f t="shared" si="7"/>
        <v>1148</v>
      </c>
      <c r="BE21" s="71">
        <f t="shared" si="7"/>
        <v>0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</row>
    <row r="22" spans="1:72" s="14" customFormat="1" ht="88.5" customHeight="1">
      <c r="A22" s="72" t="s">
        <v>133</v>
      </c>
      <c r="B22" s="73" t="s">
        <v>127</v>
      </c>
      <c r="C22" s="73" t="s">
        <v>128</v>
      </c>
      <c r="D22" s="74" t="s">
        <v>124</v>
      </c>
      <c r="E22" s="73"/>
      <c r="F22" s="74">
        <f t="shared" si="4"/>
        <v>1116</v>
      </c>
      <c r="G22" s="74">
        <f t="shared" si="4"/>
        <v>351</v>
      </c>
      <c r="H22" s="74">
        <f t="shared" si="4"/>
        <v>1467</v>
      </c>
      <c r="I22" s="74">
        <f t="shared" si="4"/>
        <v>0</v>
      </c>
      <c r="J22" s="74">
        <f t="shared" si="4"/>
        <v>1572</v>
      </c>
      <c r="K22" s="74">
        <f t="shared" si="4"/>
        <v>0</v>
      </c>
      <c r="L22" s="74">
        <f t="shared" si="4"/>
        <v>0</v>
      </c>
      <c r="M22" s="74">
        <f t="shared" si="4"/>
        <v>1467</v>
      </c>
      <c r="N22" s="74">
        <f t="shared" si="4"/>
        <v>0</v>
      </c>
      <c r="O22" s="74">
        <f t="shared" si="4"/>
        <v>-319</v>
      </c>
      <c r="P22" s="74">
        <f t="shared" si="4"/>
        <v>1148</v>
      </c>
      <c r="Q22" s="74">
        <f t="shared" si="4"/>
        <v>0</v>
      </c>
      <c r="R22" s="74">
        <f t="shared" si="4"/>
        <v>0</v>
      </c>
      <c r="S22" s="74">
        <f t="shared" si="4"/>
        <v>1148</v>
      </c>
      <c r="T22" s="74">
        <f t="shared" si="4"/>
        <v>0</v>
      </c>
      <c r="U22" s="74">
        <f t="shared" si="5"/>
        <v>0</v>
      </c>
      <c r="V22" s="74">
        <f t="shared" si="5"/>
        <v>1148</v>
      </c>
      <c r="W22" s="74">
        <f t="shared" si="5"/>
        <v>0</v>
      </c>
      <c r="X22" s="74">
        <f t="shared" si="5"/>
        <v>0</v>
      </c>
      <c r="Y22" s="74">
        <f t="shared" si="5"/>
        <v>0</v>
      </c>
      <c r="Z22" s="74">
        <f t="shared" si="5"/>
        <v>1148</v>
      </c>
      <c r="AA22" s="74">
        <f t="shared" si="5"/>
        <v>0</v>
      </c>
      <c r="AB22" s="74">
        <f t="shared" si="5"/>
        <v>0</v>
      </c>
      <c r="AC22" s="74">
        <f t="shared" si="5"/>
        <v>0</v>
      </c>
      <c r="AD22" s="74">
        <f t="shared" si="5"/>
        <v>0</v>
      </c>
      <c r="AE22" s="74">
        <f t="shared" si="5"/>
        <v>0</v>
      </c>
      <c r="AF22" s="74">
        <f t="shared" si="5"/>
        <v>0</v>
      </c>
      <c r="AG22" s="74">
        <f t="shared" si="5"/>
        <v>0</v>
      </c>
      <c r="AH22" s="74">
        <f t="shared" si="5"/>
        <v>1148</v>
      </c>
      <c r="AI22" s="74">
        <f t="shared" si="6"/>
        <v>0</v>
      </c>
      <c r="AJ22" s="74">
        <f t="shared" si="6"/>
        <v>0</v>
      </c>
      <c r="AK22" s="74">
        <f t="shared" si="6"/>
        <v>0</v>
      </c>
      <c r="AL22" s="74">
        <f t="shared" si="6"/>
        <v>0</v>
      </c>
      <c r="AM22" s="74">
        <f t="shared" si="6"/>
        <v>0</v>
      </c>
      <c r="AN22" s="74">
        <f t="shared" si="6"/>
        <v>1148</v>
      </c>
      <c r="AO22" s="74">
        <f t="shared" si="6"/>
        <v>0</v>
      </c>
      <c r="AP22" s="74">
        <f t="shared" si="6"/>
        <v>0</v>
      </c>
      <c r="AQ22" s="74">
        <f t="shared" si="6"/>
        <v>0</v>
      </c>
      <c r="AR22" s="74">
        <f t="shared" si="6"/>
        <v>1148</v>
      </c>
      <c r="AS22" s="74">
        <f t="shared" si="6"/>
        <v>0</v>
      </c>
      <c r="AT22" s="74">
        <f t="shared" si="6"/>
        <v>0</v>
      </c>
      <c r="AU22" s="74">
        <f t="shared" si="6"/>
        <v>0</v>
      </c>
      <c r="AV22" s="74">
        <f t="shared" si="6"/>
        <v>0</v>
      </c>
      <c r="AW22" s="74">
        <f t="shared" si="6"/>
        <v>1148</v>
      </c>
      <c r="AX22" s="74">
        <f t="shared" si="7"/>
        <v>0</v>
      </c>
      <c r="AY22" s="74">
        <f t="shared" si="7"/>
        <v>0</v>
      </c>
      <c r="AZ22" s="74">
        <f t="shared" si="7"/>
        <v>0</v>
      </c>
      <c r="BA22" s="74">
        <f t="shared" si="7"/>
        <v>0</v>
      </c>
      <c r="BB22" s="74">
        <f t="shared" si="7"/>
        <v>0</v>
      </c>
      <c r="BC22" s="74">
        <f t="shared" si="7"/>
        <v>0</v>
      </c>
      <c r="BD22" s="74">
        <f t="shared" si="7"/>
        <v>1148</v>
      </c>
      <c r="BE22" s="74">
        <f t="shared" si="7"/>
        <v>0</v>
      </c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6" customFormat="1" ht="43.5" customHeight="1">
      <c r="A23" s="72" t="s">
        <v>129</v>
      </c>
      <c r="B23" s="73" t="s">
        <v>127</v>
      </c>
      <c r="C23" s="73" t="s">
        <v>128</v>
      </c>
      <c r="D23" s="73" t="s">
        <v>124</v>
      </c>
      <c r="E23" s="73" t="s">
        <v>130</v>
      </c>
      <c r="F23" s="74">
        <v>1116</v>
      </c>
      <c r="G23" s="74">
        <f>H23-F23</f>
        <v>351</v>
      </c>
      <c r="H23" s="74">
        <v>1467</v>
      </c>
      <c r="I23" s="75"/>
      <c r="J23" s="74">
        <v>1572</v>
      </c>
      <c r="K23" s="75"/>
      <c r="L23" s="75"/>
      <c r="M23" s="74">
        <f>H23+K23</f>
        <v>1467</v>
      </c>
      <c r="N23" s="75"/>
      <c r="O23" s="74">
        <f>P23-M23</f>
        <v>-319</v>
      </c>
      <c r="P23" s="74">
        <v>1148</v>
      </c>
      <c r="Q23" s="74"/>
      <c r="R23" s="75"/>
      <c r="S23" s="74">
        <f>P23+R23</f>
        <v>1148</v>
      </c>
      <c r="T23" s="74"/>
      <c r="U23" s="76"/>
      <c r="V23" s="74">
        <f>U23+S23</f>
        <v>1148</v>
      </c>
      <c r="W23" s="74">
        <f>T23</f>
        <v>0</v>
      </c>
      <c r="X23" s="77"/>
      <c r="Y23" s="77"/>
      <c r="Z23" s="74">
        <f>V23+X23+Y23</f>
        <v>1148</v>
      </c>
      <c r="AA23" s="74">
        <f>W23+Y23</f>
        <v>0</v>
      </c>
      <c r="AB23" s="76"/>
      <c r="AC23" s="76"/>
      <c r="AD23" s="76"/>
      <c r="AE23" s="76"/>
      <c r="AF23" s="76"/>
      <c r="AG23" s="76"/>
      <c r="AH23" s="74">
        <f>Z23+AB23+AC23+AD23+AE23+AF23+AG23</f>
        <v>1148</v>
      </c>
      <c r="AI23" s="74">
        <f>AA23+AG23</f>
        <v>0</v>
      </c>
      <c r="AJ23" s="74"/>
      <c r="AK23" s="74"/>
      <c r="AL23" s="76"/>
      <c r="AM23" s="76"/>
      <c r="AN23" s="74">
        <f>AH23+AJ23+AK23+AL23+AM23</f>
        <v>1148</v>
      </c>
      <c r="AO23" s="74">
        <f>AI23+AM23</f>
        <v>0</v>
      </c>
      <c r="AP23" s="75"/>
      <c r="AQ23" s="75"/>
      <c r="AR23" s="74">
        <f>AN23+AP23+AQ23</f>
        <v>1148</v>
      </c>
      <c r="AS23" s="74">
        <f>AO23+AQ23</f>
        <v>0</v>
      </c>
      <c r="AT23" s="76"/>
      <c r="AU23" s="76"/>
      <c r="AV23" s="76"/>
      <c r="AW23" s="74">
        <f>AR23+AT23+AU23+AV23</f>
        <v>1148</v>
      </c>
      <c r="AX23" s="74">
        <f>AS23+AV23</f>
        <v>0</v>
      </c>
      <c r="AY23" s="74"/>
      <c r="AZ23" s="74"/>
      <c r="BA23" s="74"/>
      <c r="BB23" s="75"/>
      <c r="BC23" s="75"/>
      <c r="BD23" s="74">
        <f>AW23+AY23+AZ23+BA23+BB23+BC23</f>
        <v>1148</v>
      </c>
      <c r="BE23" s="74">
        <f>AX23+BC23</f>
        <v>0</v>
      </c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10" customFormat="1" ht="21.75" customHeight="1">
      <c r="A24" s="78"/>
      <c r="B24" s="54"/>
      <c r="C24" s="54"/>
      <c r="D24" s="55"/>
      <c r="E24" s="54"/>
      <c r="F24" s="65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6"/>
      <c r="V24" s="67"/>
      <c r="W24" s="67"/>
      <c r="X24" s="79"/>
      <c r="Y24" s="79"/>
      <c r="Z24" s="65"/>
      <c r="AA24" s="65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67"/>
      <c r="AR24" s="67"/>
      <c r="AS24" s="67"/>
      <c r="AT24" s="66"/>
      <c r="AU24" s="66"/>
      <c r="AV24" s="66"/>
      <c r="AW24" s="66"/>
      <c r="AX24" s="66"/>
      <c r="AY24" s="67"/>
      <c r="AZ24" s="67"/>
      <c r="BA24" s="67"/>
      <c r="BB24" s="67"/>
      <c r="BC24" s="67"/>
      <c r="BD24" s="67"/>
      <c r="BE24" s="67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2" customFormat="1" ht="115.5" customHeight="1">
      <c r="A25" s="68" t="s">
        <v>131</v>
      </c>
      <c r="B25" s="69" t="s">
        <v>127</v>
      </c>
      <c r="C25" s="69" t="s">
        <v>132</v>
      </c>
      <c r="D25" s="80"/>
      <c r="E25" s="69"/>
      <c r="F25" s="81">
        <f aca="true" t="shared" si="8" ref="F25:N25">F26+F28+F30</f>
        <v>87504</v>
      </c>
      <c r="G25" s="81">
        <f t="shared" si="8"/>
        <v>22625</v>
      </c>
      <c r="H25" s="81">
        <f t="shared" si="8"/>
        <v>110129</v>
      </c>
      <c r="I25" s="81">
        <f t="shared" si="8"/>
        <v>0</v>
      </c>
      <c r="J25" s="81">
        <f t="shared" si="8"/>
        <v>117159</v>
      </c>
      <c r="K25" s="81">
        <f t="shared" si="8"/>
        <v>0</v>
      </c>
      <c r="L25" s="81">
        <f t="shared" si="8"/>
        <v>0</v>
      </c>
      <c r="M25" s="81">
        <f t="shared" si="8"/>
        <v>110129</v>
      </c>
      <c r="N25" s="81">
        <f t="shared" si="8"/>
        <v>0</v>
      </c>
      <c r="O25" s="81">
        <f aca="true" t="shared" si="9" ref="O25:T25">O26+O28+O30</f>
        <v>-14677</v>
      </c>
      <c r="P25" s="81">
        <f t="shared" si="9"/>
        <v>95452</v>
      </c>
      <c r="Q25" s="81">
        <f t="shared" si="9"/>
        <v>0</v>
      </c>
      <c r="R25" s="81">
        <f t="shared" si="9"/>
        <v>0</v>
      </c>
      <c r="S25" s="81">
        <f t="shared" si="9"/>
        <v>95452</v>
      </c>
      <c r="T25" s="81">
        <f t="shared" si="9"/>
        <v>0</v>
      </c>
      <c r="U25" s="81">
        <f aca="true" t="shared" si="10" ref="U25:Z25">U26+U28+U30</f>
        <v>0</v>
      </c>
      <c r="V25" s="81">
        <f t="shared" si="10"/>
        <v>95452</v>
      </c>
      <c r="W25" s="81">
        <f t="shared" si="10"/>
        <v>0</v>
      </c>
      <c r="X25" s="81">
        <f t="shared" si="10"/>
        <v>0</v>
      </c>
      <c r="Y25" s="81">
        <f t="shared" si="10"/>
        <v>0</v>
      </c>
      <c r="Z25" s="81">
        <f t="shared" si="10"/>
        <v>95452</v>
      </c>
      <c r="AA25" s="81">
        <f>AA26+AA28+AA30</f>
        <v>0</v>
      </c>
      <c r="AB25" s="81">
        <f>AB26+AB28+AB30</f>
        <v>-5</v>
      </c>
      <c r="AC25" s="81">
        <f aca="true" t="shared" si="11" ref="AC25:AH25">AC26+AC28+AC30</f>
        <v>0</v>
      </c>
      <c r="AD25" s="81">
        <f t="shared" si="11"/>
        <v>0</v>
      </c>
      <c r="AE25" s="81">
        <f t="shared" si="11"/>
        <v>0</v>
      </c>
      <c r="AF25" s="81">
        <f t="shared" si="11"/>
        <v>15</v>
      </c>
      <c r="AG25" s="81">
        <f t="shared" si="11"/>
        <v>0</v>
      </c>
      <c r="AH25" s="81">
        <f t="shared" si="11"/>
        <v>95462</v>
      </c>
      <c r="AI25" s="81">
        <f aca="true" t="shared" si="12" ref="AI25:AN25">AI26+AI28+AI30</f>
        <v>0</v>
      </c>
      <c r="AJ25" s="81">
        <f t="shared" si="12"/>
        <v>0</v>
      </c>
      <c r="AK25" s="81">
        <f t="shared" si="12"/>
        <v>0</v>
      </c>
      <c r="AL25" s="81">
        <f t="shared" si="12"/>
        <v>0</v>
      </c>
      <c r="AM25" s="81">
        <f t="shared" si="12"/>
        <v>0</v>
      </c>
      <c r="AN25" s="81">
        <f t="shared" si="12"/>
        <v>95462</v>
      </c>
      <c r="AO25" s="81">
        <f aca="true" t="shared" si="13" ref="AO25:AW25">AO26+AO28+AO30</f>
        <v>0</v>
      </c>
      <c r="AP25" s="81">
        <f t="shared" si="13"/>
        <v>0</v>
      </c>
      <c r="AQ25" s="81">
        <f t="shared" si="13"/>
        <v>0</v>
      </c>
      <c r="AR25" s="81">
        <f t="shared" si="13"/>
        <v>95462</v>
      </c>
      <c r="AS25" s="81">
        <f t="shared" si="13"/>
        <v>0</v>
      </c>
      <c r="AT25" s="81">
        <f t="shared" si="13"/>
        <v>0</v>
      </c>
      <c r="AU25" s="81">
        <f t="shared" si="13"/>
        <v>0</v>
      </c>
      <c r="AV25" s="81">
        <f t="shared" si="13"/>
        <v>0</v>
      </c>
      <c r="AW25" s="81">
        <f t="shared" si="13"/>
        <v>95462</v>
      </c>
      <c r="AX25" s="81">
        <f>AX26+AX28+AX30</f>
        <v>0</v>
      </c>
      <c r="AY25" s="81">
        <f>AY26+AY28+AY30</f>
        <v>0</v>
      </c>
      <c r="AZ25" s="81">
        <f aca="true" t="shared" si="14" ref="AZ25:BE25">AZ26+AZ28+AZ30</f>
        <v>0</v>
      </c>
      <c r="BA25" s="81">
        <f t="shared" si="14"/>
        <v>-7</v>
      </c>
      <c r="BB25" s="81">
        <f t="shared" si="14"/>
        <v>0</v>
      </c>
      <c r="BC25" s="81">
        <f t="shared" si="14"/>
        <v>0</v>
      </c>
      <c r="BD25" s="81">
        <f t="shared" si="14"/>
        <v>95455</v>
      </c>
      <c r="BE25" s="81">
        <f t="shared" si="14"/>
        <v>0</v>
      </c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72" s="14" customFormat="1" ht="87.75" customHeight="1">
      <c r="A26" s="82" t="s">
        <v>133</v>
      </c>
      <c r="B26" s="83" t="s">
        <v>127</v>
      </c>
      <c r="C26" s="83" t="s">
        <v>132</v>
      </c>
      <c r="D26" s="84" t="s">
        <v>124</v>
      </c>
      <c r="E26" s="83"/>
      <c r="F26" s="85">
        <f aca="true" t="shared" si="15" ref="F26:BE26">F27</f>
        <v>85663</v>
      </c>
      <c r="G26" s="85">
        <f t="shared" si="15"/>
        <v>21771</v>
      </c>
      <c r="H26" s="85">
        <f t="shared" si="15"/>
        <v>107434</v>
      </c>
      <c r="I26" s="85">
        <f t="shared" si="15"/>
        <v>0</v>
      </c>
      <c r="J26" s="85">
        <f t="shared" si="15"/>
        <v>114272</v>
      </c>
      <c r="K26" s="85">
        <f t="shared" si="15"/>
        <v>0</v>
      </c>
      <c r="L26" s="85">
        <f t="shared" si="15"/>
        <v>0</v>
      </c>
      <c r="M26" s="85">
        <f t="shared" si="15"/>
        <v>107434</v>
      </c>
      <c r="N26" s="85">
        <f t="shared" si="15"/>
        <v>0</v>
      </c>
      <c r="O26" s="85">
        <f t="shared" si="15"/>
        <v>-13961</v>
      </c>
      <c r="P26" s="85">
        <f t="shared" si="15"/>
        <v>93473</v>
      </c>
      <c r="Q26" s="85">
        <f t="shared" si="15"/>
        <v>0</v>
      </c>
      <c r="R26" s="85">
        <f t="shared" si="15"/>
        <v>0</v>
      </c>
      <c r="S26" s="85">
        <f t="shared" si="15"/>
        <v>93473</v>
      </c>
      <c r="T26" s="85">
        <f t="shared" si="15"/>
        <v>0</v>
      </c>
      <c r="U26" s="85">
        <f t="shared" si="15"/>
        <v>0</v>
      </c>
      <c r="V26" s="85">
        <f t="shared" si="15"/>
        <v>93473</v>
      </c>
      <c r="W26" s="85">
        <f t="shared" si="15"/>
        <v>0</v>
      </c>
      <c r="X26" s="85">
        <f t="shared" si="15"/>
        <v>0</v>
      </c>
      <c r="Y26" s="85">
        <f t="shared" si="15"/>
        <v>0</v>
      </c>
      <c r="Z26" s="85">
        <f t="shared" si="15"/>
        <v>93473</v>
      </c>
      <c r="AA26" s="85">
        <f t="shared" si="15"/>
        <v>0</v>
      </c>
      <c r="AB26" s="85">
        <f t="shared" si="15"/>
        <v>-5</v>
      </c>
      <c r="AC26" s="85">
        <f t="shared" si="15"/>
        <v>0</v>
      </c>
      <c r="AD26" s="85">
        <f t="shared" si="15"/>
        <v>0</v>
      </c>
      <c r="AE26" s="85">
        <f t="shared" si="15"/>
        <v>0</v>
      </c>
      <c r="AF26" s="85">
        <f t="shared" si="15"/>
        <v>15</v>
      </c>
      <c r="AG26" s="85">
        <f t="shared" si="15"/>
        <v>0</v>
      </c>
      <c r="AH26" s="85">
        <f t="shared" si="15"/>
        <v>93483</v>
      </c>
      <c r="AI26" s="85">
        <f t="shared" si="15"/>
        <v>0</v>
      </c>
      <c r="AJ26" s="85">
        <f t="shared" si="15"/>
        <v>0</v>
      </c>
      <c r="AK26" s="85">
        <f t="shared" si="15"/>
        <v>0</v>
      </c>
      <c r="AL26" s="85">
        <f t="shared" si="15"/>
        <v>0</v>
      </c>
      <c r="AM26" s="85">
        <f t="shared" si="15"/>
        <v>0</v>
      </c>
      <c r="AN26" s="85">
        <f t="shared" si="15"/>
        <v>93483</v>
      </c>
      <c r="AO26" s="85">
        <f t="shared" si="15"/>
        <v>0</v>
      </c>
      <c r="AP26" s="85">
        <f t="shared" si="15"/>
        <v>0</v>
      </c>
      <c r="AQ26" s="85">
        <f t="shared" si="15"/>
        <v>0</v>
      </c>
      <c r="AR26" s="85">
        <f t="shared" si="15"/>
        <v>93483</v>
      </c>
      <c r="AS26" s="85">
        <f t="shared" si="15"/>
        <v>0</v>
      </c>
      <c r="AT26" s="85">
        <f t="shared" si="15"/>
        <v>0</v>
      </c>
      <c r="AU26" s="85">
        <f t="shared" si="15"/>
        <v>0</v>
      </c>
      <c r="AV26" s="85">
        <f t="shared" si="15"/>
        <v>0</v>
      </c>
      <c r="AW26" s="85">
        <f t="shared" si="15"/>
        <v>93483</v>
      </c>
      <c r="AX26" s="85">
        <f t="shared" si="15"/>
        <v>0</v>
      </c>
      <c r="AY26" s="85">
        <f t="shared" si="15"/>
        <v>0</v>
      </c>
      <c r="AZ26" s="85">
        <f t="shared" si="15"/>
        <v>0</v>
      </c>
      <c r="BA26" s="85">
        <f t="shared" si="15"/>
        <v>-7</v>
      </c>
      <c r="BB26" s="85">
        <f t="shared" si="15"/>
        <v>0</v>
      </c>
      <c r="BC26" s="85">
        <f t="shared" si="15"/>
        <v>0</v>
      </c>
      <c r="BD26" s="85">
        <f t="shared" si="15"/>
        <v>93476</v>
      </c>
      <c r="BE26" s="85">
        <f t="shared" si="15"/>
        <v>0</v>
      </c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16" customFormat="1" ht="41.25" customHeight="1">
      <c r="A27" s="82" t="s">
        <v>129</v>
      </c>
      <c r="B27" s="83" t="s">
        <v>127</v>
      </c>
      <c r="C27" s="83" t="s">
        <v>132</v>
      </c>
      <c r="D27" s="84" t="s">
        <v>124</v>
      </c>
      <c r="E27" s="83" t="s">
        <v>130</v>
      </c>
      <c r="F27" s="74">
        <v>85663</v>
      </c>
      <c r="G27" s="74">
        <f>H27-F27</f>
        <v>21771</v>
      </c>
      <c r="H27" s="86">
        <v>107434</v>
      </c>
      <c r="I27" s="86"/>
      <c r="J27" s="86">
        <v>114272</v>
      </c>
      <c r="K27" s="87"/>
      <c r="L27" s="87"/>
      <c r="M27" s="74">
        <f>H27+K27</f>
        <v>107434</v>
      </c>
      <c r="N27" s="75"/>
      <c r="O27" s="74">
        <f>P27-M27</f>
        <v>-13961</v>
      </c>
      <c r="P27" s="74">
        <v>93473</v>
      </c>
      <c r="Q27" s="74"/>
      <c r="R27" s="87"/>
      <c r="S27" s="74">
        <f>P27+R27</f>
        <v>93473</v>
      </c>
      <c r="T27" s="74"/>
      <c r="U27" s="76"/>
      <c r="V27" s="74">
        <f>U27+S27</f>
        <v>93473</v>
      </c>
      <c r="W27" s="74">
        <f>T27</f>
        <v>0</v>
      </c>
      <c r="X27" s="77"/>
      <c r="Y27" s="77"/>
      <c r="Z27" s="74">
        <f>V27+X27+Y27</f>
        <v>93473</v>
      </c>
      <c r="AA27" s="74">
        <f>W27+Y27</f>
        <v>0</v>
      </c>
      <c r="AB27" s="75">
        <f>-16+11</f>
        <v>-5</v>
      </c>
      <c r="AC27" s="76"/>
      <c r="AD27" s="76"/>
      <c r="AE27" s="76"/>
      <c r="AF27" s="75">
        <v>15</v>
      </c>
      <c r="AG27" s="76"/>
      <c r="AH27" s="74">
        <f>Z27+AB27+AC27+AD27+AE27+AF27+AG27</f>
        <v>93483</v>
      </c>
      <c r="AI27" s="74">
        <f>AA27+AG27</f>
        <v>0</v>
      </c>
      <c r="AJ27" s="74"/>
      <c r="AK27" s="74"/>
      <c r="AL27" s="76"/>
      <c r="AM27" s="76"/>
      <c r="AN27" s="74">
        <f>AH27+AJ27+AK27+AL27+AM27</f>
        <v>93483</v>
      </c>
      <c r="AO27" s="74">
        <f>AI27+AM27</f>
        <v>0</v>
      </c>
      <c r="AP27" s="75"/>
      <c r="AQ27" s="75"/>
      <c r="AR27" s="74">
        <f>AN27+AP27+AQ27</f>
        <v>93483</v>
      </c>
      <c r="AS27" s="74">
        <f>AO27+AQ27</f>
        <v>0</v>
      </c>
      <c r="AT27" s="76"/>
      <c r="AU27" s="76"/>
      <c r="AV27" s="76"/>
      <c r="AW27" s="74">
        <f>AR27+AT27+AU27+AV27</f>
        <v>93483</v>
      </c>
      <c r="AX27" s="74">
        <f>AS27+AV27</f>
        <v>0</v>
      </c>
      <c r="AY27" s="74"/>
      <c r="AZ27" s="74"/>
      <c r="BA27" s="74">
        <v>-7</v>
      </c>
      <c r="BB27" s="75"/>
      <c r="BC27" s="75"/>
      <c r="BD27" s="74">
        <f>AW27+AY27+AZ27+BA27+BB27+BC27</f>
        <v>93476</v>
      </c>
      <c r="BE27" s="74">
        <f>AX27+BC27</f>
        <v>0</v>
      </c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s="18" customFormat="1" ht="42" customHeight="1">
      <c r="A28" s="82" t="s">
        <v>18</v>
      </c>
      <c r="B28" s="83" t="s">
        <v>127</v>
      </c>
      <c r="C28" s="83" t="s">
        <v>132</v>
      </c>
      <c r="D28" s="84" t="s">
        <v>124</v>
      </c>
      <c r="E28" s="83"/>
      <c r="F28" s="74">
        <f aca="true" t="shared" si="16" ref="F28:BE28">F29</f>
        <v>681</v>
      </c>
      <c r="G28" s="74">
        <f t="shared" si="16"/>
        <v>357</v>
      </c>
      <c r="H28" s="74">
        <f t="shared" si="16"/>
        <v>1038</v>
      </c>
      <c r="I28" s="74">
        <f t="shared" si="16"/>
        <v>0</v>
      </c>
      <c r="J28" s="74">
        <f t="shared" si="16"/>
        <v>1112</v>
      </c>
      <c r="K28" s="74">
        <f t="shared" si="16"/>
        <v>0</v>
      </c>
      <c r="L28" s="74">
        <f t="shared" si="16"/>
        <v>0</v>
      </c>
      <c r="M28" s="74">
        <f t="shared" si="16"/>
        <v>1038</v>
      </c>
      <c r="N28" s="74">
        <f t="shared" si="16"/>
        <v>0</v>
      </c>
      <c r="O28" s="74">
        <f t="shared" si="16"/>
        <v>-331</v>
      </c>
      <c r="P28" s="74">
        <f t="shared" si="16"/>
        <v>707</v>
      </c>
      <c r="Q28" s="74">
        <f t="shared" si="16"/>
        <v>0</v>
      </c>
      <c r="R28" s="74">
        <f t="shared" si="16"/>
        <v>0</v>
      </c>
      <c r="S28" s="74">
        <f t="shared" si="16"/>
        <v>707</v>
      </c>
      <c r="T28" s="74">
        <f t="shared" si="16"/>
        <v>0</v>
      </c>
      <c r="U28" s="74">
        <f t="shared" si="16"/>
        <v>0</v>
      </c>
      <c r="V28" s="74">
        <f t="shared" si="16"/>
        <v>707</v>
      </c>
      <c r="W28" s="74">
        <f t="shared" si="16"/>
        <v>0</v>
      </c>
      <c r="X28" s="74">
        <f t="shared" si="16"/>
        <v>0</v>
      </c>
      <c r="Y28" s="74">
        <f t="shared" si="16"/>
        <v>0</v>
      </c>
      <c r="Z28" s="74">
        <f t="shared" si="16"/>
        <v>707</v>
      </c>
      <c r="AA28" s="74">
        <f t="shared" si="16"/>
        <v>0</v>
      </c>
      <c r="AB28" s="74">
        <f t="shared" si="16"/>
        <v>0</v>
      </c>
      <c r="AC28" s="74">
        <f t="shared" si="16"/>
        <v>0</v>
      </c>
      <c r="AD28" s="74">
        <f t="shared" si="16"/>
        <v>0</v>
      </c>
      <c r="AE28" s="74">
        <f t="shared" si="16"/>
        <v>0</v>
      </c>
      <c r="AF28" s="74">
        <f t="shared" si="16"/>
        <v>0</v>
      </c>
      <c r="AG28" s="74">
        <f t="shared" si="16"/>
        <v>0</v>
      </c>
      <c r="AH28" s="74">
        <f t="shared" si="16"/>
        <v>707</v>
      </c>
      <c r="AI28" s="74">
        <f t="shared" si="16"/>
        <v>0</v>
      </c>
      <c r="AJ28" s="74">
        <f t="shared" si="16"/>
        <v>0</v>
      </c>
      <c r="AK28" s="74">
        <f t="shared" si="16"/>
        <v>0</v>
      </c>
      <c r="AL28" s="74">
        <f t="shared" si="16"/>
        <v>0</v>
      </c>
      <c r="AM28" s="74">
        <f t="shared" si="16"/>
        <v>0</v>
      </c>
      <c r="AN28" s="74">
        <f t="shared" si="16"/>
        <v>707</v>
      </c>
      <c r="AO28" s="74">
        <f t="shared" si="16"/>
        <v>0</v>
      </c>
      <c r="AP28" s="74">
        <f t="shared" si="16"/>
        <v>0</v>
      </c>
      <c r="AQ28" s="74">
        <f t="shared" si="16"/>
        <v>0</v>
      </c>
      <c r="AR28" s="74">
        <f t="shared" si="16"/>
        <v>707</v>
      </c>
      <c r="AS28" s="74">
        <f t="shared" si="16"/>
        <v>0</v>
      </c>
      <c r="AT28" s="74">
        <f t="shared" si="16"/>
        <v>0</v>
      </c>
      <c r="AU28" s="74">
        <f t="shared" si="16"/>
        <v>0</v>
      </c>
      <c r="AV28" s="74">
        <f t="shared" si="16"/>
        <v>0</v>
      </c>
      <c r="AW28" s="74">
        <f t="shared" si="16"/>
        <v>707</v>
      </c>
      <c r="AX28" s="74">
        <f t="shared" si="16"/>
        <v>0</v>
      </c>
      <c r="AY28" s="74">
        <f t="shared" si="16"/>
        <v>0</v>
      </c>
      <c r="AZ28" s="74">
        <f t="shared" si="16"/>
        <v>0</v>
      </c>
      <c r="BA28" s="74">
        <f t="shared" si="16"/>
        <v>0</v>
      </c>
      <c r="BB28" s="74">
        <f t="shared" si="16"/>
        <v>0</v>
      </c>
      <c r="BC28" s="74">
        <f t="shared" si="16"/>
        <v>0</v>
      </c>
      <c r="BD28" s="74">
        <f t="shared" si="16"/>
        <v>707</v>
      </c>
      <c r="BE28" s="74">
        <f t="shared" si="16"/>
        <v>0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</row>
    <row r="29" spans="1:72" s="18" customFormat="1" ht="40.5" customHeight="1">
      <c r="A29" s="82" t="s">
        <v>129</v>
      </c>
      <c r="B29" s="83" t="s">
        <v>127</v>
      </c>
      <c r="C29" s="83" t="s">
        <v>132</v>
      </c>
      <c r="D29" s="84" t="s">
        <v>124</v>
      </c>
      <c r="E29" s="83" t="s">
        <v>130</v>
      </c>
      <c r="F29" s="74">
        <v>681</v>
      </c>
      <c r="G29" s="74">
        <f>H29-F29</f>
        <v>357</v>
      </c>
      <c r="H29" s="74">
        <v>1038</v>
      </c>
      <c r="I29" s="74"/>
      <c r="J29" s="74">
        <v>1112</v>
      </c>
      <c r="K29" s="88"/>
      <c r="L29" s="88"/>
      <c r="M29" s="74">
        <f>H29+K29</f>
        <v>1038</v>
      </c>
      <c r="N29" s="75"/>
      <c r="O29" s="74">
        <f>P29-M29</f>
        <v>-331</v>
      </c>
      <c r="P29" s="74">
        <v>707</v>
      </c>
      <c r="Q29" s="74"/>
      <c r="R29" s="88"/>
      <c r="S29" s="74">
        <f>P29+R29</f>
        <v>707</v>
      </c>
      <c r="T29" s="74"/>
      <c r="U29" s="88"/>
      <c r="V29" s="74">
        <f>U29+S29</f>
        <v>707</v>
      </c>
      <c r="W29" s="74">
        <f>T29</f>
        <v>0</v>
      </c>
      <c r="X29" s="89"/>
      <c r="Y29" s="89"/>
      <c r="Z29" s="74">
        <f>V29+X29+Y29</f>
        <v>707</v>
      </c>
      <c r="AA29" s="74">
        <f>W29+Y29</f>
        <v>0</v>
      </c>
      <c r="AB29" s="88"/>
      <c r="AC29" s="88"/>
      <c r="AD29" s="88"/>
      <c r="AE29" s="88"/>
      <c r="AF29" s="88"/>
      <c r="AG29" s="88"/>
      <c r="AH29" s="74">
        <f>Z29+AB29+AC29+AD29+AE29+AF29+AG29</f>
        <v>707</v>
      </c>
      <c r="AI29" s="74">
        <f>AA29+AG29</f>
        <v>0</v>
      </c>
      <c r="AJ29" s="74"/>
      <c r="AK29" s="74"/>
      <c r="AL29" s="88"/>
      <c r="AM29" s="88"/>
      <c r="AN29" s="74">
        <f>AH29+AJ29+AK29+AL29+AM29</f>
        <v>707</v>
      </c>
      <c r="AO29" s="74">
        <f>AI29+AM29</f>
        <v>0</v>
      </c>
      <c r="AP29" s="90"/>
      <c r="AQ29" s="90"/>
      <c r="AR29" s="74">
        <f>AN29+AP29+AQ29</f>
        <v>707</v>
      </c>
      <c r="AS29" s="74">
        <f>AO29+AQ29</f>
        <v>0</v>
      </c>
      <c r="AT29" s="88"/>
      <c r="AU29" s="88"/>
      <c r="AV29" s="88"/>
      <c r="AW29" s="74">
        <f>AR29+AT29+AU29+AV29</f>
        <v>707</v>
      </c>
      <c r="AX29" s="74">
        <f>AS29+AV29</f>
        <v>0</v>
      </c>
      <c r="AY29" s="74"/>
      <c r="AZ29" s="74"/>
      <c r="BA29" s="74"/>
      <c r="BB29" s="90"/>
      <c r="BC29" s="90"/>
      <c r="BD29" s="74">
        <f>AW29+AY29+AZ29+BA29+BB29+BC29</f>
        <v>707</v>
      </c>
      <c r="BE29" s="74">
        <f>AX29+BC29</f>
        <v>0</v>
      </c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</row>
    <row r="30" spans="1:72" s="16" customFormat="1" ht="36" customHeight="1">
      <c r="A30" s="82" t="s">
        <v>19</v>
      </c>
      <c r="B30" s="83" t="s">
        <v>127</v>
      </c>
      <c r="C30" s="83" t="s">
        <v>132</v>
      </c>
      <c r="D30" s="84" t="s">
        <v>124</v>
      </c>
      <c r="E30" s="83"/>
      <c r="F30" s="74">
        <f aca="true" t="shared" si="17" ref="F30:BE30">F31</f>
        <v>1160</v>
      </c>
      <c r="G30" s="74">
        <f t="shared" si="17"/>
        <v>497</v>
      </c>
      <c r="H30" s="74">
        <f t="shared" si="17"/>
        <v>1657</v>
      </c>
      <c r="I30" s="74">
        <f t="shared" si="17"/>
        <v>0</v>
      </c>
      <c r="J30" s="74">
        <f t="shared" si="17"/>
        <v>1775</v>
      </c>
      <c r="K30" s="74">
        <f t="shared" si="17"/>
        <v>0</v>
      </c>
      <c r="L30" s="74">
        <f t="shared" si="17"/>
        <v>0</v>
      </c>
      <c r="M30" s="74">
        <f t="shared" si="17"/>
        <v>1657</v>
      </c>
      <c r="N30" s="74">
        <f t="shared" si="17"/>
        <v>0</v>
      </c>
      <c r="O30" s="74">
        <f t="shared" si="17"/>
        <v>-385</v>
      </c>
      <c r="P30" s="74">
        <f t="shared" si="17"/>
        <v>1272</v>
      </c>
      <c r="Q30" s="74">
        <f t="shared" si="17"/>
        <v>0</v>
      </c>
      <c r="R30" s="74">
        <f t="shared" si="17"/>
        <v>0</v>
      </c>
      <c r="S30" s="74">
        <f t="shared" si="17"/>
        <v>1272</v>
      </c>
      <c r="T30" s="74">
        <f t="shared" si="17"/>
        <v>0</v>
      </c>
      <c r="U30" s="74">
        <f t="shared" si="17"/>
        <v>0</v>
      </c>
      <c r="V30" s="74">
        <f t="shared" si="17"/>
        <v>1272</v>
      </c>
      <c r="W30" s="74">
        <f t="shared" si="17"/>
        <v>0</v>
      </c>
      <c r="X30" s="74">
        <f t="shared" si="17"/>
        <v>0</v>
      </c>
      <c r="Y30" s="74">
        <f t="shared" si="17"/>
        <v>0</v>
      </c>
      <c r="Z30" s="74">
        <f t="shared" si="17"/>
        <v>1272</v>
      </c>
      <c r="AA30" s="74">
        <f t="shared" si="17"/>
        <v>0</v>
      </c>
      <c r="AB30" s="74">
        <f t="shared" si="17"/>
        <v>0</v>
      </c>
      <c r="AC30" s="74">
        <f t="shared" si="17"/>
        <v>0</v>
      </c>
      <c r="AD30" s="74">
        <f t="shared" si="17"/>
        <v>0</v>
      </c>
      <c r="AE30" s="74">
        <f t="shared" si="17"/>
        <v>0</v>
      </c>
      <c r="AF30" s="74">
        <f t="shared" si="17"/>
        <v>0</v>
      </c>
      <c r="AG30" s="74">
        <f t="shared" si="17"/>
        <v>0</v>
      </c>
      <c r="AH30" s="74">
        <f t="shared" si="17"/>
        <v>1272</v>
      </c>
      <c r="AI30" s="74">
        <f t="shared" si="17"/>
        <v>0</v>
      </c>
      <c r="AJ30" s="74">
        <f t="shared" si="17"/>
        <v>0</v>
      </c>
      <c r="AK30" s="74">
        <f t="shared" si="17"/>
        <v>0</v>
      </c>
      <c r="AL30" s="74">
        <f t="shared" si="17"/>
        <v>0</v>
      </c>
      <c r="AM30" s="74">
        <f t="shared" si="17"/>
        <v>0</v>
      </c>
      <c r="AN30" s="74">
        <f t="shared" si="17"/>
        <v>1272</v>
      </c>
      <c r="AO30" s="74">
        <f t="shared" si="17"/>
        <v>0</v>
      </c>
      <c r="AP30" s="74">
        <f t="shared" si="17"/>
        <v>0</v>
      </c>
      <c r="AQ30" s="74">
        <f t="shared" si="17"/>
        <v>0</v>
      </c>
      <c r="AR30" s="74">
        <f t="shared" si="17"/>
        <v>1272</v>
      </c>
      <c r="AS30" s="74">
        <f t="shared" si="17"/>
        <v>0</v>
      </c>
      <c r="AT30" s="74">
        <f t="shared" si="17"/>
        <v>0</v>
      </c>
      <c r="AU30" s="74">
        <f t="shared" si="17"/>
        <v>0</v>
      </c>
      <c r="AV30" s="74">
        <f t="shared" si="17"/>
        <v>0</v>
      </c>
      <c r="AW30" s="74">
        <f t="shared" si="17"/>
        <v>1272</v>
      </c>
      <c r="AX30" s="74">
        <f t="shared" si="17"/>
        <v>0</v>
      </c>
      <c r="AY30" s="74">
        <f t="shared" si="17"/>
        <v>0</v>
      </c>
      <c r="AZ30" s="74">
        <f t="shared" si="17"/>
        <v>0</v>
      </c>
      <c r="BA30" s="74">
        <f t="shared" si="17"/>
        <v>0</v>
      </c>
      <c r="BB30" s="74">
        <f t="shared" si="17"/>
        <v>0</v>
      </c>
      <c r="BC30" s="74">
        <f t="shared" si="17"/>
        <v>0</v>
      </c>
      <c r="BD30" s="74">
        <f t="shared" si="17"/>
        <v>1272</v>
      </c>
      <c r="BE30" s="74">
        <f t="shared" si="17"/>
        <v>0</v>
      </c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72" s="18" customFormat="1" ht="42" customHeight="1">
      <c r="A31" s="82" t="s">
        <v>129</v>
      </c>
      <c r="B31" s="83" t="s">
        <v>127</v>
      </c>
      <c r="C31" s="83" t="s">
        <v>132</v>
      </c>
      <c r="D31" s="84" t="s">
        <v>124</v>
      </c>
      <c r="E31" s="83" t="s">
        <v>130</v>
      </c>
      <c r="F31" s="74">
        <v>1160</v>
      </c>
      <c r="G31" s="74">
        <f>H31-F31</f>
        <v>497</v>
      </c>
      <c r="H31" s="74">
        <v>1657</v>
      </c>
      <c r="I31" s="74"/>
      <c r="J31" s="74">
        <v>1775</v>
      </c>
      <c r="K31" s="88"/>
      <c r="L31" s="88"/>
      <c r="M31" s="74">
        <f>H31+K31</f>
        <v>1657</v>
      </c>
      <c r="N31" s="75"/>
      <c r="O31" s="74">
        <f>P31-M31</f>
        <v>-385</v>
      </c>
      <c r="P31" s="74">
        <v>1272</v>
      </c>
      <c r="Q31" s="74"/>
      <c r="R31" s="88"/>
      <c r="S31" s="74">
        <f>P31+R31</f>
        <v>1272</v>
      </c>
      <c r="T31" s="74"/>
      <c r="U31" s="88"/>
      <c r="V31" s="74">
        <f>U31+S31</f>
        <v>1272</v>
      </c>
      <c r="W31" s="74">
        <f>T31</f>
        <v>0</v>
      </c>
      <c r="X31" s="89"/>
      <c r="Y31" s="89"/>
      <c r="Z31" s="74">
        <f>V31+X31+Y31</f>
        <v>1272</v>
      </c>
      <c r="AA31" s="74">
        <f>W31+Y31</f>
        <v>0</v>
      </c>
      <c r="AB31" s="88"/>
      <c r="AC31" s="88"/>
      <c r="AD31" s="88"/>
      <c r="AE31" s="88"/>
      <c r="AF31" s="88"/>
      <c r="AG31" s="88"/>
      <c r="AH31" s="74">
        <f>Z31+AB31+AC31+AD31+AE31+AF31+AG31</f>
        <v>1272</v>
      </c>
      <c r="AI31" s="74">
        <f>AA31+AG31</f>
        <v>0</v>
      </c>
      <c r="AJ31" s="74"/>
      <c r="AK31" s="74"/>
      <c r="AL31" s="88"/>
      <c r="AM31" s="88"/>
      <c r="AN31" s="74">
        <f>AH31+AJ31+AK31+AL31+AM31</f>
        <v>1272</v>
      </c>
      <c r="AO31" s="74">
        <f>AI31+AM31</f>
        <v>0</v>
      </c>
      <c r="AP31" s="90"/>
      <c r="AQ31" s="90"/>
      <c r="AR31" s="74">
        <f>AN31+AP31+AQ31</f>
        <v>1272</v>
      </c>
      <c r="AS31" s="74">
        <f>AO31+AQ31</f>
        <v>0</v>
      </c>
      <c r="AT31" s="88"/>
      <c r="AU31" s="88"/>
      <c r="AV31" s="88"/>
      <c r="AW31" s="74">
        <f>AR31+AT31+AU31+AV31</f>
        <v>1272</v>
      </c>
      <c r="AX31" s="74">
        <f>AS31+AV31</f>
        <v>0</v>
      </c>
      <c r="AY31" s="74"/>
      <c r="AZ31" s="74"/>
      <c r="BA31" s="74"/>
      <c r="BB31" s="90"/>
      <c r="BC31" s="90"/>
      <c r="BD31" s="74">
        <f>AW31+AY31+AZ31+BA31+BB31+BC31</f>
        <v>1272</v>
      </c>
      <c r="BE31" s="74">
        <f>AX31+BC31</f>
        <v>0</v>
      </c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</row>
    <row r="32" spans="1:72" s="18" customFormat="1" ht="16.5">
      <c r="A32" s="82"/>
      <c r="B32" s="83"/>
      <c r="C32" s="83"/>
      <c r="D32" s="84"/>
      <c r="E32" s="83"/>
      <c r="F32" s="89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90"/>
      <c r="W32" s="90"/>
      <c r="X32" s="89"/>
      <c r="Y32" s="89"/>
      <c r="Z32" s="91"/>
      <c r="AA32" s="91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90"/>
      <c r="AQ32" s="90"/>
      <c r="AR32" s="90"/>
      <c r="AS32" s="90"/>
      <c r="AT32" s="88"/>
      <c r="AU32" s="88"/>
      <c r="AV32" s="88"/>
      <c r="AW32" s="88"/>
      <c r="AX32" s="88"/>
      <c r="AY32" s="90"/>
      <c r="AZ32" s="90"/>
      <c r="BA32" s="90"/>
      <c r="BB32" s="90"/>
      <c r="BC32" s="90"/>
      <c r="BD32" s="90"/>
      <c r="BE32" s="90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</row>
    <row r="33" spans="1:72" s="12" customFormat="1" ht="117" customHeight="1">
      <c r="A33" s="68" t="s">
        <v>134</v>
      </c>
      <c r="B33" s="69" t="s">
        <v>127</v>
      </c>
      <c r="C33" s="69" t="s">
        <v>135</v>
      </c>
      <c r="D33" s="80"/>
      <c r="E33" s="69"/>
      <c r="F33" s="71">
        <f aca="true" t="shared" si="18" ref="F33:U34">F34</f>
        <v>564887</v>
      </c>
      <c r="G33" s="71">
        <f aca="true" t="shared" si="19" ref="G33:X34">G34</f>
        <v>202103</v>
      </c>
      <c r="H33" s="71">
        <f t="shared" si="19"/>
        <v>766990</v>
      </c>
      <c r="I33" s="71">
        <f t="shared" si="19"/>
        <v>0</v>
      </c>
      <c r="J33" s="71">
        <f t="shared" si="19"/>
        <v>826944</v>
      </c>
      <c r="K33" s="71">
        <f t="shared" si="19"/>
        <v>0</v>
      </c>
      <c r="L33" s="71">
        <f t="shared" si="19"/>
        <v>0</v>
      </c>
      <c r="M33" s="71">
        <f t="shared" si="19"/>
        <v>766990</v>
      </c>
      <c r="N33" s="71">
        <f t="shared" si="19"/>
        <v>0</v>
      </c>
      <c r="O33" s="71">
        <f t="shared" si="19"/>
        <v>-58751</v>
      </c>
      <c r="P33" s="71">
        <f t="shared" si="19"/>
        <v>708239</v>
      </c>
      <c r="Q33" s="71">
        <f t="shared" si="19"/>
        <v>134878</v>
      </c>
      <c r="R33" s="71">
        <f t="shared" si="19"/>
        <v>0</v>
      </c>
      <c r="S33" s="71">
        <f t="shared" si="19"/>
        <v>708239</v>
      </c>
      <c r="T33" s="71">
        <f>T34</f>
        <v>134878</v>
      </c>
      <c r="U33" s="71">
        <f t="shared" si="19"/>
        <v>0</v>
      </c>
      <c r="V33" s="71">
        <f t="shared" si="19"/>
        <v>708239</v>
      </c>
      <c r="W33" s="71">
        <f t="shared" si="19"/>
        <v>134878</v>
      </c>
      <c r="X33" s="71">
        <f t="shared" si="19"/>
        <v>3000</v>
      </c>
      <c r="Y33" s="71">
        <f aca="true" t="shared" si="20" ref="X33:AM34">Y34</f>
        <v>0</v>
      </c>
      <c r="Z33" s="71">
        <f t="shared" si="20"/>
        <v>711239</v>
      </c>
      <c r="AA33" s="71">
        <f t="shared" si="20"/>
        <v>134878</v>
      </c>
      <c r="AB33" s="71">
        <f t="shared" si="20"/>
        <v>144</v>
      </c>
      <c r="AC33" s="71">
        <f t="shared" si="20"/>
        <v>70</v>
      </c>
      <c r="AD33" s="71">
        <f t="shared" si="20"/>
        <v>0</v>
      </c>
      <c r="AE33" s="71">
        <f t="shared" si="20"/>
        <v>0</v>
      </c>
      <c r="AF33" s="71">
        <f t="shared" si="20"/>
        <v>117</v>
      </c>
      <c r="AG33" s="71">
        <f t="shared" si="20"/>
        <v>0</v>
      </c>
      <c r="AH33" s="71">
        <f t="shared" si="20"/>
        <v>711570</v>
      </c>
      <c r="AI33" s="71">
        <f t="shared" si="20"/>
        <v>134878</v>
      </c>
      <c r="AJ33" s="71">
        <f t="shared" si="20"/>
        <v>500</v>
      </c>
      <c r="AK33" s="71">
        <f t="shared" si="20"/>
        <v>0</v>
      </c>
      <c r="AL33" s="71">
        <f t="shared" si="20"/>
        <v>0</v>
      </c>
      <c r="AM33" s="71">
        <f t="shared" si="20"/>
        <v>0</v>
      </c>
      <c r="AN33" s="71">
        <f aca="true" t="shared" si="21" ref="AJ33:AZ34">AN34</f>
        <v>712070</v>
      </c>
      <c r="AO33" s="71">
        <f t="shared" si="21"/>
        <v>134878</v>
      </c>
      <c r="AP33" s="71">
        <f t="shared" si="21"/>
        <v>0</v>
      </c>
      <c r="AQ33" s="71">
        <f t="shared" si="21"/>
        <v>0</v>
      </c>
      <c r="AR33" s="71">
        <f t="shared" si="21"/>
        <v>712070</v>
      </c>
      <c r="AS33" s="71">
        <f t="shared" si="21"/>
        <v>134878</v>
      </c>
      <c r="AT33" s="71">
        <f t="shared" si="21"/>
        <v>0</v>
      </c>
      <c r="AU33" s="71">
        <f t="shared" si="21"/>
        <v>0</v>
      </c>
      <c r="AV33" s="71">
        <f t="shared" si="21"/>
        <v>2870</v>
      </c>
      <c r="AW33" s="71">
        <f t="shared" si="21"/>
        <v>714940</v>
      </c>
      <c r="AX33" s="71">
        <f t="shared" si="21"/>
        <v>137748</v>
      </c>
      <c r="AY33" s="71">
        <f t="shared" si="21"/>
        <v>0</v>
      </c>
      <c r="AZ33" s="71">
        <f t="shared" si="21"/>
        <v>0</v>
      </c>
      <c r="BA33" s="71">
        <f>BA34</f>
        <v>-206</v>
      </c>
      <c r="BB33" s="71">
        <f>BB34</f>
        <v>404</v>
      </c>
      <c r="BC33" s="71">
        <f>BC34</f>
        <v>-400</v>
      </c>
      <c r="BD33" s="71">
        <f>BD34</f>
        <v>714738</v>
      </c>
      <c r="BE33" s="71">
        <f>BE34</f>
        <v>137348</v>
      </c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</row>
    <row r="34" spans="1:72" s="14" customFormat="1" ht="87" customHeight="1">
      <c r="A34" s="82" t="s">
        <v>133</v>
      </c>
      <c r="B34" s="83" t="s">
        <v>127</v>
      </c>
      <c r="C34" s="83" t="s">
        <v>135</v>
      </c>
      <c r="D34" s="84" t="s">
        <v>124</v>
      </c>
      <c r="E34" s="83"/>
      <c r="F34" s="74">
        <f t="shared" si="18"/>
        <v>564887</v>
      </c>
      <c r="G34" s="74">
        <f t="shared" si="18"/>
        <v>202103</v>
      </c>
      <c r="H34" s="74">
        <f t="shared" si="18"/>
        <v>766990</v>
      </c>
      <c r="I34" s="74">
        <f t="shared" si="18"/>
        <v>0</v>
      </c>
      <c r="J34" s="74">
        <f t="shared" si="18"/>
        <v>826944</v>
      </c>
      <c r="K34" s="74">
        <f t="shared" si="18"/>
        <v>0</v>
      </c>
      <c r="L34" s="74">
        <f t="shared" si="18"/>
        <v>0</v>
      </c>
      <c r="M34" s="74">
        <f t="shared" si="18"/>
        <v>766990</v>
      </c>
      <c r="N34" s="74">
        <f t="shared" si="18"/>
        <v>0</v>
      </c>
      <c r="O34" s="74">
        <f t="shared" si="18"/>
        <v>-58751</v>
      </c>
      <c r="P34" s="74">
        <f t="shared" si="18"/>
        <v>708239</v>
      </c>
      <c r="Q34" s="74">
        <f t="shared" si="18"/>
        <v>134878</v>
      </c>
      <c r="R34" s="74">
        <f t="shared" si="18"/>
        <v>0</v>
      </c>
      <c r="S34" s="74">
        <f t="shared" si="18"/>
        <v>708239</v>
      </c>
      <c r="T34" s="74">
        <f>T35</f>
        <v>134878</v>
      </c>
      <c r="U34" s="74">
        <f t="shared" si="18"/>
        <v>0</v>
      </c>
      <c r="V34" s="74">
        <f t="shared" si="19"/>
        <v>708239</v>
      </c>
      <c r="W34" s="74">
        <f t="shared" si="19"/>
        <v>134878</v>
      </c>
      <c r="X34" s="74">
        <f t="shared" si="20"/>
        <v>3000</v>
      </c>
      <c r="Y34" s="74">
        <f t="shared" si="20"/>
        <v>0</v>
      </c>
      <c r="Z34" s="74">
        <f t="shared" si="20"/>
        <v>711239</v>
      </c>
      <c r="AA34" s="74">
        <f t="shared" si="20"/>
        <v>134878</v>
      </c>
      <c r="AB34" s="74">
        <f t="shared" si="20"/>
        <v>144</v>
      </c>
      <c r="AC34" s="74">
        <f t="shared" si="20"/>
        <v>70</v>
      </c>
      <c r="AD34" s="74">
        <f t="shared" si="20"/>
        <v>0</v>
      </c>
      <c r="AE34" s="74">
        <f t="shared" si="20"/>
        <v>0</v>
      </c>
      <c r="AF34" s="74">
        <f t="shared" si="20"/>
        <v>117</v>
      </c>
      <c r="AG34" s="74">
        <f t="shared" si="20"/>
        <v>0</v>
      </c>
      <c r="AH34" s="74">
        <f t="shared" si="20"/>
        <v>711570</v>
      </c>
      <c r="AI34" s="74">
        <f t="shared" si="20"/>
        <v>134878</v>
      </c>
      <c r="AJ34" s="74">
        <f t="shared" si="21"/>
        <v>500</v>
      </c>
      <c r="AK34" s="74">
        <f t="shared" si="21"/>
        <v>0</v>
      </c>
      <c r="AL34" s="74">
        <f t="shared" si="21"/>
        <v>0</v>
      </c>
      <c r="AM34" s="74">
        <f t="shared" si="21"/>
        <v>0</v>
      </c>
      <c r="AN34" s="74">
        <f t="shared" si="21"/>
        <v>712070</v>
      </c>
      <c r="AO34" s="74">
        <f t="shared" si="21"/>
        <v>134878</v>
      </c>
      <c r="AP34" s="74">
        <f t="shared" si="21"/>
        <v>0</v>
      </c>
      <c r="AQ34" s="74">
        <f t="shared" si="21"/>
        <v>0</v>
      </c>
      <c r="AR34" s="74">
        <f t="shared" si="21"/>
        <v>712070</v>
      </c>
      <c r="AS34" s="74">
        <f t="shared" si="21"/>
        <v>134878</v>
      </c>
      <c r="AT34" s="74">
        <f t="shared" si="21"/>
        <v>0</v>
      </c>
      <c r="AU34" s="74">
        <f t="shared" si="21"/>
        <v>0</v>
      </c>
      <c r="AV34" s="74">
        <f t="shared" si="21"/>
        <v>2870</v>
      </c>
      <c r="AW34" s="74">
        <f t="shared" si="21"/>
        <v>714940</v>
      </c>
      <c r="AX34" s="74">
        <f t="shared" si="21"/>
        <v>137748</v>
      </c>
      <c r="AY34" s="74">
        <f aca="true" t="shared" si="22" ref="AY34:BE34">AY35</f>
        <v>0</v>
      </c>
      <c r="AZ34" s="74">
        <f t="shared" si="22"/>
        <v>0</v>
      </c>
      <c r="BA34" s="74">
        <f t="shared" si="22"/>
        <v>-206</v>
      </c>
      <c r="BB34" s="74">
        <f t="shared" si="22"/>
        <v>404</v>
      </c>
      <c r="BC34" s="74">
        <f t="shared" si="22"/>
        <v>-400</v>
      </c>
      <c r="BD34" s="74">
        <f t="shared" si="22"/>
        <v>714738</v>
      </c>
      <c r="BE34" s="74">
        <f t="shared" si="22"/>
        <v>137348</v>
      </c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s="16" customFormat="1" ht="41.25" customHeight="1">
      <c r="A35" s="82" t="s">
        <v>129</v>
      </c>
      <c r="B35" s="83" t="s">
        <v>127</v>
      </c>
      <c r="C35" s="83" t="s">
        <v>135</v>
      </c>
      <c r="D35" s="84" t="s">
        <v>124</v>
      </c>
      <c r="E35" s="83" t="s">
        <v>130</v>
      </c>
      <c r="F35" s="74">
        <v>564887</v>
      </c>
      <c r="G35" s="74">
        <f>H35-F35</f>
        <v>202103</v>
      </c>
      <c r="H35" s="92">
        <f>770486+4041+12381-19918</f>
        <v>766990</v>
      </c>
      <c r="I35" s="92"/>
      <c r="J35" s="92">
        <f>827597+4329+13260-18242</f>
        <v>826944</v>
      </c>
      <c r="K35" s="93"/>
      <c r="L35" s="93"/>
      <c r="M35" s="74">
        <f>H35+K35</f>
        <v>766990</v>
      </c>
      <c r="N35" s="75"/>
      <c r="O35" s="74">
        <f>P35-M35</f>
        <v>-58751</v>
      </c>
      <c r="P35" s="74">
        <f>2+627966+1+7594+72676</f>
        <v>708239</v>
      </c>
      <c r="Q35" s="74">
        <f>64019+70859</f>
        <v>134878</v>
      </c>
      <c r="R35" s="93"/>
      <c r="S35" s="74">
        <f>P35+R35</f>
        <v>708239</v>
      </c>
      <c r="T35" s="74">
        <f>64019+70859</f>
        <v>134878</v>
      </c>
      <c r="U35" s="76"/>
      <c r="V35" s="74">
        <f>U35+S35</f>
        <v>708239</v>
      </c>
      <c r="W35" s="74">
        <f>T35</f>
        <v>134878</v>
      </c>
      <c r="X35" s="74">
        <v>3000</v>
      </c>
      <c r="Y35" s="77"/>
      <c r="Z35" s="74">
        <f>V35+X35+Y35</f>
        <v>711239</v>
      </c>
      <c r="AA35" s="74">
        <f>W35+Y35</f>
        <v>134878</v>
      </c>
      <c r="AB35" s="75">
        <v>144</v>
      </c>
      <c r="AC35" s="75">
        <v>70</v>
      </c>
      <c r="AD35" s="76"/>
      <c r="AE35" s="76"/>
      <c r="AF35" s="75">
        <v>117</v>
      </c>
      <c r="AG35" s="76"/>
      <c r="AH35" s="74">
        <f>Z35+AB35+AC35+AD35+AE35+AF35+AG35</f>
        <v>711570</v>
      </c>
      <c r="AI35" s="74">
        <f>AA35+AG35</f>
        <v>134878</v>
      </c>
      <c r="AJ35" s="74">
        <v>500</v>
      </c>
      <c r="AK35" s="74"/>
      <c r="AL35" s="76"/>
      <c r="AM35" s="76"/>
      <c r="AN35" s="74">
        <f>AH35+AJ35+AK35+AL35+AM35</f>
        <v>712070</v>
      </c>
      <c r="AO35" s="74">
        <f>AI35+AM35</f>
        <v>134878</v>
      </c>
      <c r="AP35" s="75"/>
      <c r="AQ35" s="75"/>
      <c r="AR35" s="74">
        <f>AN35+AP35+AQ35</f>
        <v>712070</v>
      </c>
      <c r="AS35" s="74">
        <f>AO35+AQ35</f>
        <v>134878</v>
      </c>
      <c r="AT35" s="76"/>
      <c r="AU35" s="76"/>
      <c r="AV35" s="74">
        <v>2870</v>
      </c>
      <c r="AW35" s="74">
        <f>AR35+AT35+AU35+AV35</f>
        <v>714940</v>
      </c>
      <c r="AX35" s="74">
        <f>AS35+AV35</f>
        <v>137748</v>
      </c>
      <c r="AY35" s="74"/>
      <c r="AZ35" s="74"/>
      <c r="BA35" s="74">
        <f>-391-15+200</f>
        <v>-206</v>
      </c>
      <c r="BB35" s="75">
        <v>404</v>
      </c>
      <c r="BC35" s="75">
        <v>-400</v>
      </c>
      <c r="BD35" s="74">
        <f>AW35+AY35+AZ35+BA35+BB35+BC35</f>
        <v>714738</v>
      </c>
      <c r="BE35" s="74">
        <f>AX35+BC35</f>
        <v>137348</v>
      </c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</row>
    <row r="36" spans="1:72" s="16" customFormat="1" ht="16.5">
      <c r="A36" s="82"/>
      <c r="B36" s="83"/>
      <c r="C36" s="83"/>
      <c r="D36" s="84"/>
      <c r="E36" s="83"/>
      <c r="F36" s="9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76"/>
      <c r="V36" s="75"/>
      <c r="W36" s="75"/>
      <c r="X36" s="77"/>
      <c r="Y36" s="77"/>
      <c r="Z36" s="74"/>
      <c r="AA36" s="74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5"/>
      <c r="AQ36" s="75"/>
      <c r="AR36" s="75"/>
      <c r="AS36" s="75"/>
      <c r="AT36" s="76"/>
      <c r="AU36" s="76"/>
      <c r="AV36" s="76"/>
      <c r="AW36" s="76"/>
      <c r="AX36" s="76"/>
      <c r="AY36" s="75"/>
      <c r="AZ36" s="75"/>
      <c r="BA36" s="75"/>
      <c r="BB36" s="75"/>
      <c r="BC36" s="75"/>
      <c r="BD36" s="75"/>
      <c r="BE36" s="7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1:57" ht="39.75" customHeight="1">
      <c r="A37" s="68" t="s">
        <v>20</v>
      </c>
      <c r="B37" s="69" t="s">
        <v>127</v>
      </c>
      <c r="C37" s="69" t="s">
        <v>139</v>
      </c>
      <c r="D37" s="80"/>
      <c r="E37" s="69"/>
      <c r="F37" s="71">
        <f aca="true" t="shared" si="23" ref="F37:U38">F38</f>
        <v>142800</v>
      </c>
      <c r="G37" s="71">
        <f t="shared" si="23"/>
        <v>-55429</v>
      </c>
      <c r="H37" s="71">
        <f t="shared" si="23"/>
        <v>87371</v>
      </c>
      <c r="I37" s="71">
        <f t="shared" si="23"/>
        <v>0</v>
      </c>
      <c r="J37" s="71">
        <f t="shared" si="23"/>
        <v>127152</v>
      </c>
      <c r="K37" s="71">
        <f t="shared" si="23"/>
        <v>0</v>
      </c>
      <c r="L37" s="71">
        <f t="shared" si="23"/>
        <v>0</v>
      </c>
      <c r="M37" s="71">
        <f t="shared" si="23"/>
        <v>87371</v>
      </c>
      <c r="N37" s="71">
        <f t="shared" si="23"/>
        <v>0</v>
      </c>
      <c r="O37" s="71">
        <f t="shared" si="23"/>
        <v>70879</v>
      </c>
      <c r="P37" s="71">
        <f t="shared" si="23"/>
        <v>158250</v>
      </c>
      <c r="Q37" s="71">
        <f t="shared" si="23"/>
        <v>0</v>
      </c>
      <c r="R37" s="71">
        <f t="shared" si="23"/>
        <v>0</v>
      </c>
      <c r="S37" s="71">
        <f t="shared" si="23"/>
        <v>158250</v>
      </c>
      <c r="T37" s="71">
        <f t="shared" si="23"/>
        <v>0</v>
      </c>
      <c r="U37" s="71">
        <f t="shared" si="23"/>
        <v>-7572</v>
      </c>
      <c r="V37" s="71">
        <f aca="true" t="shared" si="24" ref="U37:AJ38">V38</f>
        <v>150678</v>
      </c>
      <c r="W37" s="71">
        <f t="shared" si="24"/>
        <v>0</v>
      </c>
      <c r="X37" s="71">
        <f t="shared" si="24"/>
        <v>-9448</v>
      </c>
      <c r="Y37" s="71">
        <f t="shared" si="24"/>
        <v>0</v>
      </c>
      <c r="Z37" s="71">
        <f t="shared" si="24"/>
        <v>141230</v>
      </c>
      <c r="AA37" s="71">
        <f t="shared" si="24"/>
        <v>0</v>
      </c>
      <c r="AB37" s="71">
        <f t="shared" si="24"/>
        <v>-17567</v>
      </c>
      <c r="AC37" s="71">
        <f t="shared" si="24"/>
        <v>0</v>
      </c>
      <c r="AD37" s="71">
        <f t="shared" si="24"/>
        <v>0</v>
      </c>
      <c r="AE37" s="71">
        <f t="shared" si="24"/>
        <v>0</v>
      </c>
      <c r="AF37" s="71">
        <f t="shared" si="24"/>
        <v>0</v>
      </c>
      <c r="AG37" s="71">
        <f t="shared" si="24"/>
        <v>0</v>
      </c>
      <c r="AH37" s="71">
        <f t="shared" si="24"/>
        <v>123663</v>
      </c>
      <c r="AI37" s="71">
        <f t="shared" si="24"/>
        <v>0</v>
      </c>
      <c r="AJ37" s="71">
        <f t="shared" si="24"/>
        <v>-12916</v>
      </c>
      <c r="AK37" s="71">
        <f aca="true" t="shared" si="25" ref="AI37:AX38">AK38</f>
        <v>0</v>
      </c>
      <c r="AL37" s="71">
        <f t="shared" si="25"/>
        <v>0</v>
      </c>
      <c r="AM37" s="71">
        <f t="shared" si="25"/>
        <v>0</v>
      </c>
      <c r="AN37" s="71">
        <f t="shared" si="25"/>
        <v>110747</v>
      </c>
      <c r="AO37" s="71">
        <f t="shared" si="25"/>
        <v>0</v>
      </c>
      <c r="AP37" s="71">
        <f t="shared" si="25"/>
        <v>-7567</v>
      </c>
      <c r="AQ37" s="71">
        <f t="shared" si="25"/>
        <v>0</v>
      </c>
      <c r="AR37" s="71">
        <f t="shared" si="25"/>
        <v>103180</v>
      </c>
      <c r="AS37" s="71">
        <f t="shared" si="25"/>
        <v>0</v>
      </c>
      <c r="AT37" s="71">
        <f t="shared" si="25"/>
        <v>0</v>
      </c>
      <c r="AU37" s="71">
        <f t="shared" si="25"/>
        <v>0</v>
      </c>
      <c r="AV37" s="71">
        <f t="shared" si="25"/>
        <v>0</v>
      </c>
      <c r="AW37" s="71">
        <f t="shared" si="25"/>
        <v>103180</v>
      </c>
      <c r="AX37" s="71">
        <f t="shared" si="25"/>
        <v>0</v>
      </c>
      <c r="AY37" s="71">
        <f aca="true" t="shared" si="26" ref="AX37:BE38">AY38</f>
        <v>0</v>
      </c>
      <c r="AZ37" s="71">
        <f t="shared" si="26"/>
        <v>0</v>
      </c>
      <c r="BA37" s="71">
        <f t="shared" si="26"/>
        <v>0</v>
      </c>
      <c r="BB37" s="71">
        <f t="shared" si="26"/>
        <v>0</v>
      </c>
      <c r="BC37" s="71">
        <f t="shared" si="26"/>
        <v>0</v>
      </c>
      <c r="BD37" s="71">
        <f t="shared" si="26"/>
        <v>103180</v>
      </c>
      <c r="BE37" s="71">
        <f t="shared" si="26"/>
        <v>0</v>
      </c>
    </row>
    <row r="38" spans="1:72" s="20" customFormat="1" ht="40.5" customHeight="1">
      <c r="A38" s="82" t="s">
        <v>21</v>
      </c>
      <c r="B38" s="83" t="s">
        <v>127</v>
      </c>
      <c r="C38" s="83" t="s">
        <v>139</v>
      </c>
      <c r="D38" s="84" t="s">
        <v>22</v>
      </c>
      <c r="E38" s="83"/>
      <c r="F38" s="74">
        <f t="shared" si="23"/>
        <v>142800</v>
      </c>
      <c r="G38" s="74">
        <f t="shared" si="23"/>
        <v>-55429</v>
      </c>
      <c r="H38" s="74">
        <f t="shared" si="23"/>
        <v>87371</v>
      </c>
      <c r="I38" s="74">
        <f t="shared" si="23"/>
        <v>0</v>
      </c>
      <c r="J38" s="74">
        <f t="shared" si="23"/>
        <v>127152</v>
      </c>
      <c r="K38" s="74">
        <f t="shared" si="23"/>
        <v>0</v>
      </c>
      <c r="L38" s="74">
        <f t="shared" si="23"/>
        <v>0</v>
      </c>
      <c r="M38" s="74">
        <f t="shared" si="23"/>
        <v>87371</v>
      </c>
      <c r="N38" s="74">
        <f t="shared" si="23"/>
        <v>0</v>
      </c>
      <c r="O38" s="74">
        <f t="shared" si="23"/>
        <v>70879</v>
      </c>
      <c r="P38" s="74">
        <f t="shared" si="23"/>
        <v>158250</v>
      </c>
      <c r="Q38" s="74">
        <f t="shared" si="23"/>
        <v>0</v>
      </c>
      <c r="R38" s="74">
        <f t="shared" si="23"/>
        <v>0</v>
      </c>
      <c r="S38" s="74">
        <f t="shared" si="23"/>
        <v>158250</v>
      </c>
      <c r="T38" s="74">
        <f t="shared" si="23"/>
        <v>0</v>
      </c>
      <c r="U38" s="74">
        <f t="shared" si="24"/>
        <v>-7572</v>
      </c>
      <c r="V38" s="74">
        <f t="shared" si="24"/>
        <v>150678</v>
      </c>
      <c r="W38" s="74">
        <f t="shared" si="24"/>
        <v>0</v>
      </c>
      <c r="X38" s="74">
        <f t="shared" si="24"/>
        <v>-9448</v>
      </c>
      <c r="Y38" s="74">
        <f t="shared" si="24"/>
        <v>0</v>
      </c>
      <c r="Z38" s="74">
        <f t="shared" si="24"/>
        <v>141230</v>
      </c>
      <c r="AA38" s="74">
        <f t="shared" si="24"/>
        <v>0</v>
      </c>
      <c r="AB38" s="74">
        <f t="shared" si="24"/>
        <v>-17567</v>
      </c>
      <c r="AC38" s="74">
        <f t="shared" si="24"/>
        <v>0</v>
      </c>
      <c r="AD38" s="74">
        <f t="shared" si="24"/>
        <v>0</v>
      </c>
      <c r="AE38" s="74">
        <f t="shared" si="24"/>
        <v>0</v>
      </c>
      <c r="AF38" s="74">
        <f t="shared" si="24"/>
        <v>0</v>
      </c>
      <c r="AG38" s="74">
        <f t="shared" si="24"/>
        <v>0</v>
      </c>
      <c r="AH38" s="74">
        <f t="shared" si="24"/>
        <v>123663</v>
      </c>
      <c r="AI38" s="74">
        <f t="shared" si="25"/>
        <v>0</v>
      </c>
      <c r="AJ38" s="74">
        <f t="shared" si="25"/>
        <v>-12916</v>
      </c>
      <c r="AK38" s="74">
        <f t="shared" si="25"/>
        <v>0</v>
      </c>
      <c r="AL38" s="74">
        <f t="shared" si="25"/>
        <v>0</v>
      </c>
      <c r="AM38" s="74">
        <f t="shared" si="25"/>
        <v>0</v>
      </c>
      <c r="AN38" s="74">
        <f t="shared" si="25"/>
        <v>110747</v>
      </c>
      <c r="AO38" s="74">
        <f t="shared" si="25"/>
        <v>0</v>
      </c>
      <c r="AP38" s="74">
        <f t="shared" si="25"/>
        <v>-7567</v>
      </c>
      <c r="AQ38" s="74">
        <f t="shared" si="25"/>
        <v>0</v>
      </c>
      <c r="AR38" s="74">
        <f t="shared" si="25"/>
        <v>103180</v>
      </c>
      <c r="AS38" s="74">
        <f t="shared" si="25"/>
        <v>0</v>
      </c>
      <c r="AT38" s="74">
        <f t="shared" si="25"/>
        <v>0</v>
      </c>
      <c r="AU38" s="74">
        <f t="shared" si="25"/>
        <v>0</v>
      </c>
      <c r="AV38" s="74">
        <f t="shared" si="25"/>
        <v>0</v>
      </c>
      <c r="AW38" s="74">
        <f t="shared" si="25"/>
        <v>103180</v>
      </c>
      <c r="AX38" s="74">
        <f t="shared" si="26"/>
        <v>0</v>
      </c>
      <c r="AY38" s="74">
        <f t="shared" si="26"/>
        <v>0</v>
      </c>
      <c r="AZ38" s="74">
        <f t="shared" si="26"/>
        <v>0</v>
      </c>
      <c r="BA38" s="74">
        <f t="shared" si="26"/>
        <v>0</v>
      </c>
      <c r="BB38" s="74">
        <f t="shared" si="26"/>
        <v>0</v>
      </c>
      <c r="BC38" s="74">
        <f t="shared" si="26"/>
        <v>0</v>
      </c>
      <c r="BD38" s="74">
        <f t="shared" si="26"/>
        <v>103180</v>
      </c>
      <c r="BE38" s="74">
        <f t="shared" si="26"/>
        <v>0</v>
      </c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</row>
    <row r="39" spans="1:72" s="14" customFormat="1" ht="24" customHeight="1">
      <c r="A39" s="82" t="s">
        <v>140</v>
      </c>
      <c r="B39" s="83" t="s">
        <v>127</v>
      </c>
      <c r="C39" s="83" t="s">
        <v>139</v>
      </c>
      <c r="D39" s="84" t="s">
        <v>22</v>
      </c>
      <c r="E39" s="83" t="s">
        <v>16</v>
      </c>
      <c r="F39" s="74">
        <v>142800</v>
      </c>
      <c r="G39" s="74">
        <f>H39-F39</f>
        <v>-55429</v>
      </c>
      <c r="H39" s="74">
        <v>87371</v>
      </c>
      <c r="I39" s="74"/>
      <c r="J39" s="74">
        <v>127152</v>
      </c>
      <c r="K39" s="95"/>
      <c r="L39" s="95"/>
      <c r="M39" s="74">
        <f>H39+K39</f>
        <v>87371</v>
      </c>
      <c r="N39" s="75"/>
      <c r="O39" s="74">
        <f>P39-M39</f>
        <v>70879</v>
      </c>
      <c r="P39" s="74">
        <v>158250</v>
      </c>
      <c r="Q39" s="74"/>
      <c r="R39" s="95"/>
      <c r="S39" s="74">
        <f>P39+R39</f>
        <v>158250</v>
      </c>
      <c r="T39" s="74"/>
      <c r="U39" s="76">
        <f>-7541-31</f>
        <v>-7572</v>
      </c>
      <c r="V39" s="74">
        <f>U39+S39</f>
        <v>150678</v>
      </c>
      <c r="W39" s="74">
        <f>T39</f>
        <v>0</v>
      </c>
      <c r="X39" s="74">
        <v>-9448</v>
      </c>
      <c r="Y39" s="96"/>
      <c r="Z39" s="74">
        <f>V39+X39+Y39</f>
        <v>141230</v>
      </c>
      <c r="AA39" s="74">
        <f>W39+Y39</f>
        <v>0</v>
      </c>
      <c r="AB39" s="74">
        <v>-17567</v>
      </c>
      <c r="AC39" s="97"/>
      <c r="AD39" s="97"/>
      <c r="AE39" s="97"/>
      <c r="AF39" s="97"/>
      <c r="AG39" s="97"/>
      <c r="AH39" s="74">
        <f>Z39+AB39+AC39+AD39+AE39+AF39+AG39</f>
        <v>123663</v>
      </c>
      <c r="AI39" s="74">
        <f>AA39+AG39</f>
        <v>0</v>
      </c>
      <c r="AJ39" s="74">
        <f>-12916</f>
        <v>-12916</v>
      </c>
      <c r="AK39" s="74"/>
      <c r="AL39" s="97"/>
      <c r="AM39" s="97"/>
      <c r="AN39" s="74">
        <f>AH39+AJ39+AK39+AL39+AM39</f>
        <v>110747</v>
      </c>
      <c r="AO39" s="74">
        <f>AI39+AM39</f>
        <v>0</v>
      </c>
      <c r="AP39" s="74">
        <f>-1653-5914</f>
        <v>-7567</v>
      </c>
      <c r="AQ39" s="98"/>
      <c r="AR39" s="74">
        <f>AN39+AP39+AQ39</f>
        <v>103180</v>
      </c>
      <c r="AS39" s="74">
        <f>AO39+AQ39</f>
        <v>0</v>
      </c>
      <c r="AT39" s="97"/>
      <c r="AU39" s="97"/>
      <c r="AV39" s="97"/>
      <c r="AW39" s="74">
        <f>AR39+AT39+AU39+AV39</f>
        <v>103180</v>
      </c>
      <c r="AX39" s="74">
        <f>AS39+AV39</f>
        <v>0</v>
      </c>
      <c r="AY39" s="74"/>
      <c r="AZ39" s="74"/>
      <c r="BA39" s="74"/>
      <c r="BB39" s="98"/>
      <c r="BC39" s="98"/>
      <c r="BD39" s="74">
        <f>AW39+AY39+AZ39+BA39+BB39+BC39</f>
        <v>103180</v>
      </c>
      <c r="BE39" s="74">
        <f>AX39+BC39</f>
        <v>0</v>
      </c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6.5">
      <c r="A40" s="82"/>
      <c r="B40" s="83"/>
      <c r="C40" s="83"/>
      <c r="D40" s="84"/>
      <c r="E40" s="83"/>
      <c r="F40" s="99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7"/>
      <c r="V40" s="98"/>
      <c r="W40" s="98"/>
      <c r="X40" s="96"/>
      <c r="Y40" s="96"/>
      <c r="Z40" s="99"/>
      <c r="AA40" s="99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8"/>
      <c r="AQ40" s="98"/>
      <c r="AR40" s="98"/>
      <c r="AS40" s="98"/>
      <c r="AT40" s="97"/>
      <c r="AU40" s="97"/>
      <c r="AV40" s="97"/>
      <c r="AW40" s="97"/>
      <c r="AX40" s="97"/>
      <c r="AY40" s="98"/>
      <c r="AZ40" s="98"/>
      <c r="BA40" s="98"/>
      <c r="BB40" s="98"/>
      <c r="BC40" s="98"/>
      <c r="BD40" s="98"/>
      <c r="BE40" s="98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6" customFormat="1" ht="26.25" customHeight="1">
      <c r="A41" s="68" t="s">
        <v>23</v>
      </c>
      <c r="B41" s="69" t="s">
        <v>127</v>
      </c>
      <c r="C41" s="69" t="s">
        <v>141</v>
      </c>
      <c r="D41" s="80"/>
      <c r="E41" s="69"/>
      <c r="F41" s="71">
        <f aca="true" t="shared" si="27" ref="F41:U42">F42</f>
        <v>35000</v>
      </c>
      <c r="G41" s="71">
        <f t="shared" si="27"/>
        <v>0</v>
      </c>
      <c r="H41" s="71">
        <f t="shared" si="27"/>
        <v>35000</v>
      </c>
      <c r="I41" s="71">
        <f t="shared" si="27"/>
        <v>0</v>
      </c>
      <c r="J41" s="71">
        <f t="shared" si="27"/>
        <v>35000</v>
      </c>
      <c r="K41" s="71">
        <f t="shared" si="27"/>
        <v>0</v>
      </c>
      <c r="L41" s="71">
        <f t="shared" si="27"/>
        <v>0</v>
      </c>
      <c r="M41" s="71">
        <f t="shared" si="27"/>
        <v>35000</v>
      </c>
      <c r="N41" s="71">
        <f t="shared" si="27"/>
        <v>0</v>
      </c>
      <c r="O41" s="71">
        <f t="shared" si="27"/>
        <v>-25500</v>
      </c>
      <c r="P41" s="71">
        <f t="shared" si="27"/>
        <v>9500</v>
      </c>
      <c r="Q41" s="71">
        <f t="shared" si="27"/>
        <v>0</v>
      </c>
      <c r="R41" s="71">
        <f t="shared" si="27"/>
        <v>-3573</v>
      </c>
      <c r="S41" s="71">
        <f t="shared" si="27"/>
        <v>5927</v>
      </c>
      <c r="T41" s="71">
        <f t="shared" si="27"/>
        <v>0</v>
      </c>
      <c r="U41" s="71">
        <f t="shared" si="27"/>
        <v>0</v>
      </c>
      <c r="V41" s="71">
        <f aca="true" t="shared" si="28" ref="U41:Y42">V42</f>
        <v>5927</v>
      </c>
      <c r="W41" s="71">
        <f t="shared" si="28"/>
        <v>0</v>
      </c>
      <c r="X41" s="71">
        <f t="shared" si="28"/>
        <v>0</v>
      </c>
      <c r="Y41" s="71">
        <f t="shared" si="28"/>
        <v>0</v>
      </c>
      <c r="Z41" s="71">
        <f>Z42</f>
        <v>5927</v>
      </c>
      <c r="AA41" s="71">
        <f aca="true" t="shared" si="29" ref="AA41:AP42">AA42</f>
        <v>0</v>
      </c>
      <c r="AB41" s="71">
        <f t="shared" si="29"/>
        <v>0</v>
      </c>
      <c r="AC41" s="71">
        <f t="shared" si="29"/>
        <v>0</v>
      </c>
      <c r="AD41" s="71">
        <f t="shared" si="29"/>
        <v>0</v>
      </c>
      <c r="AE41" s="71">
        <f t="shared" si="29"/>
        <v>0</v>
      </c>
      <c r="AF41" s="71">
        <f t="shared" si="29"/>
        <v>0</v>
      </c>
      <c r="AG41" s="71">
        <f t="shared" si="29"/>
        <v>0</v>
      </c>
      <c r="AH41" s="71">
        <f t="shared" si="29"/>
        <v>5927</v>
      </c>
      <c r="AI41" s="71">
        <f t="shared" si="29"/>
        <v>0</v>
      </c>
      <c r="AJ41" s="71">
        <f t="shared" si="29"/>
        <v>0</v>
      </c>
      <c r="AK41" s="71">
        <f t="shared" si="29"/>
        <v>0</v>
      </c>
      <c r="AL41" s="71">
        <f t="shared" si="29"/>
        <v>0</v>
      </c>
      <c r="AM41" s="71">
        <f t="shared" si="29"/>
        <v>0</v>
      </c>
      <c r="AN41" s="71">
        <f t="shared" si="29"/>
        <v>5927</v>
      </c>
      <c r="AO41" s="71">
        <f t="shared" si="29"/>
        <v>0</v>
      </c>
      <c r="AP41" s="71">
        <f t="shared" si="29"/>
        <v>0</v>
      </c>
      <c r="AQ41" s="71">
        <f aca="true" t="shared" si="30" ref="AO41:BE42">AQ42</f>
        <v>0</v>
      </c>
      <c r="AR41" s="71">
        <f t="shared" si="30"/>
        <v>5927</v>
      </c>
      <c r="AS41" s="71">
        <f t="shared" si="30"/>
        <v>0</v>
      </c>
      <c r="AT41" s="71">
        <f t="shared" si="30"/>
        <v>0</v>
      </c>
      <c r="AU41" s="71">
        <f t="shared" si="30"/>
        <v>0</v>
      </c>
      <c r="AV41" s="71">
        <f t="shared" si="30"/>
        <v>0</v>
      </c>
      <c r="AW41" s="71">
        <f t="shared" si="30"/>
        <v>5927</v>
      </c>
      <c r="AX41" s="71">
        <f t="shared" si="30"/>
        <v>0</v>
      </c>
      <c r="AY41" s="71">
        <f t="shared" si="30"/>
        <v>0</v>
      </c>
      <c r="AZ41" s="71">
        <f t="shared" si="30"/>
        <v>0</v>
      </c>
      <c r="BA41" s="71">
        <f t="shared" si="30"/>
        <v>0</v>
      </c>
      <c r="BB41" s="71">
        <f t="shared" si="30"/>
        <v>0</v>
      </c>
      <c r="BC41" s="71">
        <f t="shared" si="30"/>
        <v>0</v>
      </c>
      <c r="BD41" s="71">
        <f t="shared" si="30"/>
        <v>5927</v>
      </c>
      <c r="BE41" s="71">
        <f t="shared" si="30"/>
        <v>0</v>
      </c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</row>
    <row r="42" spans="1:57" ht="29.25" customHeight="1">
      <c r="A42" s="82" t="s">
        <v>23</v>
      </c>
      <c r="B42" s="83" t="s">
        <v>127</v>
      </c>
      <c r="C42" s="83" t="s">
        <v>141</v>
      </c>
      <c r="D42" s="84" t="s">
        <v>24</v>
      </c>
      <c r="E42" s="83"/>
      <c r="F42" s="74">
        <f t="shared" si="27"/>
        <v>35000</v>
      </c>
      <c r="G42" s="74">
        <f t="shared" si="27"/>
        <v>0</v>
      </c>
      <c r="H42" s="74">
        <f t="shared" si="27"/>
        <v>35000</v>
      </c>
      <c r="I42" s="74">
        <f t="shared" si="27"/>
        <v>0</v>
      </c>
      <c r="J42" s="74">
        <f t="shared" si="27"/>
        <v>35000</v>
      </c>
      <c r="K42" s="74">
        <f t="shared" si="27"/>
        <v>0</v>
      </c>
      <c r="L42" s="74">
        <f t="shared" si="27"/>
        <v>0</v>
      </c>
      <c r="M42" s="74">
        <f t="shared" si="27"/>
        <v>35000</v>
      </c>
      <c r="N42" s="74">
        <f t="shared" si="27"/>
        <v>0</v>
      </c>
      <c r="O42" s="74">
        <f t="shared" si="27"/>
        <v>-25500</v>
      </c>
      <c r="P42" s="74">
        <f t="shared" si="27"/>
        <v>9500</v>
      </c>
      <c r="Q42" s="74">
        <f t="shared" si="27"/>
        <v>0</v>
      </c>
      <c r="R42" s="74">
        <f t="shared" si="27"/>
        <v>-3573</v>
      </c>
      <c r="S42" s="74">
        <f t="shared" si="27"/>
        <v>5927</v>
      </c>
      <c r="T42" s="74">
        <f t="shared" si="27"/>
        <v>0</v>
      </c>
      <c r="U42" s="74">
        <f t="shared" si="28"/>
        <v>0</v>
      </c>
      <c r="V42" s="74">
        <f t="shared" si="28"/>
        <v>5927</v>
      </c>
      <c r="W42" s="74">
        <f t="shared" si="28"/>
        <v>0</v>
      </c>
      <c r="X42" s="74">
        <f t="shared" si="28"/>
        <v>0</v>
      </c>
      <c r="Y42" s="74">
        <f t="shared" si="28"/>
        <v>0</v>
      </c>
      <c r="Z42" s="74">
        <f>Z43</f>
        <v>5927</v>
      </c>
      <c r="AA42" s="74">
        <f t="shared" si="29"/>
        <v>0</v>
      </c>
      <c r="AB42" s="74">
        <f t="shared" si="29"/>
        <v>0</v>
      </c>
      <c r="AC42" s="74">
        <f t="shared" si="29"/>
        <v>0</v>
      </c>
      <c r="AD42" s="74">
        <f t="shared" si="29"/>
        <v>0</v>
      </c>
      <c r="AE42" s="74">
        <f t="shared" si="29"/>
        <v>0</v>
      </c>
      <c r="AF42" s="74">
        <f t="shared" si="29"/>
        <v>0</v>
      </c>
      <c r="AG42" s="74">
        <f t="shared" si="29"/>
        <v>0</v>
      </c>
      <c r="AH42" s="74">
        <f t="shared" si="29"/>
        <v>5927</v>
      </c>
      <c r="AI42" s="74">
        <f t="shared" si="29"/>
        <v>0</v>
      </c>
      <c r="AJ42" s="74">
        <f t="shared" si="29"/>
        <v>0</v>
      </c>
      <c r="AK42" s="74">
        <f t="shared" si="29"/>
        <v>0</v>
      </c>
      <c r="AL42" s="74">
        <f t="shared" si="29"/>
        <v>0</v>
      </c>
      <c r="AM42" s="74">
        <f t="shared" si="29"/>
        <v>0</v>
      </c>
      <c r="AN42" s="74">
        <f t="shared" si="29"/>
        <v>5927</v>
      </c>
      <c r="AO42" s="74">
        <f t="shared" si="30"/>
        <v>0</v>
      </c>
      <c r="AP42" s="74">
        <f t="shared" si="30"/>
        <v>0</v>
      </c>
      <c r="AQ42" s="74">
        <f t="shared" si="30"/>
        <v>0</v>
      </c>
      <c r="AR42" s="74">
        <f t="shared" si="30"/>
        <v>5927</v>
      </c>
      <c r="AS42" s="74">
        <f t="shared" si="30"/>
        <v>0</v>
      </c>
      <c r="AT42" s="74">
        <f t="shared" si="30"/>
        <v>0</v>
      </c>
      <c r="AU42" s="74">
        <f t="shared" si="30"/>
        <v>0</v>
      </c>
      <c r="AV42" s="74">
        <f t="shared" si="30"/>
        <v>0</v>
      </c>
      <c r="AW42" s="74">
        <f t="shared" si="30"/>
        <v>5927</v>
      </c>
      <c r="AX42" s="74">
        <f t="shared" si="30"/>
        <v>0</v>
      </c>
      <c r="AY42" s="74">
        <f t="shared" si="30"/>
        <v>0</v>
      </c>
      <c r="AZ42" s="74">
        <f t="shared" si="30"/>
        <v>0</v>
      </c>
      <c r="BA42" s="74">
        <f t="shared" si="30"/>
        <v>0</v>
      </c>
      <c r="BB42" s="74">
        <f t="shared" si="30"/>
        <v>0</v>
      </c>
      <c r="BC42" s="74">
        <f t="shared" si="30"/>
        <v>0</v>
      </c>
      <c r="BD42" s="74">
        <f t="shared" si="30"/>
        <v>5927</v>
      </c>
      <c r="BE42" s="74">
        <f t="shared" si="30"/>
        <v>0</v>
      </c>
    </row>
    <row r="43" spans="1:72" s="12" customFormat="1" ht="80.25" customHeight="1">
      <c r="A43" s="82" t="s">
        <v>137</v>
      </c>
      <c r="B43" s="83" t="s">
        <v>127</v>
      </c>
      <c r="C43" s="83" t="s">
        <v>141</v>
      </c>
      <c r="D43" s="84" t="s">
        <v>24</v>
      </c>
      <c r="E43" s="83" t="s">
        <v>138</v>
      </c>
      <c r="F43" s="74">
        <v>35000</v>
      </c>
      <c r="G43" s="74">
        <f>H43-F43</f>
        <v>0</v>
      </c>
      <c r="H43" s="74">
        <v>35000</v>
      </c>
      <c r="I43" s="74"/>
      <c r="J43" s="74">
        <v>35000</v>
      </c>
      <c r="K43" s="100"/>
      <c r="L43" s="100"/>
      <c r="M43" s="74">
        <f>H43+K43</f>
        <v>35000</v>
      </c>
      <c r="N43" s="75"/>
      <c r="O43" s="74">
        <f>P43-M43</f>
        <v>-25500</v>
      </c>
      <c r="P43" s="74">
        <v>9500</v>
      </c>
      <c r="Q43" s="74"/>
      <c r="R43" s="74">
        <v>-3573</v>
      </c>
      <c r="S43" s="74">
        <f>P43+R43</f>
        <v>5927</v>
      </c>
      <c r="T43" s="74"/>
      <c r="U43" s="101"/>
      <c r="V43" s="74">
        <f>U43+S43</f>
        <v>5927</v>
      </c>
      <c r="W43" s="74">
        <f>T43</f>
        <v>0</v>
      </c>
      <c r="X43" s="102"/>
      <c r="Y43" s="102"/>
      <c r="Z43" s="74">
        <f>V43+X43+Y43</f>
        <v>5927</v>
      </c>
      <c r="AA43" s="74">
        <f>W43+Y43</f>
        <v>0</v>
      </c>
      <c r="AB43" s="101"/>
      <c r="AC43" s="101"/>
      <c r="AD43" s="101"/>
      <c r="AE43" s="101"/>
      <c r="AF43" s="101"/>
      <c r="AG43" s="101"/>
      <c r="AH43" s="74">
        <f>Z43+AB43+AC43+AD43+AE43+AF43+AG43</f>
        <v>5927</v>
      </c>
      <c r="AI43" s="74">
        <f>AA43+AG43</f>
        <v>0</v>
      </c>
      <c r="AJ43" s="74"/>
      <c r="AK43" s="74"/>
      <c r="AL43" s="101"/>
      <c r="AM43" s="101"/>
      <c r="AN43" s="74">
        <f>AH43+AJ43+AK43+AL43+AM43</f>
        <v>5927</v>
      </c>
      <c r="AO43" s="74">
        <f>AI43+AM43</f>
        <v>0</v>
      </c>
      <c r="AP43" s="103"/>
      <c r="AQ43" s="103"/>
      <c r="AR43" s="74">
        <f>AN43+AP43+AQ43</f>
        <v>5927</v>
      </c>
      <c r="AS43" s="74">
        <f>AO43+AQ43</f>
        <v>0</v>
      </c>
      <c r="AT43" s="75"/>
      <c r="AU43" s="101"/>
      <c r="AV43" s="101"/>
      <c r="AW43" s="74">
        <f>AR43+AT43+AU43+AV43</f>
        <v>5927</v>
      </c>
      <c r="AX43" s="74">
        <f>AS43+AV43</f>
        <v>0</v>
      </c>
      <c r="AY43" s="74"/>
      <c r="AZ43" s="74"/>
      <c r="BA43" s="74"/>
      <c r="BB43" s="103"/>
      <c r="BC43" s="103"/>
      <c r="BD43" s="74">
        <f>AW43+AY43+AZ43+BA43+BB43+BC43</f>
        <v>5927</v>
      </c>
      <c r="BE43" s="74">
        <f>AX43+BC43</f>
        <v>0</v>
      </c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</row>
    <row r="44" spans="1:57" ht="20.25" customHeight="1">
      <c r="A44" s="104"/>
      <c r="B44" s="105"/>
      <c r="C44" s="105"/>
      <c r="D44" s="106"/>
      <c r="E44" s="105"/>
      <c r="F44" s="56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W44" s="59"/>
      <c r="X44" s="56"/>
      <c r="Y44" s="56"/>
      <c r="Z44" s="60"/>
      <c r="AA44" s="60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9"/>
      <c r="AQ44" s="59"/>
      <c r="AR44" s="59"/>
      <c r="AS44" s="59"/>
      <c r="AT44" s="58"/>
      <c r="AU44" s="58"/>
      <c r="AV44" s="58"/>
      <c r="AW44" s="58"/>
      <c r="AX44" s="58"/>
      <c r="AY44" s="59"/>
      <c r="AZ44" s="59"/>
      <c r="BA44" s="59"/>
      <c r="BB44" s="59"/>
      <c r="BC44" s="59"/>
      <c r="BD44" s="59"/>
      <c r="BE44" s="59"/>
    </row>
    <row r="45" spans="1:72" s="12" customFormat="1" ht="44.25" customHeight="1">
      <c r="A45" s="68" t="s">
        <v>25</v>
      </c>
      <c r="B45" s="69" t="s">
        <v>127</v>
      </c>
      <c r="C45" s="69" t="s">
        <v>142</v>
      </c>
      <c r="D45" s="80"/>
      <c r="E45" s="69"/>
      <c r="F45" s="71">
        <f aca="true" t="shared" si="31" ref="F45:AS45">F48+F54+F62+F52</f>
        <v>88587</v>
      </c>
      <c r="G45" s="71">
        <f t="shared" si="31"/>
        <v>114895</v>
      </c>
      <c r="H45" s="71">
        <f t="shared" si="31"/>
        <v>203482</v>
      </c>
      <c r="I45" s="71">
        <f t="shared" si="31"/>
        <v>0</v>
      </c>
      <c r="J45" s="71">
        <f t="shared" si="31"/>
        <v>131040</v>
      </c>
      <c r="K45" s="71">
        <f t="shared" si="31"/>
        <v>0</v>
      </c>
      <c r="L45" s="71">
        <f t="shared" si="31"/>
        <v>0</v>
      </c>
      <c r="M45" s="71">
        <f t="shared" si="31"/>
        <v>203482</v>
      </c>
      <c r="N45" s="71">
        <f t="shared" si="31"/>
        <v>0</v>
      </c>
      <c r="O45" s="71">
        <f t="shared" si="31"/>
        <v>116884</v>
      </c>
      <c r="P45" s="71">
        <f t="shared" si="31"/>
        <v>320366</v>
      </c>
      <c r="Q45" s="71">
        <f t="shared" si="31"/>
        <v>0</v>
      </c>
      <c r="R45" s="71">
        <f t="shared" si="31"/>
        <v>-46427</v>
      </c>
      <c r="S45" s="71">
        <f t="shared" si="31"/>
        <v>273939</v>
      </c>
      <c r="T45" s="71">
        <f t="shared" si="31"/>
        <v>0</v>
      </c>
      <c r="U45" s="71">
        <f t="shared" si="31"/>
        <v>0</v>
      </c>
      <c r="V45" s="71">
        <f t="shared" si="31"/>
        <v>273939</v>
      </c>
      <c r="W45" s="71">
        <f t="shared" si="31"/>
        <v>0</v>
      </c>
      <c r="X45" s="71">
        <f t="shared" si="31"/>
        <v>1894</v>
      </c>
      <c r="Y45" s="71">
        <f t="shared" si="31"/>
        <v>0</v>
      </c>
      <c r="Z45" s="71">
        <f t="shared" si="31"/>
        <v>275833</v>
      </c>
      <c r="AA45" s="71">
        <f t="shared" si="31"/>
        <v>0</v>
      </c>
      <c r="AB45" s="71">
        <f t="shared" si="31"/>
        <v>-167381</v>
      </c>
      <c r="AC45" s="71">
        <f t="shared" si="31"/>
        <v>0</v>
      </c>
      <c r="AD45" s="71">
        <f t="shared" si="31"/>
        <v>0</v>
      </c>
      <c r="AE45" s="71">
        <f t="shared" si="31"/>
        <v>0</v>
      </c>
      <c r="AF45" s="71">
        <f t="shared" si="31"/>
        <v>44</v>
      </c>
      <c r="AG45" s="71">
        <f t="shared" si="31"/>
        <v>0</v>
      </c>
      <c r="AH45" s="71">
        <f t="shared" si="31"/>
        <v>108496</v>
      </c>
      <c r="AI45" s="71">
        <f t="shared" si="31"/>
        <v>0</v>
      </c>
      <c r="AJ45" s="71">
        <f t="shared" si="31"/>
        <v>-150</v>
      </c>
      <c r="AK45" s="71">
        <f t="shared" si="31"/>
        <v>12104</v>
      </c>
      <c r="AL45" s="71">
        <f t="shared" si="31"/>
        <v>0</v>
      </c>
      <c r="AM45" s="71">
        <f t="shared" si="31"/>
        <v>0</v>
      </c>
      <c r="AN45" s="71">
        <f t="shared" si="31"/>
        <v>120450</v>
      </c>
      <c r="AO45" s="71">
        <f t="shared" si="31"/>
        <v>0</v>
      </c>
      <c r="AP45" s="71">
        <f t="shared" si="31"/>
        <v>8914</v>
      </c>
      <c r="AQ45" s="71">
        <f t="shared" si="31"/>
        <v>0</v>
      </c>
      <c r="AR45" s="71">
        <f t="shared" si="31"/>
        <v>129364</v>
      </c>
      <c r="AS45" s="71">
        <f t="shared" si="31"/>
        <v>0</v>
      </c>
      <c r="AT45" s="71">
        <f aca="true" t="shared" si="32" ref="AT45:BE45">AT46+AT48+AT50+AT54+AT62+AT52</f>
        <v>-86</v>
      </c>
      <c r="AU45" s="71">
        <f t="shared" si="32"/>
        <v>488</v>
      </c>
      <c r="AV45" s="71">
        <f t="shared" si="32"/>
        <v>0</v>
      </c>
      <c r="AW45" s="71">
        <f t="shared" si="32"/>
        <v>129766</v>
      </c>
      <c r="AX45" s="71">
        <f t="shared" si="32"/>
        <v>0</v>
      </c>
      <c r="AY45" s="71">
        <f t="shared" si="32"/>
        <v>0</v>
      </c>
      <c r="AZ45" s="71">
        <f t="shared" si="32"/>
        <v>-22598</v>
      </c>
      <c r="BA45" s="71">
        <f t="shared" si="32"/>
        <v>1421</v>
      </c>
      <c r="BB45" s="71">
        <f t="shared" si="32"/>
        <v>11488</v>
      </c>
      <c r="BC45" s="71">
        <f t="shared" si="32"/>
        <v>0</v>
      </c>
      <c r="BD45" s="71">
        <f t="shared" si="32"/>
        <v>120077</v>
      </c>
      <c r="BE45" s="71">
        <f t="shared" si="32"/>
        <v>0</v>
      </c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</row>
    <row r="46" spans="1:72" s="12" customFormat="1" ht="44.25" customHeight="1" hidden="1">
      <c r="A46" s="82" t="s">
        <v>421</v>
      </c>
      <c r="B46" s="83" t="s">
        <v>127</v>
      </c>
      <c r="C46" s="83" t="s">
        <v>142</v>
      </c>
      <c r="D46" s="83" t="s">
        <v>420</v>
      </c>
      <c r="E46" s="69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4">
        <f>AT47</f>
        <v>0</v>
      </c>
      <c r="AU46" s="74">
        <f>AU47</f>
        <v>0</v>
      </c>
      <c r="AV46" s="74">
        <f>AV47</f>
        <v>0</v>
      </c>
      <c r="AW46" s="74">
        <f>AW47</f>
        <v>0</v>
      </c>
      <c r="AX46" s="71">
        <f>AX47</f>
        <v>0</v>
      </c>
      <c r="AY46" s="71"/>
      <c r="AZ46" s="71"/>
      <c r="BA46" s="71"/>
      <c r="BB46" s="71"/>
      <c r="BC46" s="71"/>
      <c r="BD46" s="71"/>
      <c r="BE46" s="7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</row>
    <row r="47" spans="1:72" s="12" customFormat="1" ht="72" customHeight="1" hidden="1">
      <c r="A47" s="82" t="s">
        <v>137</v>
      </c>
      <c r="B47" s="83" t="s">
        <v>127</v>
      </c>
      <c r="C47" s="83" t="s">
        <v>142</v>
      </c>
      <c r="D47" s="83" t="s">
        <v>420</v>
      </c>
      <c r="E47" s="83" t="s">
        <v>138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4"/>
      <c r="AU47" s="74"/>
      <c r="AV47" s="74"/>
      <c r="AW47" s="74">
        <f>AR47+AT47+AU47+AV47</f>
        <v>0</v>
      </c>
      <c r="AX47" s="74">
        <f>AS47+AV47</f>
        <v>0</v>
      </c>
      <c r="AY47" s="74"/>
      <c r="AZ47" s="74"/>
      <c r="BA47" s="74"/>
      <c r="BB47" s="74"/>
      <c r="BC47" s="74"/>
      <c r="BD47" s="74"/>
      <c r="BE47" s="74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</row>
    <row r="48" spans="1:72" s="10" customFormat="1" ht="85.5" customHeight="1">
      <c r="A48" s="82" t="s">
        <v>133</v>
      </c>
      <c r="B48" s="83" t="s">
        <v>127</v>
      </c>
      <c r="C48" s="83" t="s">
        <v>142</v>
      </c>
      <c r="D48" s="84" t="s">
        <v>124</v>
      </c>
      <c r="E48" s="83"/>
      <c r="F48" s="74">
        <f aca="true" t="shared" si="33" ref="F48:BE48">F49</f>
        <v>21675</v>
      </c>
      <c r="G48" s="74">
        <f t="shared" si="33"/>
        <v>-20946</v>
      </c>
      <c r="H48" s="74">
        <f t="shared" si="33"/>
        <v>729</v>
      </c>
      <c r="I48" s="74">
        <f t="shared" si="33"/>
        <v>0</v>
      </c>
      <c r="J48" s="74">
        <f t="shared" si="33"/>
        <v>780</v>
      </c>
      <c r="K48" s="74">
        <f t="shared" si="33"/>
        <v>0</v>
      </c>
      <c r="L48" s="74">
        <f t="shared" si="33"/>
        <v>0</v>
      </c>
      <c r="M48" s="74">
        <f t="shared" si="33"/>
        <v>729</v>
      </c>
      <c r="N48" s="74">
        <f t="shared" si="33"/>
        <v>0</v>
      </c>
      <c r="O48" s="74">
        <f t="shared" si="33"/>
        <v>-18</v>
      </c>
      <c r="P48" s="74">
        <f t="shared" si="33"/>
        <v>711</v>
      </c>
      <c r="Q48" s="74">
        <f t="shared" si="33"/>
        <v>0</v>
      </c>
      <c r="R48" s="74">
        <f t="shared" si="33"/>
        <v>0</v>
      </c>
      <c r="S48" s="74">
        <f t="shared" si="33"/>
        <v>711</v>
      </c>
      <c r="T48" s="74">
        <f t="shared" si="33"/>
        <v>0</v>
      </c>
      <c r="U48" s="74">
        <f t="shared" si="33"/>
        <v>0</v>
      </c>
      <c r="V48" s="74">
        <f t="shared" si="33"/>
        <v>711</v>
      </c>
      <c r="W48" s="74">
        <f t="shared" si="33"/>
        <v>0</v>
      </c>
      <c r="X48" s="74">
        <f t="shared" si="33"/>
        <v>0</v>
      </c>
      <c r="Y48" s="74">
        <f t="shared" si="33"/>
        <v>0</v>
      </c>
      <c r="Z48" s="74">
        <f t="shared" si="33"/>
        <v>711</v>
      </c>
      <c r="AA48" s="74">
        <f t="shared" si="33"/>
        <v>0</v>
      </c>
      <c r="AB48" s="74">
        <f t="shared" si="33"/>
        <v>0</v>
      </c>
      <c r="AC48" s="74">
        <f t="shared" si="33"/>
        <v>0</v>
      </c>
      <c r="AD48" s="74">
        <f t="shared" si="33"/>
        <v>0</v>
      </c>
      <c r="AE48" s="74">
        <f t="shared" si="33"/>
        <v>0</v>
      </c>
      <c r="AF48" s="74">
        <f t="shared" si="33"/>
        <v>0</v>
      </c>
      <c r="AG48" s="74">
        <f t="shared" si="33"/>
        <v>0</v>
      </c>
      <c r="AH48" s="74">
        <f t="shared" si="33"/>
        <v>711</v>
      </c>
      <c r="AI48" s="74">
        <f t="shared" si="33"/>
        <v>0</v>
      </c>
      <c r="AJ48" s="74">
        <f t="shared" si="33"/>
        <v>0</v>
      </c>
      <c r="AK48" s="74">
        <f t="shared" si="33"/>
        <v>0</v>
      </c>
      <c r="AL48" s="74">
        <f t="shared" si="33"/>
        <v>0</v>
      </c>
      <c r="AM48" s="74">
        <f t="shared" si="33"/>
        <v>0</v>
      </c>
      <c r="AN48" s="74">
        <f t="shared" si="33"/>
        <v>711</v>
      </c>
      <c r="AO48" s="74">
        <f t="shared" si="33"/>
        <v>0</v>
      </c>
      <c r="AP48" s="74">
        <f t="shared" si="33"/>
        <v>0</v>
      </c>
      <c r="AQ48" s="74">
        <f t="shared" si="33"/>
        <v>0</v>
      </c>
      <c r="AR48" s="74">
        <f t="shared" si="33"/>
        <v>711</v>
      </c>
      <c r="AS48" s="74">
        <f t="shared" si="33"/>
        <v>0</v>
      </c>
      <c r="AT48" s="74">
        <f t="shared" si="33"/>
        <v>0</v>
      </c>
      <c r="AU48" s="74">
        <f t="shared" si="33"/>
        <v>0</v>
      </c>
      <c r="AV48" s="74">
        <f t="shared" si="33"/>
        <v>0</v>
      </c>
      <c r="AW48" s="74">
        <f t="shared" si="33"/>
        <v>711</v>
      </c>
      <c r="AX48" s="74">
        <f t="shared" si="33"/>
        <v>0</v>
      </c>
      <c r="AY48" s="74">
        <f t="shared" si="33"/>
        <v>0</v>
      </c>
      <c r="AZ48" s="74">
        <f t="shared" si="33"/>
        <v>0</v>
      </c>
      <c r="BA48" s="74">
        <f t="shared" si="33"/>
        <v>0</v>
      </c>
      <c r="BB48" s="74">
        <f t="shared" si="33"/>
        <v>0</v>
      </c>
      <c r="BC48" s="74">
        <f t="shared" si="33"/>
        <v>0</v>
      </c>
      <c r="BD48" s="74">
        <f t="shared" si="33"/>
        <v>711</v>
      </c>
      <c r="BE48" s="74">
        <f t="shared" si="33"/>
        <v>0</v>
      </c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14" customFormat="1" ht="42.75" customHeight="1">
      <c r="A49" s="82" t="s">
        <v>129</v>
      </c>
      <c r="B49" s="83" t="s">
        <v>127</v>
      </c>
      <c r="C49" s="83" t="s">
        <v>142</v>
      </c>
      <c r="D49" s="84" t="s">
        <v>124</v>
      </c>
      <c r="E49" s="83" t="s">
        <v>130</v>
      </c>
      <c r="F49" s="74">
        <v>21675</v>
      </c>
      <c r="G49" s="74">
        <f>H49-F49</f>
        <v>-20946</v>
      </c>
      <c r="H49" s="92">
        <v>729</v>
      </c>
      <c r="I49" s="92"/>
      <c r="J49" s="92">
        <v>780</v>
      </c>
      <c r="K49" s="93"/>
      <c r="L49" s="93"/>
      <c r="M49" s="74">
        <f>H49+K49</f>
        <v>729</v>
      </c>
      <c r="N49" s="75"/>
      <c r="O49" s="74">
        <f>P49-M49</f>
        <v>-18</v>
      </c>
      <c r="P49" s="74">
        <v>711</v>
      </c>
      <c r="Q49" s="74"/>
      <c r="R49" s="93"/>
      <c r="S49" s="74">
        <f>P49+R49</f>
        <v>711</v>
      </c>
      <c r="T49" s="74"/>
      <c r="U49" s="97"/>
      <c r="V49" s="74">
        <f>U49+S49</f>
        <v>711</v>
      </c>
      <c r="W49" s="74">
        <f>T49</f>
        <v>0</v>
      </c>
      <c r="X49" s="96"/>
      <c r="Y49" s="96"/>
      <c r="Z49" s="74">
        <f>V49+X49+Y49</f>
        <v>711</v>
      </c>
      <c r="AA49" s="74">
        <f>W49+Y49</f>
        <v>0</v>
      </c>
      <c r="AB49" s="97"/>
      <c r="AC49" s="97"/>
      <c r="AD49" s="97"/>
      <c r="AE49" s="97"/>
      <c r="AF49" s="97"/>
      <c r="AG49" s="97"/>
      <c r="AH49" s="74">
        <f>Z49+AB49+AC49+AD49+AE49+AF49+AG49</f>
        <v>711</v>
      </c>
      <c r="AI49" s="74">
        <f>AA49+AG49</f>
        <v>0</v>
      </c>
      <c r="AJ49" s="74"/>
      <c r="AK49" s="74"/>
      <c r="AL49" s="97"/>
      <c r="AM49" s="97"/>
      <c r="AN49" s="74">
        <f>AH49+AJ49+AK49+AL49+AM49</f>
        <v>711</v>
      </c>
      <c r="AO49" s="74">
        <f>AI49+AM49</f>
        <v>0</v>
      </c>
      <c r="AP49" s="98"/>
      <c r="AQ49" s="98"/>
      <c r="AR49" s="74">
        <f>AN49+AP49+AQ49</f>
        <v>711</v>
      </c>
      <c r="AS49" s="74">
        <f>AO49+AQ49</f>
        <v>0</v>
      </c>
      <c r="AT49" s="97"/>
      <c r="AU49" s="97"/>
      <c r="AV49" s="97"/>
      <c r="AW49" s="74">
        <f>AR49+AT49+AU49+AV49</f>
        <v>711</v>
      </c>
      <c r="AX49" s="74">
        <f>AS49+AV49</f>
        <v>0</v>
      </c>
      <c r="AY49" s="74"/>
      <c r="AZ49" s="74"/>
      <c r="BA49" s="74"/>
      <c r="BB49" s="98"/>
      <c r="BC49" s="98"/>
      <c r="BD49" s="74">
        <f>AW49+AY49+AZ49+BA49+BB49+BC49</f>
        <v>711</v>
      </c>
      <c r="BE49" s="74">
        <f>AX49+BC49</f>
        <v>0</v>
      </c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24.75" customHeight="1" hidden="1">
      <c r="A50" s="82" t="s">
        <v>424</v>
      </c>
      <c r="B50" s="83" t="s">
        <v>127</v>
      </c>
      <c r="C50" s="83" t="s">
        <v>142</v>
      </c>
      <c r="D50" s="84" t="s">
        <v>422</v>
      </c>
      <c r="E50" s="83"/>
      <c r="F50" s="74"/>
      <c r="G50" s="74"/>
      <c r="H50" s="92"/>
      <c r="I50" s="92"/>
      <c r="J50" s="92"/>
      <c r="K50" s="93"/>
      <c r="L50" s="93"/>
      <c r="M50" s="74"/>
      <c r="N50" s="75"/>
      <c r="O50" s="74"/>
      <c r="P50" s="74"/>
      <c r="Q50" s="74"/>
      <c r="R50" s="93"/>
      <c r="S50" s="74"/>
      <c r="T50" s="74"/>
      <c r="U50" s="97"/>
      <c r="V50" s="74"/>
      <c r="W50" s="74"/>
      <c r="X50" s="96"/>
      <c r="Y50" s="96"/>
      <c r="Z50" s="74"/>
      <c r="AA50" s="74"/>
      <c r="AB50" s="97"/>
      <c r="AC50" s="97"/>
      <c r="AD50" s="97"/>
      <c r="AE50" s="97"/>
      <c r="AF50" s="97"/>
      <c r="AG50" s="97"/>
      <c r="AH50" s="74"/>
      <c r="AI50" s="74"/>
      <c r="AJ50" s="74"/>
      <c r="AK50" s="74"/>
      <c r="AL50" s="97"/>
      <c r="AM50" s="97"/>
      <c r="AN50" s="74"/>
      <c r="AO50" s="74"/>
      <c r="AP50" s="98"/>
      <c r="AQ50" s="98"/>
      <c r="AR50" s="74"/>
      <c r="AS50" s="74"/>
      <c r="AT50" s="97">
        <f aca="true" t="shared" si="34" ref="AT50:BE50">AT51</f>
        <v>0</v>
      </c>
      <c r="AU50" s="74">
        <f t="shared" si="34"/>
        <v>0</v>
      </c>
      <c r="AV50" s="74">
        <f t="shared" si="34"/>
        <v>0</v>
      </c>
      <c r="AW50" s="74">
        <f t="shared" si="34"/>
        <v>0</v>
      </c>
      <c r="AX50" s="97">
        <f t="shared" si="34"/>
        <v>0</v>
      </c>
      <c r="AY50" s="74">
        <f t="shared" si="34"/>
        <v>0</v>
      </c>
      <c r="AZ50" s="74">
        <f t="shared" si="34"/>
        <v>0</v>
      </c>
      <c r="BA50" s="74"/>
      <c r="BB50" s="75">
        <f t="shared" si="34"/>
        <v>0</v>
      </c>
      <c r="BC50" s="75">
        <f t="shared" si="34"/>
        <v>0</v>
      </c>
      <c r="BD50" s="74">
        <f t="shared" si="34"/>
        <v>0</v>
      </c>
      <c r="BE50" s="99">
        <f t="shared" si="34"/>
        <v>0</v>
      </c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25.5" customHeight="1" hidden="1">
      <c r="A51" s="82" t="s">
        <v>423</v>
      </c>
      <c r="B51" s="83" t="s">
        <v>127</v>
      </c>
      <c r="C51" s="83" t="s">
        <v>142</v>
      </c>
      <c r="D51" s="84" t="s">
        <v>422</v>
      </c>
      <c r="E51" s="83" t="s">
        <v>166</v>
      </c>
      <c r="F51" s="74"/>
      <c r="G51" s="74"/>
      <c r="H51" s="92"/>
      <c r="I51" s="92"/>
      <c r="J51" s="92"/>
      <c r="K51" s="93"/>
      <c r="L51" s="93"/>
      <c r="M51" s="74"/>
      <c r="N51" s="75"/>
      <c r="O51" s="74"/>
      <c r="P51" s="74"/>
      <c r="Q51" s="74"/>
      <c r="R51" s="93"/>
      <c r="S51" s="74"/>
      <c r="T51" s="74"/>
      <c r="U51" s="97"/>
      <c r="V51" s="74"/>
      <c r="W51" s="74"/>
      <c r="X51" s="96"/>
      <c r="Y51" s="96"/>
      <c r="Z51" s="74"/>
      <c r="AA51" s="74"/>
      <c r="AB51" s="97"/>
      <c r="AC51" s="97"/>
      <c r="AD51" s="97"/>
      <c r="AE51" s="97"/>
      <c r="AF51" s="97"/>
      <c r="AG51" s="97"/>
      <c r="AH51" s="74"/>
      <c r="AI51" s="74"/>
      <c r="AJ51" s="74"/>
      <c r="AK51" s="74"/>
      <c r="AL51" s="97"/>
      <c r="AM51" s="97"/>
      <c r="AN51" s="74"/>
      <c r="AO51" s="74"/>
      <c r="AP51" s="98"/>
      <c r="AQ51" s="98"/>
      <c r="AR51" s="74"/>
      <c r="AS51" s="74"/>
      <c r="AT51" s="97"/>
      <c r="AU51" s="74"/>
      <c r="AV51" s="74"/>
      <c r="AW51" s="74">
        <f>AR51+AT51+AU51+AV51</f>
        <v>0</v>
      </c>
      <c r="AX51" s="74">
        <f>AS51+AV51</f>
        <v>0</v>
      </c>
      <c r="AY51" s="74"/>
      <c r="AZ51" s="74"/>
      <c r="BA51" s="74"/>
      <c r="BB51" s="75"/>
      <c r="BC51" s="75"/>
      <c r="BD51" s="74">
        <f>AW51+AY51+AZ51+BB51+BC51</f>
        <v>0</v>
      </c>
      <c r="BE51" s="74">
        <f>AX51+BC51</f>
        <v>0</v>
      </c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6" customFormat="1" ht="71.25" customHeight="1">
      <c r="A52" s="82" t="s">
        <v>225</v>
      </c>
      <c r="B52" s="83" t="s">
        <v>127</v>
      </c>
      <c r="C52" s="83" t="s">
        <v>142</v>
      </c>
      <c r="D52" s="84" t="s">
        <v>226</v>
      </c>
      <c r="E52" s="83"/>
      <c r="F52" s="74">
        <f aca="true" t="shared" si="35" ref="F52:BE52">F53</f>
        <v>0</v>
      </c>
      <c r="G52" s="74">
        <f t="shared" si="35"/>
        <v>1896</v>
      </c>
      <c r="H52" s="74">
        <f t="shared" si="35"/>
        <v>1896</v>
      </c>
      <c r="I52" s="74">
        <f t="shared" si="35"/>
        <v>0</v>
      </c>
      <c r="J52" s="74">
        <f t="shared" si="35"/>
        <v>2035</v>
      </c>
      <c r="K52" s="74">
        <f t="shared" si="35"/>
        <v>0</v>
      </c>
      <c r="L52" s="74">
        <f t="shared" si="35"/>
        <v>0</v>
      </c>
      <c r="M52" s="74">
        <f t="shared" si="35"/>
        <v>1896</v>
      </c>
      <c r="N52" s="74">
        <f t="shared" si="35"/>
        <v>0</v>
      </c>
      <c r="O52" s="74">
        <f t="shared" si="35"/>
        <v>1585</v>
      </c>
      <c r="P52" s="74">
        <f t="shared" si="35"/>
        <v>3481</v>
      </c>
      <c r="Q52" s="74">
        <f t="shared" si="35"/>
        <v>0</v>
      </c>
      <c r="R52" s="74">
        <f t="shared" si="35"/>
        <v>0</v>
      </c>
      <c r="S52" s="74">
        <f t="shared" si="35"/>
        <v>3481</v>
      </c>
      <c r="T52" s="74">
        <f t="shared" si="35"/>
        <v>0</v>
      </c>
      <c r="U52" s="74">
        <f t="shared" si="35"/>
        <v>0</v>
      </c>
      <c r="V52" s="74">
        <f t="shared" si="35"/>
        <v>3481</v>
      </c>
      <c r="W52" s="74">
        <f t="shared" si="35"/>
        <v>0</v>
      </c>
      <c r="X52" s="74">
        <f t="shared" si="35"/>
        <v>0</v>
      </c>
      <c r="Y52" s="74">
        <f t="shared" si="35"/>
        <v>0</v>
      </c>
      <c r="Z52" s="74">
        <f t="shared" si="35"/>
        <v>3481</v>
      </c>
      <c r="AA52" s="74">
        <f t="shared" si="35"/>
        <v>0</v>
      </c>
      <c r="AB52" s="74">
        <f t="shared" si="35"/>
        <v>0</v>
      </c>
      <c r="AC52" s="74">
        <f t="shared" si="35"/>
        <v>0</v>
      </c>
      <c r="AD52" s="74">
        <f t="shared" si="35"/>
        <v>0</v>
      </c>
      <c r="AE52" s="74">
        <f t="shared" si="35"/>
        <v>0</v>
      </c>
      <c r="AF52" s="74">
        <f t="shared" si="35"/>
        <v>0</v>
      </c>
      <c r="AG52" s="74">
        <f t="shared" si="35"/>
        <v>0</v>
      </c>
      <c r="AH52" s="74">
        <f t="shared" si="35"/>
        <v>3481</v>
      </c>
      <c r="AI52" s="74">
        <f t="shared" si="35"/>
        <v>0</v>
      </c>
      <c r="AJ52" s="74">
        <f t="shared" si="35"/>
        <v>0</v>
      </c>
      <c r="AK52" s="74">
        <f t="shared" si="35"/>
        <v>0</v>
      </c>
      <c r="AL52" s="74">
        <f t="shared" si="35"/>
        <v>0</v>
      </c>
      <c r="AM52" s="74">
        <f t="shared" si="35"/>
        <v>0</v>
      </c>
      <c r="AN52" s="74">
        <f t="shared" si="35"/>
        <v>3481</v>
      </c>
      <c r="AO52" s="74">
        <f t="shared" si="35"/>
        <v>0</v>
      </c>
      <c r="AP52" s="74">
        <f t="shared" si="35"/>
        <v>0</v>
      </c>
      <c r="AQ52" s="74">
        <f t="shared" si="35"/>
        <v>0</v>
      </c>
      <c r="AR52" s="74">
        <f t="shared" si="35"/>
        <v>3481</v>
      </c>
      <c r="AS52" s="74">
        <f t="shared" si="35"/>
        <v>0</v>
      </c>
      <c r="AT52" s="74">
        <f t="shared" si="35"/>
        <v>0</v>
      </c>
      <c r="AU52" s="74">
        <f t="shared" si="35"/>
        <v>0</v>
      </c>
      <c r="AV52" s="74">
        <f t="shared" si="35"/>
        <v>0</v>
      </c>
      <c r="AW52" s="74">
        <f t="shared" si="35"/>
        <v>3481</v>
      </c>
      <c r="AX52" s="74">
        <f t="shared" si="35"/>
        <v>0</v>
      </c>
      <c r="AY52" s="74">
        <f t="shared" si="35"/>
        <v>0</v>
      </c>
      <c r="AZ52" s="74">
        <f t="shared" si="35"/>
        <v>0</v>
      </c>
      <c r="BA52" s="74">
        <f t="shared" si="35"/>
        <v>1500</v>
      </c>
      <c r="BB52" s="74">
        <f t="shared" si="35"/>
        <v>311</v>
      </c>
      <c r="BC52" s="74">
        <f t="shared" si="35"/>
        <v>0</v>
      </c>
      <c r="BD52" s="74">
        <f t="shared" si="35"/>
        <v>5292</v>
      </c>
      <c r="BE52" s="74">
        <f t="shared" si="35"/>
        <v>0</v>
      </c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</row>
    <row r="53" spans="1:72" s="16" customFormat="1" ht="27" customHeight="1">
      <c r="A53" s="82" t="s">
        <v>227</v>
      </c>
      <c r="B53" s="83" t="s">
        <v>127</v>
      </c>
      <c r="C53" s="83" t="s">
        <v>142</v>
      </c>
      <c r="D53" s="84" t="s">
        <v>226</v>
      </c>
      <c r="E53" s="83" t="s">
        <v>228</v>
      </c>
      <c r="F53" s="74"/>
      <c r="G53" s="74">
        <f>H53-F53</f>
        <v>1896</v>
      </c>
      <c r="H53" s="92">
        <v>1896</v>
      </c>
      <c r="I53" s="92"/>
      <c r="J53" s="92">
        <v>2035</v>
      </c>
      <c r="K53" s="92"/>
      <c r="L53" s="92"/>
      <c r="M53" s="74">
        <f>H53+K53</f>
        <v>1896</v>
      </c>
      <c r="N53" s="75"/>
      <c r="O53" s="74">
        <f>P53-M53</f>
        <v>1585</v>
      </c>
      <c r="P53" s="74">
        <v>3481</v>
      </c>
      <c r="Q53" s="74"/>
      <c r="R53" s="92"/>
      <c r="S53" s="74">
        <f>P53+R53</f>
        <v>3481</v>
      </c>
      <c r="T53" s="74"/>
      <c r="U53" s="76"/>
      <c r="V53" s="74">
        <f>U53+S53</f>
        <v>3481</v>
      </c>
      <c r="W53" s="74">
        <f>T53</f>
        <v>0</v>
      </c>
      <c r="X53" s="77"/>
      <c r="Y53" s="77"/>
      <c r="Z53" s="74">
        <f>V53+X53+Y53</f>
        <v>3481</v>
      </c>
      <c r="AA53" s="74">
        <f>W53+Y53</f>
        <v>0</v>
      </c>
      <c r="AB53" s="76"/>
      <c r="AC53" s="76"/>
      <c r="AD53" s="76"/>
      <c r="AE53" s="76"/>
      <c r="AF53" s="76"/>
      <c r="AG53" s="76"/>
      <c r="AH53" s="74">
        <f>Z53+AB53+AC53+AD53+AE53+AF53+AG53</f>
        <v>3481</v>
      </c>
      <c r="AI53" s="74">
        <f>AA53+AG53</f>
        <v>0</v>
      </c>
      <c r="AJ53" s="74"/>
      <c r="AK53" s="74"/>
      <c r="AL53" s="76"/>
      <c r="AM53" s="76"/>
      <c r="AN53" s="74">
        <f>AH53+AJ53+AK53+AL53+AM53</f>
        <v>3481</v>
      </c>
      <c r="AO53" s="74">
        <f>AI53+AM53</f>
        <v>0</v>
      </c>
      <c r="AP53" s="75"/>
      <c r="AQ53" s="75"/>
      <c r="AR53" s="74">
        <f>AN53+AP53+AQ53</f>
        <v>3481</v>
      </c>
      <c r="AS53" s="74">
        <f>AO53+AQ53</f>
        <v>0</v>
      </c>
      <c r="AT53" s="76"/>
      <c r="AU53" s="76"/>
      <c r="AV53" s="76"/>
      <c r="AW53" s="74">
        <f>AR53+AT53+AU53+AV53</f>
        <v>3481</v>
      </c>
      <c r="AX53" s="74">
        <f>AS53+AV53</f>
        <v>0</v>
      </c>
      <c r="AY53" s="74"/>
      <c r="AZ53" s="74"/>
      <c r="BA53" s="74">
        <v>1500</v>
      </c>
      <c r="BB53" s="75">
        <v>311</v>
      </c>
      <c r="BC53" s="75"/>
      <c r="BD53" s="74">
        <f>AW53+AY53+AZ53+BA53+BB53+BC53</f>
        <v>5292</v>
      </c>
      <c r="BE53" s="74">
        <f>AX53+BC53</f>
        <v>0</v>
      </c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</row>
    <row r="54" spans="1:72" s="10" customFormat="1" ht="63.75" customHeight="1">
      <c r="A54" s="82" t="s">
        <v>26</v>
      </c>
      <c r="B54" s="83" t="s">
        <v>127</v>
      </c>
      <c r="C54" s="83" t="s">
        <v>142</v>
      </c>
      <c r="D54" s="84" t="s">
        <v>27</v>
      </c>
      <c r="E54" s="83"/>
      <c r="F54" s="74">
        <f>F55+F60</f>
        <v>59454</v>
      </c>
      <c r="G54" s="74">
        <f aca="true" t="shared" si="36" ref="G54:N54">G55+G60+G61</f>
        <v>117306</v>
      </c>
      <c r="H54" s="74">
        <f t="shared" si="36"/>
        <v>176760</v>
      </c>
      <c r="I54" s="74">
        <f t="shared" si="36"/>
        <v>0</v>
      </c>
      <c r="J54" s="74">
        <f t="shared" si="36"/>
        <v>105804</v>
      </c>
      <c r="K54" s="74">
        <f t="shared" si="36"/>
        <v>0</v>
      </c>
      <c r="L54" s="74">
        <f t="shared" si="36"/>
        <v>0</v>
      </c>
      <c r="M54" s="74">
        <f t="shared" si="36"/>
        <v>176760</v>
      </c>
      <c r="N54" s="74">
        <f t="shared" si="36"/>
        <v>0</v>
      </c>
      <c r="O54" s="74">
        <f aca="true" t="shared" si="37" ref="O54:T54">O55+O56+O60+O61</f>
        <v>128545</v>
      </c>
      <c r="P54" s="74">
        <f t="shared" si="37"/>
        <v>305305</v>
      </c>
      <c r="Q54" s="74">
        <f t="shared" si="37"/>
        <v>0</v>
      </c>
      <c r="R54" s="74">
        <f t="shared" si="37"/>
        <v>-46427</v>
      </c>
      <c r="S54" s="74">
        <f t="shared" si="37"/>
        <v>258878</v>
      </c>
      <c r="T54" s="74">
        <f t="shared" si="37"/>
        <v>0</v>
      </c>
      <c r="U54" s="74">
        <f aca="true" t="shared" si="38" ref="U54:BE54">U55+U56+U60+U61+U58</f>
        <v>0</v>
      </c>
      <c r="V54" s="74">
        <f t="shared" si="38"/>
        <v>258878</v>
      </c>
      <c r="W54" s="74">
        <f t="shared" si="38"/>
        <v>0</v>
      </c>
      <c r="X54" s="74">
        <f t="shared" si="38"/>
        <v>1894</v>
      </c>
      <c r="Y54" s="74">
        <f t="shared" si="38"/>
        <v>0</v>
      </c>
      <c r="Z54" s="74">
        <f t="shared" si="38"/>
        <v>260772</v>
      </c>
      <c r="AA54" s="74">
        <f t="shared" si="38"/>
        <v>0</v>
      </c>
      <c r="AB54" s="74">
        <f t="shared" si="38"/>
        <v>-167381</v>
      </c>
      <c r="AC54" s="74">
        <f t="shared" si="38"/>
        <v>0</v>
      </c>
      <c r="AD54" s="74">
        <f t="shared" si="38"/>
        <v>0</v>
      </c>
      <c r="AE54" s="74">
        <f t="shared" si="38"/>
        <v>0</v>
      </c>
      <c r="AF54" s="74">
        <f t="shared" si="38"/>
        <v>44</v>
      </c>
      <c r="AG54" s="74">
        <f t="shared" si="38"/>
        <v>0</v>
      </c>
      <c r="AH54" s="74">
        <f t="shared" si="38"/>
        <v>93435</v>
      </c>
      <c r="AI54" s="74">
        <f t="shared" si="38"/>
        <v>0</v>
      </c>
      <c r="AJ54" s="74">
        <f t="shared" si="38"/>
        <v>-150</v>
      </c>
      <c r="AK54" s="74">
        <f t="shared" si="38"/>
        <v>12104</v>
      </c>
      <c r="AL54" s="74">
        <f t="shared" si="38"/>
        <v>0</v>
      </c>
      <c r="AM54" s="74">
        <f t="shared" si="38"/>
        <v>0</v>
      </c>
      <c r="AN54" s="74">
        <f t="shared" si="38"/>
        <v>105389</v>
      </c>
      <c r="AO54" s="74">
        <f t="shared" si="38"/>
        <v>0</v>
      </c>
      <c r="AP54" s="74">
        <f t="shared" si="38"/>
        <v>3000</v>
      </c>
      <c r="AQ54" s="74">
        <f t="shared" si="38"/>
        <v>0</v>
      </c>
      <c r="AR54" s="74">
        <f t="shared" si="38"/>
        <v>108389</v>
      </c>
      <c r="AS54" s="74">
        <f t="shared" si="38"/>
        <v>0</v>
      </c>
      <c r="AT54" s="74">
        <f t="shared" si="38"/>
        <v>-86</v>
      </c>
      <c r="AU54" s="74">
        <f t="shared" si="38"/>
        <v>488</v>
      </c>
      <c r="AV54" s="74">
        <f t="shared" si="38"/>
        <v>0</v>
      </c>
      <c r="AW54" s="74">
        <f t="shared" si="38"/>
        <v>108791</v>
      </c>
      <c r="AX54" s="74">
        <f t="shared" si="38"/>
        <v>0</v>
      </c>
      <c r="AY54" s="74">
        <f t="shared" si="38"/>
        <v>0</v>
      </c>
      <c r="AZ54" s="74">
        <f t="shared" si="38"/>
        <v>-22598</v>
      </c>
      <c r="BA54" s="74">
        <f t="shared" si="38"/>
        <v>-77</v>
      </c>
      <c r="BB54" s="74">
        <f t="shared" si="38"/>
        <v>11177</v>
      </c>
      <c r="BC54" s="74">
        <f t="shared" si="38"/>
        <v>0</v>
      </c>
      <c r="BD54" s="74">
        <f t="shared" si="38"/>
        <v>97293</v>
      </c>
      <c r="BE54" s="74">
        <f t="shared" si="38"/>
        <v>0</v>
      </c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18" customFormat="1" ht="70.5" customHeight="1">
      <c r="A55" s="82" t="s">
        <v>137</v>
      </c>
      <c r="B55" s="83" t="s">
        <v>127</v>
      </c>
      <c r="C55" s="83" t="s">
        <v>142</v>
      </c>
      <c r="D55" s="84" t="s">
        <v>27</v>
      </c>
      <c r="E55" s="83" t="s">
        <v>138</v>
      </c>
      <c r="F55" s="74">
        <v>35454</v>
      </c>
      <c r="G55" s="74">
        <f>H55-F55</f>
        <v>24871</v>
      </c>
      <c r="H55" s="74">
        <f>10338+214+1202+30641+415+17515</f>
        <v>60325</v>
      </c>
      <c r="I55" s="74"/>
      <c r="J55" s="74">
        <f>11072+230+1287+31092+445+18960</f>
        <v>63086</v>
      </c>
      <c r="K55" s="88"/>
      <c r="L55" s="88"/>
      <c r="M55" s="74">
        <f>H55+K55</f>
        <v>60325</v>
      </c>
      <c r="N55" s="75"/>
      <c r="O55" s="74">
        <f>P55-M55</f>
        <v>210558</v>
      </c>
      <c r="P55" s="74">
        <f>250704+10823+1100+346+7910</f>
        <v>270883</v>
      </c>
      <c r="Q55" s="74"/>
      <c r="R55" s="74">
        <v>-46427</v>
      </c>
      <c r="S55" s="74">
        <f>P55+R55</f>
        <v>224456</v>
      </c>
      <c r="T55" s="74"/>
      <c r="U55" s="58">
        <v>-7360</v>
      </c>
      <c r="V55" s="74">
        <f>U55+S55</f>
        <v>217096</v>
      </c>
      <c r="W55" s="74">
        <f>T55</f>
        <v>0</v>
      </c>
      <c r="X55" s="74">
        <f>520+624+750</f>
        <v>1894</v>
      </c>
      <c r="Y55" s="89"/>
      <c r="Z55" s="74">
        <f>V55+X55+Y55</f>
        <v>218990</v>
      </c>
      <c r="AA55" s="74">
        <f>W55+Y55</f>
        <v>0</v>
      </c>
      <c r="AB55" s="74">
        <f>-104120-64936+50+1625</f>
        <v>-167381</v>
      </c>
      <c r="AC55" s="88"/>
      <c r="AD55" s="88"/>
      <c r="AE55" s="88"/>
      <c r="AF55" s="75">
        <v>44</v>
      </c>
      <c r="AG55" s="88"/>
      <c r="AH55" s="74">
        <f>Z55+AB55+AC55+AD55+AE55+AF55+AG55</f>
        <v>51653</v>
      </c>
      <c r="AI55" s="74">
        <f>AA55+AG55</f>
        <v>0</v>
      </c>
      <c r="AJ55" s="74">
        <f>-150+1096</f>
        <v>946</v>
      </c>
      <c r="AK55" s="74"/>
      <c r="AL55" s="88"/>
      <c r="AM55" s="88"/>
      <c r="AN55" s="74">
        <f>AH55+AJ55+AK55+AL55+AM55</f>
        <v>52599</v>
      </c>
      <c r="AO55" s="74">
        <f>AI55+AM55</f>
        <v>0</v>
      </c>
      <c r="AP55" s="74">
        <v>3000</v>
      </c>
      <c r="AQ55" s="90"/>
      <c r="AR55" s="74">
        <f>AN55+AP55+AQ55</f>
        <v>55599</v>
      </c>
      <c r="AS55" s="74">
        <f>AO55+AQ55</f>
        <v>0</v>
      </c>
      <c r="AT55" s="75">
        <v>-86</v>
      </c>
      <c r="AU55" s="75">
        <v>488</v>
      </c>
      <c r="AV55" s="88"/>
      <c r="AW55" s="74">
        <f>AR55+AT55+AU55+AV55</f>
        <v>56001</v>
      </c>
      <c r="AX55" s="74">
        <f>AS55+AV55</f>
        <v>0</v>
      </c>
      <c r="AY55" s="74"/>
      <c r="AZ55" s="74">
        <f>-21918-680</f>
        <v>-22598</v>
      </c>
      <c r="BA55" s="74">
        <v>-77</v>
      </c>
      <c r="BB55" s="74">
        <f>300+2988</f>
        <v>3288</v>
      </c>
      <c r="BC55" s="90"/>
      <c r="BD55" s="74">
        <f>AW55+AY55+AZ55+BA55+BB55+BC55</f>
        <v>36614</v>
      </c>
      <c r="BE55" s="74">
        <f>AX55+BC55</f>
        <v>0</v>
      </c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</row>
    <row r="56" spans="1:72" s="18" customFormat="1" ht="129.75" customHeight="1">
      <c r="A56" s="82" t="s">
        <v>279</v>
      </c>
      <c r="B56" s="83" t="s">
        <v>127</v>
      </c>
      <c r="C56" s="83" t="s">
        <v>142</v>
      </c>
      <c r="D56" s="84" t="s">
        <v>258</v>
      </c>
      <c r="E56" s="83"/>
      <c r="F56" s="74"/>
      <c r="G56" s="74"/>
      <c r="H56" s="74"/>
      <c r="I56" s="74"/>
      <c r="J56" s="74"/>
      <c r="K56" s="88"/>
      <c r="L56" s="88"/>
      <c r="M56" s="74"/>
      <c r="N56" s="75"/>
      <c r="O56" s="74">
        <f aca="true" t="shared" si="39" ref="O56:BE56">O57</f>
        <v>6922</v>
      </c>
      <c r="P56" s="74">
        <f t="shared" si="39"/>
        <v>6922</v>
      </c>
      <c r="Q56" s="74">
        <f t="shared" si="39"/>
        <v>0</v>
      </c>
      <c r="R56" s="74">
        <f t="shared" si="39"/>
        <v>0</v>
      </c>
      <c r="S56" s="74">
        <f t="shared" si="39"/>
        <v>6922</v>
      </c>
      <c r="T56" s="74">
        <f t="shared" si="39"/>
        <v>0</v>
      </c>
      <c r="U56" s="74">
        <f t="shared" si="39"/>
        <v>0</v>
      </c>
      <c r="V56" s="74">
        <f t="shared" si="39"/>
        <v>6922</v>
      </c>
      <c r="W56" s="74">
        <f t="shared" si="39"/>
        <v>0</v>
      </c>
      <c r="X56" s="74">
        <f t="shared" si="39"/>
        <v>0</v>
      </c>
      <c r="Y56" s="74">
        <f t="shared" si="39"/>
        <v>0</v>
      </c>
      <c r="Z56" s="74">
        <f t="shared" si="39"/>
        <v>6922</v>
      </c>
      <c r="AA56" s="74">
        <f t="shared" si="39"/>
        <v>0</v>
      </c>
      <c r="AB56" s="74">
        <f t="shared" si="39"/>
        <v>0</v>
      </c>
      <c r="AC56" s="74">
        <f t="shared" si="39"/>
        <v>0</v>
      </c>
      <c r="AD56" s="74">
        <f t="shared" si="39"/>
        <v>0</v>
      </c>
      <c r="AE56" s="74">
        <f t="shared" si="39"/>
        <v>0</v>
      </c>
      <c r="AF56" s="74">
        <f t="shared" si="39"/>
        <v>0</v>
      </c>
      <c r="AG56" s="74">
        <f t="shared" si="39"/>
        <v>0</v>
      </c>
      <c r="AH56" s="74">
        <f t="shared" si="39"/>
        <v>6922</v>
      </c>
      <c r="AI56" s="74">
        <f t="shared" si="39"/>
        <v>0</v>
      </c>
      <c r="AJ56" s="74">
        <f t="shared" si="39"/>
        <v>-1096</v>
      </c>
      <c r="AK56" s="74">
        <f t="shared" si="39"/>
        <v>0</v>
      </c>
      <c r="AL56" s="74">
        <f t="shared" si="39"/>
        <v>0</v>
      </c>
      <c r="AM56" s="74">
        <f t="shared" si="39"/>
        <v>0</v>
      </c>
      <c r="AN56" s="74">
        <f t="shared" si="39"/>
        <v>5826</v>
      </c>
      <c r="AO56" s="74">
        <f t="shared" si="39"/>
        <v>0</v>
      </c>
      <c r="AP56" s="74">
        <f t="shared" si="39"/>
        <v>0</v>
      </c>
      <c r="AQ56" s="74">
        <f t="shared" si="39"/>
        <v>0</v>
      </c>
      <c r="AR56" s="74">
        <f t="shared" si="39"/>
        <v>5826</v>
      </c>
      <c r="AS56" s="74">
        <f t="shared" si="39"/>
        <v>0</v>
      </c>
      <c r="AT56" s="74">
        <f t="shared" si="39"/>
        <v>0</v>
      </c>
      <c r="AU56" s="74">
        <f t="shared" si="39"/>
        <v>0</v>
      </c>
      <c r="AV56" s="74">
        <f t="shared" si="39"/>
        <v>0</v>
      </c>
      <c r="AW56" s="74">
        <f t="shared" si="39"/>
        <v>5826</v>
      </c>
      <c r="AX56" s="74">
        <f t="shared" si="39"/>
        <v>0</v>
      </c>
      <c r="AY56" s="74">
        <f t="shared" si="39"/>
        <v>0</v>
      </c>
      <c r="AZ56" s="74">
        <f t="shared" si="39"/>
        <v>0</v>
      </c>
      <c r="BA56" s="74">
        <f t="shared" si="39"/>
        <v>0</v>
      </c>
      <c r="BB56" s="74">
        <f t="shared" si="39"/>
        <v>0</v>
      </c>
      <c r="BC56" s="74">
        <f t="shared" si="39"/>
        <v>0</v>
      </c>
      <c r="BD56" s="74">
        <f t="shared" si="39"/>
        <v>5826</v>
      </c>
      <c r="BE56" s="74">
        <f t="shared" si="39"/>
        <v>0</v>
      </c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  <row r="57" spans="1:72" s="18" customFormat="1" ht="108.75" customHeight="1">
      <c r="A57" s="82" t="s">
        <v>253</v>
      </c>
      <c r="B57" s="83" t="s">
        <v>127</v>
      </c>
      <c r="C57" s="83" t="s">
        <v>142</v>
      </c>
      <c r="D57" s="84" t="s">
        <v>258</v>
      </c>
      <c r="E57" s="83" t="s">
        <v>144</v>
      </c>
      <c r="F57" s="74"/>
      <c r="G57" s="74"/>
      <c r="H57" s="74"/>
      <c r="I57" s="74"/>
      <c r="J57" s="74"/>
      <c r="K57" s="88"/>
      <c r="L57" s="88"/>
      <c r="M57" s="74"/>
      <c r="N57" s="75"/>
      <c r="O57" s="74">
        <f>P57-M57</f>
        <v>6922</v>
      </c>
      <c r="P57" s="74">
        <v>6922</v>
      </c>
      <c r="Q57" s="74"/>
      <c r="R57" s="88"/>
      <c r="S57" s="74">
        <f>P57+R57</f>
        <v>6922</v>
      </c>
      <c r="T57" s="74"/>
      <c r="U57" s="88"/>
      <c r="V57" s="74">
        <f>U57+S57</f>
        <v>6922</v>
      </c>
      <c r="W57" s="74">
        <f>T57</f>
        <v>0</v>
      </c>
      <c r="X57" s="89"/>
      <c r="Y57" s="89"/>
      <c r="Z57" s="74">
        <f>V57+X57+Y57</f>
        <v>6922</v>
      </c>
      <c r="AA57" s="74">
        <f>W57+Y57</f>
        <v>0</v>
      </c>
      <c r="AB57" s="88"/>
      <c r="AC57" s="88"/>
      <c r="AD57" s="88"/>
      <c r="AE57" s="88"/>
      <c r="AF57" s="88"/>
      <c r="AG57" s="88"/>
      <c r="AH57" s="74">
        <f>Z57+AB57+AC57+AD57+AE57+AF57+AG57</f>
        <v>6922</v>
      </c>
      <c r="AI57" s="74">
        <f>AA57+AG57</f>
        <v>0</v>
      </c>
      <c r="AJ57" s="74">
        <v>-1096</v>
      </c>
      <c r="AK57" s="74"/>
      <c r="AL57" s="88"/>
      <c r="AM57" s="88"/>
      <c r="AN57" s="74">
        <f>AH57+AJ57+AK57+AL57+AM57</f>
        <v>5826</v>
      </c>
      <c r="AO57" s="74">
        <f>AI57+AM57</f>
        <v>0</v>
      </c>
      <c r="AP57" s="90"/>
      <c r="AQ57" s="90"/>
      <c r="AR57" s="74">
        <f>AN57+AP57+AQ57</f>
        <v>5826</v>
      </c>
      <c r="AS57" s="74">
        <f>AO57+AQ57</f>
        <v>0</v>
      </c>
      <c r="AT57" s="88"/>
      <c r="AU57" s="88"/>
      <c r="AV57" s="88"/>
      <c r="AW57" s="74">
        <f>AR57+AT57+AU57+AV57</f>
        <v>5826</v>
      </c>
      <c r="AX57" s="74">
        <f>AS57+AV57</f>
        <v>0</v>
      </c>
      <c r="AY57" s="74"/>
      <c r="AZ57" s="74"/>
      <c r="BA57" s="74"/>
      <c r="BB57" s="90"/>
      <c r="BC57" s="90"/>
      <c r="BD57" s="74">
        <f>AW57+AY57+AZ57+BA57+BB57+BC57</f>
        <v>5826</v>
      </c>
      <c r="BE57" s="74">
        <f>AX57+BC57</f>
        <v>0</v>
      </c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</row>
    <row r="58" spans="1:72" s="18" customFormat="1" ht="169.5" customHeight="1">
      <c r="A58" s="107" t="s">
        <v>425</v>
      </c>
      <c r="B58" s="83" t="s">
        <v>127</v>
      </c>
      <c r="C58" s="83" t="s">
        <v>142</v>
      </c>
      <c r="D58" s="108" t="s">
        <v>348</v>
      </c>
      <c r="E58" s="83"/>
      <c r="F58" s="74"/>
      <c r="G58" s="74"/>
      <c r="H58" s="74"/>
      <c r="I58" s="74"/>
      <c r="J58" s="74"/>
      <c r="K58" s="88"/>
      <c r="L58" s="88"/>
      <c r="M58" s="74"/>
      <c r="N58" s="75"/>
      <c r="O58" s="74"/>
      <c r="P58" s="74"/>
      <c r="Q58" s="74"/>
      <c r="R58" s="88"/>
      <c r="S58" s="74"/>
      <c r="T58" s="74"/>
      <c r="U58" s="76">
        <f aca="true" t="shared" si="40" ref="U58:BE58">U59</f>
        <v>7360</v>
      </c>
      <c r="V58" s="74">
        <f t="shared" si="40"/>
        <v>7360</v>
      </c>
      <c r="W58" s="74">
        <f t="shared" si="40"/>
        <v>0</v>
      </c>
      <c r="X58" s="74">
        <f t="shared" si="40"/>
        <v>0</v>
      </c>
      <c r="Y58" s="74">
        <f t="shared" si="40"/>
        <v>0</v>
      </c>
      <c r="Z58" s="74">
        <f t="shared" si="40"/>
        <v>7360</v>
      </c>
      <c r="AA58" s="74">
        <f t="shared" si="40"/>
        <v>0</v>
      </c>
      <c r="AB58" s="74">
        <f t="shared" si="40"/>
        <v>0</v>
      </c>
      <c r="AC58" s="74">
        <f t="shared" si="40"/>
        <v>0</v>
      </c>
      <c r="AD58" s="74">
        <f t="shared" si="40"/>
        <v>0</v>
      </c>
      <c r="AE58" s="74">
        <f t="shared" si="40"/>
        <v>0</v>
      </c>
      <c r="AF58" s="74">
        <f t="shared" si="40"/>
        <v>0</v>
      </c>
      <c r="AG58" s="74">
        <f t="shared" si="40"/>
        <v>0</v>
      </c>
      <c r="AH58" s="74">
        <f t="shared" si="40"/>
        <v>7360</v>
      </c>
      <c r="AI58" s="74">
        <f t="shared" si="40"/>
        <v>0</v>
      </c>
      <c r="AJ58" s="74">
        <f t="shared" si="40"/>
        <v>0</v>
      </c>
      <c r="AK58" s="74">
        <f t="shared" si="40"/>
        <v>0</v>
      </c>
      <c r="AL58" s="74">
        <f t="shared" si="40"/>
        <v>0</v>
      </c>
      <c r="AM58" s="74">
        <f t="shared" si="40"/>
        <v>0</v>
      </c>
      <c r="AN58" s="74">
        <f t="shared" si="40"/>
        <v>7360</v>
      </c>
      <c r="AO58" s="74">
        <f t="shared" si="40"/>
        <v>0</v>
      </c>
      <c r="AP58" s="74">
        <f t="shared" si="40"/>
        <v>0</v>
      </c>
      <c r="AQ58" s="74">
        <f t="shared" si="40"/>
        <v>0</v>
      </c>
      <c r="AR58" s="74">
        <f t="shared" si="40"/>
        <v>7360</v>
      </c>
      <c r="AS58" s="74">
        <f t="shared" si="40"/>
        <v>0</v>
      </c>
      <c r="AT58" s="74">
        <f t="shared" si="40"/>
        <v>0</v>
      </c>
      <c r="AU58" s="74">
        <f t="shared" si="40"/>
        <v>0</v>
      </c>
      <c r="AV58" s="74">
        <f t="shared" si="40"/>
        <v>0</v>
      </c>
      <c r="AW58" s="74">
        <f t="shared" si="40"/>
        <v>7360</v>
      </c>
      <c r="AX58" s="74">
        <f t="shared" si="40"/>
        <v>0</v>
      </c>
      <c r="AY58" s="74">
        <f t="shared" si="40"/>
        <v>0</v>
      </c>
      <c r="AZ58" s="74">
        <f t="shared" si="40"/>
        <v>0</v>
      </c>
      <c r="BA58" s="74">
        <f t="shared" si="40"/>
        <v>0</v>
      </c>
      <c r="BB58" s="74">
        <f t="shared" si="40"/>
        <v>0</v>
      </c>
      <c r="BC58" s="74">
        <f t="shared" si="40"/>
        <v>0</v>
      </c>
      <c r="BD58" s="74">
        <f t="shared" si="40"/>
        <v>7360</v>
      </c>
      <c r="BE58" s="74">
        <f t="shared" si="40"/>
        <v>0</v>
      </c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</row>
    <row r="59" spans="1:72" s="18" customFormat="1" ht="105" customHeight="1">
      <c r="A59" s="107" t="s">
        <v>253</v>
      </c>
      <c r="B59" s="83" t="s">
        <v>127</v>
      </c>
      <c r="C59" s="83" t="s">
        <v>142</v>
      </c>
      <c r="D59" s="108" t="s">
        <v>348</v>
      </c>
      <c r="E59" s="83" t="s">
        <v>144</v>
      </c>
      <c r="F59" s="74"/>
      <c r="G59" s="74"/>
      <c r="H59" s="74"/>
      <c r="I59" s="74"/>
      <c r="J59" s="74"/>
      <c r="K59" s="88"/>
      <c r="L59" s="88"/>
      <c r="M59" s="74"/>
      <c r="N59" s="75"/>
      <c r="O59" s="74"/>
      <c r="P59" s="74"/>
      <c r="Q59" s="74"/>
      <c r="R59" s="88"/>
      <c r="S59" s="74"/>
      <c r="T59" s="74"/>
      <c r="U59" s="58">
        <v>7360</v>
      </c>
      <c r="V59" s="74">
        <f>U59+S59</f>
        <v>7360</v>
      </c>
      <c r="W59" s="74"/>
      <c r="X59" s="89"/>
      <c r="Y59" s="89"/>
      <c r="Z59" s="74">
        <f>V59+X59+Y59</f>
        <v>7360</v>
      </c>
      <c r="AA59" s="74">
        <f>W59+Y59</f>
        <v>0</v>
      </c>
      <c r="AB59" s="88"/>
      <c r="AC59" s="88"/>
      <c r="AD59" s="88"/>
      <c r="AE59" s="88"/>
      <c r="AF59" s="88"/>
      <c r="AG59" s="88"/>
      <c r="AH59" s="74">
        <f>Z59+AB59+AC59+AD59+AE59+AF59+AG59</f>
        <v>7360</v>
      </c>
      <c r="AI59" s="74">
        <f>AA59+AG59</f>
        <v>0</v>
      </c>
      <c r="AJ59" s="74"/>
      <c r="AK59" s="74"/>
      <c r="AL59" s="88"/>
      <c r="AM59" s="88"/>
      <c r="AN59" s="74">
        <f>AH59+AJ59+AK59+AL59+AM59</f>
        <v>7360</v>
      </c>
      <c r="AO59" s="74">
        <f>AI59+AM59</f>
        <v>0</v>
      </c>
      <c r="AP59" s="90"/>
      <c r="AQ59" s="90"/>
      <c r="AR59" s="74">
        <f>AN59+AP59+AQ59</f>
        <v>7360</v>
      </c>
      <c r="AS59" s="74">
        <f>AO59+AQ59</f>
        <v>0</v>
      </c>
      <c r="AT59" s="88"/>
      <c r="AU59" s="88"/>
      <c r="AV59" s="88"/>
      <c r="AW59" s="74">
        <f>AR59+AT59+AU59+AV59</f>
        <v>7360</v>
      </c>
      <c r="AX59" s="74">
        <f>AS59+AV59</f>
        <v>0</v>
      </c>
      <c r="AY59" s="74"/>
      <c r="AZ59" s="74"/>
      <c r="BA59" s="74"/>
      <c r="BB59" s="90"/>
      <c r="BC59" s="90"/>
      <c r="BD59" s="74">
        <f>AW59+AY59+AZ59+BA59+BB59+BC59</f>
        <v>7360</v>
      </c>
      <c r="BE59" s="74">
        <f>AX59+BC59</f>
        <v>0</v>
      </c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</row>
    <row r="60" spans="1:72" s="18" customFormat="1" ht="120" customHeight="1">
      <c r="A60" s="82" t="s">
        <v>145</v>
      </c>
      <c r="B60" s="83" t="s">
        <v>127</v>
      </c>
      <c r="C60" s="83" t="s">
        <v>142</v>
      </c>
      <c r="D60" s="84" t="s">
        <v>27</v>
      </c>
      <c r="E60" s="83" t="s">
        <v>146</v>
      </c>
      <c r="F60" s="74">
        <v>24000</v>
      </c>
      <c r="G60" s="74">
        <f>H60-F60</f>
        <v>30000</v>
      </c>
      <c r="H60" s="74">
        <v>54000</v>
      </c>
      <c r="I60" s="74"/>
      <c r="J60" s="74">
        <v>24000</v>
      </c>
      <c r="K60" s="88"/>
      <c r="L60" s="88"/>
      <c r="M60" s="74">
        <f>H60+K60</f>
        <v>54000</v>
      </c>
      <c r="N60" s="75"/>
      <c r="O60" s="74">
        <f>P60-M60</f>
        <v>-26500</v>
      </c>
      <c r="P60" s="74">
        <f>24000+3500</f>
        <v>27500</v>
      </c>
      <c r="Q60" s="74"/>
      <c r="R60" s="88"/>
      <c r="S60" s="74">
        <f>P60+R60</f>
        <v>27500</v>
      </c>
      <c r="T60" s="74"/>
      <c r="U60" s="88"/>
      <c r="V60" s="74">
        <f>U60+S60</f>
        <v>27500</v>
      </c>
      <c r="W60" s="74">
        <f>T60</f>
        <v>0</v>
      </c>
      <c r="X60" s="89"/>
      <c r="Y60" s="89"/>
      <c r="Z60" s="74">
        <f>V60+X60+Y60</f>
        <v>27500</v>
      </c>
      <c r="AA60" s="74">
        <f>W60+Y60</f>
        <v>0</v>
      </c>
      <c r="AB60" s="88"/>
      <c r="AC60" s="88"/>
      <c r="AD60" s="88"/>
      <c r="AE60" s="88"/>
      <c r="AF60" s="88"/>
      <c r="AG60" s="88"/>
      <c r="AH60" s="74">
        <f>Z60+AB60+AC60+AD60+AE60+AF60+AG60</f>
        <v>27500</v>
      </c>
      <c r="AI60" s="74">
        <f>AA60+AG60</f>
        <v>0</v>
      </c>
      <c r="AJ60" s="74"/>
      <c r="AK60" s="74">
        <v>12104</v>
      </c>
      <c r="AL60" s="88"/>
      <c r="AM60" s="88"/>
      <c r="AN60" s="74">
        <f>AH60+AJ60+AK60+AL60+AM60</f>
        <v>39604</v>
      </c>
      <c r="AO60" s="74">
        <f>AI60+AM60</f>
        <v>0</v>
      </c>
      <c r="AP60" s="90"/>
      <c r="AQ60" s="90"/>
      <c r="AR60" s="74">
        <f>AN60+AP60+AQ60</f>
        <v>39604</v>
      </c>
      <c r="AS60" s="74">
        <f>AO60+AQ60</f>
        <v>0</v>
      </c>
      <c r="AT60" s="88"/>
      <c r="AU60" s="88"/>
      <c r="AV60" s="88"/>
      <c r="AW60" s="74">
        <f>AR60+AT60+AU60+AV60</f>
        <v>39604</v>
      </c>
      <c r="AX60" s="74">
        <f>AS60+AV60</f>
        <v>0</v>
      </c>
      <c r="AY60" s="74"/>
      <c r="AZ60" s="74"/>
      <c r="BA60" s="74"/>
      <c r="BB60" s="74">
        <v>7889</v>
      </c>
      <c r="BC60" s="90"/>
      <c r="BD60" s="74">
        <f>AW60+AY60+AZ60+BA60+BB60+BC60</f>
        <v>47493</v>
      </c>
      <c r="BE60" s="74">
        <f>AX60+BC60</f>
        <v>0</v>
      </c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</row>
    <row r="61" spans="1:72" s="18" customFormat="1" ht="18.75" customHeight="1" hidden="1">
      <c r="A61" s="82" t="s">
        <v>227</v>
      </c>
      <c r="B61" s="83" t="s">
        <v>127</v>
      </c>
      <c r="C61" s="83" t="s">
        <v>142</v>
      </c>
      <c r="D61" s="84" t="s">
        <v>27</v>
      </c>
      <c r="E61" s="83" t="s">
        <v>228</v>
      </c>
      <c r="F61" s="74"/>
      <c r="G61" s="74">
        <f>H61-F61</f>
        <v>62435</v>
      </c>
      <c r="H61" s="74">
        <v>62435</v>
      </c>
      <c r="I61" s="74"/>
      <c r="J61" s="74">
        <v>18718</v>
      </c>
      <c r="K61" s="88"/>
      <c r="L61" s="88"/>
      <c r="M61" s="74">
        <f>H61+K61</f>
        <v>62435</v>
      </c>
      <c r="N61" s="75"/>
      <c r="O61" s="74">
        <f>P61-M61</f>
        <v>-62435</v>
      </c>
      <c r="P61" s="74"/>
      <c r="Q61" s="74"/>
      <c r="R61" s="88"/>
      <c r="S61" s="74">
        <f>P61+R61</f>
        <v>0</v>
      </c>
      <c r="T61" s="74"/>
      <c r="U61" s="88"/>
      <c r="V61" s="90"/>
      <c r="W61" s="90"/>
      <c r="X61" s="89"/>
      <c r="Y61" s="89"/>
      <c r="Z61" s="91"/>
      <c r="AA61" s="91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90"/>
      <c r="AQ61" s="90"/>
      <c r="AR61" s="90"/>
      <c r="AS61" s="90"/>
      <c r="AT61" s="88"/>
      <c r="AU61" s="88"/>
      <c r="AV61" s="88"/>
      <c r="AW61" s="88"/>
      <c r="AX61" s="88"/>
      <c r="AY61" s="90"/>
      <c r="AZ61" s="90"/>
      <c r="BA61" s="90"/>
      <c r="BB61" s="90"/>
      <c r="BC61" s="90"/>
      <c r="BD61" s="90"/>
      <c r="BE61" s="90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</row>
    <row r="62" spans="1:72" s="18" customFormat="1" ht="39.75" customHeight="1">
      <c r="A62" s="82" t="s">
        <v>121</v>
      </c>
      <c r="B62" s="83" t="s">
        <v>127</v>
      </c>
      <c r="C62" s="83" t="s">
        <v>142</v>
      </c>
      <c r="D62" s="84" t="s">
        <v>122</v>
      </c>
      <c r="E62" s="83"/>
      <c r="F62" s="74">
        <f aca="true" t="shared" si="41" ref="F62:N62">F63</f>
        <v>7458</v>
      </c>
      <c r="G62" s="74">
        <f t="shared" si="41"/>
        <v>16639</v>
      </c>
      <c r="H62" s="74">
        <f t="shared" si="41"/>
        <v>24097</v>
      </c>
      <c r="I62" s="74">
        <f t="shared" si="41"/>
        <v>0</v>
      </c>
      <c r="J62" s="74">
        <f t="shared" si="41"/>
        <v>22421</v>
      </c>
      <c r="K62" s="74">
        <f t="shared" si="41"/>
        <v>0</v>
      </c>
      <c r="L62" s="74">
        <f t="shared" si="41"/>
        <v>0</v>
      </c>
      <c r="M62" s="74">
        <f t="shared" si="41"/>
        <v>24097</v>
      </c>
      <c r="N62" s="74">
        <f t="shared" si="41"/>
        <v>0</v>
      </c>
      <c r="O62" s="74">
        <f aca="true" t="shared" si="42" ref="O62:T62">O63+O67+O64</f>
        <v>-13228</v>
      </c>
      <c r="P62" s="74">
        <f t="shared" si="42"/>
        <v>10869</v>
      </c>
      <c r="Q62" s="74">
        <f t="shared" si="42"/>
        <v>0</v>
      </c>
      <c r="R62" s="74">
        <f t="shared" si="42"/>
        <v>0</v>
      </c>
      <c r="S62" s="74">
        <f t="shared" si="42"/>
        <v>10869</v>
      </c>
      <c r="T62" s="74">
        <f t="shared" si="42"/>
        <v>0</v>
      </c>
      <c r="U62" s="74">
        <f aca="true" t="shared" si="43" ref="U62:Z62">U63+U67+U64</f>
        <v>0</v>
      </c>
      <c r="V62" s="74">
        <f t="shared" si="43"/>
        <v>10869</v>
      </c>
      <c r="W62" s="74">
        <f t="shared" si="43"/>
        <v>0</v>
      </c>
      <c r="X62" s="74">
        <f t="shared" si="43"/>
        <v>0</v>
      </c>
      <c r="Y62" s="74">
        <f t="shared" si="43"/>
        <v>0</v>
      </c>
      <c r="Z62" s="74">
        <f t="shared" si="43"/>
        <v>10869</v>
      </c>
      <c r="AA62" s="74">
        <f aca="true" t="shared" si="44" ref="AA62:AN62">AA63+AA67+AA64</f>
        <v>0</v>
      </c>
      <c r="AB62" s="74">
        <f t="shared" si="44"/>
        <v>0</v>
      </c>
      <c r="AC62" s="74">
        <f>AC63+AC67+AC64</f>
        <v>0</v>
      </c>
      <c r="AD62" s="74">
        <f>AD63+AD67+AD64</f>
        <v>0</v>
      </c>
      <c r="AE62" s="74">
        <f>AE63+AE67+AE64</f>
        <v>0</v>
      </c>
      <c r="AF62" s="74">
        <f>AF63+AF67+AF64</f>
        <v>0</v>
      </c>
      <c r="AG62" s="74">
        <f t="shared" si="44"/>
        <v>0</v>
      </c>
      <c r="AH62" s="74">
        <f t="shared" si="44"/>
        <v>10869</v>
      </c>
      <c r="AI62" s="74">
        <f t="shared" si="44"/>
        <v>0</v>
      </c>
      <c r="AJ62" s="74">
        <f t="shared" si="44"/>
        <v>0</v>
      </c>
      <c r="AK62" s="74">
        <f t="shared" si="44"/>
        <v>0</v>
      </c>
      <c r="AL62" s="74">
        <f t="shared" si="44"/>
        <v>0</v>
      </c>
      <c r="AM62" s="74">
        <f t="shared" si="44"/>
        <v>0</v>
      </c>
      <c r="AN62" s="74">
        <f t="shared" si="44"/>
        <v>10869</v>
      </c>
      <c r="AO62" s="74">
        <f aca="true" t="shared" si="45" ref="AO62:AW62">AO63+AO67+AO64</f>
        <v>0</v>
      </c>
      <c r="AP62" s="74">
        <f t="shared" si="45"/>
        <v>5914</v>
      </c>
      <c r="AQ62" s="74">
        <f t="shared" si="45"/>
        <v>0</v>
      </c>
      <c r="AR62" s="74">
        <f t="shared" si="45"/>
        <v>16783</v>
      </c>
      <c r="AS62" s="74">
        <f t="shared" si="45"/>
        <v>0</v>
      </c>
      <c r="AT62" s="74">
        <f t="shared" si="45"/>
        <v>0</v>
      </c>
      <c r="AU62" s="74">
        <f t="shared" si="45"/>
        <v>0</v>
      </c>
      <c r="AV62" s="74">
        <f t="shared" si="45"/>
        <v>0</v>
      </c>
      <c r="AW62" s="74">
        <f t="shared" si="45"/>
        <v>16783</v>
      </c>
      <c r="AX62" s="74">
        <f>AX63+AX67+AX64</f>
        <v>0</v>
      </c>
      <c r="AY62" s="74">
        <f>AY63+AY67+AY64</f>
        <v>0</v>
      </c>
      <c r="AZ62" s="74">
        <f aca="true" t="shared" si="46" ref="AZ62:BE62">AZ63+AZ67+AZ64</f>
        <v>0</v>
      </c>
      <c r="BA62" s="74">
        <f t="shared" si="46"/>
        <v>-2</v>
      </c>
      <c r="BB62" s="74">
        <f t="shared" si="46"/>
        <v>0</v>
      </c>
      <c r="BC62" s="74">
        <f t="shared" si="46"/>
        <v>0</v>
      </c>
      <c r="BD62" s="74">
        <f t="shared" si="46"/>
        <v>16781</v>
      </c>
      <c r="BE62" s="74">
        <f t="shared" si="46"/>
        <v>0</v>
      </c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</row>
    <row r="63" spans="1:72" s="18" customFormat="1" ht="54.75" customHeight="1" hidden="1">
      <c r="A63" s="82" t="s">
        <v>137</v>
      </c>
      <c r="B63" s="83" t="s">
        <v>127</v>
      </c>
      <c r="C63" s="83" t="s">
        <v>142</v>
      </c>
      <c r="D63" s="84" t="s">
        <v>122</v>
      </c>
      <c r="E63" s="83" t="s">
        <v>138</v>
      </c>
      <c r="F63" s="74">
        <v>7458</v>
      </c>
      <c r="G63" s="74">
        <f>H63-F63</f>
        <v>16639</v>
      </c>
      <c r="H63" s="74">
        <f>4179+19918</f>
        <v>24097</v>
      </c>
      <c r="I63" s="74"/>
      <c r="J63" s="74">
        <f>4179+18242</f>
        <v>22421</v>
      </c>
      <c r="K63" s="88"/>
      <c r="L63" s="88"/>
      <c r="M63" s="74">
        <f>H63+K63</f>
        <v>24097</v>
      </c>
      <c r="N63" s="75"/>
      <c r="O63" s="74">
        <f>P63-M63</f>
        <v>-24097</v>
      </c>
      <c r="P63" s="74"/>
      <c r="Q63" s="74"/>
      <c r="R63" s="88"/>
      <c r="S63" s="74">
        <f>P63+R63</f>
        <v>0</v>
      </c>
      <c r="T63" s="74"/>
      <c r="U63" s="74">
        <f aca="true" t="shared" si="47" ref="U63:Z63">R63+T63</f>
        <v>0</v>
      </c>
      <c r="V63" s="74">
        <f t="shared" si="47"/>
        <v>0</v>
      </c>
      <c r="W63" s="74">
        <f t="shared" si="47"/>
        <v>0</v>
      </c>
      <c r="X63" s="74">
        <f t="shared" si="47"/>
        <v>0</v>
      </c>
      <c r="Y63" s="74">
        <f t="shared" si="47"/>
        <v>0</v>
      </c>
      <c r="Z63" s="74">
        <f t="shared" si="47"/>
        <v>0</v>
      </c>
      <c r="AA63" s="74">
        <f aca="true" t="shared" si="48" ref="AA63:AF63">X63+Z63</f>
        <v>0</v>
      </c>
      <c r="AB63" s="74">
        <f t="shared" si="48"/>
        <v>0</v>
      </c>
      <c r="AC63" s="74">
        <f t="shared" si="48"/>
        <v>0</v>
      </c>
      <c r="AD63" s="74">
        <f t="shared" si="48"/>
        <v>0</v>
      </c>
      <c r="AE63" s="74">
        <f t="shared" si="48"/>
        <v>0</v>
      </c>
      <c r="AF63" s="74">
        <f t="shared" si="48"/>
        <v>0</v>
      </c>
      <c r="AG63" s="74">
        <f>AA63+AC63</f>
        <v>0</v>
      </c>
      <c r="AH63" s="74">
        <f>AB63+AG63</f>
        <v>0</v>
      </c>
      <c r="AI63" s="74">
        <f>AC63+AH63</f>
        <v>0</v>
      </c>
      <c r="AJ63" s="74"/>
      <c r="AK63" s="74"/>
      <c r="AL63" s="88"/>
      <c r="AM63" s="88"/>
      <c r="AN63" s="88"/>
      <c r="AO63" s="88"/>
      <c r="AP63" s="90"/>
      <c r="AQ63" s="90"/>
      <c r="AR63" s="90"/>
      <c r="AS63" s="90"/>
      <c r="AT63" s="88"/>
      <c r="AU63" s="88"/>
      <c r="AV63" s="88"/>
      <c r="AW63" s="88"/>
      <c r="AX63" s="88"/>
      <c r="AY63" s="90"/>
      <c r="AZ63" s="90"/>
      <c r="BA63" s="90"/>
      <c r="BB63" s="90"/>
      <c r="BC63" s="90"/>
      <c r="BD63" s="90"/>
      <c r="BE63" s="90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</row>
    <row r="64" spans="1:72" s="18" customFormat="1" ht="72" customHeight="1">
      <c r="A64" s="107" t="s">
        <v>355</v>
      </c>
      <c r="B64" s="83" t="s">
        <v>127</v>
      </c>
      <c r="C64" s="83" t="s">
        <v>142</v>
      </c>
      <c r="D64" s="84" t="s">
        <v>309</v>
      </c>
      <c r="E64" s="83"/>
      <c r="F64" s="74"/>
      <c r="G64" s="74"/>
      <c r="H64" s="74"/>
      <c r="I64" s="74"/>
      <c r="J64" s="74"/>
      <c r="K64" s="88"/>
      <c r="L64" s="88"/>
      <c r="M64" s="74"/>
      <c r="N64" s="75"/>
      <c r="O64" s="74">
        <f aca="true" t="shared" si="49" ref="O64:AG65">O65</f>
        <v>7179</v>
      </c>
      <c r="P64" s="74">
        <f t="shared" si="49"/>
        <v>7179</v>
      </c>
      <c r="Q64" s="74">
        <f t="shared" si="49"/>
        <v>0</v>
      </c>
      <c r="R64" s="74">
        <f t="shared" si="49"/>
        <v>0</v>
      </c>
      <c r="S64" s="74">
        <f t="shared" si="49"/>
        <v>7179</v>
      </c>
      <c r="T64" s="74">
        <f t="shared" si="49"/>
        <v>0</v>
      </c>
      <c r="U64" s="74">
        <f t="shared" si="49"/>
        <v>0</v>
      </c>
      <c r="V64" s="74">
        <f t="shared" si="49"/>
        <v>7179</v>
      </c>
      <c r="W64" s="74">
        <f t="shared" si="49"/>
        <v>0</v>
      </c>
      <c r="X64" s="74">
        <f t="shared" si="49"/>
        <v>0</v>
      </c>
      <c r="Y64" s="74">
        <f t="shared" si="49"/>
        <v>0</v>
      </c>
      <c r="Z64" s="74">
        <f t="shared" si="49"/>
        <v>7179</v>
      </c>
      <c r="AA64" s="74">
        <f t="shared" si="49"/>
        <v>0</v>
      </c>
      <c r="AB64" s="74">
        <f t="shared" si="49"/>
        <v>0</v>
      </c>
      <c r="AC64" s="74">
        <f t="shared" si="49"/>
        <v>0</v>
      </c>
      <c r="AD64" s="74">
        <f t="shared" si="49"/>
        <v>0</v>
      </c>
      <c r="AE64" s="74">
        <f t="shared" si="49"/>
        <v>0</v>
      </c>
      <c r="AF64" s="74">
        <f t="shared" si="49"/>
        <v>0</v>
      </c>
      <c r="AG64" s="74">
        <f t="shared" si="49"/>
        <v>0</v>
      </c>
      <c r="AH64" s="74">
        <f aca="true" t="shared" si="50" ref="AA64:AP65">AH65</f>
        <v>7179</v>
      </c>
      <c r="AI64" s="74">
        <f t="shared" si="50"/>
        <v>0</v>
      </c>
      <c r="AJ64" s="74">
        <f t="shared" si="50"/>
        <v>0</v>
      </c>
      <c r="AK64" s="74">
        <f t="shared" si="50"/>
        <v>0</v>
      </c>
      <c r="AL64" s="74">
        <f t="shared" si="50"/>
        <v>0</v>
      </c>
      <c r="AM64" s="74">
        <f t="shared" si="50"/>
        <v>0</v>
      </c>
      <c r="AN64" s="74">
        <f t="shared" si="50"/>
        <v>7179</v>
      </c>
      <c r="AO64" s="74">
        <f t="shared" si="50"/>
        <v>0</v>
      </c>
      <c r="AP64" s="74">
        <f t="shared" si="50"/>
        <v>0</v>
      </c>
      <c r="AQ64" s="74">
        <f aca="true" t="shared" si="51" ref="AO64:BE65">AQ65</f>
        <v>0</v>
      </c>
      <c r="AR64" s="74">
        <f t="shared" si="51"/>
        <v>7179</v>
      </c>
      <c r="AS64" s="74">
        <f t="shared" si="51"/>
        <v>0</v>
      </c>
      <c r="AT64" s="74">
        <f t="shared" si="51"/>
        <v>0</v>
      </c>
      <c r="AU64" s="74">
        <f t="shared" si="51"/>
        <v>0</v>
      </c>
      <c r="AV64" s="74">
        <f t="shared" si="51"/>
        <v>0</v>
      </c>
      <c r="AW64" s="74">
        <f t="shared" si="51"/>
        <v>7179</v>
      </c>
      <c r="AX64" s="74">
        <f t="shared" si="51"/>
        <v>0</v>
      </c>
      <c r="AY64" s="74">
        <f t="shared" si="51"/>
        <v>0</v>
      </c>
      <c r="AZ64" s="74">
        <f t="shared" si="51"/>
        <v>0</v>
      </c>
      <c r="BA64" s="74">
        <f t="shared" si="51"/>
        <v>0</v>
      </c>
      <c r="BB64" s="74">
        <f t="shared" si="51"/>
        <v>0</v>
      </c>
      <c r="BC64" s="74">
        <f t="shared" si="51"/>
        <v>0</v>
      </c>
      <c r="BD64" s="74">
        <f t="shared" si="51"/>
        <v>7179</v>
      </c>
      <c r="BE64" s="74">
        <f t="shared" si="51"/>
        <v>0</v>
      </c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</row>
    <row r="65" spans="1:72" s="18" customFormat="1" ht="91.5" customHeight="1">
      <c r="A65" s="107" t="s">
        <v>356</v>
      </c>
      <c r="B65" s="83" t="s">
        <v>127</v>
      </c>
      <c r="C65" s="83" t="s">
        <v>142</v>
      </c>
      <c r="D65" s="84" t="s">
        <v>311</v>
      </c>
      <c r="E65" s="83"/>
      <c r="F65" s="74"/>
      <c r="G65" s="74"/>
      <c r="H65" s="74"/>
      <c r="I65" s="74"/>
      <c r="J65" s="74"/>
      <c r="K65" s="88"/>
      <c r="L65" s="88"/>
      <c r="M65" s="74"/>
      <c r="N65" s="75"/>
      <c r="O65" s="74">
        <f t="shared" si="49"/>
        <v>7179</v>
      </c>
      <c r="P65" s="74">
        <f t="shared" si="49"/>
        <v>7179</v>
      </c>
      <c r="Q65" s="74">
        <f t="shared" si="49"/>
        <v>0</v>
      </c>
      <c r="R65" s="74">
        <f t="shared" si="49"/>
        <v>0</v>
      </c>
      <c r="S65" s="74">
        <f t="shared" si="49"/>
        <v>7179</v>
      </c>
      <c r="T65" s="74">
        <f t="shared" si="49"/>
        <v>0</v>
      </c>
      <c r="U65" s="74">
        <f t="shared" si="49"/>
        <v>0</v>
      </c>
      <c r="V65" s="74">
        <f t="shared" si="49"/>
        <v>7179</v>
      </c>
      <c r="W65" s="74">
        <f t="shared" si="49"/>
        <v>0</v>
      </c>
      <c r="X65" s="74">
        <f t="shared" si="49"/>
        <v>0</v>
      </c>
      <c r="Y65" s="74">
        <f t="shared" si="49"/>
        <v>0</v>
      </c>
      <c r="Z65" s="74">
        <f t="shared" si="49"/>
        <v>7179</v>
      </c>
      <c r="AA65" s="74">
        <f t="shared" si="50"/>
        <v>0</v>
      </c>
      <c r="AB65" s="74">
        <f t="shared" si="50"/>
        <v>0</v>
      </c>
      <c r="AC65" s="74">
        <f t="shared" si="50"/>
        <v>0</v>
      </c>
      <c r="AD65" s="74">
        <f t="shared" si="50"/>
        <v>0</v>
      </c>
      <c r="AE65" s="74">
        <f t="shared" si="50"/>
        <v>0</v>
      </c>
      <c r="AF65" s="74">
        <f t="shared" si="50"/>
        <v>0</v>
      </c>
      <c r="AG65" s="74">
        <f t="shared" si="50"/>
        <v>0</v>
      </c>
      <c r="AH65" s="74">
        <f t="shared" si="50"/>
        <v>7179</v>
      </c>
      <c r="AI65" s="74">
        <f t="shared" si="50"/>
        <v>0</v>
      </c>
      <c r="AJ65" s="74">
        <f t="shared" si="50"/>
        <v>0</v>
      </c>
      <c r="AK65" s="74">
        <f t="shared" si="50"/>
        <v>0</v>
      </c>
      <c r="AL65" s="74">
        <f t="shared" si="50"/>
        <v>0</v>
      </c>
      <c r="AM65" s="74">
        <f t="shared" si="50"/>
        <v>0</v>
      </c>
      <c r="AN65" s="74">
        <f t="shared" si="50"/>
        <v>7179</v>
      </c>
      <c r="AO65" s="74">
        <f t="shared" si="51"/>
        <v>0</v>
      </c>
      <c r="AP65" s="74">
        <f t="shared" si="51"/>
        <v>0</v>
      </c>
      <c r="AQ65" s="74">
        <f t="shared" si="51"/>
        <v>0</v>
      </c>
      <c r="AR65" s="74">
        <f t="shared" si="51"/>
        <v>7179</v>
      </c>
      <c r="AS65" s="74">
        <f t="shared" si="51"/>
        <v>0</v>
      </c>
      <c r="AT65" s="74">
        <f t="shared" si="51"/>
        <v>0</v>
      </c>
      <c r="AU65" s="74">
        <f t="shared" si="51"/>
        <v>0</v>
      </c>
      <c r="AV65" s="74">
        <f t="shared" si="51"/>
        <v>0</v>
      </c>
      <c r="AW65" s="74">
        <f t="shared" si="51"/>
        <v>7179</v>
      </c>
      <c r="AX65" s="74">
        <f t="shared" si="51"/>
        <v>0</v>
      </c>
      <c r="AY65" s="74">
        <f t="shared" si="51"/>
        <v>0</v>
      </c>
      <c r="AZ65" s="74">
        <f t="shared" si="51"/>
        <v>0</v>
      </c>
      <c r="BA65" s="74">
        <f t="shared" si="51"/>
        <v>0</v>
      </c>
      <c r="BB65" s="74">
        <f t="shared" si="51"/>
        <v>0</v>
      </c>
      <c r="BC65" s="74">
        <f t="shared" si="51"/>
        <v>0</v>
      </c>
      <c r="BD65" s="74">
        <f t="shared" si="51"/>
        <v>7179</v>
      </c>
      <c r="BE65" s="74">
        <f t="shared" si="51"/>
        <v>0</v>
      </c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</row>
    <row r="66" spans="1:72" s="18" customFormat="1" ht="74.25" customHeight="1">
      <c r="A66" s="82" t="s">
        <v>137</v>
      </c>
      <c r="B66" s="83" t="s">
        <v>127</v>
      </c>
      <c r="C66" s="83" t="s">
        <v>142</v>
      </c>
      <c r="D66" s="84" t="s">
        <v>311</v>
      </c>
      <c r="E66" s="83" t="s">
        <v>138</v>
      </c>
      <c r="F66" s="74"/>
      <c r="G66" s="74"/>
      <c r="H66" s="74"/>
      <c r="I66" s="74"/>
      <c r="J66" s="74"/>
      <c r="K66" s="88"/>
      <c r="L66" s="88"/>
      <c r="M66" s="74"/>
      <c r="N66" s="75"/>
      <c r="O66" s="74">
        <f>P66-M66</f>
        <v>7179</v>
      </c>
      <c r="P66" s="74">
        <v>7179</v>
      </c>
      <c r="Q66" s="74"/>
      <c r="R66" s="88"/>
      <c r="S66" s="74">
        <f>P66+R66</f>
        <v>7179</v>
      </c>
      <c r="T66" s="74"/>
      <c r="U66" s="88"/>
      <c r="V66" s="74">
        <f>U66+S66</f>
        <v>7179</v>
      </c>
      <c r="W66" s="74">
        <f>T66</f>
        <v>0</v>
      </c>
      <c r="X66" s="89"/>
      <c r="Y66" s="89"/>
      <c r="Z66" s="74">
        <f>V66+X66+Y66</f>
        <v>7179</v>
      </c>
      <c r="AA66" s="74">
        <f>W66+Y66</f>
        <v>0</v>
      </c>
      <c r="AB66" s="88"/>
      <c r="AC66" s="88"/>
      <c r="AD66" s="88"/>
      <c r="AE66" s="88"/>
      <c r="AF66" s="88"/>
      <c r="AG66" s="88"/>
      <c r="AH66" s="74">
        <f>Z66+AB66+AC66+AD66+AE66+AF66+AG66</f>
        <v>7179</v>
      </c>
      <c r="AI66" s="74">
        <f>AA66+AG66</f>
        <v>0</v>
      </c>
      <c r="AJ66" s="74"/>
      <c r="AK66" s="74"/>
      <c r="AL66" s="88"/>
      <c r="AM66" s="88"/>
      <c r="AN66" s="74">
        <f>AH66+AJ66+AK66+AL66+AM66</f>
        <v>7179</v>
      </c>
      <c r="AO66" s="74">
        <f>AI66+AM66</f>
        <v>0</v>
      </c>
      <c r="AP66" s="90"/>
      <c r="AQ66" s="90"/>
      <c r="AR66" s="74">
        <f>AN66+AP66+AQ66</f>
        <v>7179</v>
      </c>
      <c r="AS66" s="74">
        <f>AO66+AQ66</f>
        <v>0</v>
      </c>
      <c r="AT66" s="88"/>
      <c r="AU66" s="88"/>
      <c r="AV66" s="88"/>
      <c r="AW66" s="74">
        <f>AR66+AT66+AU66+AV66</f>
        <v>7179</v>
      </c>
      <c r="AX66" s="74">
        <f>AS66+AV66</f>
        <v>0</v>
      </c>
      <c r="AY66" s="74"/>
      <c r="AZ66" s="74"/>
      <c r="BA66" s="74"/>
      <c r="BB66" s="90"/>
      <c r="BC66" s="90"/>
      <c r="BD66" s="74">
        <f>AW66+AY66+AZ66+BA66+BB66+BC66</f>
        <v>7179</v>
      </c>
      <c r="BE66" s="74">
        <f>AX66+BC66</f>
        <v>0</v>
      </c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</row>
    <row r="67" spans="1:72" s="18" customFormat="1" ht="36" customHeight="1">
      <c r="A67" s="82" t="s">
        <v>357</v>
      </c>
      <c r="B67" s="83" t="s">
        <v>127</v>
      </c>
      <c r="C67" s="83" t="s">
        <v>142</v>
      </c>
      <c r="D67" s="84" t="s">
        <v>298</v>
      </c>
      <c r="E67" s="83"/>
      <c r="F67" s="74"/>
      <c r="G67" s="74"/>
      <c r="H67" s="74"/>
      <c r="I67" s="74"/>
      <c r="J67" s="74"/>
      <c r="K67" s="88"/>
      <c r="L67" s="88"/>
      <c r="M67" s="74"/>
      <c r="N67" s="75"/>
      <c r="O67" s="74">
        <f aca="true" t="shared" si="52" ref="O67:AG68">O68</f>
        <v>3690</v>
      </c>
      <c r="P67" s="74">
        <f t="shared" si="52"/>
        <v>3690</v>
      </c>
      <c r="Q67" s="74">
        <f t="shared" si="52"/>
        <v>0</v>
      </c>
      <c r="R67" s="74">
        <f t="shared" si="52"/>
        <v>0</v>
      </c>
      <c r="S67" s="74">
        <f t="shared" si="52"/>
        <v>3690</v>
      </c>
      <c r="T67" s="74">
        <f t="shared" si="52"/>
        <v>0</v>
      </c>
      <c r="U67" s="74">
        <f t="shared" si="52"/>
        <v>0</v>
      </c>
      <c r="V67" s="74">
        <f t="shared" si="52"/>
        <v>3690</v>
      </c>
      <c r="W67" s="74">
        <f t="shared" si="52"/>
        <v>0</v>
      </c>
      <c r="X67" s="74">
        <f t="shared" si="52"/>
        <v>0</v>
      </c>
      <c r="Y67" s="74">
        <f t="shared" si="52"/>
        <v>0</v>
      </c>
      <c r="Z67" s="74">
        <f t="shared" si="52"/>
        <v>3690</v>
      </c>
      <c r="AA67" s="74">
        <f t="shared" si="52"/>
        <v>0</v>
      </c>
      <c r="AB67" s="74">
        <f t="shared" si="52"/>
        <v>0</v>
      </c>
      <c r="AC67" s="74">
        <f t="shared" si="52"/>
        <v>0</v>
      </c>
      <c r="AD67" s="74">
        <f t="shared" si="52"/>
        <v>0</v>
      </c>
      <c r="AE67" s="74">
        <f t="shared" si="52"/>
        <v>0</v>
      </c>
      <c r="AF67" s="74">
        <f t="shared" si="52"/>
        <v>0</v>
      </c>
      <c r="AG67" s="74">
        <f t="shared" si="52"/>
        <v>0</v>
      </c>
      <c r="AH67" s="74">
        <f aca="true" t="shared" si="53" ref="AA67:AP68">AH68</f>
        <v>3690</v>
      </c>
      <c r="AI67" s="74">
        <f t="shared" si="53"/>
        <v>0</v>
      </c>
      <c r="AJ67" s="74">
        <f t="shared" si="53"/>
        <v>0</v>
      </c>
      <c r="AK67" s="74">
        <f t="shared" si="53"/>
        <v>0</v>
      </c>
      <c r="AL67" s="74">
        <f t="shared" si="53"/>
        <v>0</v>
      </c>
      <c r="AM67" s="74">
        <f t="shared" si="53"/>
        <v>0</v>
      </c>
      <c r="AN67" s="74">
        <f t="shared" si="53"/>
        <v>3690</v>
      </c>
      <c r="AO67" s="74">
        <f t="shared" si="53"/>
        <v>0</v>
      </c>
      <c r="AP67" s="74">
        <f t="shared" si="53"/>
        <v>5914</v>
      </c>
      <c r="AQ67" s="74">
        <f aca="true" t="shared" si="54" ref="AO67:BE68">AQ68</f>
        <v>0</v>
      </c>
      <c r="AR67" s="74">
        <f t="shared" si="54"/>
        <v>9604</v>
      </c>
      <c r="AS67" s="74">
        <f t="shared" si="54"/>
        <v>0</v>
      </c>
      <c r="AT67" s="74">
        <f t="shared" si="54"/>
        <v>0</v>
      </c>
      <c r="AU67" s="74">
        <f t="shared" si="54"/>
        <v>0</v>
      </c>
      <c r="AV67" s="74">
        <f t="shared" si="54"/>
        <v>0</v>
      </c>
      <c r="AW67" s="74">
        <f t="shared" si="54"/>
        <v>9604</v>
      </c>
      <c r="AX67" s="74">
        <f t="shared" si="54"/>
        <v>0</v>
      </c>
      <c r="AY67" s="74">
        <f t="shared" si="54"/>
        <v>0</v>
      </c>
      <c r="AZ67" s="74">
        <f t="shared" si="54"/>
        <v>0</v>
      </c>
      <c r="BA67" s="74">
        <f t="shared" si="54"/>
        <v>-2</v>
      </c>
      <c r="BB67" s="74">
        <f t="shared" si="54"/>
        <v>0</v>
      </c>
      <c r="BC67" s="74">
        <f t="shared" si="54"/>
        <v>0</v>
      </c>
      <c r="BD67" s="74">
        <f t="shared" si="54"/>
        <v>9602</v>
      </c>
      <c r="BE67" s="74">
        <f t="shared" si="54"/>
        <v>0</v>
      </c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</row>
    <row r="68" spans="1:72" s="18" customFormat="1" ht="56.25" customHeight="1">
      <c r="A68" s="82" t="s">
        <v>358</v>
      </c>
      <c r="B68" s="83" t="s">
        <v>127</v>
      </c>
      <c r="C68" s="83" t="s">
        <v>142</v>
      </c>
      <c r="D68" s="84" t="s">
        <v>299</v>
      </c>
      <c r="E68" s="83"/>
      <c r="F68" s="74"/>
      <c r="G68" s="74"/>
      <c r="H68" s="74"/>
      <c r="I68" s="74"/>
      <c r="J68" s="74"/>
      <c r="K68" s="88"/>
      <c r="L68" s="88"/>
      <c r="M68" s="74"/>
      <c r="N68" s="75"/>
      <c r="O68" s="74">
        <f t="shared" si="52"/>
        <v>3690</v>
      </c>
      <c r="P68" s="74">
        <f t="shared" si="52"/>
        <v>3690</v>
      </c>
      <c r="Q68" s="74">
        <f t="shared" si="52"/>
        <v>0</v>
      </c>
      <c r="R68" s="74">
        <f t="shared" si="52"/>
        <v>0</v>
      </c>
      <c r="S68" s="74">
        <f t="shared" si="52"/>
        <v>3690</v>
      </c>
      <c r="T68" s="74">
        <f t="shared" si="52"/>
        <v>0</v>
      </c>
      <c r="U68" s="74">
        <f t="shared" si="52"/>
        <v>0</v>
      </c>
      <c r="V68" s="74">
        <f t="shared" si="52"/>
        <v>3690</v>
      </c>
      <c r="W68" s="74">
        <f t="shared" si="52"/>
        <v>0</v>
      </c>
      <c r="X68" s="74">
        <f t="shared" si="52"/>
        <v>0</v>
      </c>
      <c r="Y68" s="74">
        <f t="shared" si="52"/>
        <v>0</v>
      </c>
      <c r="Z68" s="74">
        <f t="shared" si="52"/>
        <v>3690</v>
      </c>
      <c r="AA68" s="74">
        <f t="shared" si="53"/>
        <v>0</v>
      </c>
      <c r="AB68" s="74">
        <f t="shared" si="53"/>
        <v>0</v>
      </c>
      <c r="AC68" s="74">
        <f t="shared" si="53"/>
        <v>0</v>
      </c>
      <c r="AD68" s="74">
        <f t="shared" si="53"/>
        <v>0</v>
      </c>
      <c r="AE68" s="74">
        <f t="shared" si="53"/>
        <v>0</v>
      </c>
      <c r="AF68" s="74">
        <f t="shared" si="53"/>
        <v>0</v>
      </c>
      <c r="AG68" s="74">
        <f t="shared" si="53"/>
        <v>0</v>
      </c>
      <c r="AH68" s="74">
        <f t="shared" si="53"/>
        <v>3690</v>
      </c>
      <c r="AI68" s="74">
        <f t="shared" si="53"/>
        <v>0</v>
      </c>
      <c r="AJ68" s="74">
        <f t="shared" si="53"/>
        <v>0</v>
      </c>
      <c r="AK68" s="74">
        <f t="shared" si="53"/>
        <v>0</v>
      </c>
      <c r="AL68" s="74">
        <f t="shared" si="53"/>
        <v>0</v>
      </c>
      <c r="AM68" s="74">
        <f t="shared" si="53"/>
        <v>0</v>
      </c>
      <c r="AN68" s="74">
        <f t="shared" si="53"/>
        <v>3690</v>
      </c>
      <c r="AO68" s="74">
        <f t="shared" si="54"/>
        <v>0</v>
      </c>
      <c r="AP68" s="74">
        <f t="shared" si="54"/>
        <v>5914</v>
      </c>
      <c r="AQ68" s="74">
        <f t="shared" si="54"/>
        <v>0</v>
      </c>
      <c r="AR68" s="74">
        <f t="shared" si="54"/>
        <v>9604</v>
      </c>
      <c r="AS68" s="74">
        <f t="shared" si="54"/>
        <v>0</v>
      </c>
      <c r="AT68" s="74">
        <f t="shared" si="54"/>
        <v>0</v>
      </c>
      <c r="AU68" s="74">
        <f t="shared" si="54"/>
        <v>0</v>
      </c>
      <c r="AV68" s="74">
        <f t="shared" si="54"/>
        <v>0</v>
      </c>
      <c r="AW68" s="74">
        <f t="shared" si="54"/>
        <v>9604</v>
      </c>
      <c r="AX68" s="74">
        <f t="shared" si="54"/>
        <v>0</v>
      </c>
      <c r="AY68" s="74">
        <f t="shared" si="54"/>
        <v>0</v>
      </c>
      <c r="AZ68" s="74">
        <f t="shared" si="54"/>
        <v>0</v>
      </c>
      <c r="BA68" s="74">
        <f t="shared" si="54"/>
        <v>-2</v>
      </c>
      <c r="BB68" s="74">
        <f t="shared" si="54"/>
        <v>0</v>
      </c>
      <c r="BC68" s="74">
        <f t="shared" si="54"/>
        <v>0</v>
      </c>
      <c r="BD68" s="74">
        <f t="shared" si="54"/>
        <v>9602</v>
      </c>
      <c r="BE68" s="74">
        <f t="shared" si="54"/>
        <v>0</v>
      </c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</row>
    <row r="69" spans="1:72" s="18" customFormat="1" ht="71.25" customHeight="1">
      <c r="A69" s="82" t="s">
        <v>137</v>
      </c>
      <c r="B69" s="83" t="s">
        <v>127</v>
      </c>
      <c r="C69" s="83" t="s">
        <v>142</v>
      </c>
      <c r="D69" s="84" t="s">
        <v>299</v>
      </c>
      <c r="E69" s="83" t="s">
        <v>138</v>
      </c>
      <c r="F69" s="74"/>
      <c r="G69" s="74"/>
      <c r="H69" s="74"/>
      <c r="I69" s="74"/>
      <c r="J69" s="74"/>
      <c r="K69" s="88"/>
      <c r="L69" s="88"/>
      <c r="M69" s="74"/>
      <c r="N69" s="75"/>
      <c r="O69" s="74">
        <f>P69-M69</f>
        <v>3690</v>
      </c>
      <c r="P69" s="74">
        <v>3690</v>
      </c>
      <c r="Q69" s="74"/>
      <c r="R69" s="88"/>
      <c r="S69" s="74">
        <f>P69+R69</f>
        <v>3690</v>
      </c>
      <c r="T69" s="74"/>
      <c r="U69" s="88"/>
      <c r="V69" s="74">
        <f>U69+S69</f>
        <v>3690</v>
      </c>
      <c r="W69" s="74">
        <f>T69</f>
        <v>0</v>
      </c>
      <c r="X69" s="89"/>
      <c r="Y69" s="89"/>
      <c r="Z69" s="74">
        <f>V69+X69+Y69</f>
        <v>3690</v>
      </c>
      <c r="AA69" s="74">
        <f>W69+Y69</f>
        <v>0</v>
      </c>
      <c r="AB69" s="88"/>
      <c r="AC69" s="88"/>
      <c r="AD69" s="88"/>
      <c r="AE69" s="88"/>
      <c r="AF69" s="88"/>
      <c r="AG69" s="88"/>
      <c r="AH69" s="74">
        <f>Z69+AB69+AC69+AD69+AE69+AF69+AG69</f>
        <v>3690</v>
      </c>
      <c r="AI69" s="74">
        <f>AA69+AG69</f>
        <v>0</v>
      </c>
      <c r="AJ69" s="74"/>
      <c r="AK69" s="74"/>
      <c r="AL69" s="88"/>
      <c r="AM69" s="88"/>
      <c r="AN69" s="74">
        <f>AH69+AJ69+AK69+AL69+AM69</f>
        <v>3690</v>
      </c>
      <c r="AO69" s="74">
        <f>AI69+AM69</f>
        <v>0</v>
      </c>
      <c r="AP69" s="74">
        <v>5914</v>
      </c>
      <c r="AQ69" s="90"/>
      <c r="AR69" s="74">
        <f>AN69+AP69+AQ69</f>
        <v>9604</v>
      </c>
      <c r="AS69" s="74">
        <f>AO69+AQ69</f>
        <v>0</v>
      </c>
      <c r="AT69" s="88"/>
      <c r="AU69" s="88"/>
      <c r="AV69" s="88"/>
      <c r="AW69" s="74">
        <f>AR69+AT69+AU69+AV69</f>
        <v>9604</v>
      </c>
      <c r="AX69" s="74">
        <f>AS69+AV69</f>
        <v>0</v>
      </c>
      <c r="AY69" s="74"/>
      <c r="AZ69" s="74"/>
      <c r="BA69" s="74">
        <v>-2</v>
      </c>
      <c r="BB69" s="90"/>
      <c r="BC69" s="90"/>
      <c r="BD69" s="74">
        <f>AW69+AY69+AZ69+BA69+BB69+BC69</f>
        <v>9602</v>
      </c>
      <c r="BE69" s="74">
        <f>AX69+BC69</f>
        <v>0</v>
      </c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</row>
    <row r="70" spans="1:57" ht="15">
      <c r="A70" s="104"/>
      <c r="B70" s="105"/>
      <c r="C70" s="105"/>
      <c r="D70" s="106"/>
      <c r="E70" s="105"/>
      <c r="F70" s="56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9"/>
      <c r="W70" s="59"/>
      <c r="X70" s="56"/>
      <c r="Y70" s="56"/>
      <c r="Z70" s="60"/>
      <c r="AA70" s="60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9"/>
      <c r="AQ70" s="59"/>
      <c r="AR70" s="59"/>
      <c r="AS70" s="59"/>
      <c r="AT70" s="58"/>
      <c r="AU70" s="58"/>
      <c r="AV70" s="58"/>
      <c r="AW70" s="58"/>
      <c r="AX70" s="58"/>
      <c r="AY70" s="59"/>
      <c r="AZ70" s="59"/>
      <c r="BA70" s="59"/>
      <c r="BB70" s="59"/>
      <c r="BC70" s="59"/>
      <c r="BD70" s="59"/>
      <c r="BE70" s="59"/>
    </row>
    <row r="71" spans="1:73" s="8" customFormat="1" ht="89.25" customHeight="1">
      <c r="A71" s="61" t="s">
        <v>28</v>
      </c>
      <c r="B71" s="62" t="s">
        <v>29</v>
      </c>
      <c r="C71" s="62"/>
      <c r="D71" s="63"/>
      <c r="E71" s="62"/>
      <c r="F71" s="109">
        <f aca="true" t="shared" si="55" ref="F71:N71">F73+F84</f>
        <v>67236</v>
      </c>
      <c r="G71" s="109">
        <f t="shared" si="55"/>
        <v>30520</v>
      </c>
      <c r="H71" s="109">
        <f t="shared" si="55"/>
        <v>97756</v>
      </c>
      <c r="I71" s="109">
        <f t="shared" si="55"/>
        <v>0</v>
      </c>
      <c r="J71" s="109">
        <f t="shared" si="55"/>
        <v>104920</v>
      </c>
      <c r="K71" s="109">
        <f t="shared" si="55"/>
        <v>0</v>
      </c>
      <c r="L71" s="109">
        <f t="shared" si="55"/>
        <v>0</v>
      </c>
      <c r="M71" s="109">
        <f t="shared" si="55"/>
        <v>97756</v>
      </c>
      <c r="N71" s="109">
        <f t="shared" si="55"/>
        <v>0</v>
      </c>
      <c r="O71" s="109">
        <f aca="true" t="shared" si="56" ref="O71:T71">O73+O84</f>
        <v>-6566</v>
      </c>
      <c r="P71" s="109">
        <f t="shared" si="56"/>
        <v>91190</v>
      </c>
      <c r="Q71" s="109">
        <f t="shared" si="56"/>
        <v>0</v>
      </c>
      <c r="R71" s="109">
        <f t="shared" si="56"/>
        <v>0</v>
      </c>
      <c r="S71" s="109">
        <f t="shared" si="56"/>
        <v>91190</v>
      </c>
      <c r="T71" s="109">
        <f t="shared" si="56"/>
        <v>0</v>
      </c>
      <c r="U71" s="109">
        <f aca="true" t="shared" si="57" ref="U71:Z71">U73+U84</f>
        <v>0</v>
      </c>
      <c r="V71" s="109">
        <f t="shared" si="57"/>
        <v>91190</v>
      </c>
      <c r="W71" s="109">
        <f t="shared" si="57"/>
        <v>0</v>
      </c>
      <c r="X71" s="109">
        <f t="shared" si="57"/>
        <v>0</v>
      </c>
      <c r="Y71" s="109">
        <f t="shared" si="57"/>
        <v>0</v>
      </c>
      <c r="Z71" s="109">
        <f t="shared" si="57"/>
        <v>91190</v>
      </c>
      <c r="AA71" s="109">
        <f aca="true" t="shared" si="58" ref="AA71:AH71">AA73+AA84</f>
        <v>0</v>
      </c>
      <c r="AB71" s="109">
        <f t="shared" si="58"/>
        <v>159</v>
      </c>
      <c r="AC71" s="109">
        <f t="shared" si="58"/>
        <v>5</v>
      </c>
      <c r="AD71" s="109">
        <f>AD73+AD84</f>
        <v>24</v>
      </c>
      <c r="AE71" s="109">
        <f>AE73+AE84</f>
        <v>0</v>
      </c>
      <c r="AF71" s="109">
        <f>AF73+AF84</f>
        <v>14</v>
      </c>
      <c r="AG71" s="109">
        <f t="shared" si="58"/>
        <v>0</v>
      </c>
      <c r="AH71" s="109">
        <f t="shared" si="58"/>
        <v>91392</v>
      </c>
      <c r="AI71" s="109">
        <f aca="true" t="shared" si="59" ref="AI71:AN71">AI73+AI84</f>
        <v>0</v>
      </c>
      <c r="AJ71" s="109">
        <f t="shared" si="59"/>
        <v>0</v>
      </c>
      <c r="AK71" s="109">
        <f t="shared" si="59"/>
        <v>0</v>
      </c>
      <c r="AL71" s="109">
        <f t="shared" si="59"/>
        <v>0</v>
      </c>
      <c r="AM71" s="109">
        <f t="shared" si="59"/>
        <v>0</v>
      </c>
      <c r="AN71" s="109">
        <f t="shared" si="59"/>
        <v>91392</v>
      </c>
      <c r="AO71" s="109">
        <f aca="true" t="shared" si="60" ref="AO71:AW71">AO73+AO84</f>
        <v>0</v>
      </c>
      <c r="AP71" s="109">
        <f t="shared" si="60"/>
        <v>0</v>
      </c>
      <c r="AQ71" s="109">
        <f t="shared" si="60"/>
        <v>0</v>
      </c>
      <c r="AR71" s="109">
        <f t="shared" si="60"/>
        <v>91392</v>
      </c>
      <c r="AS71" s="109">
        <f t="shared" si="60"/>
        <v>0</v>
      </c>
      <c r="AT71" s="109">
        <f t="shared" si="60"/>
        <v>0</v>
      </c>
      <c r="AU71" s="109">
        <f t="shared" si="60"/>
        <v>0</v>
      </c>
      <c r="AV71" s="109">
        <f t="shared" si="60"/>
        <v>0</v>
      </c>
      <c r="AW71" s="109">
        <f t="shared" si="60"/>
        <v>91392</v>
      </c>
      <c r="AX71" s="109">
        <f>AX73+AX84</f>
        <v>0</v>
      </c>
      <c r="AY71" s="109">
        <f>AY73+AY84</f>
        <v>0</v>
      </c>
      <c r="AZ71" s="109">
        <f aca="true" t="shared" si="61" ref="AZ71:BE71">AZ73+AZ84</f>
        <v>0</v>
      </c>
      <c r="BA71" s="109">
        <f t="shared" si="61"/>
        <v>-62</v>
      </c>
      <c r="BB71" s="109">
        <f t="shared" si="61"/>
        <v>0</v>
      </c>
      <c r="BC71" s="109">
        <f t="shared" si="61"/>
        <v>0</v>
      </c>
      <c r="BD71" s="109">
        <f t="shared" si="61"/>
        <v>91330</v>
      </c>
      <c r="BE71" s="109">
        <f t="shared" si="61"/>
        <v>0</v>
      </c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  <row r="72" spans="1:73" s="8" customFormat="1" ht="20.25">
      <c r="A72" s="61"/>
      <c r="B72" s="62"/>
      <c r="C72" s="62"/>
      <c r="D72" s="63"/>
      <c r="E72" s="62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</row>
    <row r="73" spans="1:73" s="12" customFormat="1" ht="18.75">
      <c r="A73" s="68" t="s">
        <v>30</v>
      </c>
      <c r="B73" s="69" t="s">
        <v>132</v>
      </c>
      <c r="C73" s="69" t="s">
        <v>128</v>
      </c>
      <c r="D73" s="80"/>
      <c r="E73" s="69"/>
      <c r="F73" s="71">
        <f aca="true" t="shared" si="62" ref="F73:U74">F74</f>
        <v>28197</v>
      </c>
      <c r="G73" s="71">
        <f t="shared" si="62"/>
        <v>22120</v>
      </c>
      <c r="H73" s="71">
        <f t="shared" si="62"/>
        <v>50317</v>
      </c>
      <c r="I73" s="71">
        <f t="shared" si="62"/>
        <v>0</v>
      </c>
      <c r="J73" s="71">
        <f t="shared" si="62"/>
        <v>53980</v>
      </c>
      <c r="K73" s="71">
        <f t="shared" si="62"/>
        <v>0</v>
      </c>
      <c r="L73" s="71">
        <f t="shared" si="62"/>
        <v>0</v>
      </c>
      <c r="M73" s="71">
        <f t="shared" si="62"/>
        <v>50317</v>
      </c>
      <c r="N73" s="71">
        <f t="shared" si="62"/>
        <v>0</v>
      </c>
      <c r="O73" s="71">
        <f aca="true" t="shared" si="63" ref="O73:T73">O74+O76</f>
        <v>-4357</v>
      </c>
      <c r="P73" s="71">
        <f t="shared" si="63"/>
        <v>45960</v>
      </c>
      <c r="Q73" s="71">
        <f t="shared" si="63"/>
        <v>0</v>
      </c>
      <c r="R73" s="71">
        <f t="shared" si="63"/>
        <v>0</v>
      </c>
      <c r="S73" s="71">
        <f t="shared" si="63"/>
        <v>45960</v>
      </c>
      <c r="T73" s="71">
        <f t="shared" si="63"/>
        <v>0</v>
      </c>
      <c r="U73" s="71">
        <f aca="true" t="shared" si="64" ref="U73:Z73">U74+U76</f>
        <v>0</v>
      </c>
      <c r="V73" s="71">
        <f t="shared" si="64"/>
        <v>45960</v>
      </c>
      <c r="W73" s="71">
        <f t="shared" si="64"/>
        <v>0</v>
      </c>
      <c r="X73" s="71">
        <f t="shared" si="64"/>
        <v>0</v>
      </c>
      <c r="Y73" s="71">
        <f t="shared" si="64"/>
        <v>0</v>
      </c>
      <c r="Z73" s="71">
        <f t="shared" si="64"/>
        <v>45960</v>
      </c>
      <c r="AA73" s="71">
        <f aca="true" t="shared" si="65" ref="AA73:AH73">AA74+AA76</f>
        <v>0</v>
      </c>
      <c r="AB73" s="71">
        <f t="shared" si="65"/>
        <v>53</v>
      </c>
      <c r="AC73" s="71">
        <f t="shared" si="65"/>
        <v>5</v>
      </c>
      <c r="AD73" s="71">
        <f>AD74+AD76</f>
        <v>3</v>
      </c>
      <c r="AE73" s="71">
        <f>AE74+AE76</f>
        <v>0</v>
      </c>
      <c r="AF73" s="71">
        <f>AF74+AF76</f>
        <v>8</v>
      </c>
      <c r="AG73" s="71">
        <f t="shared" si="65"/>
        <v>0</v>
      </c>
      <c r="AH73" s="71">
        <f t="shared" si="65"/>
        <v>46029</v>
      </c>
      <c r="AI73" s="71">
        <f aca="true" t="shared" si="66" ref="AI73:AN73">AI74+AI76</f>
        <v>0</v>
      </c>
      <c r="AJ73" s="71">
        <f t="shared" si="66"/>
        <v>0</v>
      </c>
      <c r="AK73" s="71">
        <f t="shared" si="66"/>
        <v>0</v>
      </c>
      <c r="AL73" s="71">
        <f t="shared" si="66"/>
        <v>0</v>
      </c>
      <c r="AM73" s="71">
        <f t="shared" si="66"/>
        <v>0</v>
      </c>
      <c r="AN73" s="71">
        <f t="shared" si="66"/>
        <v>46029</v>
      </c>
      <c r="AO73" s="71">
        <f aca="true" t="shared" si="67" ref="AO73:AW73">AO74+AO76</f>
        <v>0</v>
      </c>
      <c r="AP73" s="71">
        <f t="shared" si="67"/>
        <v>0</v>
      </c>
      <c r="AQ73" s="71">
        <f t="shared" si="67"/>
        <v>0</v>
      </c>
      <c r="AR73" s="71">
        <f t="shared" si="67"/>
        <v>46029</v>
      </c>
      <c r="AS73" s="71">
        <f t="shared" si="67"/>
        <v>0</v>
      </c>
      <c r="AT73" s="71">
        <f t="shared" si="67"/>
        <v>0</v>
      </c>
      <c r="AU73" s="71">
        <f t="shared" si="67"/>
        <v>0</v>
      </c>
      <c r="AV73" s="71">
        <f t="shared" si="67"/>
        <v>0</v>
      </c>
      <c r="AW73" s="71">
        <f t="shared" si="67"/>
        <v>46029</v>
      </c>
      <c r="AX73" s="71">
        <f>AX74+AX76</f>
        <v>0</v>
      </c>
      <c r="AY73" s="71">
        <f>AY74+AY76</f>
        <v>0</v>
      </c>
      <c r="AZ73" s="71">
        <f aca="true" t="shared" si="68" ref="AZ73:BE73">AZ74+AZ76</f>
        <v>0</v>
      </c>
      <c r="BA73" s="71">
        <f t="shared" si="68"/>
        <v>-62</v>
      </c>
      <c r="BB73" s="71">
        <f t="shared" si="68"/>
        <v>0</v>
      </c>
      <c r="BC73" s="71">
        <f t="shared" si="68"/>
        <v>0</v>
      </c>
      <c r="BD73" s="71">
        <f t="shared" si="68"/>
        <v>45967</v>
      </c>
      <c r="BE73" s="71">
        <f t="shared" si="68"/>
        <v>0</v>
      </c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:72" s="14" customFormat="1" ht="42" customHeight="1">
      <c r="A74" s="82" t="s">
        <v>31</v>
      </c>
      <c r="B74" s="83" t="s">
        <v>132</v>
      </c>
      <c r="C74" s="83" t="s">
        <v>128</v>
      </c>
      <c r="D74" s="84" t="s">
        <v>32</v>
      </c>
      <c r="E74" s="83"/>
      <c r="F74" s="74">
        <f t="shared" si="62"/>
        <v>28197</v>
      </c>
      <c r="G74" s="74">
        <f t="shared" si="62"/>
        <v>22120</v>
      </c>
      <c r="H74" s="74">
        <f t="shared" si="62"/>
        <v>50317</v>
      </c>
      <c r="I74" s="74">
        <f t="shared" si="62"/>
        <v>0</v>
      </c>
      <c r="J74" s="74">
        <f t="shared" si="62"/>
        <v>53980</v>
      </c>
      <c r="K74" s="74">
        <f t="shared" si="62"/>
        <v>0</v>
      </c>
      <c r="L74" s="74">
        <f t="shared" si="62"/>
        <v>0</v>
      </c>
      <c r="M74" s="74">
        <f t="shared" si="62"/>
        <v>50317</v>
      </c>
      <c r="N74" s="74">
        <f t="shared" si="62"/>
        <v>0</v>
      </c>
      <c r="O74" s="74">
        <f t="shared" si="62"/>
        <v>-10257</v>
      </c>
      <c r="P74" s="74">
        <f t="shared" si="62"/>
        <v>40060</v>
      </c>
      <c r="Q74" s="74">
        <f t="shared" si="62"/>
        <v>0</v>
      </c>
      <c r="R74" s="74">
        <f t="shared" si="62"/>
        <v>0</v>
      </c>
      <c r="S74" s="74">
        <f t="shared" si="62"/>
        <v>40060</v>
      </c>
      <c r="T74" s="74">
        <f t="shared" si="62"/>
        <v>0</v>
      </c>
      <c r="U74" s="74">
        <f t="shared" si="62"/>
        <v>0</v>
      </c>
      <c r="V74" s="74">
        <f aca="true" t="shared" si="69" ref="V74:BE74">V75</f>
        <v>40060</v>
      </c>
      <c r="W74" s="74">
        <f t="shared" si="69"/>
        <v>0</v>
      </c>
      <c r="X74" s="74">
        <f t="shared" si="69"/>
        <v>0</v>
      </c>
      <c r="Y74" s="74">
        <f t="shared" si="69"/>
        <v>0</v>
      </c>
      <c r="Z74" s="74">
        <f t="shared" si="69"/>
        <v>40060</v>
      </c>
      <c r="AA74" s="74">
        <f t="shared" si="69"/>
        <v>0</v>
      </c>
      <c r="AB74" s="74">
        <f t="shared" si="69"/>
        <v>53</v>
      </c>
      <c r="AC74" s="74">
        <f t="shared" si="69"/>
        <v>5</v>
      </c>
      <c r="AD74" s="74">
        <f t="shared" si="69"/>
        <v>3</v>
      </c>
      <c r="AE74" s="74">
        <f t="shared" si="69"/>
        <v>0</v>
      </c>
      <c r="AF74" s="74">
        <f t="shared" si="69"/>
        <v>8</v>
      </c>
      <c r="AG74" s="74">
        <f t="shared" si="69"/>
        <v>0</v>
      </c>
      <c r="AH74" s="74">
        <f t="shared" si="69"/>
        <v>40129</v>
      </c>
      <c r="AI74" s="74">
        <f t="shared" si="69"/>
        <v>0</v>
      </c>
      <c r="AJ74" s="74">
        <f t="shared" si="69"/>
        <v>0</v>
      </c>
      <c r="AK74" s="74">
        <f t="shared" si="69"/>
        <v>0</v>
      </c>
      <c r="AL74" s="74">
        <f t="shared" si="69"/>
        <v>0</v>
      </c>
      <c r="AM74" s="74">
        <f t="shared" si="69"/>
        <v>0</v>
      </c>
      <c r="AN74" s="74">
        <f t="shared" si="69"/>
        <v>40129</v>
      </c>
      <c r="AO74" s="74">
        <f t="shared" si="69"/>
        <v>0</v>
      </c>
      <c r="AP74" s="74">
        <f t="shared" si="69"/>
        <v>0</v>
      </c>
      <c r="AQ74" s="74">
        <f t="shared" si="69"/>
        <v>0</v>
      </c>
      <c r="AR74" s="74">
        <f t="shared" si="69"/>
        <v>40129</v>
      </c>
      <c r="AS74" s="74">
        <f t="shared" si="69"/>
        <v>0</v>
      </c>
      <c r="AT74" s="74">
        <f t="shared" si="69"/>
        <v>0</v>
      </c>
      <c r="AU74" s="74">
        <f t="shared" si="69"/>
        <v>0</v>
      </c>
      <c r="AV74" s="74">
        <f t="shared" si="69"/>
        <v>0</v>
      </c>
      <c r="AW74" s="74">
        <f t="shared" si="69"/>
        <v>40129</v>
      </c>
      <c r="AX74" s="74">
        <f t="shared" si="69"/>
        <v>0</v>
      </c>
      <c r="AY74" s="74">
        <f t="shared" si="69"/>
        <v>0</v>
      </c>
      <c r="AZ74" s="74">
        <f t="shared" si="69"/>
        <v>0</v>
      </c>
      <c r="BA74" s="74">
        <f t="shared" si="69"/>
        <v>-62</v>
      </c>
      <c r="BB74" s="74">
        <f t="shared" si="69"/>
        <v>0</v>
      </c>
      <c r="BC74" s="74">
        <f t="shared" si="69"/>
        <v>0</v>
      </c>
      <c r="BD74" s="74">
        <f t="shared" si="69"/>
        <v>40067</v>
      </c>
      <c r="BE74" s="74">
        <f t="shared" si="69"/>
        <v>0</v>
      </c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</row>
    <row r="75" spans="1:72" s="16" customFormat="1" ht="36" customHeight="1">
      <c r="A75" s="82" t="s">
        <v>129</v>
      </c>
      <c r="B75" s="83" t="s">
        <v>132</v>
      </c>
      <c r="C75" s="83" t="s">
        <v>128</v>
      </c>
      <c r="D75" s="84" t="s">
        <v>32</v>
      </c>
      <c r="E75" s="83" t="s">
        <v>130</v>
      </c>
      <c r="F75" s="74">
        <v>28197</v>
      </c>
      <c r="G75" s="74">
        <f>H75-F75</f>
        <v>22120</v>
      </c>
      <c r="H75" s="74">
        <v>50317</v>
      </c>
      <c r="I75" s="74"/>
      <c r="J75" s="74">
        <v>53980</v>
      </c>
      <c r="K75" s="76"/>
      <c r="L75" s="76"/>
      <c r="M75" s="74">
        <f>H75+K75</f>
        <v>50317</v>
      </c>
      <c r="N75" s="75"/>
      <c r="O75" s="74">
        <f>P75-M75</f>
        <v>-10257</v>
      </c>
      <c r="P75" s="74">
        <v>40060</v>
      </c>
      <c r="Q75" s="74"/>
      <c r="R75" s="76"/>
      <c r="S75" s="74">
        <f>P75+R75</f>
        <v>40060</v>
      </c>
      <c r="T75" s="74"/>
      <c r="U75" s="76"/>
      <c r="V75" s="74">
        <f>U75+S75</f>
        <v>40060</v>
      </c>
      <c r="W75" s="74">
        <f>T75</f>
        <v>0</v>
      </c>
      <c r="X75" s="77"/>
      <c r="Y75" s="77"/>
      <c r="Z75" s="74">
        <f>V75+X75+Y75</f>
        <v>40060</v>
      </c>
      <c r="AA75" s="74">
        <f>W75+Y75</f>
        <v>0</v>
      </c>
      <c r="AB75" s="75">
        <v>53</v>
      </c>
      <c r="AC75" s="75">
        <v>5</v>
      </c>
      <c r="AD75" s="75">
        <v>3</v>
      </c>
      <c r="AE75" s="76"/>
      <c r="AF75" s="75">
        <v>8</v>
      </c>
      <c r="AG75" s="76"/>
      <c r="AH75" s="74">
        <f>Z75+AB75+AC75+AD75+AE75+AF75+AG75</f>
        <v>40129</v>
      </c>
      <c r="AI75" s="74">
        <f>AA75+AG75</f>
        <v>0</v>
      </c>
      <c r="AJ75" s="74"/>
      <c r="AK75" s="74"/>
      <c r="AL75" s="76"/>
      <c r="AM75" s="76"/>
      <c r="AN75" s="74">
        <f>AH75+AJ75+AK75+AL75+AM75</f>
        <v>40129</v>
      </c>
      <c r="AO75" s="74">
        <f>AI75+AM75</f>
        <v>0</v>
      </c>
      <c r="AP75" s="75"/>
      <c r="AQ75" s="75"/>
      <c r="AR75" s="74">
        <f>AN75+AP75+AQ75</f>
        <v>40129</v>
      </c>
      <c r="AS75" s="74">
        <f>AO75+AQ75</f>
        <v>0</v>
      </c>
      <c r="AT75" s="76"/>
      <c r="AU75" s="76"/>
      <c r="AV75" s="76"/>
      <c r="AW75" s="74">
        <f>AR75+AT75+AU75+AV75</f>
        <v>40129</v>
      </c>
      <c r="AX75" s="74">
        <f>AS75+AV75</f>
        <v>0</v>
      </c>
      <c r="AY75" s="74"/>
      <c r="AZ75" s="74"/>
      <c r="BA75" s="74">
        <v>-62</v>
      </c>
      <c r="BB75" s="75"/>
      <c r="BC75" s="75"/>
      <c r="BD75" s="74">
        <f>AW75+AY75+AZ75+BA75+BB75+BC75</f>
        <v>40067</v>
      </c>
      <c r="BE75" s="74">
        <f>AX75+BC75</f>
        <v>0</v>
      </c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</row>
    <row r="76" spans="1:72" s="16" customFormat="1" ht="36.75" customHeight="1">
      <c r="A76" s="82" t="s">
        <v>121</v>
      </c>
      <c r="B76" s="83" t="s">
        <v>132</v>
      </c>
      <c r="C76" s="83" t="s">
        <v>128</v>
      </c>
      <c r="D76" s="84" t="s">
        <v>122</v>
      </c>
      <c r="E76" s="83"/>
      <c r="F76" s="74"/>
      <c r="G76" s="74"/>
      <c r="H76" s="74"/>
      <c r="I76" s="74"/>
      <c r="J76" s="74"/>
      <c r="K76" s="76"/>
      <c r="L76" s="76"/>
      <c r="M76" s="74"/>
      <c r="N76" s="75"/>
      <c r="O76" s="74">
        <f aca="true" t="shared" si="70" ref="O76:T76">O77+O79+O81</f>
        <v>5900</v>
      </c>
      <c r="P76" s="74">
        <f t="shared" si="70"/>
        <v>5900</v>
      </c>
      <c r="Q76" s="74">
        <f t="shared" si="70"/>
        <v>0</v>
      </c>
      <c r="R76" s="74">
        <f t="shared" si="70"/>
        <v>0</v>
      </c>
      <c r="S76" s="74">
        <f t="shared" si="70"/>
        <v>5900</v>
      </c>
      <c r="T76" s="74">
        <f t="shared" si="70"/>
        <v>0</v>
      </c>
      <c r="U76" s="74">
        <f aca="true" t="shared" si="71" ref="U76:Z76">U77+U79+U81</f>
        <v>0</v>
      </c>
      <c r="V76" s="74">
        <f t="shared" si="71"/>
        <v>5900</v>
      </c>
      <c r="W76" s="74">
        <f t="shared" si="71"/>
        <v>0</v>
      </c>
      <c r="X76" s="74">
        <f t="shared" si="71"/>
        <v>0</v>
      </c>
      <c r="Y76" s="74">
        <f t="shared" si="71"/>
        <v>0</v>
      </c>
      <c r="Z76" s="74">
        <f t="shared" si="71"/>
        <v>5900</v>
      </c>
      <c r="AA76" s="74">
        <f aca="true" t="shared" si="72" ref="AA76:AH76">AA77+AA79+AA81</f>
        <v>0</v>
      </c>
      <c r="AB76" s="74">
        <f t="shared" si="72"/>
        <v>0</v>
      </c>
      <c r="AC76" s="74">
        <f>AC77+AC79+AC81</f>
        <v>0</v>
      </c>
      <c r="AD76" s="74">
        <f>AD77+AD79+AD81</f>
        <v>0</v>
      </c>
      <c r="AE76" s="74">
        <f>AE77+AE79+AE81</f>
        <v>0</v>
      </c>
      <c r="AF76" s="74">
        <f>AF77+AF79+AF81</f>
        <v>0</v>
      </c>
      <c r="AG76" s="74">
        <f t="shared" si="72"/>
        <v>0</v>
      </c>
      <c r="AH76" s="74">
        <f t="shared" si="72"/>
        <v>5900</v>
      </c>
      <c r="AI76" s="74">
        <f aca="true" t="shared" si="73" ref="AI76:AN76">AI77+AI79+AI81</f>
        <v>0</v>
      </c>
      <c r="AJ76" s="74">
        <f t="shared" si="73"/>
        <v>0</v>
      </c>
      <c r="AK76" s="74">
        <f t="shared" si="73"/>
        <v>0</v>
      </c>
      <c r="AL76" s="74">
        <f t="shared" si="73"/>
        <v>0</v>
      </c>
      <c r="AM76" s="74">
        <f t="shared" si="73"/>
        <v>0</v>
      </c>
      <c r="AN76" s="74">
        <f t="shared" si="73"/>
        <v>5900</v>
      </c>
      <c r="AO76" s="74">
        <f aca="true" t="shared" si="74" ref="AO76:AW76">AO77+AO79+AO81</f>
        <v>0</v>
      </c>
      <c r="AP76" s="74">
        <f t="shared" si="74"/>
        <v>0</v>
      </c>
      <c r="AQ76" s="74">
        <f t="shared" si="74"/>
        <v>0</v>
      </c>
      <c r="AR76" s="74">
        <f t="shared" si="74"/>
        <v>5900</v>
      </c>
      <c r="AS76" s="74">
        <f t="shared" si="74"/>
        <v>0</v>
      </c>
      <c r="AT76" s="74">
        <f t="shared" si="74"/>
        <v>0</v>
      </c>
      <c r="AU76" s="74">
        <f t="shared" si="74"/>
        <v>0</v>
      </c>
      <c r="AV76" s="74">
        <f t="shared" si="74"/>
        <v>0</v>
      </c>
      <c r="AW76" s="74">
        <f t="shared" si="74"/>
        <v>5900</v>
      </c>
      <c r="AX76" s="74">
        <f>AX77+AX79+AX81</f>
        <v>0</v>
      </c>
      <c r="AY76" s="74">
        <f>AY77+AY79+AY81</f>
        <v>0</v>
      </c>
      <c r="AZ76" s="74">
        <f aca="true" t="shared" si="75" ref="AZ76:BE76">AZ77+AZ79+AZ81</f>
        <v>0</v>
      </c>
      <c r="BA76" s="74">
        <f t="shared" si="75"/>
        <v>0</v>
      </c>
      <c r="BB76" s="74">
        <f t="shared" si="75"/>
        <v>0</v>
      </c>
      <c r="BC76" s="74">
        <f t="shared" si="75"/>
        <v>0</v>
      </c>
      <c r="BD76" s="74">
        <f t="shared" si="75"/>
        <v>5900</v>
      </c>
      <c r="BE76" s="74">
        <f t="shared" si="75"/>
        <v>0</v>
      </c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</row>
    <row r="77" spans="1:72" s="16" customFormat="1" ht="66">
      <c r="A77" s="82" t="s">
        <v>307</v>
      </c>
      <c r="B77" s="83" t="s">
        <v>132</v>
      </c>
      <c r="C77" s="83" t="s">
        <v>128</v>
      </c>
      <c r="D77" s="84" t="s">
        <v>304</v>
      </c>
      <c r="E77" s="83"/>
      <c r="F77" s="74"/>
      <c r="G77" s="74"/>
      <c r="H77" s="74"/>
      <c r="I77" s="74"/>
      <c r="J77" s="74"/>
      <c r="K77" s="76"/>
      <c r="L77" s="76"/>
      <c r="M77" s="74"/>
      <c r="N77" s="75"/>
      <c r="O77" s="74">
        <f aca="true" t="shared" si="76" ref="O77:BE77">O78</f>
        <v>5050</v>
      </c>
      <c r="P77" s="74">
        <f t="shared" si="76"/>
        <v>5050</v>
      </c>
      <c r="Q77" s="74">
        <f t="shared" si="76"/>
        <v>0</v>
      </c>
      <c r="R77" s="74">
        <f t="shared" si="76"/>
        <v>0</v>
      </c>
      <c r="S77" s="74">
        <f t="shared" si="76"/>
        <v>5050</v>
      </c>
      <c r="T77" s="74">
        <f t="shared" si="76"/>
        <v>0</v>
      </c>
      <c r="U77" s="74">
        <f t="shared" si="76"/>
        <v>0</v>
      </c>
      <c r="V77" s="74">
        <f t="shared" si="76"/>
        <v>5050</v>
      </c>
      <c r="W77" s="74">
        <f t="shared" si="76"/>
        <v>0</v>
      </c>
      <c r="X77" s="74">
        <f t="shared" si="76"/>
        <v>0</v>
      </c>
      <c r="Y77" s="74">
        <f t="shared" si="76"/>
        <v>0</v>
      </c>
      <c r="Z77" s="74">
        <f t="shared" si="76"/>
        <v>5050</v>
      </c>
      <c r="AA77" s="74">
        <f t="shared" si="76"/>
        <v>0</v>
      </c>
      <c r="AB77" s="74">
        <f t="shared" si="76"/>
        <v>0</v>
      </c>
      <c r="AC77" s="74">
        <f t="shared" si="76"/>
        <v>0</v>
      </c>
      <c r="AD77" s="74">
        <f t="shared" si="76"/>
        <v>0</v>
      </c>
      <c r="AE77" s="74">
        <f t="shared" si="76"/>
        <v>0</v>
      </c>
      <c r="AF77" s="74">
        <f t="shared" si="76"/>
        <v>0</v>
      </c>
      <c r="AG77" s="74">
        <f t="shared" si="76"/>
        <v>0</v>
      </c>
      <c r="AH77" s="74">
        <f t="shared" si="76"/>
        <v>5050</v>
      </c>
      <c r="AI77" s="74">
        <f t="shared" si="76"/>
        <v>0</v>
      </c>
      <c r="AJ77" s="74">
        <f t="shared" si="76"/>
        <v>0</v>
      </c>
      <c r="AK77" s="74">
        <f t="shared" si="76"/>
        <v>0</v>
      </c>
      <c r="AL77" s="74">
        <f t="shared" si="76"/>
        <v>0</v>
      </c>
      <c r="AM77" s="74">
        <f t="shared" si="76"/>
        <v>0</v>
      </c>
      <c r="AN77" s="74">
        <f t="shared" si="76"/>
        <v>5050</v>
      </c>
      <c r="AO77" s="74">
        <f t="shared" si="76"/>
        <v>0</v>
      </c>
      <c r="AP77" s="74">
        <f t="shared" si="76"/>
        <v>0</v>
      </c>
      <c r="AQ77" s="74">
        <f t="shared" si="76"/>
        <v>0</v>
      </c>
      <c r="AR77" s="74">
        <f t="shared" si="76"/>
        <v>5050</v>
      </c>
      <c r="AS77" s="74">
        <f t="shared" si="76"/>
        <v>0</v>
      </c>
      <c r="AT77" s="74">
        <f t="shared" si="76"/>
        <v>0</v>
      </c>
      <c r="AU77" s="74">
        <f t="shared" si="76"/>
        <v>0</v>
      </c>
      <c r="AV77" s="74">
        <f t="shared" si="76"/>
        <v>0</v>
      </c>
      <c r="AW77" s="74">
        <f t="shared" si="76"/>
        <v>5050</v>
      </c>
      <c r="AX77" s="74">
        <f t="shared" si="76"/>
        <v>0</v>
      </c>
      <c r="AY77" s="74">
        <f t="shared" si="76"/>
        <v>0</v>
      </c>
      <c r="AZ77" s="74">
        <f t="shared" si="76"/>
        <v>0</v>
      </c>
      <c r="BA77" s="74">
        <f t="shared" si="76"/>
        <v>0</v>
      </c>
      <c r="BB77" s="74">
        <f t="shared" si="76"/>
        <v>0</v>
      </c>
      <c r="BC77" s="74">
        <f t="shared" si="76"/>
        <v>0</v>
      </c>
      <c r="BD77" s="74">
        <f t="shared" si="76"/>
        <v>5050</v>
      </c>
      <c r="BE77" s="74">
        <f t="shared" si="76"/>
        <v>0</v>
      </c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</row>
    <row r="78" spans="1:72" s="16" customFormat="1" ht="69" customHeight="1">
      <c r="A78" s="82" t="s">
        <v>137</v>
      </c>
      <c r="B78" s="83" t="s">
        <v>132</v>
      </c>
      <c r="C78" s="83" t="s">
        <v>128</v>
      </c>
      <c r="D78" s="84" t="s">
        <v>304</v>
      </c>
      <c r="E78" s="83" t="s">
        <v>138</v>
      </c>
      <c r="F78" s="74"/>
      <c r="G78" s="74"/>
      <c r="H78" s="74"/>
      <c r="I78" s="74"/>
      <c r="J78" s="74"/>
      <c r="K78" s="76"/>
      <c r="L78" s="76"/>
      <c r="M78" s="74"/>
      <c r="N78" s="75"/>
      <c r="O78" s="74">
        <f>P78-M78</f>
        <v>5050</v>
      </c>
      <c r="P78" s="74">
        <v>5050</v>
      </c>
      <c r="Q78" s="74"/>
      <c r="R78" s="76"/>
      <c r="S78" s="74">
        <f>P78+R78</f>
        <v>5050</v>
      </c>
      <c r="T78" s="74"/>
      <c r="U78" s="76"/>
      <c r="V78" s="74">
        <f>U78+S78</f>
        <v>5050</v>
      </c>
      <c r="W78" s="74">
        <f>T78</f>
        <v>0</v>
      </c>
      <c r="X78" s="77"/>
      <c r="Y78" s="77"/>
      <c r="Z78" s="74">
        <f>V78+X78+Y78</f>
        <v>5050</v>
      </c>
      <c r="AA78" s="74">
        <f>W78+Y78</f>
        <v>0</v>
      </c>
      <c r="AB78" s="76"/>
      <c r="AC78" s="76"/>
      <c r="AD78" s="76"/>
      <c r="AE78" s="76"/>
      <c r="AF78" s="76"/>
      <c r="AG78" s="76"/>
      <c r="AH78" s="74">
        <f>Z78+AB78+AC78+AD78+AE78+AF78+AG78</f>
        <v>5050</v>
      </c>
      <c r="AI78" s="74">
        <f>AA78+AG78</f>
        <v>0</v>
      </c>
      <c r="AJ78" s="74"/>
      <c r="AK78" s="74"/>
      <c r="AL78" s="76"/>
      <c r="AM78" s="76"/>
      <c r="AN78" s="74">
        <f>AH78+AJ78+AK78+AL78+AM78</f>
        <v>5050</v>
      </c>
      <c r="AO78" s="74">
        <f>AI78+AM78</f>
        <v>0</v>
      </c>
      <c r="AP78" s="75"/>
      <c r="AQ78" s="75"/>
      <c r="AR78" s="74">
        <f>AN78+AP78+AQ78</f>
        <v>5050</v>
      </c>
      <c r="AS78" s="74">
        <f>AO78+AQ78</f>
        <v>0</v>
      </c>
      <c r="AT78" s="76"/>
      <c r="AU78" s="76"/>
      <c r="AV78" s="76"/>
      <c r="AW78" s="74">
        <f>AR78+AT78+AU78+AV78</f>
        <v>5050</v>
      </c>
      <c r="AX78" s="74">
        <f>AS78+AV78</f>
        <v>0</v>
      </c>
      <c r="AY78" s="74"/>
      <c r="AZ78" s="74"/>
      <c r="BA78" s="74"/>
      <c r="BB78" s="75"/>
      <c r="BC78" s="75"/>
      <c r="BD78" s="74">
        <f>AW78+AY78+AZ78+BA78+BB78+BC78</f>
        <v>5050</v>
      </c>
      <c r="BE78" s="74">
        <f>AX78+BC78</f>
        <v>0</v>
      </c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</row>
    <row r="79" spans="1:72" s="16" customFormat="1" ht="53.25" customHeight="1">
      <c r="A79" s="82" t="s">
        <v>338</v>
      </c>
      <c r="B79" s="83" t="s">
        <v>132</v>
      </c>
      <c r="C79" s="83" t="s">
        <v>128</v>
      </c>
      <c r="D79" s="84" t="s">
        <v>305</v>
      </c>
      <c r="E79" s="83"/>
      <c r="F79" s="74"/>
      <c r="G79" s="74"/>
      <c r="H79" s="74"/>
      <c r="I79" s="74"/>
      <c r="J79" s="74"/>
      <c r="K79" s="76"/>
      <c r="L79" s="76"/>
      <c r="M79" s="74"/>
      <c r="N79" s="75"/>
      <c r="O79" s="74">
        <f aca="true" t="shared" si="77" ref="O79:BE79">O80</f>
        <v>650</v>
      </c>
      <c r="P79" s="74">
        <f t="shared" si="77"/>
        <v>650</v>
      </c>
      <c r="Q79" s="74">
        <f t="shared" si="77"/>
        <v>0</v>
      </c>
      <c r="R79" s="74">
        <f t="shared" si="77"/>
        <v>0</v>
      </c>
      <c r="S79" s="74">
        <f t="shared" si="77"/>
        <v>650</v>
      </c>
      <c r="T79" s="74">
        <f t="shared" si="77"/>
        <v>0</v>
      </c>
      <c r="U79" s="74">
        <f t="shared" si="77"/>
        <v>0</v>
      </c>
      <c r="V79" s="74">
        <f t="shared" si="77"/>
        <v>650</v>
      </c>
      <c r="W79" s="74">
        <f t="shared" si="77"/>
        <v>0</v>
      </c>
      <c r="X79" s="74">
        <f t="shared" si="77"/>
        <v>0</v>
      </c>
      <c r="Y79" s="74">
        <f t="shared" si="77"/>
        <v>0</v>
      </c>
      <c r="Z79" s="74">
        <f t="shared" si="77"/>
        <v>650</v>
      </c>
      <c r="AA79" s="74">
        <f t="shared" si="77"/>
        <v>0</v>
      </c>
      <c r="AB79" s="74">
        <f t="shared" si="77"/>
        <v>0</v>
      </c>
      <c r="AC79" s="74">
        <f t="shared" si="77"/>
        <v>0</v>
      </c>
      <c r="AD79" s="74">
        <f t="shared" si="77"/>
        <v>0</v>
      </c>
      <c r="AE79" s="74">
        <f t="shared" si="77"/>
        <v>0</v>
      </c>
      <c r="AF79" s="74">
        <f t="shared" si="77"/>
        <v>0</v>
      </c>
      <c r="AG79" s="74">
        <f t="shared" si="77"/>
        <v>0</v>
      </c>
      <c r="AH79" s="74">
        <f t="shared" si="77"/>
        <v>650</v>
      </c>
      <c r="AI79" s="74">
        <f t="shared" si="77"/>
        <v>0</v>
      </c>
      <c r="AJ79" s="74">
        <f t="shared" si="77"/>
        <v>0</v>
      </c>
      <c r="AK79" s="74">
        <f t="shared" si="77"/>
        <v>0</v>
      </c>
      <c r="AL79" s="74">
        <f t="shared" si="77"/>
        <v>0</v>
      </c>
      <c r="AM79" s="74">
        <f t="shared" si="77"/>
        <v>0</v>
      </c>
      <c r="AN79" s="74">
        <f t="shared" si="77"/>
        <v>650</v>
      </c>
      <c r="AO79" s="74">
        <f t="shared" si="77"/>
        <v>0</v>
      </c>
      <c r="AP79" s="74">
        <f t="shared" si="77"/>
        <v>0</v>
      </c>
      <c r="AQ79" s="74">
        <f t="shared" si="77"/>
        <v>0</v>
      </c>
      <c r="AR79" s="74">
        <f t="shared" si="77"/>
        <v>650</v>
      </c>
      <c r="AS79" s="74">
        <f t="shared" si="77"/>
        <v>0</v>
      </c>
      <c r="AT79" s="74">
        <f t="shared" si="77"/>
        <v>0</v>
      </c>
      <c r="AU79" s="74">
        <f t="shared" si="77"/>
        <v>0</v>
      </c>
      <c r="AV79" s="74">
        <f t="shared" si="77"/>
        <v>0</v>
      </c>
      <c r="AW79" s="74">
        <f t="shared" si="77"/>
        <v>650</v>
      </c>
      <c r="AX79" s="74">
        <f t="shared" si="77"/>
        <v>0</v>
      </c>
      <c r="AY79" s="74">
        <f t="shared" si="77"/>
        <v>0</v>
      </c>
      <c r="AZ79" s="74">
        <f t="shared" si="77"/>
        <v>0</v>
      </c>
      <c r="BA79" s="74">
        <f t="shared" si="77"/>
        <v>0</v>
      </c>
      <c r="BB79" s="74">
        <f t="shared" si="77"/>
        <v>0</v>
      </c>
      <c r="BC79" s="74">
        <f t="shared" si="77"/>
        <v>0</v>
      </c>
      <c r="BD79" s="74">
        <f t="shared" si="77"/>
        <v>650</v>
      </c>
      <c r="BE79" s="74">
        <f t="shared" si="77"/>
        <v>0</v>
      </c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</row>
    <row r="80" spans="1:72" s="16" customFormat="1" ht="70.5" customHeight="1">
      <c r="A80" s="82" t="s">
        <v>137</v>
      </c>
      <c r="B80" s="83" t="s">
        <v>132</v>
      </c>
      <c r="C80" s="83" t="s">
        <v>128</v>
      </c>
      <c r="D80" s="84" t="s">
        <v>305</v>
      </c>
      <c r="E80" s="83" t="s">
        <v>138</v>
      </c>
      <c r="F80" s="74"/>
      <c r="G80" s="74"/>
      <c r="H80" s="74"/>
      <c r="I80" s="74"/>
      <c r="J80" s="74"/>
      <c r="K80" s="76"/>
      <c r="L80" s="76"/>
      <c r="M80" s="74"/>
      <c r="N80" s="75"/>
      <c r="O80" s="74">
        <f>P80-M80</f>
        <v>650</v>
      </c>
      <c r="P80" s="74">
        <v>650</v>
      </c>
      <c r="Q80" s="74"/>
      <c r="R80" s="76"/>
      <c r="S80" s="74">
        <f>P80+R80</f>
        <v>650</v>
      </c>
      <c r="T80" s="74"/>
      <c r="U80" s="76"/>
      <c r="V80" s="74">
        <f>U80+S80</f>
        <v>650</v>
      </c>
      <c r="W80" s="74">
        <f>T80</f>
        <v>0</v>
      </c>
      <c r="X80" s="77"/>
      <c r="Y80" s="77"/>
      <c r="Z80" s="74">
        <f>V80+X80+Y80</f>
        <v>650</v>
      </c>
      <c r="AA80" s="74">
        <f>W80+Y80</f>
        <v>0</v>
      </c>
      <c r="AB80" s="76"/>
      <c r="AC80" s="76"/>
      <c r="AD80" s="76"/>
      <c r="AE80" s="76"/>
      <c r="AF80" s="76"/>
      <c r="AG80" s="76"/>
      <c r="AH80" s="74">
        <f>Z80+AB80+AC80+AD80+AE80+AF80+AG80</f>
        <v>650</v>
      </c>
      <c r="AI80" s="74">
        <f>AA80+AG80</f>
        <v>0</v>
      </c>
      <c r="AJ80" s="74"/>
      <c r="AK80" s="74"/>
      <c r="AL80" s="76"/>
      <c r="AM80" s="76"/>
      <c r="AN80" s="74">
        <f>AH80+AJ80+AK80+AL80+AM80</f>
        <v>650</v>
      </c>
      <c r="AO80" s="74">
        <f>AI80+AM80</f>
        <v>0</v>
      </c>
      <c r="AP80" s="75"/>
      <c r="AQ80" s="75"/>
      <c r="AR80" s="74">
        <f>AN80+AP80+AQ80</f>
        <v>650</v>
      </c>
      <c r="AS80" s="74">
        <f>AO80+AQ80</f>
        <v>0</v>
      </c>
      <c r="AT80" s="76"/>
      <c r="AU80" s="76"/>
      <c r="AV80" s="76"/>
      <c r="AW80" s="74">
        <f>AR80+AT80+AU80+AV80</f>
        <v>650</v>
      </c>
      <c r="AX80" s="74">
        <f>AS80+AV80</f>
        <v>0</v>
      </c>
      <c r="AY80" s="74"/>
      <c r="AZ80" s="74"/>
      <c r="BA80" s="74"/>
      <c r="BB80" s="75"/>
      <c r="BC80" s="75"/>
      <c r="BD80" s="74">
        <f>AW80+AY80+AZ80+BA80+BB80+BC80</f>
        <v>650</v>
      </c>
      <c r="BE80" s="74">
        <f>AX80+BC80</f>
        <v>0</v>
      </c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</row>
    <row r="81" spans="1:72" s="16" customFormat="1" ht="103.5" customHeight="1">
      <c r="A81" s="82" t="s">
        <v>308</v>
      </c>
      <c r="B81" s="83" t="s">
        <v>132</v>
      </c>
      <c r="C81" s="83" t="s">
        <v>128</v>
      </c>
      <c r="D81" s="84" t="s">
        <v>306</v>
      </c>
      <c r="E81" s="83"/>
      <c r="F81" s="74"/>
      <c r="G81" s="74"/>
      <c r="H81" s="74"/>
      <c r="I81" s="74"/>
      <c r="J81" s="74"/>
      <c r="K81" s="76"/>
      <c r="L81" s="76"/>
      <c r="M81" s="74"/>
      <c r="N81" s="75"/>
      <c r="O81" s="74">
        <f aca="true" t="shared" si="78" ref="O81:BE81">O82</f>
        <v>200</v>
      </c>
      <c r="P81" s="74">
        <f t="shared" si="78"/>
        <v>200</v>
      </c>
      <c r="Q81" s="74">
        <f t="shared" si="78"/>
        <v>0</v>
      </c>
      <c r="R81" s="74">
        <f t="shared" si="78"/>
        <v>0</v>
      </c>
      <c r="S81" s="74">
        <f t="shared" si="78"/>
        <v>200</v>
      </c>
      <c r="T81" s="74">
        <f t="shared" si="78"/>
        <v>0</v>
      </c>
      <c r="U81" s="74">
        <f t="shared" si="78"/>
        <v>0</v>
      </c>
      <c r="V81" s="74">
        <f t="shared" si="78"/>
        <v>200</v>
      </c>
      <c r="W81" s="74">
        <f t="shared" si="78"/>
        <v>0</v>
      </c>
      <c r="X81" s="74">
        <f t="shared" si="78"/>
        <v>0</v>
      </c>
      <c r="Y81" s="74">
        <f t="shared" si="78"/>
        <v>0</v>
      </c>
      <c r="Z81" s="74">
        <f t="shared" si="78"/>
        <v>200</v>
      </c>
      <c r="AA81" s="74">
        <f t="shared" si="78"/>
        <v>0</v>
      </c>
      <c r="AB81" s="74">
        <f t="shared" si="78"/>
        <v>0</v>
      </c>
      <c r="AC81" s="74">
        <f t="shared" si="78"/>
        <v>0</v>
      </c>
      <c r="AD81" s="74">
        <f t="shared" si="78"/>
        <v>0</v>
      </c>
      <c r="AE81" s="74">
        <f t="shared" si="78"/>
        <v>0</v>
      </c>
      <c r="AF81" s="74">
        <f t="shared" si="78"/>
        <v>0</v>
      </c>
      <c r="AG81" s="74">
        <f t="shared" si="78"/>
        <v>0</v>
      </c>
      <c r="AH81" s="74">
        <f t="shared" si="78"/>
        <v>200</v>
      </c>
      <c r="AI81" s="74">
        <f t="shared" si="78"/>
        <v>0</v>
      </c>
      <c r="AJ81" s="74">
        <f t="shared" si="78"/>
        <v>0</v>
      </c>
      <c r="AK81" s="74">
        <f t="shared" si="78"/>
        <v>0</v>
      </c>
      <c r="AL81" s="74">
        <f t="shared" si="78"/>
        <v>0</v>
      </c>
      <c r="AM81" s="74">
        <f t="shared" si="78"/>
        <v>0</v>
      </c>
      <c r="AN81" s="74">
        <f t="shared" si="78"/>
        <v>200</v>
      </c>
      <c r="AO81" s="74">
        <f t="shared" si="78"/>
        <v>0</v>
      </c>
      <c r="AP81" s="74">
        <f t="shared" si="78"/>
        <v>0</v>
      </c>
      <c r="AQ81" s="74">
        <f t="shared" si="78"/>
        <v>0</v>
      </c>
      <c r="AR81" s="74">
        <f t="shared" si="78"/>
        <v>200</v>
      </c>
      <c r="AS81" s="74">
        <f t="shared" si="78"/>
        <v>0</v>
      </c>
      <c r="AT81" s="74">
        <f t="shared" si="78"/>
        <v>0</v>
      </c>
      <c r="AU81" s="74">
        <f t="shared" si="78"/>
        <v>0</v>
      </c>
      <c r="AV81" s="74">
        <f t="shared" si="78"/>
        <v>0</v>
      </c>
      <c r="AW81" s="74">
        <f t="shared" si="78"/>
        <v>200</v>
      </c>
      <c r="AX81" s="74">
        <f t="shared" si="78"/>
        <v>0</v>
      </c>
      <c r="AY81" s="74">
        <f t="shared" si="78"/>
        <v>0</v>
      </c>
      <c r="AZ81" s="74">
        <f t="shared" si="78"/>
        <v>0</v>
      </c>
      <c r="BA81" s="74">
        <f t="shared" si="78"/>
        <v>0</v>
      </c>
      <c r="BB81" s="74">
        <f t="shared" si="78"/>
        <v>0</v>
      </c>
      <c r="BC81" s="74">
        <f t="shared" si="78"/>
        <v>0</v>
      </c>
      <c r="BD81" s="74">
        <f t="shared" si="78"/>
        <v>200</v>
      </c>
      <c r="BE81" s="74">
        <f t="shared" si="78"/>
        <v>0</v>
      </c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</row>
    <row r="82" spans="1:72" s="16" customFormat="1" ht="70.5" customHeight="1">
      <c r="A82" s="82" t="s">
        <v>137</v>
      </c>
      <c r="B82" s="83" t="s">
        <v>132</v>
      </c>
      <c r="C82" s="83" t="s">
        <v>128</v>
      </c>
      <c r="D82" s="84" t="s">
        <v>306</v>
      </c>
      <c r="E82" s="83" t="s">
        <v>138</v>
      </c>
      <c r="F82" s="74"/>
      <c r="G82" s="74"/>
      <c r="H82" s="74"/>
      <c r="I82" s="74"/>
      <c r="J82" s="74"/>
      <c r="K82" s="76"/>
      <c r="L82" s="76"/>
      <c r="M82" s="74"/>
      <c r="N82" s="75"/>
      <c r="O82" s="74">
        <f>P82-M82</f>
        <v>200</v>
      </c>
      <c r="P82" s="74">
        <v>200</v>
      </c>
      <c r="Q82" s="74"/>
      <c r="R82" s="76"/>
      <c r="S82" s="74">
        <f>P82+R82</f>
        <v>200</v>
      </c>
      <c r="T82" s="74"/>
      <c r="U82" s="76"/>
      <c r="V82" s="74">
        <f>U82+S82</f>
        <v>200</v>
      </c>
      <c r="W82" s="74">
        <f>T82</f>
        <v>0</v>
      </c>
      <c r="X82" s="77"/>
      <c r="Y82" s="77"/>
      <c r="Z82" s="74">
        <f>V82+X82+Y82</f>
        <v>200</v>
      </c>
      <c r="AA82" s="74">
        <f>W82+Y82</f>
        <v>0</v>
      </c>
      <c r="AB82" s="76"/>
      <c r="AC82" s="76"/>
      <c r="AD82" s="76"/>
      <c r="AE82" s="76"/>
      <c r="AF82" s="76"/>
      <c r="AG82" s="76"/>
      <c r="AH82" s="74">
        <f>Z82+AB82+AC82+AD82+AE82+AF82+AG82</f>
        <v>200</v>
      </c>
      <c r="AI82" s="74">
        <f>AA82+AG82</f>
        <v>0</v>
      </c>
      <c r="AJ82" s="74"/>
      <c r="AK82" s="74"/>
      <c r="AL82" s="76"/>
      <c r="AM82" s="76"/>
      <c r="AN82" s="74">
        <f>AH82+AJ82+AK82+AL82+AM82</f>
        <v>200</v>
      </c>
      <c r="AO82" s="74">
        <f>AI82+AM82</f>
        <v>0</v>
      </c>
      <c r="AP82" s="75"/>
      <c r="AQ82" s="75"/>
      <c r="AR82" s="74">
        <f>AN82+AP82+AQ82</f>
        <v>200</v>
      </c>
      <c r="AS82" s="74">
        <f>AO82+AQ82</f>
        <v>0</v>
      </c>
      <c r="AT82" s="76"/>
      <c r="AU82" s="76"/>
      <c r="AV82" s="76"/>
      <c r="AW82" s="74">
        <f>AR82+AT82+AU82+AV82</f>
        <v>200</v>
      </c>
      <c r="AX82" s="74">
        <f>AS82+AV82</f>
        <v>0</v>
      </c>
      <c r="AY82" s="74"/>
      <c r="AZ82" s="74"/>
      <c r="BA82" s="74"/>
      <c r="BB82" s="75"/>
      <c r="BC82" s="75"/>
      <c r="BD82" s="74">
        <f>AW82+AY82+AZ82+BA82+BB82+BC82</f>
        <v>200</v>
      </c>
      <c r="BE82" s="74">
        <f>AX82+BC82</f>
        <v>0</v>
      </c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</row>
    <row r="83" spans="1:72" s="16" customFormat="1" ht="16.5">
      <c r="A83" s="82"/>
      <c r="B83" s="83"/>
      <c r="C83" s="83"/>
      <c r="D83" s="84"/>
      <c r="E83" s="83"/>
      <c r="F83" s="77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5"/>
      <c r="W83" s="75"/>
      <c r="X83" s="77"/>
      <c r="Y83" s="77"/>
      <c r="Z83" s="74"/>
      <c r="AA83" s="74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5"/>
      <c r="AQ83" s="75"/>
      <c r="AR83" s="75"/>
      <c r="AS83" s="75"/>
      <c r="AT83" s="76"/>
      <c r="AU83" s="76"/>
      <c r="AV83" s="76"/>
      <c r="AW83" s="76"/>
      <c r="AX83" s="76"/>
      <c r="AY83" s="75"/>
      <c r="AZ83" s="75"/>
      <c r="BA83" s="75"/>
      <c r="BB83" s="75"/>
      <c r="BC83" s="75"/>
      <c r="BD83" s="75"/>
      <c r="BE83" s="7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</row>
    <row r="84" spans="1:57" ht="95.25" customHeight="1">
      <c r="A84" s="68" t="s">
        <v>177</v>
      </c>
      <c r="B84" s="69" t="s">
        <v>132</v>
      </c>
      <c r="C84" s="69" t="s">
        <v>147</v>
      </c>
      <c r="D84" s="80"/>
      <c r="E84" s="69"/>
      <c r="F84" s="71">
        <f aca="true" t="shared" si="79" ref="F84:U85">F85</f>
        <v>39039</v>
      </c>
      <c r="G84" s="71">
        <f aca="true" t="shared" si="80" ref="G84:N84">G85+G87</f>
        <v>8400</v>
      </c>
      <c r="H84" s="71">
        <f t="shared" si="80"/>
        <v>47439</v>
      </c>
      <c r="I84" s="71">
        <f t="shared" si="80"/>
        <v>0</v>
      </c>
      <c r="J84" s="71">
        <f t="shared" si="80"/>
        <v>50940</v>
      </c>
      <c r="K84" s="71">
        <f t="shared" si="80"/>
        <v>0</v>
      </c>
      <c r="L84" s="71">
        <f t="shared" si="80"/>
        <v>0</v>
      </c>
      <c r="M84" s="71">
        <f t="shared" si="80"/>
        <v>47439</v>
      </c>
      <c r="N84" s="71">
        <f t="shared" si="80"/>
        <v>0</v>
      </c>
      <c r="O84" s="71">
        <f aca="true" t="shared" si="81" ref="O84:T84">O85+O87</f>
        <v>-2209</v>
      </c>
      <c r="P84" s="71">
        <f t="shared" si="81"/>
        <v>45230</v>
      </c>
      <c r="Q84" s="71">
        <f t="shared" si="81"/>
        <v>0</v>
      </c>
      <c r="R84" s="71">
        <f t="shared" si="81"/>
        <v>0</v>
      </c>
      <c r="S84" s="71">
        <f t="shared" si="81"/>
        <v>45230</v>
      </c>
      <c r="T84" s="71">
        <f t="shared" si="81"/>
        <v>0</v>
      </c>
      <c r="U84" s="71">
        <f aca="true" t="shared" si="82" ref="U84:Z84">U85+U87</f>
        <v>0</v>
      </c>
      <c r="V84" s="71">
        <f t="shared" si="82"/>
        <v>45230</v>
      </c>
      <c r="W84" s="71">
        <f t="shared" si="82"/>
        <v>0</v>
      </c>
      <c r="X84" s="71">
        <f t="shared" si="82"/>
        <v>0</v>
      </c>
      <c r="Y84" s="71">
        <f t="shared" si="82"/>
        <v>0</v>
      </c>
      <c r="Z84" s="71">
        <f t="shared" si="82"/>
        <v>45230</v>
      </c>
      <c r="AA84" s="71">
        <f aca="true" t="shared" si="83" ref="AA84:AH84">AA85+AA87</f>
        <v>0</v>
      </c>
      <c r="AB84" s="71">
        <f t="shared" si="83"/>
        <v>106</v>
      </c>
      <c r="AC84" s="71">
        <f t="shared" si="83"/>
        <v>0</v>
      </c>
      <c r="AD84" s="71">
        <f t="shared" si="83"/>
        <v>21</v>
      </c>
      <c r="AE84" s="71">
        <f t="shared" si="83"/>
        <v>0</v>
      </c>
      <c r="AF84" s="71">
        <f t="shared" si="83"/>
        <v>6</v>
      </c>
      <c r="AG84" s="71">
        <f t="shared" si="83"/>
        <v>0</v>
      </c>
      <c r="AH84" s="71">
        <f t="shared" si="83"/>
        <v>45363</v>
      </c>
      <c r="AI84" s="71">
        <f aca="true" t="shared" si="84" ref="AI84:AN84">AI85+AI87</f>
        <v>0</v>
      </c>
      <c r="AJ84" s="71">
        <f t="shared" si="84"/>
        <v>0</v>
      </c>
      <c r="AK84" s="71">
        <f t="shared" si="84"/>
        <v>0</v>
      </c>
      <c r="AL84" s="71">
        <f t="shared" si="84"/>
        <v>0</v>
      </c>
      <c r="AM84" s="71">
        <f t="shared" si="84"/>
        <v>0</v>
      </c>
      <c r="AN84" s="71">
        <f t="shared" si="84"/>
        <v>45363</v>
      </c>
      <c r="AO84" s="71">
        <f aca="true" t="shared" si="85" ref="AO84:AW84">AO85+AO87</f>
        <v>0</v>
      </c>
      <c r="AP84" s="71">
        <f t="shared" si="85"/>
        <v>0</v>
      </c>
      <c r="AQ84" s="71">
        <f t="shared" si="85"/>
        <v>0</v>
      </c>
      <c r="AR84" s="71">
        <f t="shared" si="85"/>
        <v>45363</v>
      </c>
      <c r="AS84" s="71">
        <f t="shared" si="85"/>
        <v>0</v>
      </c>
      <c r="AT84" s="71">
        <f t="shared" si="85"/>
        <v>0</v>
      </c>
      <c r="AU84" s="71">
        <f t="shared" si="85"/>
        <v>0</v>
      </c>
      <c r="AV84" s="71">
        <f t="shared" si="85"/>
        <v>0</v>
      </c>
      <c r="AW84" s="71">
        <f t="shared" si="85"/>
        <v>45363</v>
      </c>
      <c r="AX84" s="71">
        <f>AX85+AX87</f>
        <v>0</v>
      </c>
      <c r="AY84" s="71">
        <f>AY85+AY87</f>
        <v>0</v>
      </c>
      <c r="AZ84" s="71">
        <f aca="true" t="shared" si="86" ref="AZ84:BE84">AZ85+AZ87</f>
        <v>0</v>
      </c>
      <c r="BA84" s="71">
        <f t="shared" si="86"/>
        <v>0</v>
      </c>
      <c r="BB84" s="71">
        <f t="shared" si="86"/>
        <v>0</v>
      </c>
      <c r="BC84" s="71">
        <f t="shared" si="86"/>
        <v>0</v>
      </c>
      <c r="BD84" s="71">
        <f t="shared" si="86"/>
        <v>45363</v>
      </c>
      <c r="BE84" s="71">
        <f t="shared" si="86"/>
        <v>0</v>
      </c>
    </row>
    <row r="85" spans="1:57" ht="40.5" customHeight="1">
      <c r="A85" s="82" t="s">
        <v>33</v>
      </c>
      <c r="B85" s="83" t="s">
        <v>132</v>
      </c>
      <c r="C85" s="83" t="s">
        <v>147</v>
      </c>
      <c r="D85" s="84" t="s">
        <v>34</v>
      </c>
      <c r="E85" s="83"/>
      <c r="F85" s="74">
        <f t="shared" si="79"/>
        <v>39039</v>
      </c>
      <c r="G85" s="74">
        <f t="shared" si="79"/>
        <v>8286</v>
      </c>
      <c r="H85" s="74">
        <f t="shared" si="79"/>
        <v>47325</v>
      </c>
      <c r="I85" s="74">
        <f t="shared" si="79"/>
        <v>0</v>
      </c>
      <c r="J85" s="74">
        <f t="shared" si="79"/>
        <v>50839</v>
      </c>
      <c r="K85" s="74">
        <f t="shared" si="79"/>
        <v>0</v>
      </c>
      <c r="L85" s="74">
        <f t="shared" si="79"/>
        <v>0</v>
      </c>
      <c r="M85" s="74">
        <f t="shared" si="79"/>
        <v>47325</v>
      </c>
      <c r="N85" s="74">
        <f t="shared" si="79"/>
        <v>0</v>
      </c>
      <c r="O85" s="74">
        <f t="shared" si="79"/>
        <v>-2209</v>
      </c>
      <c r="P85" s="74">
        <f t="shared" si="79"/>
        <v>45116</v>
      </c>
      <c r="Q85" s="74">
        <f t="shared" si="79"/>
        <v>0</v>
      </c>
      <c r="R85" s="74">
        <f t="shared" si="79"/>
        <v>0</v>
      </c>
      <c r="S85" s="74">
        <f t="shared" si="79"/>
        <v>45116</v>
      </c>
      <c r="T85" s="74">
        <f t="shared" si="79"/>
        <v>0</v>
      </c>
      <c r="U85" s="74">
        <f t="shared" si="79"/>
        <v>0</v>
      </c>
      <c r="V85" s="74">
        <f aca="true" t="shared" si="87" ref="V85:BE85">V86</f>
        <v>45116</v>
      </c>
      <c r="W85" s="74">
        <f t="shared" si="87"/>
        <v>0</v>
      </c>
      <c r="X85" s="74">
        <f t="shared" si="87"/>
        <v>0</v>
      </c>
      <c r="Y85" s="74">
        <f t="shared" si="87"/>
        <v>0</v>
      </c>
      <c r="Z85" s="74">
        <f t="shared" si="87"/>
        <v>45116</v>
      </c>
      <c r="AA85" s="74">
        <f t="shared" si="87"/>
        <v>0</v>
      </c>
      <c r="AB85" s="74">
        <f t="shared" si="87"/>
        <v>106</v>
      </c>
      <c r="AC85" s="74">
        <f t="shared" si="87"/>
        <v>0</v>
      </c>
      <c r="AD85" s="74">
        <f t="shared" si="87"/>
        <v>21</v>
      </c>
      <c r="AE85" s="74">
        <f t="shared" si="87"/>
        <v>0</v>
      </c>
      <c r="AF85" s="74">
        <f t="shared" si="87"/>
        <v>6</v>
      </c>
      <c r="AG85" s="74">
        <f t="shared" si="87"/>
        <v>0</v>
      </c>
      <c r="AH85" s="74">
        <f t="shared" si="87"/>
        <v>45249</v>
      </c>
      <c r="AI85" s="74">
        <f t="shared" si="87"/>
        <v>0</v>
      </c>
      <c r="AJ85" s="74">
        <f t="shared" si="87"/>
        <v>0</v>
      </c>
      <c r="AK85" s="74">
        <f t="shared" si="87"/>
        <v>0</v>
      </c>
      <c r="AL85" s="74">
        <f t="shared" si="87"/>
        <v>0</v>
      </c>
      <c r="AM85" s="74">
        <f t="shared" si="87"/>
        <v>0</v>
      </c>
      <c r="AN85" s="74">
        <f t="shared" si="87"/>
        <v>45249</v>
      </c>
      <c r="AO85" s="74">
        <f t="shared" si="87"/>
        <v>0</v>
      </c>
      <c r="AP85" s="74">
        <f t="shared" si="87"/>
        <v>0</v>
      </c>
      <c r="AQ85" s="74">
        <f t="shared" si="87"/>
        <v>0</v>
      </c>
      <c r="AR85" s="74">
        <f t="shared" si="87"/>
        <v>45249</v>
      </c>
      <c r="AS85" s="74">
        <f t="shared" si="87"/>
        <v>0</v>
      </c>
      <c r="AT85" s="74">
        <f t="shared" si="87"/>
        <v>0</v>
      </c>
      <c r="AU85" s="74">
        <f t="shared" si="87"/>
        <v>0</v>
      </c>
      <c r="AV85" s="74">
        <f t="shared" si="87"/>
        <v>0</v>
      </c>
      <c r="AW85" s="74">
        <f t="shared" si="87"/>
        <v>45249</v>
      </c>
      <c r="AX85" s="74">
        <f t="shared" si="87"/>
        <v>0</v>
      </c>
      <c r="AY85" s="74">
        <f t="shared" si="87"/>
        <v>0</v>
      </c>
      <c r="AZ85" s="74">
        <f t="shared" si="87"/>
        <v>0</v>
      </c>
      <c r="BA85" s="74">
        <f t="shared" si="87"/>
        <v>0</v>
      </c>
      <c r="BB85" s="74">
        <f t="shared" si="87"/>
        <v>0</v>
      </c>
      <c r="BC85" s="74">
        <f t="shared" si="87"/>
        <v>0</v>
      </c>
      <c r="BD85" s="74">
        <f t="shared" si="87"/>
        <v>45249</v>
      </c>
      <c r="BE85" s="74">
        <f t="shared" si="87"/>
        <v>0</v>
      </c>
    </row>
    <row r="86" spans="1:57" ht="37.5" customHeight="1">
      <c r="A86" s="82" t="s">
        <v>129</v>
      </c>
      <c r="B86" s="83" t="s">
        <v>132</v>
      </c>
      <c r="C86" s="83" t="s">
        <v>147</v>
      </c>
      <c r="D86" s="84" t="s">
        <v>34</v>
      </c>
      <c r="E86" s="83" t="s">
        <v>130</v>
      </c>
      <c r="F86" s="74">
        <v>39039</v>
      </c>
      <c r="G86" s="74">
        <f>H86-F86</f>
        <v>8286</v>
      </c>
      <c r="H86" s="74">
        <f>47439-114</f>
        <v>47325</v>
      </c>
      <c r="I86" s="74"/>
      <c r="J86" s="74">
        <v>50839</v>
      </c>
      <c r="K86" s="58"/>
      <c r="L86" s="58"/>
      <c r="M86" s="74">
        <f>H86+K86</f>
        <v>47325</v>
      </c>
      <c r="N86" s="75"/>
      <c r="O86" s="74">
        <f>P86-M86</f>
        <v>-2209</v>
      </c>
      <c r="P86" s="74">
        <v>45116</v>
      </c>
      <c r="Q86" s="74"/>
      <c r="R86" s="58"/>
      <c r="S86" s="74">
        <f>P86+R86</f>
        <v>45116</v>
      </c>
      <c r="T86" s="74"/>
      <c r="U86" s="58"/>
      <c r="V86" s="74">
        <f>U86+S86</f>
        <v>45116</v>
      </c>
      <c r="W86" s="74">
        <f>T86</f>
        <v>0</v>
      </c>
      <c r="X86" s="56"/>
      <c r="Y86" s="56"/>
      <c r="Z86" s="74">
        <f>V86+X86+Y86</f>
        <v>45116</v>
      </c>
      <c r="AA86" s="74">
        <f>W86+Y86</f>
        <v>0</v>
      </c>
      <c r="AB86" s="75">
        <v>106</v>
      </c>
      <c r="AC86" s="58"/>
      <c r="AD86" s="75">
        <v>21</v>
      </c>
      <c r="AE86" s="58"/>
      <c r="AF86" s="75">
        <v>6</v>
      </c>
      <c r="AG86" s="58"/>
      <c r="AH86" s="74">
        <f>Z86+AB86+AC86+AD86+AE86+AF86+AG86</f>
        <v>45249</v>
      </c>
      <c r="AI86" s="74">
        <f>AA86+AG86</f>
        <v>0</v>
      </c>
      <c r="AJ86" s="74"/>
      <c r="AK86" s="74"/>
      <c r="AL86" s="58"/>
      <c r="AM86" s="58"/>
      <c r="AN86" s="74">
        <f>AH86+AJ86+AK86+AL86+AM86</f>
        <v>45249</v>
      </c>
      <c r="AO86" s="74">
        <f>AI86+AM86</f>
        <v>0</v>
      </c>
      <c r="AP86" s="59"/>
      <c r="AQ86" s="59"/>
      <c r="AR86" s="74">
        <f>AN86+AP86+AQ86</f>
        <v>45249</v>
      </c>
      <c r="AS86" s="74">
        <f>AO86+AQ86</f>
        <v>0</v>
      </c>
      <c r="AT86" s="58"/>
      <c r="AU86" s="58"/>
      <c r="AV86" s="58"/>
      <c r="AW86" s="74">
        <f>AR86+AT86+AU86+AV86</f>
        <v>45249</v>
      </c>
      <c r="AX86" s="74">
        <f>AS86+AV86</f>
        <v>0</v>
      </c>
      <c r="AY86" s="74"/>
      <c r="AZ86" s="74"/>
      <c r="BA86" s="74"/>
      <c r="BB86" s="59"/>
      <c r="BC86" s="59"/>
      <c r="BD86" s="74">
        <f>AW86+AY86+AZ86+BA86+BB86+BC86</f>
        <v>45249</v>
      </c>
      <c r="BE86" s="74">
        <f>AX86+BC86</f>
        <v>0</v>
      </c>
    </row>
    <row r="87" spans="1:57" ht="37.5" customHeight="1">
      <c r="A87" s="82" t="s">
        <v>121</v>
      </c>
      <c r="B87" s="83" t="s">
        <v>132</v>
      </c>
      <c r="C87" s="83" t="s">
        <v>147</v>
      </c>
      <c r="D87" s="84" t="s">
        <v>122</v>
      </c>
      <c r="E87" s="83"/>
      <c r="F87" s="74"/>
      <c r="G87" s="74">
        <f aca="true" t="shared" si="88" ref="G87:N87">G88</f>
        <v>114</v>
      </c>
      <c r="H87" s="74">
        <f t="shared" si="88"/>
        <v>114</v>
      </c>
      <c r="I87" s="74">
        <f t="shared" si="88"/>
        <v>0</v>
      </c>
      <c r="J87" s="74">
        <f t="shared" si="88"/>
        <v>101</v>
      </c>
      <c r="K87" s="74">
        <f t="shared" si="88"/>
        <v>0</v>
      </c>
      <c r="L87" s="74">
        <f t="shared" si="88"/>
        <v>0</v>
      </c>
      <c r="M87" s="74">
        <f t="shared" si="88"/>
        <v>114</v>
      </c>
      <c r="N87" s="74">
        <f t="shared" si="88"/>
        <v>0</v>
      </c>
      <c r="O87" s="74">
        <f aca="true" t="shared" si="89" ref="O87:T87">O88+O89</f>
        <v>0</v>
      </c>
      <c r="P87" s="74">
        <f t="shared" si="89"/>
        <v>114</v>
      </c>
      <c r="Q87" s="74">
        <f t="shared" si="89"/>
        <v>0</v>
      </c>
      <c r="R87" s="74">
        <f t="shared" si="89"/>
        <v>0</v>
      </c>
      <c r="S87" s="74">
        <f t="shared" si="89"/>
        <v>114</v>
      </c>
      <c r="T87" s="74">
        <f t="shared" si="89"/>
        <v>0</v>
      </c>
      <c r="U87" s="74">
        <f aca="true" t="shared" si="90" ref="U87:Z87">U88+U89</f>
        <v>0</v>
      </c>
      <c r="V87" s="74">
        <f t="shared" si="90"/>
        <v>114</v>
      </c>
      <c r="W87" s="74">
        <f t="shared" si="90"/>
        <v>0</v>
      </c>
      <c r="X87" s="74">
        <f t="shared" si="90"/>
        <v>0</v>
      </c>
      <c r="Y87" s="74">
        <f t="shared" si="90"/>
        <v>0</v>
      </c>
      <c r="Z87" s="74">
        <f t="shared" si="90"/>
        <v>114</v>
      </c>
      <c r="AA87" s="74">
        <f aca="true" t="shared" si="91" ref="AA87:AN87">AA88+AA89</f>
        <v>0</v>
      </c>
      <c r="AB87" s="74">
        <f t="shared" si="91"/>
        <v>0</v>
      </c>
      <c r="AC87" s="74">
        <f>AC88+AC89</f>
        <v>0</v>
      </c>
      <c r="AD87" s="74">
        <f>AD88+AD89</f>
        <v>0</v>
      </c>
      <c r="AE87" s="74">
        <f>AE88+AE89</f>
        <v>0</v>
      </c>
      <c r="AF87" s="74">
        <f>AF88+AF89</f>
        <v>0</v>
      </c>
      <c r="AG87" s="74">
        <f t="shared" si="91"/>
        <v>0</v>
      </c>
      <c r="AH87" s="74">
        <f t="shared" si="91"/>
        <v>114</v>
      </c>
      <c r="AI87" s="74">
        <f t="shared" si="91"/>
        <v>0</v>
      </c>
      <c r="AJ87" s="74">
        <f t="shared" si="91"/>
        <v>0</v>
      </c>
      <c r="AK87" s="74">
        <f t="shared" si="91"/>
        <v>0</v>
      </c>
      <c r="AL87" s="74">
        <f t="shared" si="91"/>
        <v>0</v>
      </c>
      <c r="AM87" s="74">
        <f t="shared" si="91"/>
        <v>0</v>
      </c>
      <c r="AN87" s="74">
        <f t="shared" si="91"/>
        <v>114</v>
      </c>
      <c r="AO87" s="74">
        <f aca="true" t="shared" si="92" ref="AO87:AW87">AO88+AO89</f>
        <v>0</v>
      </c>
      <c r="AP87" s="74">
        <f t="shared" si="92"/>
        <v>0</v>
      </c>
      <c r="AQ87" s="74">
        <f t="shared" si="92"/>
        <v>0</v>
      </c>
      <c r="AR87" s="74">
        <f t="shared" si="92"/>
        <v>114</v>
      </c>
      <c r="AS87" s="74">
        <f t="shared" si="92"/>
        <v>0</v>
      </c>
      <c r="AT87" s="74">
        <f t="shared" si="92"/>
        <v>0</v>
      </c>
      <c r="AU87" s="74">
        <f t="shared" si="92"/>
        <v>0</v>
      </c>
      <c r="AV87" s="74">
        <f t="shared" si="92"/>
        <v>0</v>
      </c>
      <c r="AW87" s="74">
        <f t="shared" si="92"/>
        <v>114</v>
      </c>
      <c r="AX87" s="74">
        <f>AX88+AX89</f>
        <v>0</v>
      </c>
      <c r="AY87" s="74">
        <f>AY88+AY89</f>
        <v>0</v>
      </c>
      <c r="AZ87" s="74">
        <f aca="true" t="shared" si="93" ref="AZ87:BE87">AZ88+AZ89</f>
        <v>0</v>
      </c>
      <c r="BA87" s="74">
        <f t="shared" si="93"/>
        <v>0</v>
      </c>
      <c r="BB87" s="74">
        <f t="shared" si="93"/>
        <v>0</v>
      </c>
      <c r="BC87" s="74">
        <f t="shared" si="93"/>
        <v>0</v>
      </c>
      <c r="BD87" s="74">
        <f t="shared" si="93"/>
        <v>114</v>
      </c>
      <c r="BE87" s="74">
        <f t="shared" si="93"/>
        <v>0</v>
      </c>
    </row>
    <row r="88" spans="1:57" ht="49.5" customHeight="1" hidden="1">
      <c r="A88" s="82" t="s">
        <v>137</v>
      </c>
      <c r="B88" s="83" t="s">
        <v>132</v>
      </c>
      <c r="C88" s="83" t="s">
        <v>147</v>
      </c>
      <c r="D88" s="84" t="s">
        <v>122</v>
      </c>
      <c r="E88" s="83" t="s">
        <v>138</v>
      </c>
      <c r="F88" s="74"/>
      <c r="G88" s="74">
        <f>H88-F88</f>
        <v>114</v>
      </c>
      <c r="H88" s="74">
        <v>114</v>
      </c>
      <c r="I88" s="74"/>
      <c r="J88" s="74">
        <v>101</v>
      </c>
      <c r="K88" s="58"/>
      <c r="L88" s="58"/>
      <c r="M88" s="74">
        <f>H88+K88</f>
        <v>114</v>
      </c>
      <c r="N88" s="75"/>
      <c r="O88" s="74">
        <f>P88-M88</f>
        <v>-114</v>
      </c>
      <c r="P88" s="74"/>
      <c r="Q88" s="74"/>
      <c r="R88" s="58"/>
      <c r="S88" s="74">
        <f>P88+R88</f>
        <v>0</v>
      </c>
      <c r="T88" s="74"/>
      <c r="U88" s="74">
        <f aca="true" t="shared" si="94" ref="U88:Z88">R88+T88</f>
        <v>0</v>
      </c>
      <c r="V88" s="74">
        <f t="shared" si="94"/>
        <v>0</v>
      </c>
      <c r="W88" s="74">
        <f t="shared" si="94"/>
        <v>0</v>
      </c>
      <c r="X88" s="74">
        <f t="shared" si="94"/>
        <v>0</v>
      </c>
      <c r="Y88" s="74">
        <f t="shared" si="94"/>
        <v>0</v>
      </c>
      <c r="Z88" s="74">
        <f t="shared" si="94"/>
        <v>0</v>
      </c>
      <c r="AA88" s="74">
        <f aca="true" t="shared" si="95" ref="AA88:AF88">X88+Z88</f>
        <v>0</v>
      </c>
      <c r="AB88" s="74">
        <f t="shared" si="95"/>
        <v>0</v>
      </c>
      <c r="AC88" s="74">
        <f t="shared" si="95"/>
        <v>0</v>
      </c>
      <c r="AD88" s="74">
        <f t="shared" si="95"/>
        <v>0</v>
      </c>
      <c r="AE88" s="74">
        <f t="shared" si="95"/>
        <v>0</v>
      </c>
      <c r="AF88" s="74">
        <f t="shared" si="95"/>
        <v>0</v>
      </c>
      <c r="AG88" s="74">
        <f>AA88+AC88</f>
        <v>0</v>
      </c>
      <c r="AH88" s="74">
        <f>AB88+AG88</f>
        <v>0</v>
      </c>
      <c r="AI88" s="74">
        <f>AC88+AH88</f>
        <v>0</v>
      </c>
      <c r="AJ88" s="74"/>
      <c r="AK88" s="74"/>
      <c r="AL88" s="58"/>
      <c r="AM88" s="58"/>
      <c r="AN88" s="58"/>
      <c r="AO88" s="58"/>
      <c r="AP88" s="59"/>
      <c r="AQ88" s="59"/>
      <c r="AR88" s="59"/>
      <c r="AS88" s="59"/>
      <c r="AT88" s="58"/>
      <c r="AU88" s="58"/>
      <c r="AV88" s="58"/>
      <c r="AW88" s="58"/>
      <c r="AX88" s="58"/>
      <c r="AY88" s="59"/>
      <c r="AZ88" s="59"/>
      <c r="BA88" s="59"/>
      <c r="BB88" s="59"/>
      <c r="BC88" s="59"/>
      <c r="BD88" s="59"/>
      <c r="BE88" s="59"/>
    </row>
    <row r="89" spans="1:57" ht="41.25" customHeight="1">
      <c r="A89" s="82" t="s">
        <v>343</v>
      </c>
      <c r="B89" s="83" t="s">
        <v>132</v>
      </c>
      <c r="C89" s="83" t="s">
        <v>147</v>
      </c>
      <c r="D89" s="84" t="s">
        <v>298</v>
      </c>
      <c r="E89" s="83"/>
      <c r="F89" s="74"/>
      <c r="G89" s="74"/>
      <c r="H89" s="74"/>
      <c r="I89" s="74"/>
      <c r="J89" s="74"/>
      <c r="K89" s="58"/>
      <c r="L89" s="58"/>
      <c r="M89" s="74"/>
      <c r="N89" s="75"/>
      <c r="O89" s="74">
        <f aca="true" t="shared" si="96" ref="O89:AG90">O90</f>
        <v>114</v>
      </c>
      <c r="P89" s="74">
        <f t="shared" si="96"/>
        <v>114</v>
      </c>
      <c r="Q89" s="74">
        <f t="shared" si="96"/>
        <v>0</v>
      </c>
      <c r="R89" s="74">
        <f t="shared" si="96"/>
        <v>0</v>
      </c>
      <c r="S89" s="74">
        <f t="shared" si="96"/>
        <v>114</v>
      </c>
      <c r="T89" s="74">
        <f t="shared" si="96"/>
        <v>0</v>
      </c>
      <c r="U89" s="74">
        <f t="shared" si="96"/>
        <v>0</v>
      </c>
      <c r="V89" s="74">
        <f t="shared" si="96"/>
        <v>114</v>
      </c>
      <c r="W89" s="74">
        <f t="shared" si="96"/>
        <v>0</v>
      </c>
      <c r="X89" s="74">
        <f t="shared" si="96"/>
        <v>0</v>
      </c>
      <c r="Y89" s="74">
        <f t="shared" si="96"/>
        <v>0</v>
      </c>
      <c r="Z89" s="74">
        <f t="shared" si="96"/>
        <v>114</v>
      </c>
      <c r="AA89" s="74">
        <f t="shared" si="96"/>
        <v>0</v>
      </c>
      <c r="AB89" s="74">
        <f t="shared" si="96"/>
        <v>0</v>
      </c>
      <c r="AC89" s="74">
        <f t="shared" si="96"/>
        <v>0</v>
      </c>
      <c r="AD89" s="74">
        <f t="shared" si="96"/>
        <v>0</v>
      </c>
      <c r="AE89" s="74">
        <f t="shared" si="96"/>
        <v>0</v>
      </c>
      <c r="AF89" s="74">
        <f t="shared" si="96"/>
        <v>0</v>
      </c>
      <c r="AG89" s="74">
        <f t="shared" si="96"/>
        <v>0</v>
      </c>
      <c r="AH89" s="74">
        <f aca="true" t="shared" si="97" ref="AA89:AP90">AH90</f>
        <v>114</v>
      </c>
      <c r="AI89" s="74">
        <f t="shared" si="97"/>
        <v>0</v>
      </c>
      <c r="AJ89" s="74">
        <f t="shared" si="97"/>
        <v>0</v>
      </c>
      <c r="AK89" s="74">
        <f t="shared" si="97"/>
        <v>0</v>
      </c>
      <c r="AL89" s="74">
        <f t="shared" si="97"/>
        <v>0</v>
      </c>
      <c r="AM89" s="74">
        <f t="shared" si="97"/>
        <v>0</v>
      </c>
      <c r="AN89" s="74">
        <f t="shared" si="97"/>
        <v>114</v>
      </c>
      <c r="AO89" s="74">
        <f t="shared" si="97"/>
        <v>0</v>
      </c>
      <c r="AP89" s="74">
        <f t="shared" si="97"/>
        <v>0</v>
      </c>
      <c r="AQ89" s="74">
        <f aca="true" t="shared" si="98" ref="AO89:BE90">AQ90</f>
        <v>0</v>
      </c>
      <c r="AR89" s="74">
        <f t="shared" si="98"/>
        <v>114</v>
      </c>
      <c r="AS89" s="74">
        <f t="shared" si="98"/>
        <v>0</v>
      </c>
      <c r="AT89" s="74">
        <f t="shared" si="98"/>
        <v>0</v>
      </c>
      <c r="AU89" s="74">
        <f t="shared" si="98"/>
        <v>0</v>
      </c>
      <c r="AV89" s="74">
        <f t="shared" si="98"/>
        <v>0</v>
      </c>
      <c r="AW89" s="74">
        <f t="shared" si="98"/>
        <v>114</v>
      </c>
      <c r="AX89" s="74">
        <f t="shared" si="98"/>
        <v>0</v>
      </c>
      <c r="AY89" s="74">
        <f t="shared" si="98"/>
        <v>0</v>
      </c>
      <c r="AZ89" s="74">
        <f t="shared" si="98"/>
        <v>0</v>
      </c>
      <c r="BA89" s="74">
        <f t="shared" si="98"/>
        <v>0</v>
      </c>
      <c r="BB89" s="74">
        <f t="shared" si="98"/>
        <v>0</v>
      </c>
      <c r="BC89" s="74">
        <f t="shared" si="98"/>
        <v>0</v>
      </c>
      <c r="BD89" s="74">
        <f t="shared" si="98"/>
        <v>114</v>
      </c>
      <c r="BE89" s="74">
        <f t="shared" si="98"/>
        <v>0</v>
      </c>
    </row>
    <row r="90" spans="1:57" ht="59.25" customHeight="1">
      <c r="A90" s="82" t="s">
        <v>300</v>
      </c>
      <c r="B90" s="83" t="s">
        <v>132</v>
      </c>
      <c r="C90" s="83" t="s">
        <v>147</v>
      </c>
      <c r="D90" s="84" t="s">
        <v>299</v>
      </c>
      <c r="E90" s="83"/>
      <c r="F90" s="74"/>
      <c r="G90" s="74"/>
      <c r="H90" s="74"/>
      <c r="I90" s="74"/>
      <c r="J90" s="74"/>
      <c r="K90" s="58"/>
      <c r="L90" s="58"/>
      <c r="M90" s="74"/>
      <c r="N90" s="75"/>
      <c r="O90" s="74">
        <f t="shared" si="96"/>
        <v>114</v>
      </c>
      <c r="P90" s="74">
        <f t="shared" si="96"/>
        <v>114</v>
      </c>
      <c r="Q90" s="74">
        <f t="shared" si="96"/>
        <v>0</v>
      </c>
      <c r="R90" s="74">
        <f t="shared" si="96"/>
        <v>0</v>
      </c>
      <c r="S90" s="74">
        <f t="shared" si="96"/>
        <v>114</v>
      </c>
      <c r="T90" s="74">
        <f t="shared" si="96"/>
        <v>0</v>
      </c>
      <c r="U90" s="74">
        <f t="shared" si="96"/>
        <v>0</v>
      </c>
      <c r="V90" s="74">
        <f t="shared" si="96"/>
        <v>114</v>
      </c>
      <c r="W90" s="74">
        <f t="shared" si="96"/>
        <v>0</v>
      </c>
      <c r="X90" s="74">
        <f t="shared" si="96"/>
        <v>0</v>
      </c>
      <c r="Y90" s="74">
        <f t="shared" si="96"/>
        <v>0</v>
      </c>
      <c r="Z90" s="74">
        <f t="shared" si="96"/>
        <v>114</v>
      </c>
      <c r="AA90" s="74">
        <f t="shared" si="97"/>
        <v>0</v>
      </c>
      <c r="AB90" s="74">
        <f t="shared" si="97"/>
        <v>0</v>
      </c>
      <c r="AC90" s="74">
        <f t="shared" si="97"/>
        <v>0</v>
      </c>
      <c r="AD90" s="74">
        <f t="shared" si="97"/>
        <v>0</v>
      </c>
      <c r="AE90" s="74">
        <f t="shared" si="97"/>
        <v>0</v>
      </c>
      <c r="AF90" s="74">
        <f t="shared" si="97"/>
        <v>0</v>
      </c>
      <c r="AG90" s="74">
        <f t="shared" si="97"/>
        <v>0</v>
      </c>
      <c r="AH90" s="74">
        <f t="shared" si="97"/>
        <v>114</v>
      </c>
      <c r="AI90" s="74">
        <f t="shared" si="97"/>
        <v>0</v>
      </c>
      <c r="AJ90" s="74">
        <f t="shared" si="97"/>
        <v>0</v>
      </c>
      <c r="AK90" s="74">
        <f t="shared" si="97"/>
        <v>0</v>
      </c>
      <c r="AL90" s="74">
        <f t="shared" si="97"/>
        <v>0</v>
      </c>
      <c r="AM90" s="74">
        <f t="shared" si="97"/>
        <v>0</v>
      </c>
      <c r="AN90" s="74">
        <f t="shared" si="97"/>
        <v>114</v>
      </c>
      <c r="AO90" s="74">
        <f t="shared" si="98"/>
        <v>0</v>
      </c>
      <c r="AP90" s="74">
        <f t="shared" si="98"/>
        <v>0</v>
      </c>
      <c r="AQ90" s="74">
        <f t="shared" si="98"/>
        <v>0</v>
      </c>
      <c r="AR90" s="74">
        <f t="shared" si="98"/>
        <v>114</v>
      </c>
      <c r="AS90" s="74">
        <f t="shared" si="98"/>
        <v>0</v>
      </c>
      <c r="AT90" s="74">
        <f t="shared" si="98"/>
        <v>0</v>
      </c>
      <c r="AU90" s="74">
        <f t="shared" si="98"/>
        <v>0</v>
      </c>
      <c r="AV90" s="74">
        <f t="shared" si="98"/>
        <v>0</v>
      </c>
      <c r="AW90" s="74">
        <f t="shared" si="98"/>
        <v>114</v>
      </c>
      <c r="AX90" s="74">
        <f t="shared" si="98"/>
        <v>0</v>
      </c>
      <c r="AY90" s="74">
        <f t="shared" si="98"/>
        <v>0</v>
      </c>
      <c r="AZ90" s="74">
        <f t="shared" si="98"/>
        <v>0</v>
      </c>
      <c r="BA90" s="74">
        <f t="shared" si="98"/>
        <v>0</v>
      </c>
      <c r="BB90" s="74">
        <f t="shared" si="98"/>
        <v>0</v>
      </c>
      <c r="BC90" s="74">
        <f t="shared" si="98"/>
        <v>0</v>
      </c>
      <c r="BD90" s="74">
        <f t="shared" si="98"/>
        <v>114</v>
      </c>
      <c r="BE90" s="74">
        <f t="shared" si="98"/>
        <v>0</v>
      </c>
    </row>
    <row r="91" spans="1:57" ht="70.5" customHeight="1">
      <c r="A91" s="82" t="s">
        <v>137</v>
      </c>
      <c r="B91" s="83" t="s">
        <v>132</v>
      </c>
      <c r="C91" s="83" t="s">
        <v>147</v>
      </c>
      <c r="D91" s="84" t="s">
        <v>299</v>
      </c>
      <c r="E91" s="83" t="s">
        <v>138</v>
      </c>
      <c r="F91" s="74"/>
      <c r="G91" s="74"/>
      <c r="H91" s="74"/>
      <c r="I91" s="74"/>
      <c r="J91" s="74"/>
      <c r="K91" s="58"/>
      <c r="L91" s="58"/>
      <c r="M91" s="74"/>
      <c r="N91" s="75"/>
      <c r="O91" s="74">
        <f>P91-M91</f>
        <v>114</v>
      </c>
      <c r="P91" s="74">
        <v>114</v>
      </c>
      <c r="Q91" s="74"/>
      <c r="R91" s="58"/>
      <c r="S91" s="74">
        <f>P91+R91</f>
        <v>114</v>
      </c>
      <c r="T91" s="74"/>
      <c r="U91" s="58"/>
      <c r="V91" s="74">
        <f>U91+S91</f>
        <v>114</v>
      </c>
      <c r="W91" s="74">
        <f>T91</f>
        <v>0</v>
      </c>
      <c r="X91" s="56"/>
      <c r="Y91" s="56"/>
      <c r="Z91" s="74">
        <f>V91+X91+Y91</f>
        <v>114</v>
      </c>
      <c r="AA91" s="74">
        <f>W91+Y91</f>
        <v>0</v>
      </c>
      <c r="AB91" s="58"/>
      <c r="AC91" s="58"/>
      <c r="AD91" s="58"/>
      <c r="AE91" s="58"/>
      <c r="AF91" s="58"/>
      <c r="AG91" s="58"/>
      <c r="AH91" s="74">
        <f>Z91+AB91+AC91+AD91+AE91+AF91+AG91</f>
        <v>114</v>
      </c>
      <c r="AI91" s="74">
        <f>AA91+AG91</f>
        <v>0</v>
      </c>
      <c r="AJ91" s="74"/>
      <c r="AK91" s="74"/>
      <c r="AL91" s="58"/>
      <c r="AM91" s="58"/>
      <c r="AN91" s="74">
        <f>AH91+AJ91+AK91+AL91+AM91</f>
        <v>114</v>
      </c>
      <c r="AO91" s="74">
        <f>AI91+AM91</f>
        <v>0</v>
      </c>
      <c r="AP91" s="59"/>
      <c r="AQ91" s="59"/>
      <c r="AR91" s="74">
        <f>AN91+AP91+AQ91</f>
        <v>114</v>
      </c>
      <c r="AS91" s="74">
        <f>AO91+AQ91</f>
        <v>0</v>
      </c>
      <c r="AT91" s="58"/>
      <c r="AU91" s="58"/>
      <c r="AV91" s="58"/>
      <c r="AW91" s="74">
        <f>AR91+AT91+AU91+AV91</f>
        <v>114</v>
      </c>
      <c r="AX91" s="74">
        <f>AS91+AV91</f>
        <v>0</v>
      </c>
      <c r="AY91" s="74"/>
      <c r="AZ91" s="74"/>
      <c r="BA91" s="74"/>
      <c r="BB91" s="59"/>
      <c r="BC91" s="59"/>
      <c r="BD91" s="74">
        <f>AW91+AY91+AZ91+BA91+BB91+BC91</f>
        <v>114</v>
      </c>
      <c r="BE91" s="74">
        <f>AX91+BC91</f>
        <v>0</v>
      </c>
    </row>
    <row r="92" spans="1:57" ht="15">
      <c r="A92" s="110"/>
      <c r="B92" s="105"/>
      <c r="C92" s="105"/>
      <c r="D92" s="106"/>
      <c r="E92" s="105"/>
      <c r="F92" s="56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9"/>
      <c r="W92" s="59"/>
      <c r="X92" s="56"/>
      <c r="Y92" s="56"/>
      <c r="Z92" s="60"/>
      <c r="AA92" s="60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9"/>
      <c r="AQ92" s="59"/>
      <c r="AR92" s="59"/>
      <c r="AS92" s="59"/>
      <c r="AT92" s="58"/>
      <c r="AU92" s="58"/>
      <c r="AV92" s="58"/>
      <c r="AW92" s="58"/>
      <c r="AX92" s="58"/>
      <c r="AY92" s="59"/>
      <c r="AZ92" s="59"/>
      <c r="BA92" s="59"/>
      <c r="BB92" s="59"/>
      <c r="BC92" s="59"/>
      <c r="BD92" s="59"/>
      <c r="BE92" s="59"/>
    </row>
    <row r="93" spans="1:72" s="8" customFormat="1" ht="46.5" customHeight="1">
      <c r="A93" s="61" t="s">
        <v>35</v>
      </c>
      <c r="B93" s="62" t="s">
        <v>36</v>
      </c>
      <c r="C93" s="62"/>
      <c r="D93" s="63"/>
      <c r="E93" s="62"/>
      <c r="F93" s="109">
        <f aca="true" t="shared" si="99" ref="F93:N93">F95+F99+F103+F122+F132+F138</f>
        <v>414584</v>
      </c>
      <c r="G93" s="109">
        <f t="shared" si="99"/>
        <v>93477</v>
      </c>
      <c r="H93" s="109">
        <f t="shared" si="99"/>
        <v>508061</v>
      </c>
      <c r="I93" s="109">
        <f t="shared" si="99"/>
        <v>0</v>
      </c>
      <c r="J93" s="109">
        <f t="shared" si="99"/>
        <v>576852</v>
      </c>
      <c r="K93" s="109">
        <f t="shared" si="99"/>
        <v>0</v>
      </c>
      <c r="L93" s="109">
        <f t="shared" si="99"/>
        <v>0</v>
      </c>
      <c r="M93" s="109">
        <f t="shared" si="99"/>
        <v>508061</v>
      </c>
      <c r="N93" s="109">
        <f t="shared" si="99"/>
        <v>0</v>
      </c>
      <c r="O93" s="109">
        <f aca="true" t="shared" si="100" ref="O93:T93">O95+O99+O103+O122+O132+O138</f>
        <v>-248885</v>
      </c>
      <c r="P93" s="109">
        <f t="shared" si="100"/>
        <v>259176</v>
      </c>
      <c r="Q93" s="109">
        <f t="shared" si="100"/>
        <v>0</v>
      </c>
      <c r="R93" s="109">
        <f t="shared" si="100"/>
        <v>0</v>
      </c>
      <c r="S93" s="109">
        <f t="shared" si="100"/>
        <v>259176</v>
      </c>
      <c r="T93" s="109">
        <f t="shared" si="100"/>
        <v>0</v>
      </c>
      <c r="U93" s="109">
        <f aca="true" t="shared" si="101" ref="U93:AH93">U95+U99+U103+U122+U132+U138</f>
        <v>0</v>
      </c>
      <c r="V93" s="109">
        <f t="shared" si="101"/>
        <v>259176</v>
      </c>
      <c r="W93" s="109">
        <f t="shared" si="101"/>
        <v>0</v>
      </c>
      <c r="X93" s="109">
        <f t="shared" si="101"/>
        <v>3559</v>
      </c>
      <c r="Y93" s="109">
        <f t="shared" si="101"/>
        <v>0</v>
      </c>
      <c r="Z93" s="109">
        <f t="shared" si="101"/>
        <v>262735</v>
      </c>
      <c r="AA93" s="109">
        <f t="shared" si="101"/>
        <v>0</v>
      </c>
      <c r="AB93" s="109">
        <f t="shared" si="101"/>
        <v>1</v>
      </c>
      <c r="AC93" s="109">
        <f t="shared" si="101"/>
        <v>82</v>
      </c>
      <c r="AD93" s="109">
        <f t="shared" si="101"/>
        <v>0</v>
      </c>
      <c r="AE93" s="109">
        <f t="shared" si="101"/>
        <v>0</v>
      </c>
      <c r="AF93" s="109">
        <f t="shared" si="101"/>
        <v>0</v>
      </c>
      <c r="AG93" s="109">
        <f t="shared" si="101"/>
        <v>0</v>
      </c>
      <c r="AH93" s="109">
        <f t="shared" si="101"/>
        <v>262818</v>
      </c>
      <c r="AI93" s="109">
        <f aca="true" t="shared" si="102" ref="AI93:AO93">AI95+AI99+AI103+AI122+AI132+AI138</f>
        <v>0</v>
      </c>
      <c r="AJ93" s="109">
        <f t="shared" si="102"/>
        <v>0</v>
      </c>
      <c r="AK93" s="109">
        <f t="shared" si="102"/>
        <v>5000</v>
      </c>
      <c r="AL93" s="109">
        <f t="shared" si="102"/>
        <v>0</v>
      </c>
      <c r="AM93" s="109">
        <f t="shared" si="102"/>
        <v>7900</v>
      </c>
      <c r="AN93" s="109">
        <f t="shared" si="102"/>
        <v>275718</v>
      </c>
      <c r="AO93" s="109">
        <f t="shared" si="102"/>
        <v>7900</v>
      </c>
      <c r="AP93" s="109">
        <f aca="true" t="shared" si="103" ref="AP93:AX93">AP95+AP99+AP103+AP122+AP132+AP138</f>
        <v>0</v>
      </c>
      <c r="AQ93" s="109">
        <f t="shared" si="103"/>
        <v>0</v>
      </c>
      <c r="AR93" s="109">
        <f t="shared" si="103"/>
        <v>275718</v>
      </c>
      <c r="AS93" s="109">
        <f t="shared" si="103"/>
        <v>7900</v>
      </c>
      <c r="AT93" s="109">
        <f t="shared" si="103"/>
        <v>-4533</v>
      </c>
      <c r="AU93" s="109">
        <f t="shared" si="103"/>
        <v>100</v>
      </c>
      <c r="AV93" s="109">
        <f t="shared" si="103"/>
        <v>157326</v>
      </c>
      <c r="AW93" s="109">
        <f t="shared" si="103"/>
        <v>428611</v>
      </c>
      <c r="AX93" s="109">
        <f t="shared" si="103"/>
        <v>165226</v>
      </c>
      <c r="AY93" s="109">
        <f>AY95+AY99+AY103+AY122+AY132+AY138</f>
        <v>135</v>
      </c>
      <c r="AZ93" s="109">
        <f aca="true" t="shared" si="104" ref="AZ93:BE93">AZ95+AZ99+AZ103+AZ122+AZ132+AZ138</f>
        <v>0</v>
      </c>
      <c r="BA93" s="109">
        <f t="shared" si="104"/>
        <v>-4604</v>
      </c>
      <c r="BB93" s="109">
        <f t="shared" si="104"/>
        <v>36068</v>
      </c>
      <c r="BC93" s="109">
        <f t="shared" si="104"/>
        <v>5049</v>
      </c>
      <c r="BD93" s="109">
        <f t="shared" si="104"/>
        <v>465259</v>
      </c>
      <c r="BE93" s="109">
        <f t="shared" si="104"/>
        <v>170275</v>
      </c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</row>
    <row r="94" spans="1:57" ht="18.75">
      <c r="A94" s="111"/>
      <c r="B94" s="54"/>
      <c r="C94" s="54"/>
      <c r="D94" s="55"/>
      <c r="E94" s="5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1">
        <f>U95</f>
        <v>0</v>
      </c>
      <c r="V94" s="74"/>
      <c r="W94" s="74"/>
      <c r="X94" s="74"/>
      <c r="Y94" s="74"/>
      <c r="Z94" s="74"/>
      <c r="AA94" s="74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9"/>
      <c r="AQ94" s="59"/>
      <c r="AR94" s="59"/>
      <c r="AS94" s="59"/>
      <c r="AT94" s="58"/>
      <c r="AU94" s="58"/>
      <c r="AV94" s="58"/>
      <c r="AW94" s="58"/>
      <c r="AX94" s="58"/>
      <c r="AY94" s="59"/>
      <c r="AZ94" s="59"/>
      <c r="BA94" s="59"/>
      <c r="BB94" s="59"/>
      <c r="BC94" s="59"/>
      <c r="BD94" s="59"/>
      <c r="BE94" s="59"/>
    </row>
    <row r="95" spans="1:72" s="12" customFormat="1" ht="24" customHeight="1">
      <c r="A95" s="68" t="s">
        <v>37</v>
      </c>
      <c r="B95" s="69" t="s">
        <v>135</v>
      </c>
      <c r="C95" s="69" t="s">
        <v>150</v>
      </c>
      <c r="D95" s="80"/>
      <c r="E95" s="69"/>
      <c r="F95" s="81">
        <f aca="true" t="shared" si="105" ref="F95:T96">F96</f>
        <v>6711</v>
      </c>
      <c r="G95" s="81">
        <f t="shared" si="105"/>
        <v>-1070</v>
      </c>
      <c r="H95" s="81">
        <f t="shared" si="105"/>
        <v>5641</v>
      </c>
      <c r="I95" s="81">
        <f t="shared" si="105"/>
        <v>0</v>
      </c>
      <c r="J95" s="81">
        <f t="shared" si="105"/>
        <v>0</v>
      </c>
      <c r="K95" s="81">
        <f t="shared" si="105"/>
        <v>0</v>
      </c>
      <c r="L95" s="81">
        <f t="shared" si="105"/>
        <v>0</v>
      </c>
      <c r="M95" s="81">
        <f t="shared" si="105"/>
        <v>5641</v>
      </c>
      <c r="N95" s="81">
        <f t="shared" si="105"/>
        <v>0</v>
      </c>
      <c r="O95" s="81">
        <f t="shared" si="105"/>
        <v>-5641</v>
      </c>
      <c r="P95" s="81">
        <f t="shared" si="105"/>
        <v>0</v>
      </c>
      <c r="Q95" s="81">
        <f t="shared" si="105"/>
        <v>0</v>
      </c>
      <c r="R95" s="81">
        <f t="shared" si="105"/>
        <v>0</v>
      </c>
      <c r="S95" s="81">
        <f t="shared" si="105"/>
        <v>0</v>
      </c>
      <c r="T95" s="81">
        <f t="shared" si="105"/>
        <v>0</v>
      </c>
      <c r="U95" s="74">
        <f>U96</f>
        <v>0</v>
      </c>
      <c r="V95" s="81">
        <f aca="true" t="shared" si="106" ref="U95:AA96">V96</f>
        <v>0</v>
      </c>
      <c r="W95" s="81">
        <f t="shared" si="106"/>
        <v>0</v>
      </c>
      <c r="X95" s="81">
        <f t="shared" si="106"/>
        <v>0</v>
      </c>
      <c r="Y95" s="81">
        <f t="shared" si="106"/>
        <v>0</v>
      </c>
      <c r="Z95" s="81">
        <f t="shared" si="106"/>
        <v>0</v>
      </c>
      <c r="AA95" s="81">
        <f t="shared" si="106"/>
        <v>0</v>
      </c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3"/>
      <c r="AQ95" s="103"/>
      <c r="AR95" s="103"/>
      <c r="AS95" s="103"/>
      <c r="AT95" s="112">
        <f aca="true" t="shared" si="107" ref="AT95:BE96">AT96</f>
        <v>379</v>
      </c>
      <c r="AU95" s="112">
        <f t="shared" si="107"/>
        <v>0</v>
      </c>
      <c r="AV95" s="112">
        <f t="shared" si="107"/>
        <v>0</v>
      </c>
      <c r="AW95" s="112">
        <f t="shared" si="107"/>
        <v>379</v>
      </c>
      <c r="AX95" s="101">
        <f t="shared" si="107"/>
        <v>0</v>
      </c>
      <c r="AY95" s="103">
        <f t="shared" si="107"/>
        <v>0</v>
      </c>
      <c r="AZ95" s="103">
        <f t="shared" si="107"/>
        <v>0</v>
      </c>
      <c r="BA95" s="103">
        <f t="shared" si="107"/>
        <v>0</v>
      </c>
      <c r="BB95" s="103">
        <f t="shared" si="107"/>
        <v>0</v>
      </c>
      <c r="BC95" s="103">
        <f t="shared" si="107"/>
        <v>0</v>
      </c>
      <c r="BD95" s="75">
        <f t="shared" si="107"/>
        <v>379</v>
      </c>
      <c r="BE95" s="103">
        <f t="shared" si="107"/>
        <v>0</v>
      </c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</row>
    <row r="96" spans="1:72" s="14" customFormat="1" ht="51" customHeight="1">
      <c r="A96" s="82" t="s">
        <v>151</v>
      </c>
      <c r="B96" s="83" t="s">
        <v>135</v>
      </c>
      <c r="C96" s="83" t="s">
        <v>150</v>
      </c>
      <c r="D96" s="84" t="s">
        <v>38</v>
      </c>
      <c r="E96" s="83"/>
      <c r="F96" s="85">
        <f t="shared" si="105"/>
        <v>6711</v>
      </c>
      <c r="G96" s="85">
        <f t="shared" si="105"/>
        <v>-1070</v>
      </c>
      <c r="H96" s="85">
        <f t="shared" si="105"/>
        <v>5641</v>
      </c>
      <c r="I96" s="85">
        <f t="shared" si="105"/>
        <v>0</v>
      </c>
      <c r="J96" s="85">
        <f t="shared" si="105"/>
        <v>0</v>
      </c>
      <c r="K96" s="85">
        <f t="shared" si="105"/>
        <v>0</v>
      </c>
      <c r="L96" s="85">
        <f t="shared" si="105"/>
        <v>0</v>
      </c>
      <c r="M96" s="85">
        <f t="shared" si="105"/>
        <v>5641</v>
      </c>
      <c r="N96" s="85">
        <f t="shared" si="105"/>
        <v>0</v>
      </c>
      <c r="O96" s="85">
        <f t="shared" si="105"/>
        <v>-5641</v>
      </c>
      <c r="P96" s="85">
        <f t="shared" si="105"/>
        <v>0</v>
      </c>
      <c r="Q96" s="85">
        <f t="shared" si="105"/>
        <v>0</v>
      </c>
      <c r="R96" s="85">
        <f t="shared" si="105"/>
        <v>0</v>
      </c>
      <c r="S96" s="85">
        <f t="shared" si="105"/>
        <v>0</v>
      </c>
      <c r="T96" s="85">
        <f t="shared" si="105"/>
        <v>0</v>
      </c>
      <c r="U96" s="85">
        <f t="shared" si="106"/>
        <v>0</v>
      </c>
      <c r="V96" s="85">
        <f t="shared" si="106"/>
        <v>0</v>
      </c>
      <c r="W96" s="85">
        <f t="shared" si="106"/>
        <v>0</v>
      </c>
      <c r="X96" s="85">
        <f t="shared" si="106"/>
        <v>0</v>
      </c>
      <c r="Y96" s="85">
        <f t="shared" si="106"/>
        <v>0</v>
      </c>
      <c r="Z96" s="85">
        <f t="shared" si="106"/>
        <v>0</v>
      </c>
      <c r="AA96" s="85">
        <f t="shared" si="106"/>
        <v>0</v>
      </c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8"/>
      <c r="AQ96" s="98"/>
      <c r="AR96" s="98"/>
      <c r="AS96" s="98"/>
      <c r="AT96" s="75">
        <f t="shared" si="107"/>
        <v>379</v>
      </c>
      <c r="AU96" s="75">
        <f t="shared" si="107"/>
        <v>0</v>
      </c>
      <c r="AV96" s="75">
        <f t="shared" si="107"/>
        <v>0</v>
      </c>
      <c r="AW96" s="75">
        <f t="shared" si="107"/>
        <v>379</v>
      </c>
      <c r="AX96" s="97">
        <f t="shared" si="107"/>
        <v>0</v>
      </c>
      <c r="AY96" s="98">
        <f t="shared" si="107"/>
        <v>0</v>
      </c>
      <c r="AZ96" s="98">
        <f t="shared" si="107"/>
        <v>0</v>
      </c>
      <c r="BA96" s="98">
        <f t="shared" si="107"/>
        <v>0</v>
      </c>
      <c r="BB96" s="98">
        <f t="shared" si="107"/>
        <v>0</v>
      </c>
      <c r="BC96" s="98">
        <f t="shared" si="107"/>
        <v>0</v>
      </c>
      <c r="BD96" s="75">
        <f t="shared" si="107"/>
        <v>379</v>
      </c>
      <c r="BE96" s="98">
        <f t="shared" si="107"/>
        <v>0</v>
      </c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s="16" customFormat="1" ht="100.5" customHeight="1">
      <c r="A97" s="82" t="s">
        <v>252</v>
      </c>
      <c r="B97" s="83" t="s">
        <v>135</v>
      </c>
      <c r="C97" s="83" t="s">
        <v>150</v>
      </c>
      <c r="D97" s="84" t="s">
        <v>38</v>
      </c>
      <c r="E97" s="83" t="s">
        <v>152</v>
      </c>
      <c r="F97" s="74">
        <v>6711</v>
      </c>
      <c r="G97" s="74">
        <f>H97-F97</f>
        <v>-1070</v>
      </c>
      <c r="H97" s="74">
        <v>5641</v>
      </c>
      <c r="I97" s="75"/>
      <c r="J97" s="75"/>
      <c r="K97" s="75"/>
      <c r="L97" s="75"/>
      <c r="M97" s="74">
        <f>H97+K97</f>
        <v>5641</v>
      </c>
      <c r="N97" s="75"/>
      <c r="O97" s="74">
        <f>P97-M97</f>
        <v>-5641</v>
      </c>
      <c r="P97" s="74"/>
      <c r="Q97" s="74"/>
      <c r="R97" s="75"/>
      <c r="S97" s="74">
        <f>P97+R97</f>
        <v>0</v>
      </c>
      <c r="T97" s="74"/>
      <c r="U97" s="74">
        <f aca="true" t="shared" si="108" ref="U97:AA97">R97+T97</f>
        <v>0</v>
      </c>
      <c r="V97" s="74">
        <f t="shared" si="108"/>
        <v>0</v>
      </c>
      <c r="W97" s="74">
        <f t="shared" si="108"/>
        <v>0</v>
      </c>
      <c r="X97" s="74">
        <f t="shared" si="108"/>
        <v>0</v>
      </c>
      <c r="Y97" s="74">
        <f t="shared" si="108"/>
        <v>0</v>
      </c>
      <c r="Z97" s="74">
        <f t="shared" si="108"/>
        <v>0</v>
      </c>
      <c r="AA97" s="74">
        <f t="shared" si="108"/>
        <v>0</v>
      </c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5"/>
      <c r="AQ97" s="75"/>
      <c r="AR97" s="75"/>
      <c r="AS97" s="75"/>
      <c r="AT97" s="75">
        <v>379</v>
      </c>
      <c r="AU97" s="75"/>
      <c r="AV97" s="75"/>
      <c r="AW97" s="74">
        <f>AR97+AT97+AU97+AV97</f>
        <v>379</v>
      </c>
      <c r="AX97" s="74">
        <f>AS97+AV97</f>
        <v>0</v>
      </c>
      <c r="AY97" s="74"/>
      <c r="AZ97" s="74"/>
      <c r="BA97" s="74"/>
      <c r="BB97" s="75"/>
      <c r="BC97" s="75"/>
      <c r="BD97" s="74">
        <f>AW97+AY97+AZ97+BA97+BB97+BC97</f>
        <v>379</v>
      </c>
      <c r="BE97" s="74">
        <f>AX97+BC97</f>
        <v>0</v>
      </c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</row>
    <row r="98" spans="1:57" ht="18.75" customHeight="1">
      <c r="A98" s="111"/>
      <c r="B98" s="54"/>
      <c r="C98" s="54"/>
      <c r="D98" s="55"/>
      <c r="E98" s="54"/>
      <c r="F98" s="6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60"/>
      <c r="Y98" s="60"/>
      <c r="Z98" s="60"/>
      <c r="AA98" s="60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9"/>
      <c r="AQ98" s="59"/>
      <c r="AR98" s="59"/>
      <c r="AS98" s="59"/>
      <c r="AT98" s="58"/>
      <c r="AU98" s="58"/>
      <c r="AV98" s="58"/>
      <c r="AW98" s="58"/>
      <c r="AX98" s="58"/>
      <c r="AY98" s="59"/>
      <c r="AZ98" s="59"/>
      <c r="BA98" s="59"/>
      <c r="BB98" s="59"/>
      <c r="BC98" s="59"/>
      <c r="BD98" s="59"/>
      <c r="BE98" s="59"/>
    </row>
    <row r="99" spans="1:72" s="12" customFormat="1" ht="18.75">
      <c r="A99" s="68" t="s">
        <v>39</v>
      </c>
      <c r="B99" s="69" t="s">
        <v>135</v>
      </c>
      <c r="C99" s="69" t="s">
        <v>136</v>
      </c>
      <c r="D99" s="80"/>
      <c r="E99" s="69"/>
      <c r="F99" s="71">
        <f aca="true" t="shared" si="109" ref="F99:W100">F100</f>
        <v>3270</v>
      </c>
      <c r="G99" s="71">
        <f t="shared" si="109"/>
        <v>199</v>
      </c>
      <c r="H99" s="71">
        <f t="shared" si="109"/>
        <v>3469</v>
      </c>
      <c r="I99" s="71">
        <f t="shared" si="109"/>
        <v>0</v>
      </c>
      <c r="J99" s="71">
        <f t="shared" si="109"/>
        <v>3715</v>
      </c>
      <c r="K99" s="71">
        <f t="shared" si="109"/>
        <v>0</v>
      </c>
      <c r="L99" s="71">
        <f t="shared" si="109"/>
        <v>0</v>
      </c>
      <c r="M99" s="71">
        <f t="shared" si="109"/>
        <v>3469</v>
      </c>
      <c r="N99" s="71">
        <f t="shared" si="109"/>
        <v>0</v>
      </c>
      <c r="O99" s="71">
        <f t="shared" si="109"/>
        <v>-227</v>
      </c>
      <c r="P99" s="71">
        <f t="shared" si="109"/>
        <v>3242</v>
      </c>
      <c r="Q99" s="71">
        <f t="shared" si="109"/>
        <v>0</v>
      </c>
      <c r="R99" s="71">
        <f t="shared" si="109"/>
        <v>0</v>
      </c>
      <c r="S99" s="71">
        <f t="shared" si="109"/>
        <v>3242</v>
      </c>
      <c r="T99" s="71">
        <f t="shared" si="109"/>
        <v>0</v>
      </c>
      <c r="U99" s="71">
        <f t="shared" si="109"/>
        <v>0</v>
      </c>
      <c r="V99" s="71">
        <f t="shared" si="109"/>
        <v>3242</v>
      </c>
      <c r="W99" s="71">
        <f t="shared" si="109"/>
        <v>0</v>
      </c>
      <c r="X99" s="71">
        <f aca="true" t="shared" si="110" ref="X99:AM100">X100</f>
        <v>0</v>
      </c>
      <c r="Y99" s="71">
        <f t="shared" si="110"/>
        <v>0</v>
      </c>
      <c r="Z99" s="71">
        <f t="shared" si="110"/>
        <v>3242</v>
      </c>
      <c r="AA99" s="71">
        <f t="shared" si="110"/>
        <v>0</v>
      </c>
      <c r="AB99" s="71">
        <f t="shared" si="110"/>
        <v>0</v>
      </c>
      <c r="AC99" s="71">
        <f t="shared" si="110"/>
        <v>0</v>
      </c>
      <c r="AD99" s="71">
        <f t="shared" si="110"/>
        <v>0</v>
      </c>
      <c r="AE99" s="71">
        <f t="shared" si="110"/>
        <v>0</v>
      </c>
      <c r="AF99" s="71">
        <f t="shared" si="110"/>
        <v>0</v>
      </c>
      <c r="AG99" s="71">
        <f t="shared" si="110"/>
        <v>0</v>
      </c>
      <c r="AH99" s="71">
        <f t="shared" si="110"/>
        <v>3242</v>
      </c>
      <c r="AI99" s="71">
        <f t="shared" si="110"/>
        <v>0</v>
      </c>
      <c r="AJ99" s="71">
        <f t="shared" si="110"/>
        <v>0</v>
      </c>
      <c r="AK99" s="71">
        <f t="shared" si="110"/>
        <v>0</v>
      </c>
      <c r="AL99" s="71">
        <f t="shared" si="110"/>
        <v>0</v>
      </c>
      <c r="AM99" s="71">
        <f t="shared" si="110"/>
        <v>0</v>
      </c>
      <c r="AN99" s="71">
        <f aca="true" t="shared" si="111" ref="AI99:AX100">AN100</f>
        <v>3242</v>
      </c>
      <c r="AO99" s="71">
        <f t="shared" si="111"/>
        <v>0</v>
      </c>
      <c r="AP99" s="71">
        <f t="shared" si="111"/>
        <v>0</v>
      </c>
      <c r="AQ99" s="71">
        <f t="shared" si="111"/>
        <v>0</v>
      </c>
      <c r="AR99" s="71">
        <f t="shared" si="111"/>
        <v>3242</v>
      </c>
      <c r="AS99" s="71">
        <f t="shared" si="111"/>
        <v>0</v>
      </c>
      <c r="AT99" s="71">
        <f t="shared" si="111"/>
        <v>0</v>
      </c>
      <c r="AU99" s="71">
        <f t="shared" si="111"/>
        <v>0</v>
      </c>
      <c r="AV99" s="71">
        <f t="shared" si="111"/>
        <v>0</v>
      </c>
      <c r="AW99" s="71">
        <f t="shared" si="111"/>
        <v>3242</v>
      </c>
      <c r="AX99" s="71">
        <f t="shared" si="111"/>
        <v>0</v>
      </c>
      <c r="AY99" s="71">
        <f aca="true" t="shared" si="112" ref="AX99:BE100">AY100</f>
        <v>0</v>
      </c>
      <c r="AZ99" s="71">
        <f t="shared" si="112"/>
        <v>0</v>
      </c>
      <c r="BA99" s="71">
        <f t="shared" si="112"/>
        <v>0</v>
      </c>
      <c r="BB99" s="71">
        <f t="shared" si="112"/>
        <v>0</v>
      </c>
      <c r="BC99" s="71">
        <f t="shared" si="112"/>
        <v>0</v>
      </c>
      <c r="BD99" s="71">
        <f t="shared" si="112"/>
        <v>3242</v>
      </c>
      <c r="BE99" s="71">
        <f t="shared" si="112"/>
        <v>0</v>
      </c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</row>
    <row r="100" spans="1:72" s="14" customFormat="1" ht="22.5" customHeight="1">
      <c r="A100" s="82" t="s">
        <v>148</v>
      </c>
      <c r="B100" s="83" t="s">
        <v>135</v>
      </c>
      <c r="C100" s="83" t="s">
        <v>136</v>
      </c>
      <c r="D100" s="84" t="s">
        <v>149</v>
      </c>
      <c r="E100" s="83"/>
      <c r="F100" s="74">
        <f t="shared" si="109"/>
        <v>3270</v>
      </c>
      <c r="G100" s="74">
        <f t="shared" si="109"/>
        <v>199</v>
      </c>
      <c r="H100" s="74">
        <f t="shared" si="109"/>
        <v>3469</v>
      </c>
      <c r="I100" s="74">
        <f t="shared" si="109"/>
        <v>0</v>
      </c>
      <c r="J100" s="74">
        <f t="shared" si="109"/>
        <v>3715</v>
      </c>
      <c r="K100" s="74">
        <f t="shared" si="109"/>
        <v>0</v>
      </c>
      <c r="L100" s="74">
        <f t="shared" si="109"/>
        <v>0</v>
      </c>
      <c r="M100" s="74">
        <f t="shared" si="109"/>
        <v>3469</v>
      </c>
      <c r="N100" s="74">
        <f t="shared" si="109"/>
        <v>0</v>
      </c>
      <c r="O100" s="74">
        <f t="shared" si="109"/>
        <v>-227</v>
      </c>
      <c r="P100" s="74">
        <f t="shared" si="109"/>
        <v>3242</v>
      </c>
      <c r="Q100" s="74">
        <f t="shared" si="109"/>
        <v>0</v>
      </c>
      <c r="R100" s="74">
        <f t="shared" si="109"/>
        <v>0</v>
      </c>
      <c r="S100" s="74">
        <f t="shared" si="109"/>
        <v>3242</v>
      </c>
      <c r="T100" s="74">
        <f t="shared" si="109"/>
        <v>0</v>
      </c>
      <c r="U100" s="97"/>
      <c r="V100" s="74">
        <f>V101</f>
        <v>3242</v>
      </c>
      <c r="W100" s="74">
        <f t="shared" si="109"/>
        <v>0</v>
      </c>
      <c r="X100" s="74">
        <f t="shared" si="110"/>
        <v>0</v>
      </c>
      <c r="Y100" s="74">
        <f t="shared" si="110"/>
        <v>0</v>
      </c>
      <c r="Z100" s="74">
        <f t="shared" si="110"/>
        <v>3242</v>
      </c>
      <c r="AA100" s="74">
        <f t="shared" si="110"/>
        <v>0</v>
      </c>
      <c r="AB100" s="74">
        <f t="shared" si="110"/>
        <v>0</v>
      </c>
      <c r="AC100" s="74">
        <f t="shared" si="110"/>
        <v>0</v>
      </c>
      <c r="AD100" s="74">
        <f t="shared" si="110"/>
        <v>0</v>
      </c>
      <c r="AE100" s="74">
        <f t="shared" si="110"/>
        <v>0</v>
      </c>
      <c r="AF100" s="74">
        <f t="shared" si="110"/>
        <v>0</v>
      </c>
      <c r="AG100" s="74">
        <f t="shared" si="110"/>
        <v>0</v>
      </c>
      <c r="AH100" s="74">
        <f t="shared" si="110"/>
        <v>3242</v>
      </c>
      <c r="AI100" s="74">
        <f t="shared" si="111"/>
        <v>0</v>
      </c>
      <c r="AJ100" s="74">
        <f t="shared" si="111"/>
        <v>0</v>
      </c>
      <c r="AK100" s="74">
        <f t="shared" si="111"/>
        <v>0</v>
      </c>
      <c r="AL100" s="74">
        <f t="shared" si="111"/>
        <v>0</v>
      </c>
      <c r="AM100" s="74">
        <f t="shared" si="111"/>
        <v>0</v>
      </c>
      <c r="AN100" s="74">
        <f t="shared" si="111"/>
        <v>3242</v>
      </c>
      <c r="AO100" s="74">
        <f t="shared" si="111"/>
        <v>0</v>
      </c>
      <c r="AP100" s="74">
        <f t="shared" si="111"/>
        <v>0</v>
      </c>
      <c r="AQ100" s="74">
        <f t="shared" si="111"/>
        <v>0</v>
      </c>
      <c r="AR100" s="74">
        <f t="shared" si="111"/>
        <v>3242</v>
      </c>
      <c r="AS100" s="74">
        <f t="shared" si="111"/>
        <v>0</v>
      </c>
      <c r="AT100" s="74">
        <f t="shared" si="111"/>
        <v>0</v>
      </c>
      <c r="AU100" s="74">
        <f t="shared" si="111"/>
        <v>0</v>
      </c>
      <c r="AV100" s="74">
        <f t="shared" si="111"/>
        <v>0</v>
      </c>
      <c r="AW100" s="74">
        <f t="shared" si="111"/>
        <v>3242</v>
      </c>
      <c r="AX100" s="74">
        <f t="shared" si="112"/>
        <v>0</v>
      </c>
      <c r="AY100" s="74">
        <f t="shared" si="112"/>
        <v>0</v>
      </c>
      <c r="AZ100" s="74">
        <f t="shared" si="112"/>
        <v>0</v>
      </c>
      <c r="BA100" s="74">
        <f t="shared" si="112"/>
        <v>0</v>
      </c>
      <c r="BB100" s="74">
        <f t="shared" si="112"/>
        <v>0</v>
      </c>
      <c r="BC100" s="74">
        <f t="shared" si="112"/>
        <v>0</v>
      </c>
      <c r="BD100" s="74">
        <f t="shared" si="112"/>
        <v>3242</v>
      </c>
      <c r="BE100" s="74">
        <f t="shared" si="112"/>
        <v>0</v>
      </c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s="16" customFormat="1" ht="68.25" customHeight="1">
      <c r="A101" s="82" t="s">
        <v>137</v>
      </c>
      <c r="B101" s="83" t="s">
        <v>135</v>
      </c>
      <c r="C101" s="83" t="s">
        <v>136</v>
      </c>
      <c r="D101" s="84" t="s">
        <v>149</v>
      </c>
      <c r="E101" s="83" t="s">
        <v>138</v>
      </c>
      <c r="F101" s="74">
        <v>3270</v>
      </c>
      <c r="G101" s="74">
        <f>H101-F101</f>
        <v>199</v>
      </c>
      <c r="H101" s="74">
        <v>3469</v>
      </c>
      <c r="I101" s="74"/>
      <c r="J101" s="74">
        <v>3715</v>
      </c>
      <c r="K101" s="76"/>
      <c r="L101" s="76"/>
      <c r="M101" s="74">
        <f>H101+K101</f>
        <v>3469</v>
      </c>
      <c r="N101" s="75"/>
      <c r="O101" s="74">
        <f>P101-M101</f>
        <v>-227</v>
      </c>
      <c r="P101" s="74">
        <v>3242</v>
      </c>
      <c r="Q101" s="74"/>
      <c r="R101" s="76"/>
      <c r="S101" s="74">
        <f>P101+R101</f>
        <v>3242</v>
      </c>
      <c r="T101" s="74"/>
      <c r="U101" s="76"/>
      <c r="V101" s="74">
        <f>U101+S101</f>
        <v>3242</v>
      </c>
      <c r="W101" s="74">
        <f>T101</f>
        <v>0</v>
      </c>
      <c r="X101" s="77"/>
      <c r="Y101" s="77"/>
      <c r="Z101" s="74">
        <f>V101+X101+Y101</f>
        <v>3242</v>
      </c>
      <c r="AA101" s="74">
        <f>W101+Y101</f>
        <v>0</v>
      </c>
      <c r="AB101" s="76"/>
      <c r="AC101" s="76"/>
      <c r="AD101" s="76"/>
      <c r="AE101" s="76"/>
      <c r="AF101" s="76"/>
      <c r="AG101" s="76"/>
      <c r="AH101" s="74">
        <f>Z101+AB101+AC101+AD101+AE101+AF101+AG101</f>
        <v>3242</v>
      </c>
      <c r="AI101" s="74">
        <f>AA101+AG101</f>
        <v>0</v>
      </c>
      <c r="AJ101" s="74"/>
      <c r="AK101" s="74"/>
      <c r="AL101" s="76"/>
      <c r="AM101" s="76"/>
      <c r="AN101" s="74">
        <f>AH101+AJ101+AK101+AL101+AM101</f>
        <v>3242</v>
      </c>
      <c r="AO101" s="74">
        <f>AI101+AM101</f>
        <v>0</v>
      </c>
      <c r="AP101" s="75"/>
      <c r="AQ101" s="75"/>
      <c r="AR101" s="74">
        <f>AN101+AP101+AQ101</f>
        <v>3242</v>
      </c>
      <c r="AS101" s="74">
        <f>AO101+AQ101</f>
        <v>0</v>
      </c>
      <c r="AT101" s="76"/>
      <c r="AU101" s="76"/>
      <c r="AV101" s="76"/>
      <c r="AW101" s="74">
        <f>AR101+AT101+AU101+AV101</f>
        <v>3242</v>
      </c>
      <c r="AX101" s="74">
        <f>AS101+AV101</f>
        <v>0</v>
      </c>
      <c r="AY101" s="74"/>
      <c r="AZ101" s="74"/>
      <c r="BA101" s="74"/>
      <c r="BB101" s="75"/>
      <c r="BC101" s="75"/>
      <c r="BD101" s="74">
        <f>AW101+AY101+AZ101+BA101+BB101+BC101</f>
        <v>3242</v>
      </c>
      <c r="BE101" s="74">
        <f>AX101+BC101</f>
        <v>0</v>
      </c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</row>
    <row r="102" spans="1:72" s="16" customFormat="1" ht="21" customHeight="1">
      <c r="A102" s="82"/>
      <c r="B102" s="83"/>
      <c r="C102" s="83"/>
      <c r="D102" s="84"/>
      <c r="E102" s="83"/>
      <c r="F102" s="77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5"/>
      <c r="W102" s="75"/>
      <c r="X102" s="77"/>
      <c r="Y102" s="77"/>
      <c r="Z102" s="74"/>
      <c r="AA102" s="74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5"/>
      <c r="AQ102" s="75"/>
      <c r="AR102" s="75"/>
      <c r="AS102" s="75"/>
      <c r="AT102" s="76"/>
      <c r="AU102" s="76"/>
      <c r="AV102" s="76"/>
      <c r="AW102" s="76"/>
      <c r="AX102" s="76"/>
      <c r="AY102" s="75"/>
      <c r="AZ102" s="75"/>
      <c r="BA102" s="75"/>
      <c r="BB102" s="75"/>
      <c r="BC102" s="75"/>
      <c r="BD102" s="75"/>
      <c r="BE102" s="7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</row>
    <row r="103" spans="1:72" s="16" customFormat="1" ht="21" customHeight="1">
      <c r="A103" s="68" t="s">
        <v>40</v>
      </c>
      <c r="B103" s="69" t="s">
        <v>135</v>
      </c>
      <c r="C103" s="69" t="s">
        <v>154</v>
      </c>
      <c r="D103" s="80"/>
      <c r="E103" s="69"/>
      <c r="F103" s="81">
        <f aca="true" t="shared" si="113" ref="F103:N103">F104+F106+F109</f>
        <v>274994</v>
      </c>
      <c r="G103" s="81">
        <f t="shared" si="113"/>
        <v>94406</v>
      </c>
      <c r="H103" s="81">
        <f t="shared" si="113"/>
        <v>369400</v>
      </c>
      <c r="I103" s="81">
        <f t="shared" si="113"/>
        <v>0</v>
      </c>
      <c r="J103" s="81">
        <f t="shared" si="113"/>
        <v>412530</v>
      </c>
      <c r="K103" s="81">
        <f t="shared" si="113"/>
        <v>0</v>
      </c>
      <c r="L103" s="81">
        <f t="shared" si="113"/>
        <v>0</v>
      </c>
      <c r="M103" s="81">
        <f t="shared" si="113"/>
        <v>369400</v>
      </c>
      <c r="N103" s="81">
        <f t="shared" si="113"/>
        <v>0</v>
      </c>
      <c r="O103" s="81">
        <f aca="true" t="shared" si="114" ref="O103:T103">O104+O106+O109</f>
        <v>-207059</v>
      </c>
      <c r="P103" s="81">
        <f t="shared" si="114"/>
        <v>162341</v>
      </c>
      <c r="Q103" s="81">
        <f t="shared" si="114"/>
        <v>0</v>
      </c>
      <c r="R103" s="81">
        <f t="shared" si="114"/>
        <v>0</v>
      </c>
      <c r="S103" s="81">
        <f t="shared" si="114"/>
        <v>162341</v>
      </c>
      <c r="T103" s="81">
        <f t="shared" si="114"/>
        <v>0</v>
      </c>
      <c r="U103" s="81">
        <f>U104+U106+U109</f>
        <v>0</v>
      </c>
      <c r="V103" s="81">
        <f>V104+V106+V109</f>
        <v>162341</v>
      </c>
      <c r="W103" s="81">
        <f>W104+W106+W109</f>
        <v>0</v>
      </c>
      <c r="X103" s="81">
        <f>X104+X106+X109+X117</f>
        <v>320</v>
      </c>
      <c r="Y103" s="81">
        <f>Y104+Y106+Y109+Y117</f>
        <v>0</v>
      </c>
      <c r="Z103" s="81">
        <f>Z104+Z106+Z109+Z117</f>
        <v>162661</v>
      </c>
      <c r="AA103" s="81">
        <f aca="true" t="shared" si="115" ref="AA103:AH103">AA104+AA106+AA109+AA117</f>
        <v>0</v>
      </c>
      <c r="AB103" s="81">
        <f t="shared" si="115"/>
        <v>0</v>
      </c>
      <c r="AC103" s="81">
        <f t="shared" si="115"/>
        <v>0</v>
      </c>
      <c r="AD103" s="81">
        <f t="shared" si="115"/>
        <v>0</v>
      </c>
      <c r="AE103" s="81">
        <f t="shared" si="115"/>
        <v>0</v>
      </c>
      <c r="AF103" s="81">
        <f t="shared" si="115"/>
        <v>0</v>
      </c>
      <c r="AG103" s="81">
        <f t="shared" si="115"/>
        <v>0</v>
      </c>
      <c r="AH103" s="81">
        <f t="shared" si="115"/>
        <v>162661</v>
      </c>
      <c r="AI103" s="81">
        <f aca="true" t="shared" si="116" ref="AI103:BE103">AI104+AI106+AI109+AI117</f>
        <v>0</v>
      </c>
      <c r="AJ103" s="81">
        <f t="shared" si="116"/>
        <v>0</v>
      </c>
      <c r="AK103" s="81">
        <f t="shared" si="116"/>
        <v>0</v>
      </c>
      <c r="AL103" s="81">
        <f t="shared" si="116"/>
        <v>0</v>
      </c>
      <c r="AM103" s="81">
        <f t="shared" si="116"/>
        <v>0</v>
      </c>
      <c r="AN103" s="81">
        <f t="shared" si="116"/>
        <v>162661</v>
      </c>
      <c r="AO103" s="81">
        <f t="shared" si="116"/>
        <v>0</v>
      </c>
      <c r="AP103" s="81">
        <f t="shared" si="116"/>
        <v>0</v>
      </c>
      <c r="AQ103" s="81">
        <f t="shared" si="116"/>
        <v>0</v>
      </c>
      <c r="AR103" s="81">
        <f t="shared" si="116"/>
        <v>162661</v>
      </c>
      <c r="AS103" s="81">
        <f t="shared" si="116"/>
        <v>0</v>
      </c>
      <c r="AT103" s="81">
        <f t="shared" si="116"/>
        <v>0</v>
      </c>
      <c r="AU103" s="81">
        <f t="shared" si="116"/>
        <v>0</v>
      </c>
      <c r="AV103" s="81">
        <f t="shared" si="116"/>
        <v>7078</v>
      </c>
      <c r="AW103" s="81">
        <f t="shared" si="116"/>
        <v>169739</v>
      </c>
      <c r="AX103" s="81">
        <f t="shared" si="116"/>
        <v>7078</v>
      </c>
      <c r="AY103" s="81">
        <f t="shared" si="116"/>
        <v>0</v>
      </c>
      <c r="AZ103" s="81">
        <f t="shared" si="116"/>
        <v>0</v>
      </c>
      <c r="BA103" s="81">
        <f t="shared" si="116"/>
        <v>0</v>
      </c>
      <c r="BB103" s="81">
        <f t="shared" si="116"/>
        <v>22592</v>
      </c>
      <c r="BC103" s="81">
        <f t="shared" si="116"/>
        <v>5049</v>
      </c>
      <c r="BD103" s="81">
        <f t="shared" si="116"/>
        <v>197380</v>
      </c>
      <c r="BE103" s="81">
        <f t="shared" si="116"/>
        <v>12127</v>
      </c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</row>
    <row r="104" spans="1:72" s="16" customFormat="1" ht="67.5" customHeight="1" hidden="1">
      <c r="A104" s="82" t="s">
        <v>133</v>
      </c>
      <c r="B104" s="83" t="s">
        <v>135</v>
      </c>
      <c r="C104" s="83" t="s">
        <v>154</v>
      </c>
      <c r="D104" s="84" t="s">
        <v>124</v>
      </c>
      <c r="E104" s="69"/>
      <c r="F104" s="81">
        <f aca="true" t="shared" si="117" ref="F104:AA104">F105</f>
        <v>0</v>
      </c>
      <c r="G104" s="85">
        <f t="shared" si="117"/>
        <v>9403</v>
      </c>
      <c r="H104" s="85">
        <f t="shared" si="117"/>
        <v>9403</v>
      </c>
      <c r="I104" s="85">
        <f t="shared" si="117"/>
        <v>0</v>
      </c>
      <c r="J104" s="85">
        <f t="shared" si="117"/>
        <v>9073</v>
      </c>
      <c r="K104" s="85">
        <f t="shared" si="117"/>
        <v>0</v>
      </c>
      <c r="L104" s="85">
        <f t="shared" si="117"/>
        <v>0</v>
      </c>
      <c r="M104" s="85">
        <f t="shared" si="117"/>
        <v>9403</v>
      </c>
      <c r="N104" s="85">
        <f t="shared" si="117"/>
        <v>0</v>
      </c>
      <c r="O104" s="85">
        <f t="shared" si="117"/>
        <v>-9403</v>
      </c>
      <c r="P104" s="85">
        <f t="shared" si="117"/>
        <v>0</v>
      </c>
      <c r="Q104" s="85">
        <f t="shared" si="117"/>
        <v>0</v>
      </c>
      <c r="R104" s="85">
        <f t="shared" si="117"/>
        <v>0</v>
      </c>
      <c r="S104" s="85">
        <f t="shared" si="117"/>
        <v>0</v>
      </c>
      <c r="T104" s="85">
        <f t="shared" si="117"/>
        <v>0</v>
      </c>
      <c r="U104" s="85">
        <f t="shared" si="117"/>
        <v>0</v>
      </c>
      <c r="V104" s="85">
        <f t="shared" si="117"/>
        <v>0</v>
      </c>
      <c r="W104" s="85">
        <f t="shared" si="117"/>
        <v>0</v>
      </c>
      <c r="X104" s="85">
        <f t="shared" si="117"/>
        <v>0</v>
      </c>
      <c r="Y104" s="85">
        <f t="shared" si="117"/>
        <v>0</v>
      </c>
      <c r="Z104" s="85">
        <f t="shared" si="117"/>
        <v>0</v>
      </c>
      <c r="AA104" s="85">
        <f t="shared" si="117"/>
        <v>0</v>
      </c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5"/>
      <c r="AQ104" s="75"/>
      <c r="AR104" s="75"/>
      <c r="AS104" s="75"/>
      <c r="AT104" s="76"/>
      <c r="AU104" s="76"/>
      <c r="AV104" s="76"/>
      <c r="AW104" s="76"/>
      <c r="AX104" s="76"/>
      <c r="AY104" s="75"/>
      <c r="AZ104" s="75"/>
      <c r="BA104" s="75"/>
      <c r="BB104" s="75"/>
      <c r="BC104" s="75"/>
      <c r="BD104" s="75"/>
      <c r="BE104" s="7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</row>
    <row r="105" spans="1:72" s="16" customFormat="1" ht="39.75" customHeight="1" hidden="1">
      <c r="A105" s="82" t="s">
        <v>229</v>
      </c>
      <c r="B105" s="83" t="s">
        <v>135</v>
      </c>
      <c r="C105" s="83" t="s">
        <v>154</v>
      </c>
      <c r="D105" s="84" t="s">
        <v>124</v>
      </c>
      <c r="E105" s="83" t="s">
        <v>230</v>
      </c>
      <c r="F105" s="81"/>
      <c r="G105" s="74">
        <f>H105-F105</f>
        <v>9403</v>
      </c>
      <c r="H105" s="85">
        <v>9403</v>
      </c>
      <c r="I105" s="85"/>
      <c r="J105" s="85">
        <v>9073</v>
      </c>
      <c r="K105" s="76"/>
      <c r="L105" s="76"/>
      <c r="M105" s="74">
        <f>H105+K105</f>
        <v>9403</v>
      </c>
      <c r="N105" s="75"/>
      <c r="O105" s="74">
        <f>P105-M105</f>
        <v>-9403</v>
      </c>
      <c r="P105" s="74"/>
      <c r="Q105" s="74"/>
      <c r="R105" s="76"/>
      <c r="S105" s="74">
        <f>P105+R105</f>
        <v>0</v>
      </c>
      <c r="T105" s="74"/>
      <c r="U105" s="74">
        <f aca="true" t="shared" si="118" ref="U105:AA105">R105+T105</f>
        <v>0</v>
      </c>
      <c r="V105" s="74">
        <f t="shared" si="118"/>
        <v>0</v>
      </c>
      <c r="W105" s="74">
        <f t="shared" si="118"/>
        <v>0</v>
      </c>
      <c r="X105" s="74">
        <f t="shared" si="118"/>
        <v>0</v>
      </c>
      <c r="Y105" s="74">
        <f t="shared" si="118"/>
        <v>0</v>
      </c>
      <c r="Z105" s="74">
        <f t="shared" si="118"/>
        <v>0</v>
      </c>
      <c r="AA105" s="74">
        <f t="shared" si="118"/>
        <v>0</v>
      </c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5"/>
      <c r="AQ105" s="75"/>
      <c r="AR105" s="75"/>
      <c r="AS105" s="75"/>
      <c r="AT105" s="76"/>
      <c r="AU105" s="76"/>
      <c r="AV105" s="76"/>
      <c r="AW105" s="76"/>
      <c r="AX105" s="76"/>
      <c r="AY105" s="75"/>
      <c r="AZ105" s="75"/>
      <c r="BA105" s="75"/>
      <c r="BB105" s="75"/>
      <c r="BC105" s="75"/>
      <c r="BD105" s="75"/>
      <c r="BE105" s="7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</row>
    <row r="106" spans="1:72" s="16" customFormat="1" ht="18" customHeight="1">
      <c r="A106" s="82" t="s">
        <v>155</v>
      </c>
      <c r="B106" s="83" t="s">
        <v>135</v>
      </c>
      <c r="C106" s="83" t="s">
        <v>154</v>
      </c>
      <c r="D106" s="84" t="s">
        <v>156</v>
      </c>
      <c r="E106" s="83"/>
      <c r="F106" s="85">
        <f aca="true" t="shared" si="119" ref="F106:U107">F107</f>
        <v>1968</v>
      </c>
      <c r="G106" s="85">
        <f t="shared" si="119"/>
        <v>225</v>
      </c>
      <c r="H106" s="85">
        <f t="shared" si="119"/>
        <v>2193</v>
      </c>
      <c r="I106" s="85">
        <f t="shared" si="119"/>
        <v>0</v>
      </c>
      <c r="J106" s="85">
        <f t="shared" si="119"/>
        <v>2530</v>
      </c>
      <c r="K106" s="85">
        <f t="shared" si="119"/>
        <v>0</v>
      </c>
      <c r="L106" s="85">
        <f t="shared" si="119"/>
        <v>0</v>
      </c>
      <c r="M106" s="85">
        <f t="shared" si="119"/>
        <v>2193</v>
      </c>
      <c r="N106" s="85">
        <f t="shared" si="119"/>
        <v>0</v>
      </c>
      <c r="O106" s="85">
        <f t="shared" si="119"/>
        <v>-169</v>
      </c>
      <c r="P106" s="85">
        <f t="shared" si="119"/>
        <v>2024</v>
      </c>
      <c r="Q106" s="85">
        <f t="shared" si="119"/>
        <v>0</v>
      </c>
      <c r="R106" s="85">
        <f t="shared" si="119"/>
        <v>0</v>
      </c>
      <c r="S106" s="85">
        <f t="shared" si="119"/>
        <v>2024</v>
      </c>
      <c r="T106" s="85">
        <f t="shared" si="119"/>
        <v>0</v>
      </c>
      <c r="U106" s="85">
        <f t="shared" si="119"/>
        <v>0</v>
      </c>
      <c r="V106" s="85">
        <f>V107</f>
        <v>2024</v>
      </c>
      <c r="W106" s="85">
        <f aca="true" t="shared" si="120" ref="W106:AL107">W107</f>
        <v>0</v>
      </c>
      <c r="X106" s="85">
        <f t="shared" si="120"/>
        <v>0</v>
      </c>
      <c r="Y106" s="85">
        <f t="shared" si="120"/>
        <v>0</v>
      </c>
      <c r="Z106" s="85">
        <f t="shared" si="120"/>
        <v>2024</v>
      </c>
      <c r="AA106" s="85">
        <f t="shared" si="120"/>
        <v>0</v>
      </c>
      <c r="AB106" s="85">
        <f t="shared" si="120"/>
        <v>0</v>
      </c>
      <c r="AC106" s="85">
        <f t="shared" si="120"/>
        <v>0</v>
      </c>
      <c r="AD106" s="85">
        <f t="shared" si="120"/>
        <v>0</v>
      </c>
      <c r="AE106" s="85">
        <f t="shared" si="120"/>
        <v>0</v>
      </c>
      <c r="AF106" s="85">
        <f t="shared" si="120"/>
        <v>0</v>
      </c>
      <c r="AG106" s="85">
        <f t="shared" si="120"/>
        <v>0</v>
      </c>
      <c r="AH106" s="85">
        <f t="shared" si="120"/>
        <v>2024</v>
      </c>
      <c r="AI106" s="85">
        <f t="shared" si="120"/>
        <v>0</v>
      </c>
      <c r="AJ106" s="85">
        <f t="shared" si="120"/>
        <v>0</v>
      </c>
      <c r="AK106" s="85">
        <f t="shared" si="120"/>
        <v>0</v>
      </c>
      <c r="AL106" s="85">
        <f t="shared" si="120"/>
        <v>0</v>
      </c>
      <c r="AM106" s="85">
        <f aca="true" t="shared" si="121" ref="AI106:AX107">AM107</f>
        <v>0</v>
      </c>
      <c r="AN106" s="85">
        <f t="shared" si="121"/>
        <v>2024</v>
      </c>
      <c r="AO106" s="85">
        <f t="shared" si="121"/>
        <v>0</v>
      </c>
      <c r="AP106" s="85">
        <f t="shared" si="121"/>
        <v>0</v>
      </c>
      <c r="AQ106" s="85">
        <f t="shared" si="121"/>
        <v>0</v>
      </c>
      <c r="AR106" s="85">
        <f t="shared" si="121"/>
        <v>2024</v>
      </c>
      <c r="AS106" s="85">
        <f t="shared" si="121"/>
        <v>0</v>
      </c>
      <c r="AT106" s="85">
        <f t="shared" si="121"/>
        <v>0</v>
      </c>
      <c r="AU106" s="85">
        <f t="shared" si="121"/>
        <v>0</v>
      </c>
      <c r="AV106" s="85">
        <f t="shared" si="121"/>
        <v>0</v>
      </c>
      <c r="AW106" s="85">
        <f t="shared" si="121"/>
        <v>2024</v>
      </c>
      <c r="AX106" s="85">
        <f t="shared" si="121"/>
        <v>0</v>
      </c>
      <c r="AY106" s="85">
        <f aca="true" t="shared" si="122" ref="AY106:BE107">AY107</f>
        <v>0</v>
      </c>
      <c r="AZ106" s="85">
        <f t="shared" si="122"/>
        <v>0</v>
      </c>
      <c r="BA106" s="85">
        <f t="shared" si="122"/>
        <v>0</v>
      </c>
      <c r="BB106" s="85">
        <f t="shared" si="122"/>
        <v>0</v>
      </c>
      <c r="BC106" s="85">
        <f t="shared" si="122"/>
        <v>0</v>
      </c>
      <c r="BD106" s="85">
        <f t="shared" si="122"/>
        <v>2024</v>
      </c>
      <c r="BE106" s="85">
        <f t="shared" si="122"/>
        <v>0</v>
      </c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</row>
    <row r="107" spans="1:72" s="16" customFormat="1" ht="92.25" customHeight="1">
      <c r="A107" s="113" t="s">
        <v>198</v>
      </c>
      <c r="B107" s="83" t="s">
        <v>135</v>
      </c>
      <c r="C107" s="83" t="s">
        <v>154</v>
      </c>
      <c r="D107" s="84" t="s">
        <v>193</v>
      </c>
      <c r="E107" s="83"/>
      <c r="F107" s="85">
        <f t="shared" si="119"/>
        <v>1968</v>
      </c>
      <c r="G107" s="85">
        <f t="shared" si="119"/>
        <v>225</v>
      </c>
      <c r="H107" s="85">
        <f t="shared" si="119"/>
        <v>2193</v>
      </c>
      <c r="I107" s="85">
        <f t="shared" si="119"/>
        <v>0</v>
      </c>
      <c r="J107" s="85">
        <f t="shared" si="119"/>
        <v>2530</v>
      </c>
      <c r="K107" s="85">
        <f t="shared" si="119"/>
        <v>0</v>
      </c>
      <c r="L107" s="85">
        <f t="shared" si="119"/>
        <v>0</v>
      </c>
      <c r="M107" s="85">
        <f t="shared" si="119"/>
        <v>2193</v>
      </c>
      <c r="N107" s="85">
        <f t="shared" si="119"/>
        <v>0</v>
      </c>
      <c r="O107" s="85">
        <f t="shared" si="119"/>
        <v>-169</v>
      </c>
      <c r="P107" s="85">
        <f t="shared" si="119"/>
        <v>2024</v>
      </c>
      <c r="Q107" s="85">
        <f t="shared" si="119"/>
        <v>0</v>
      </c>
      <c r="R107" s="85">
        <f t="shared" si="119"/>
        <v>0</v>
      </c>
      <c r="S107" s="85">
        <f t="shared" si="119"/>
        <v>2024</v>
      </c>
      <c r="T107" s="85">
        <f t="shared" si="119"/>
        <v>0</v>
      </c>
      <c r="U107" s="85">
        <f t="shared" si="119"/>
        <v>0</v>
      </c>
      <c r="V107" s="85">
        <f>V108</f>
        <v>2024</v>
      </c>
      <c r="W107" s="85">
        <f t="shared" si="120"/>
        <v>0</v>
      </c>
      <c r="X107" s="85">
        <f t="shared" si="120"/>
        <v>0</v>
      </c>
      <c r="Y107" s="85">
        <f t="shared" si="120"/>
        <v>0</v>
      </c>
      <c r="Z107" s="85">
        <f t="shared" si="120"/>
        <v>2024</v>
      </c>
      <c r="AA107" s="85">
        <f t="shared" si="120"/>
        <v>0</v>
      </c>
      <c r="AB107" s="85">
        <f t="shared" si="120"/>
        <v>0</v>
      </c>
      <c r="AC107" s="85">
        <f t="shared" si="120"/>
        <v>0</v>
      </c>
      <c r="AD107" s="85">
        <f t="shared" si="120"/>
        <v>0</v>
      </c>
      <c r="AE107" s="85">
        <f t="shared" si="120"/>
        <v>0</v>
      </c>
      <c r="AF107" s="85">
        <f t="shared" si="120"/>
        <v>0</v>
      </c>
      <c r="AG107" s="85">
        <f t="shared" si="120"/>
        <v>0</v>
      </c>
      <c r="AH107" s="85">
        <f t="shared" si="120"/>
        <v>2024</v>
      </c>
      <c r="AI107" s="85">
        <f t="shared" si="121"/>
        <v>0</v>
      </c>
      <c r="AJ107" s="85">
        <f t="shared" si="121"/>
        <v>0</v>
      </c>
      <c r="AK107" s="85">
        <f t="shared" si="121"/>
        <v>0</v>
      </c>
      <c r="AL107" s="85">
        <f t="shared" si="121"/>
        <v>0</v>
      </c>
      <c r="AM107" s="85">
        <f t="shared" si="121"/>
        <v>0</v>
      </c>
      <c r="AN107" s="85">
        <f t="shared" si="121"/>
        <v>2024</v>
      </c>
      <c r="AO107" s="85">
        <f t="shared" si="121"/>
        <v>0</v>
      </c>
      <c r="AP107" s="85">
        <f t="shared" si="121"/>
        <v>0</v>
      </c>
      <c r="AQ107" s="85">
        <f t="shared" si="121"/>
        <v>0</v>
      </c>
      <c r="AR107" s="85">
        <f t="shared" si="121"/>
        <v>2024</v>
      </c>
      <c r="AS107" s="85">
        <f t="shared" si="121"/>
        <v>0</v>
      </c>
      <c r="AT107" s="85">
        <f t="shared" si="121"/>
        <v>0</v>
      </c>
      <c r="AU107" s="85">
        <f t="shared" si="121"/>
        <v>0</v>
      </c>
      <c r="AV107" s="85">
        <f t="shared" si="121"/>
        <v>0</v>
      </c>
      <c r="AW107" s="85">
        <f t="shared" si="121"/>
        <v>2024</v>
      </c>
      <c r="AX107" s="85">
        <f t="shared" si="121"/>
        <v>0</v>
      </c>
      <c r="AY107" s="85">
        <f t="shared" si="122"/>
        <v>0</v>
      </c>
      <c r="AZ107" s="85">
        <f t="shared" si="122"/>
        <v>0</v>
      </c>
      <c r="BA107" s="85">
        <f t="shared" si="122"/>
        <v>0</v>
      </c>
      <c r="BB107" s="85">
        <f t="shared" si="122"/>
        <v>0</v>
      </c>
      <c r="BC107" s="85">
        <f t="shared" si="122"/>
        <v>0</v>
      </c>
      <c r="BD107" s="85">
        <f t="shared" si="122"/>
        <v>2024</v>
      </c>
      <c r="BE107" s="85">
        <f t="shared" si="122"/>
        <v>0</v>
      </c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</row>
    <row r="108" spans="1:72" s="16" customFormat="1" ht="99.75" customHeight="1">
      <c r="A108" s="82" t="s">
        <v>253</v>
      </c>
      <c r="B108" s="83" t="s">
        <v>135</v>
      </c>
      <c r="C108" s="83" t="s">
        <v>154</v>
      </c>
      <c r="D108" s="84" t="s">
        <v>193</v>
      </c>
      <c r="E108" s="83" t="s">
        <v>144</v>
      </c>
      <c r="F108" s="74">
        <v>1968</v>
      </c>
      <c r="G108" s="74">
        <f>H108-F108</f>
        <v>225</v>
      </c>
      <c r="H108" s="74">
        <v>2193</v>
      </c>
      <c r="I108" s="74"/>
      <c r="J108" s="74">
        <v>2530</v>
      </c>
      <c r="K108" s="76"/>
      <c r="L108" s="76"/>
      <c r="M108" s="74">
        <f>H108+K108</f>
        <v>2193</v>
      </c>
      <c r="N108" s="75"/>
      <c r="O108" s="74">
        <f>P108-M108</f>
        <v>-169</v>
      </c>
      <c r="P108" s="74">
        <v>2024</v>
      </c>
      <c r="Q108" s="74"/>
      <c r="R108" s="76"/>
      <c r="S108" s="74">
        <f>P108+R108</f>
        <v>2024</v>
      </c>
      <c r="T108" s="74"/>
      <c r="U108" s="76"/>
      <c r="V108" s="74">
        <f>U108+S108</f>
        <v>2024</v>
      </c>
      <c r="W108" s="74">
        <f>T108</f>
        <v>0</v>
      </c>
      <c r="X108" s="77"/>
      <c r="Y108" s="77"/>
      <c r="Z108" s="74">
        <f>V108+X108+Y108</f>
        <v>2024</v>
      </c>
      <c r="AA108" s="74">
        <f>W108+Y108</f>
        <v>0</v>
      </c>
      <c r="AB108" s="76"/>
      <c r="AC108" s="76"/>
      <c r="AD108" s="76"/>
      <c r="AE108" s="76"/>
      <c r="AF108" s="76"/>
      <c r="AG108" s="76"/>
      <c r="AH108" s="74">
        <f>Z108+AB108+AC108+AD108+AE108+AF108+AG108</f>
        <v>2024</v>
      </c>
      <c r="AI108" s="74">
        <f>AA108+AG108</f>
        <v>0</v>
      </c>
      <c r="AJ108" s="74"/>
      <c r="AK108" s="74"/>
      <c r="AL108" s="76"/>
      <c r="AM108" s="76"/>
      <c r="AN108" s="74">
        <f>AH108+AJ108+AK108+AL108+AM108</f>
        <v>2024</v>
      </c>
      <c r="AO108" s="74">
        <f>AI108+AM108</f>
        <v>0</v>
      </c>
      <c r="AP108" s="75"/>
      <c r="AQ108" s="75"/>
      <c r="AR108" s="74">
        <f>AN108+AP108+AQ108</f>
        <v>2024</v>
      </c>
      <c r="AS108" s="74">
        <f>AO108+AQ108</f>
        <v>0</v>
      </c>
      <c r="AT108" s="76"/>
      <c r="AU108" s="76"/>
      <c r="AV108" s="76"/>
      <c r="AW108" s="74">
        <f>AR108+AT108+AU108+AV108</f>
        <v>2024</v>
      </c>
      <c r="AX108" s="74">
        <f>AS108+AV108</f>
        <v>0</v>
      </c>
      <c r="AY108" s="74"/>
      <c r="AZ108" s="74"/>
      <c r="BA108" s="74"/>
      <c r="BB108" s="75"/>
      <c r="BC108" s="75"/>
      <c r="BD108" s="74">
        <f>AW108+AY108+AZ108+BA108+BB108+BC108</f>
        <v>2024</v>
      </c>
      <c r="BE108" s="74">
        <f>AX108+BC108</f>
        <v>0</v>
      </c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</row>
    <row r="109" spans="1:72" s="16" customFormat="1" ht="16.5" customHeight="1">
      <c r="A109" s="82" t="s">
        <v>41</v>
      </c>
      <c r="B109" s="83" t="s">
        <v>135</v>
      </c>
      <c r="C109" s="83" t="s">
        <v>154</v>
      </c>
      <c r="D109" s="84" t="s">
        <v>158</v>
      </c>
      <c r="E109" s="83"/>
      <c r="F109" s="85">
        <f aca="true" t="shared" si="123" ref="F109:L109">F111+F113+F115</f>
        <v>273026</v>
      </c>
      <c r="G109" s="85">
        <f t="shared" si="123"/>
        <v>84778</v>
      </c>
      <c r="H109" s="85">
        <f t="shared" si="123"/>
        <v>357804</v>
      </c>
      <c r="I109" s="85">
        <f t="shared" si="123"/>
        <v>0</v>
      </c>
      <c r="J109" s="85">
        <f t="shared" si="123"/>
        <v>400927</v>
      </c>
      <c r="K109" s="85">
        <f t="shared" si="123"/>
        <v>0</v>
      </c>
      <c r="L109" s="85">
        <f t="shared" si="123"/>
        <v>0</v>
      </c>
      <c r="M109" s="85">
        <f aca="true" t="shared" si="124" ref="M109:T109">M110+M111+M113+M115</f>
        <v>357804</v>
      </c>
      <c r="N109" s="85">
        <f t="shared" si="124"/>
        <v>0</v>
      </c>
      <c r="O109" s="85">
        <f t="shared" si="124"/>
        <v>-197487</v>
      </c>
      <c r="P109" s="85">
        <f t="shared" si="124"/>
        <v>160317</v>
      </c>
      <c r="Q109" s="85">
        <f t="shared" si="124"/>
        <v>0</v>
      </c>
      <c r="R109" s="85">
        <f t="shared" si="124"/>
        <v>0</v>
      </c>
      <c r="S109" s="85">
        <f t="shared" si="124"/>
        <v>160317</v>
      </c>
      <c r="T109" s="85">
        <f t="shared" si="124"/>
        <v>0</v>
      </c>
      <c r="U109" s="85">
        <f aca="true" t="shared" si="125" ref="U109:AN109">U110+U111+U113+U115</f>
        <v>0</v>
      </c>
      <c r="V109" s="85">
        <f t="shared" si="125"/>
        <v>160317</v>
      </c>
      <c r="W109" s="85">
        <f t="shared" si="125"/>
        <v>0</v>
      </c>
      <c r="X109" s="85">
        <f t="shared" si="125"/>
        <v>-19567</v>
      </c>
      <c r="Y109" s="85">
        <f t="shared" si="125"/>
        <v>0</v>
      </c>
      <c r="Z109" s="85">
        <f t="shared" si="125"/>
        <v>140750</v>
      </c>
      <c r="AA109" s="85">
        <f t="shared" si="125"/>
        <v>0</v>
      </c>
      <c r="AB109" s="85">
        <f t="shared" si="125"/>
        <v>0</v>
      </c>
      <c r="AC109" s="85">
        <f t="shared" si="125"/>
        <v>0</v>
      </c>
      <c r="AD109" s="85">
        <f t="shared" si="125"/>
        <v>0</v>
      </c>
      <c r="AE109" s="85">
        <f t="shared" si="125"/>
        <v>0</v>
      </c>
      <c r="AF109" s="85">
        <f t="shared" si="125"/>
        <v>0</v>
      </c>
      <c r="AG109" s="85">
        <f t="shared" si="125"/>
        <v>0</v>
      </c>
      <c r="AH109" s="85">
        <f t="shared" si="125"/>
        <v>140750</v>
      </c>
      <c r="AI109" s="85">
        <f t="shared" si="125"/>
        <v>0</v>
      </c>
      <c r="AJ109" s="85">
        <f t="shared" si="125"/>
        <v>0</v>
      </c>
      <c r="AK109" s="85">
        <f t="shared" si="125"/>
        <v>0</v>
      </c>
      <c r="AL109" s="85">
        <f t="shared" si="125"/>
        <v>0</v>
      </c>
      <c r="AM109" s="85">
        <f t="shared" si="125"/>
        <v>0</v>
      </c>
      <c r="AN109" s="85">
        <f t="shared" si="125"/>
        <v>140750</v>
      </c>
      <c r="AO109" s="85">
        <f>AO110+AO111+AO113+AO115</f>
        <v>0</v>
      </c>
      <c r="AP109" s="85">
        <f>AP110+AP111+AP113+AP115</f>
        <v>0</v>
      </c>
      <c r="AQ109" s="85">
        <f>AQ110+AQ111+AQ113+AQ115</f>
        <v>0</v>
      </c>
      <c r="AR109" s="85">
        <f>AR110+AR111+AR113+AR115</f>
        <v>140750</v>
      </c>
      <c r="AS109" s="85">
        <f aca="true" t="shared" si="126" ref="AS109:BE109">AS110+AS111+AS113+AS115</f>
        <v>0</v>
      </c>
      <c r="AT109" s="85">
        <f t="shared" si="126"/>
        <v>0</v>
      </c>
      <c r="AU109" s="85">
        <f t="shared" si="126"/>
        <v>0</v>
      </c>
      <c r="AV109" s="85">
        <f t="shared" si="126"/>
        <v>0</v>
      </c>
      <c r="AW109" s="85">
        <f t="shared" si="126"/>
        <v>140750</v>
      </c>
      <c r="AX109" s="85">
        <f t="shared" si="126"/>
        <v>0</v>
      </c>
      <c r="AY109" s="85">
        <f t="shared" si="126"/>
        <v>0</v>
      </c>
      <c r="AZ109" s="85">
        <f t="shared" si="126"/>
        <v>0</v>
      </c>
      <c r="BA109" s="85">
        <f>BA110+BA111+BA113+BA115</f>
        <v>0</v>
      </c>
      <c r="BB109" s="85">
        <f t="shared" si="126"/>
        <v>22592</v>
      </c>
      <c r="BC109" s="85">
        <f t="shared" si="126"/>
        <v>0</v>
      </c>
      <c r="BD109" s="85">
        <f t="shared" si="126"/>
        <v>163342</v>
      </c>
      <c r="BE109" s="85">
        <f t="shared" si="126"/>
        <v>0</v>
      </c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</row>
    <row r="110" spans="1:72" s="16" customFormat="1" ht="84.75" customHeight="1" hidden="1">
      <c r="A110" s="82" t="s">
        <v>253</v>
      </c>
      <c r="B110" s="83" t="s">
        <v>135</v>
      </c>
      <c r="C110" s="83" t="s">
        <v>154</v>
      </c>
      <c r="D110" s="84" t="s">
        <v>158</v>
      </c>
      <c r="E110" s="83" t="s">
        <v>144</v>
      </c>
      <c r="F110" s="85"/>
      <c r="G110" s="85"/>
      <c r="H110" s="85"/>
      <c r="I110" s="85"/>
      <c r="J110" s="85"/>
      <c r="K110" s="85"/>
      <c r="L110" s="85"/>
      <c r="M110" s="85"/>
      <c r="N110" s="85"/>
      <c r="O110" s="74">
        <f>P110-M110</f>
        <v>0</v>
      </c>
      <c r="P110" s="85"/>
      <c r="Q110" s="85"/>
      <c r="R110" s="76"/>
      <c r="S110" s="76"/>
      <c r="T110" s="85"/>
      <c r="U110" s="76"/>
      <c r="V110" s="75"/>
      <c r="W110" s="75"/>
      <c r="X110" s="74"/>
      <c r="Y110" s="74"/>
      <c r="Z110" s="74"/>
      <c r="AA110" s="74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5"/>
      <c r="AQ110" s="75"/>
      <c r="AR110" s="75"/>
      <c r="AS110" s="75"/>
      <c r="AT110" s="76"/>
      <c r="AU110" s="76"/>
      <c r="AV110" s="76"/>
      <c r="AW110" s="76"/>
      <c r="AX110" s="76"/>
      <c r="AY110" s="75"/>
      <c r="AZ110" s="75"/>
      <c r="BA110" s="75"/>
      <c r="BB110" s="75"/>
      <c r="BC110" s="75"/>
      <c r="BD110" s="75"/>
      <c r="BE110" s="7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</row>
    <row r="111" spans="1:72" s="16" customFormat="1" ht="94.5" customHeight="1">
      <c r="A111" s="113" t="s">
        <v>199</v>
      </c>
      <c r="B111" s="83" t="s">
        <v>135</v>
      </c>
      <c r="C111" s="83" t="s">
        <v>154</v>
      </c>
      <c r="D111" s="84" t="s">
        <v>194</v>
      </c>
      <c r="E111" s="83"/>
      <c r="F111" s="85">
        <f aca="true" t="shared" si="127" ref="F111:BE111">F112</f>
        <v>133494</v>
      </c>
      <c r="G111" s="85">
        <f t="shared" si="127"/>
        <v>-45904</v>
      </c>
      <c r="H111" s="85">
        <f t="shared" si="127"/>
        <v>87590</v>
      </c>
      <c r="I111" s="85">
        <f t="shared" si="127"/>
        <v>0</v>
      </c>
      <c r="J111" s="85">
        <f t="shared" si="127"/>
        <v>93809</v>
      </c>
      <c r="K111" s="85">
        <f t="shared" si="127"/>
        <v>0</v>
      </c>
      <c r="L111" s="85">
        <f t="shared" si="127"/>
        <v>0</v>
      </c>
      <c r="M111" s="85">
        <f t="shared" si="127"/>
        <v>87590</v>
      </c>
      <c r="N111" s="85">
        <f t="shared" si="127"/>
        <v>0</v>
      </c>
      <c r="O111" s="85">
        <f t="shared" si="127"/>
        <v>-43675</v>
      </c>
      <c r="P111" s="85">
        <f t="shared" si="127"/>
        <v>43915</v>
      </c>
      <c r="Q111" s="85">
        <f t="shared" si="127"/>
        <v>0</v>
      </c>
      <c r="R111" s="85">
        <f t="shared" si="127"/>
        <v>0</v>
      </c>
      <c r="S111" s="85">
        <f t="shared" si="127"/>
        <v>43915</v>
      </c>
      <c r="T111" s="85">
        <f t="shared" si="127"/>
        <v>0</v>
      </c>
      <c r="U111" s="85">
        <f t="shared" si="127"/>
        <v>0</v>
      </c>
      <c r="V111" s="85">
        <f t="shared" si="127"/>
        <v>43915</v>
      </c>
      <c r="W111" s="85">
        <f t="shared" si="127"/>
        <v>0</v>
      </c>
      <c r="X111" s="85">
        <f t="shared" si="127"/>
        <v>-19887</v>
      </c>
      <c r="Y111" s="85">
        <f t="shared" si="127"/>
        <v>0</v>
      </c>
      <c r="Z111" s="85">
        <f t="shared" si="127"/>
        <v>24028</v>
      </c>
      <c r="AA111" s="85">
        <f t="shared" si="127"/>
        <v>0</v>
      </c>
      <c r="AB111" s="85">
        <f t="shared" si="127"/>
        <v>0</v>
      </c>
      <c r="AC111" s="85">
        <f t="shared" si="127"/>
        <v>0</v>
      </c>
      <c r="AD111" s="85">
        <f t="shared" si="127"/>
        <v>0</v>
      </c>
      <c r="AE111" s="85">
        <f t="shared" si="127"/>
        <v>0</v>
      </c>
      <c r="AF111" s="85">
        <f t="shared" si="127"/>
        <v>0</v>
      </c>
      <c r="AG111" s="85">
        <f t="shared" si="127"/>
        <v>0</v>
      </c>
      <c r="AH111" s="85">
        <f t="shared" si="127"/>
        <v>24028</v>
      </c>
      <c r="AI111" s="85">
        <f t="shared" si="127"/>
        <v>0</v>
      </c>
      <c r="AJ111" s="85">
        <f t="shared" si="127"/>
        <v>0</v>
      </c>
      <c r="AK111" s="85">
        <f t="shared" si="127"/>
        <v>0</v>
      </c>
      <c r="AL111" s="85">
        <f t="shared" si="127"/>
        <v>0</v>
      </c>
      <c r="AM111" s="85">
        <f t="shared" si="127"/>
        <v>0</v>
      </c>
      <c r="AN111" s="85">
        <f t="shared" si="127"/>
        <v>24028</v>
      </c>
      <c r="AO111" s="85">
        <f t="shared" si="127"/>
        <v>0</v>
      </c>
      <c r="AP111" s="85">
        <f t="shared" si="127"/>
        <v>0</v>
      </c>
      <c r="AQ111" s="85">
        <f t="shared" si="127"/>
        <v>0</v>
      </c>
      <c r="AR111" s="85">
        <f t="shared" si="127"/>
        <v>24028</v>
      </c>
      <c r="AS111" s="85">
        <f t="shared" si="127"/>
        <v>0</v>
      </c>
      <c r="AT111" s="85">
        <f t="shared" si="127"/>
        <v>0</v>
      </c>
      <c r="AU111" s="85">
        <f t="shared" si="127"/>
        <v>0</v>
      </c>
      <c r="AV111" s="85">
        <f t="shared" si="127"/>
        <v>0</v>
      </c>
      <c r="AW111" s="85">
        <f t="shared" si="127"/>
        <v>24028</v>
      </c>
      <c r="AX111" s="85">
        <f t="shared" si="127"/>
        <v>0</v>
      </c>
      <c r="AY111" s="85">
        <f t="shared" si="127"/>
        <v>0</v>
      </c>
      <c r="AZ111" s="85">
        <f t="shared" si="127"/>
        <v>0</v>
      </c>
      <c r="BA111" s="85">
        <f t="shared" si="127"/>
        <v>0</v>
      </c>
      <c r="BB111" s="85">
        <f t="shared" si="127"/>
        <v>11790</v>
      </c>
      <c r="BC111" s="85">
        <f t="shared" si="127"/>
        <v>0</v>
      </c>
      <c r="BD111" s="85">
        <f t="shared" si="127"/>
        <v>35818</v>
      </c>
      <c r="BE111" s="85">
        <f t="shared" si="127"/>
        <v>0</v>
      </c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</row>
    <row r="112" spans="1:72" s="16" customFormat="1" ht="102" customHeight="1">
      <c r="A112" s="82" t="s">
        <v>253</v>
      </c>
      <c r="B112" s="83" t="s">
        <v>135</v>
      </c>
      <c r="C112" s="83" t="s">
        <v>154</v>
      </c>
      <c r="D112" s="84" t="s">
        <v>194</v>
      </c>
      <c r="E112" s="83" t="s">
        <v>144</v>
      </c>
      <c r="F112" s="74">
        <v>133494</v>
      </c>
      <c r="G112" s="74">
        <f>H112-F112</f>
        <v>-45904</v>
      </c>
      <c r="H112" s="74">
        <v>87590</v>
      </c>
      <c r="I112" s="74"/>
      <c r="J112" s="74">
        <v>93809</v>
      </c>
      <c r="K112" s="76"/>
      <c r="L112" s="76"/>
      <c r="M112" s="74">
        <f>H112+K112</f>
        <v>87590</v>
      </c>
      <c r="N112" s="75"/>
      <c r="O112" s="74">
        <f>P112-M112</f>
        <v>-43675</v>
      </c>
      <c r="P112" s="74">
        <v>43915</v>
      </c>
      <c r="Q112" s="74"/>
      <c r="R112" s="76"/>
      <c r="S112" s="74">
        <f>P112+R112</f>
        <v>43915</v>
      </c>
      <c r="T112" s="74"/>
      <c r="U112" s="76"/>
      <c r="V112" s="74">
        <f>U112+S112</f>
        <v>43915</v>
      </c>
      <c r="W112" s="74">
        <f>T112</f>
        <v>0</v>
      </c>
      <c r="X112" s="74">
        <v>-19887</v>
      </c>
      <c r="Y112" s="77"/>
      <c r="Z112" s="74">
        <f>V112+X112+Y112</f>
        <v>24028</v>
      </c>
      <c r="AA112" s="74">
        <f>W112+Y112</f>
        <v>0</v>
      </c>
      <c r="AB112" s="76"/>
      <c r="AC112" s="76"/>
      <c r="AD112" s="76"/>
      <c r="AE112" s="76"/>
      <c r="AF112" s="76"/>
      <c r="AG112" s="76"/>
      <c r="AH112" s="74">
        <f>Z112+AB112+AC112+AD112+AE112+AF112+AG112</f>
        <v>24028</v>
      </c>
      <c r="AI112" s="74">
        <f>AA112+AG112</f>
        <v>0</v>
      </c>
      <c r="AJ112" s="74"/>
      <c r="AK112" s="74"/>
      <c r="AL112" s="76"/>
      <c r="AM112" s="76"/>
      <c r="AN112" s="74">
        <f>AH112+AJ112+AK112+AL112+AM112</f>
        <v>24028</v>
      </c>
      <c r="AO112" s="74">
        <f>AI112+AM112</f>
        <v>0</v>
      </c>
      <c r="AP112" s="75"/>
      <c r="AQ112" s="75"/>
      <c r="AR112" s="74">
        <f>AN112+AP112+AQ112</f>
        <v>24028</v>
      </c>
      <c r="AS112" s="74">
        <f>AO112+AQ112</f>
        <v>0</v>
      </c>
      <c r="AT112" s="76"/>
      <c r="AU112" s="76"/>
      <c r="AV112" s="76"/>
      <c r="AW112" s="74">
        <f>AR112+AT112+AU112+AV112</f>
        <v>24028</v>
      </c>
      <c r="AX112" s="74">
        <f>AS112+AV112</f>
        <v>0</v>
      </c>
      <c r="AY112" s="74"/>
      <c r="AZ112" s="74"/>
      <c r="BA112" s="74"/>
      <c r="BB112" s="74">
        <v>11790</v>
      </c>
      <c r="BC112" s="75"/>
      <c r="BD112" s="74">
        <f>AW112+AY112+AZ112+BA112+BB112+BC112</f>
        <v>35818</v>
      </c>
      <c r="BE112" s="74">
        <f>AX112+BC112</f>
        <v>0</v>
      </c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</row>
    <row r="113" spans="1:72" s="16" customFormat="1" ht="61.5" customHeight="1">
      <c r="A113" s="113" t="s">
        <v>200</v>
      </c>
      <c r="B113" s="83" t="s">
        <v>135</v>
      </c>
      <c r="C113" s="83" t="s">
        <v>154</v>
      </c>
      <c r="D113" s="84" t="s">
        <v>195</v>
      </c>
      <c r="E113" s="83"/>
      <c r="F113" s="85">
        <f aca="true" t="shared" si="128" ref="F113:BE113">F114</f>
        <v>128459</v>
      </c>
      <c r="G113" s="85">
        <f t="shared" si="128"/>
        <v>130459</v>
      </c>
      <c r="H113" s="85">
        <f t="shared" si="128"/>
        <v>258918</v>
      </c>
      <c r="I113" s="85">
        <f t="shared" si="128"/>
        <v>0</v>
      </c>
      <c r="J113" s="85">
        <f t="shared" si="128"/>
        <v>295376</v>
      </c>
      <c r="K113" s="85">
        <f t="shared" si="128"/>
        <v>0</v>
      </c>
      <c r="L113" s="85">
        <f t="shared" si="128"/>
        <v>0</v>
      </c>
      <c r="M113" s="85">
        <f t="shared" si="128"/>
        <v>258918</v>
      </c>
      <c r="N113" s="85">
        <f t="shared" si="128"/>
        <v>0</v>
      </c>
      <c r="O113" s="85">
        <f t="shared" si="128"/>
        <v>-153045</v>
      </c>
      <c r="P113" s="85">
        <f t="shared" si="128"/>
        <v>105873</v>
      </c>
      <c r="Q113" s="85">
        <f t="shared" si="128"/>
        <v>0</v>
      </c>
      <c r="R113" s="85">
        <f t="shared" si="128"/>
        <v>0</v>
      </c>
      <c r="S113" s="85">
        <f t="shared" si="128"/>
        <v>105873</v>
      </c>
      <c r="T113" s="85">
        <f t="shared" si="128"/>
        <v>0</v>
      </c>
      <c r="U113" s="85">
        <f t="shared" si="128"/>
        <v>0</v>
      </c>
      <c r="V113" s="85">
        <f t="shared" si="128"/>
        <v>105873</v>
      </c>
      <c r="W113" s="85">
        <f t="shared" si="128"/>
        <v>0</v>
      </c>
      <c r="X113" s="85">
        <f t="shared" si="128"/>
        <v>320</v>
      </c>
      <c r="Y113" s="85">
        <f t="shared" si="128"/>
        <v>0</v>
      </c>
      <c r="Z113" s="85">
        <f t="shared" si="128"/>
        <v>106193</v>
      </c>
      <c r="AA113" s="85">
        <f t="shared" si="128"/>
        <v>0</v>
      </c>
      <c r="AB113" s="85">
        <f t="shared" si="128"/>
        <v>0</v>
      </c>
      <c r="AC113" s="85">
        <f t="shared" si="128"/>
        <v>0</v>
      </c>
      <c r="AD113" s="85">
        <f t="shared" si="128"/>
        <v>0</v>
      </c>
      <c r="AE113" s="85">
        <f t="shared" si="128"/>
        <v>0</v>
      </c>
      <c r="AF113" s="85">
        <f t="shared" si="128"/>
        <v>0</v>
      </c>
      <c r="AG113" s="85">
        <f t="shared" si="128"/>
        <v>0</v>
      </c>
      <c r="AH113" s="85">
        <f t="shared" si="128"/>
        <v>106193</v>
      </c>
      <c r="AI113" s="85">
        <f t="shared" si="128"/>
        <v>0</v>
      </c>
      <c r="AJ113" s="85">
        <f t="shared" si="128"/>
        <v>0</v>
      </c>
      <c r="AK113" s="85">
        <f t="shared" si="128"/>
        <v>0</v>
      </c>
      <c r="AL113" s="85">
        <f t="shared" si="128"/>
        <v>0</v>
      </c>
      <c r="AM113" s="85">
        <f t="shared" si="128"/>
        <v>0</v>
      </c>
      <c r="AN113" s="85">
        <f t="shared" si="128"/>
        <v>106193</v>
      </c>
      <c r="AO113" s="85">
        <f t="shared" si="128"/>
        <v>0</v>
      </c>
      <c r="AP113" s="85">
        <f t="shared" si="128"/>
        <v>0</v>
      </c>
      <c r="AQ113" s="85">
        <f t="shared" si="128"/>
        <v>0</v>
      </c>
      <c r="AR113" s="85">
        <f t="shared" si="128"/>
        <v>106193</v>
      </c>
      <c r="AS113" s="85">
        <f t="shared" si="128"/>
        <v>0</v>
      </c>
      <c r="AT113" s="85">
        <f t="shared" si="128"/>
        <v>0</v>
      </c>
      <c r="AU113" s="85">
        <f t="shared" si="128"/>
        <v>0</v>
      </c>
      <c r="AV113" s="85">
        <f t="shared" si="128"/>
        <v>0</v>
      </c>
      <c r="AW113" s="85">
        <f t="shared" si="128"/>
        <v>106193</v>
      </c>
      <c r="AX113" s="85">
        <f t="shared" si="128"/>
        <v>0</v>
      </c>
      <c r="AY113" s="85">
        <f t="shared" si="128"/>
        <v>0</v>
      </c>
      <c r="AZ113" s="85">
        <f t="shared" si="128"/>
        <v>0</v>
      </c>
      <c r="BA113" s="85">
        <f t="shared" si="128"/>
        <v>0</v>
      </c>
      <c r="BB113" s="85">
        <f t="shared" si="128"/>
        <v>10802</v>
      </c>
      <c r="BC113" s="85">
        <f t="shared" si="128"/>
        <v>0</v>
      </c>
      <c r="BD113" s="85">
        <f t="shared" si="128"/>
        <v>116995</v>
      </c>
      <c r="BE113" s="85">
        <f t="shared" si="128"/>
        <v>0</v>
      </c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</row>
    <row r="114" spans="1:72" s="16" customFormat="1" ht="103.5" customHeight="1">
      <c r="A114" s="82" t="s">
        <v>253</v>
      </c>
      <c r="B114" s="83" t="s">
        <v>135</v>
      </c>
      <c r="C114" s="83" t="s">
        <v>154</v>
      </c>
      <c r="D114" s="84" t="s">
        <v>195</v>
      </c>
      <c r="E114" s="83" t="s">
        <v>144</v>
      </c>
      <c r="F114" s="74">
        <v>128459</v>
      </c>
      <c r="G114" s="74">
        <f>H114-F114</f>
        <v>130459</v>
      </c>
      <c r="H114" s="74">
        <v>258918</v>
      </c>
      <c r="I114" s="74"/>
      <c r="J114" s="74">
        <v>295376</v>
      </c>
      <c r="K114" s="76"/>
      <c r="L114" s="76"/>
      <c r="M114" s="74">
        <f>H114+K114</f>
        <v>258918</v>
      </c>
      <c r="N114" s="75"/>
      <c r="O114" s="74">
        <f>P114-M114</f>
        <v>-153045</v>
      </c>
      <c r="P114" s="74">
        <v>105873</v>
      </c>
      <c r="Q114" s="74"/>
      <c r="R114" s="76"/>
      <c r="S114" s="74">
        <f>P114+R114</f>
        <v>105873</v>
      </c>
      <c r="T114" s="74"/>
      <c r="U114" s="76"/>
      <c r="V114" s="74">
        <f>U114+S114</f>
        <v>105873</v>
      </c>
      <c r="W114" s="74">
        <f>T114</f>
        <v>0</v>
      </c>
      <c r="X114" s="74">
        <v>320</v>
      </c>
      <c r="Y114" s="77"/>
      <c r="Z114" s="74">
        <f>V114+X114+Y114</f>
        <v>106193</v>
      </c>
      <c r="AA114" s="74">
        <f>W114+Y114</f>
        <v>0</v>
      </c>
      <c r="AB114" s="76"/>
      <c r="AC114" s="76"/>
      <c r="AD114" s="76"/>
      <c r="AE114" s="76"/>
      <c r="AF114" s="76"/>
      <c r="AG114" s="76"/>
      <c r="AH114" s="74">
        <f>Z114+AB114+AC114+AD114+AE114+AF114+AG114</f>
        <v>106193</v>
      </c>
      <c r="AI114" s="74">
        <f>AA114+AG114</f>
        <v>0</v>
      </c>
      <c r="AJ114" s="74"/>
      <c r="AK114" s="74"/>
      <c r="AL114" s="76"/>
      <c r="AM114" s="76"/>
      <c r="AN114" s="74">
        <f>AH114+AJ114+AK114+AL114+AM114</f>
        <v>106193</v>
      </c>
      <c r="AO114" s="74">
        <f>AI114+AM114</f>
        <v>0</v>
      </c>
      <c r="AP114" s="75"/>
      <c r="AQ114" s="75"/>
      <c r="AR114" s="74">
        <f>AN114+AP114+AQ114</f>
        <v>106193</v>
      </c>
      <c r="AS114" s="74">
        <f>AO114+AQ114</f>
        <v>0</v>
      </c>
      <c r="AT114" s="76"/>
      <c r="AU114" s="76"/>
      <c r="AV114" s="76"/>
      <c r="AW114" s="74">
        <f>AR114+AT114+AU114+AV114</f>
        <v>106193</v>
      </c>
      <c r="AX114" s="74">
        <f>AS114+AV114</f>
        <v>0</v>
      </c>
      <c r="AY114" s="74"/>
      <c r="AZ114" s="74"/>
      <c r="BA114" s="74"/>
      <c r="BB114" s="74">
        <v>10802</v>
      </c>
      <c r="BC114" s="75"/>
      <c r="BD114" s="74">
        <f>AW114+AY114+AZ114+BA114+BB114+BC114</f>
        <v>116995</v>
      </c>
      <c r="BE114" s="74">
        <f>AX114+BC114</f>
        <v>0</v>
      </c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</row>
    <row r="115" spans="1:72" s="16" customFormat="1" ht="99.75" customHeight="1">
      <c r="A115" s="113" t="s">
        <v>201</v>
      </c>
      <c r="B115" s="83" t="s">
        <v>135</v>
      </c>
      <c r="C115" s="83" t="s">
        <v>154</v>
      </c>
      <c r="D115" s="84" t="s">
        <v>196</v>
      </c>
      <c r="E115" s="83"/>
      <c r="F115" s="85">
        <f aca="true" t="shared" si="129" ref="F115:BE115">F116</f>
        <v>11073</v>
      </c>
      <c r="G115" s="85">
        <f t="shared" si="129"/>
        <v>223</v>
      </c>
      <c r="H115" s="85">
        <f t="shared" si="129"/>
        <v>11296</v>
      </c>
      <c r="I115" s="85">
        <f t="shared" si="129"/>
        <v>0</v>
      </c>
      <c r="J115" s="85">
        <f t="shared" si="129"/>
        <v>11742</v>
      </c>
      <c r="K115" s="85">
        <f t="shared" si="129"/>
        <v>0</v>
      </c>
      <c r="L115" s="85">
        <f t="shared" si="129"/>
        <v>0</v>
      </c>
      <c r="M115" s="85">
        <f t="shared" si="129"/>
        <v>11296</v>
      </c>
      <c r="N115" s="85">
        <f t="shared" si="129"/>
        <v>0</v>
      </c>
      <c r="O115" s="85">
        <f t="shared" si="129"/>
        <v>-767</v>
      </c>
      <c r="P115" s="85">
        <f t="shared" si="129"/>
        <v>10529</v>
      </c>
      <c r="Q115" s="85">
        <f t="shared" si="129"/>
        <v>0</v>
      </c>
      <c r="R115" s="85">
        <f t="shared" si="129"/>
        <v>0</v>
      </c>
      <c r="S115" s="85">
        <f t="shared" si="129"/>
        <v>10529</v>
      </c>
      <c r="T115" s="85">
        <f t="shared" si="129"/>
        <v>0</v>
      </c>
      <c r="U115" s="85">
        <f t="shared" si="129"/>
        <v>0</v>
      </c>
      <c r="V115" s="85">
        <f t="shared" si="129"/>
        <v>10529</v>
      </c>
      <c r="W115" s="85">
        <f t="shared" si="129"/>
        <v>0</v>
      </c>
      <c r="X115" s="85">
        <f t="shared" si="129"/>
        <v>0</v>
      </c>
      <c r="Y115" s="85">
        <f t="shared" si="129"/>
        <v>0</v>
      </c>
      <c r="Z115" s="85">
        <f t="shared" si="129"/>
        <v>10529</v>
      </c>
      <c r="AA115" s="85">
        <f t="shared" si="129"/>
        <v>0</v>
      </c>
      <c r="AB115" s="85">
        <f t="shared" si="129"/>
        <v>0</v>
      </c>
      <c r="AC115" s="85">
        <f t="shared" si="129"/>
        <v>0</v>
      </c>
      <c r="AD115" s="85">
        <f t="shared" si="129"/>
        <v>0</v>
      </c>
      <c r="AE115" s="85">
        <f t="shared" si="129"/>
        <v>0</v>
      </c>
      <c r="AF115" s="85">
        <f t="shared" si="129"/>
        <v>0</v>
      </c>
      <c r="AG115" s="85">
        <f t="shared" si="129"/>
        <v>0</v>
      </c>
      <c r="AH115" s="85">
        <f t="shared" si="129"/>
        <v>10529</v>
      </c>
      <c r="AI115" s="85">
        <f t="shared" si="129"/>
        <v>0</v>
      </c>
      <c r="AJ115" s="85">
        <f t="shared" si="129"/>
        <v>0</v>
      </c>
      <c r="AK115" s="85">
        <f t="shared" si="129"/>
        <v>0</v>
      </c>
      <c r="AL115" s="85">
        <f t="shared" si="129"/>
        <v>0</v>
      </c>
      <c r="AM115" s="85">
        <f t="shared" si="129"/>
        <v>0</v>
      </c>
      <c r="AN115" s="85">
        <f t="shared" si="129"/>
        <v>10529</v>
      </c>
      <c r="AO115" s="85">
        <f t="shared" si="129"/>
        <v>0</v>
      </c>
      <c r="AP115" s="85">
        <f t="shared" si="129"/>
        <v>0</v>
      </c>
      <c r="AQ115" s="85">
        <f t="shared" si="129"/>
        <v>0</v>
      </c>
      <c r="AR115" s="85">
        <f t="shared" si="129"/>
        <v>10529</v>
      </c>
      <c r="AS115" s="85">
        <f t="shared" si="129"/>
        <v>0</v>
      </c>
      <c r="AT115" s="85">
        <f t="shared" si="129"/>
        <v>0</v>
      </c>
      <c r="AU115" s="85">
        <f t="shared" si="129"/>
        <v>0</v>
      </c>
      <c r="AV115" s="85">
        <f t="shared" si="129"/>
        <v>0</v>
      </c>
      <c r="AW115" s="85">
        <f t="shared" si="129"/>
        <v>10529</v>
      </c>
      <c r="AX115" s="85">
        <f t="shared" si="129"/>
        <v>0</v>
      </c>
      <c r="AY115" s="85">
        <f t="shared" si="129"/>
        <v>0</v>
      </c>
      <c r="AZ115" s="85">
        <f t="shared" si="129"/>
        <v>0</v>
      </c>
      <c r="BA115" s="85">
        <f t="shared" si="129"/>
        <v>0</v>
      </c>
      <c r="BB115" s="85">
        <f t="shared" si="129"/>
        <v>0</v>
      </c>
      <c r="BC115" s="85">
        <f t="shared" si="129"/>
        <v>0</v>
      </c>
      <c r="BD115" s="85">
        <f t="shared" si="129"/>
        <v>10529</v>
      </c>
      <c r="BE115" s="85">
        <f t="shared" si="129"/>
        <v>0</v>
      </c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</row>
    <row r="116" spans="1:72" s="16" customFormat="1" ht="102" customHeight="1">
      <c r="A116" s="82" t="s">
        <v>253</v>
      </c>
      <c r="B116" s="83" t="s">
        <v>135</v>
      </c>
      <c r="C116" s="83" t="s">
        <v>154</v>
      </c>
      <c r="D116" s="84" t="s">
        <v>196</v>
      </c>
      <c r="E116" s="83" t="s">
        <v>144</v>
      </c>
      <c r="F116" s="74">
        <v>11073</v>
      </c>
      <c r="G116" s="74">
        <f>H116-F116</f>
        <v>223</v>
      </c>
      <c r="H116" s="74">
        <v>11296</v>
      </c>
      <c r="I116" s="74"/>
      <c r="J116" s="74">
        <v>11742</v>
      </c>
      <c r="K116" s="76"/>
      <c r="L116" s="76"/>
      <c r="M116" s="74">
        <f>H116+K116</f>
        <v>11296</v>
      </c>
      <c r="N116" s="75"/>
      <c r="O116" s="74">
        <f>P116-M116</f>
        <v>-767</v>
      </c>
      <c r="P116" s="74">
        <v>10529</v>
      </c>
      <c r="Q116" s="74"/>
      <c r="R116" s="76"/>
      <c r="S116" s="74">
        <f>P116+R116</f>
        <v>10529</v>
      </c>
      <c r="T116" s="74"/>
      <c r="U116" s="76"/>
      <c r="V116" s="74">
        <f>U116+S116</f>
        <v>10529</v>
      </c>
      <c r="W116" s="74">
        <f>T116</f>
        <v>0</v>
      </c>
      <c r="X116" s="77"/>
      <c r="Y116" s="77"/>
      <c r="Z116" s="74">
        <f>V116+X116+Y116</f>
        <v>10529</v>
      </c>
      <c r="AA116" s="74">
        <f>W116+Y116</f>
        <v>0</v>
      </c>
      <c r="AB116" s="76"/>
      <c r="AC116" s="76"/>
      <c r="AD116" s="76"/>
      <c r="AE116" s="76"/>
      <c r="AF116" s="76"/>
      <c r="AG116" s="76"/>
      <c r="AH116" s="74">
        <f>Z116+AB116+AC116+AD116+AE116+AF116+AG116</f>
        <v>10529</v>
      </c>
      <c r="AI116" s="74">
        <f>AA116+AG116</f>
        <v>0</v>
      </c>
      <c r="AJ116" s="74"/>
      <c r="AK116" s="74"/>
      <c r="AL116" s="76"/>
      <c r="AM116" s="76"/>
      <c r="AN116" s="74">
        <f>AH116+AJ116+AK116+AL116+AM116</f>
        <v>10529</v>
      </c>
      <c r="AO116" s="74">
        <f>AI116+AM116</f>
        <v>0</v>
      </c>
      <c r="AP116" s="75"/>
      <c r="AQ116" s="75"/>
      <c r="AR116" s="74">
        <f>AN116+AP116+AQ116</f>
        <v>10529</v>
      </c>
      <c r="AS116" s="74">
        <f>AO116+AQ116</f>
        <v>0</v>
      </c>
      <c r="AT116" s="76"/>
      <c r="AU116" s="76"/>
      <c r="AV116" s="76"/>
      <c r="AW116" s="74">
        <f>AR116+AT116+AU116+AV116</f>
        <v>10529</v>
      </c>
      <c r="AX116" s="74">
        <f>AS116+AV116</f>
        <v>0</v>
      </c>
      <c r="AY116" s="74"/>
      <c r="AZ116" s="74"/>
      <c r="BA116" s="74"/>
      <c r="BB116" s="75"/>
      <c r="BC116" s="75"/>
      <c r="BD116" s="74">
        <f>AW116+AY116+AZ116+BA116+BB116+BC116</f>
        <v>10529</v>
      </c>
      <c r="BE116" s="74">
        <f>AX116+BC116</f>
        <v>0</v>
      </c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</row>
    <row r="117" spans="1:72" s="16" customFormat="1" ht="41.25" customHeight="1">
      <c r="A117" s="82" t="s">
        <v>45</v>
      </c>
      <c r="B117" s="83" t="s">
        <v>135</v>
      </c>
      <c r="C117" s="83" t="s">
        <v>154</v>
      </c>
      <c r="D117" s="114" t="s">
        <v>46</v>
      </c>
      <c r="E117" s="83"/>
      <c r="F117" s="74"/>
      <c r="G117" s="74"/>
      <c r="H117" s="74"/>
      <c r="I117" s="74"/>
      <c r="J117" s="74"/>
      <c r="K117" s="76"/>
      <c r="L117" s="76"/>
      <c r="M117" s="74"/>
      <c r="N117" s="75"/>
      <c r="O117" s="74"/>
      <c r="P117" s="74"/>
      <c r="Q117" s="74"/>
      <c r="R117" s="76"/>
      <c r="S117" s="74"/>
      <c r="T117" s="74"/>
      <c r="U117" s="76"/>
      <c r="V117" s="74"/>
      <c r="W117" s="74"/>
      <c r="X117" s="74">
        <f aca="true" t="shared" si="130" ref="X117:Z119">X118</f>
        <v>19887</v>
      </c>
      <c r="Y117" s="77">
        <f t="shared" si="130"/>
        <v>0</v>
      </c>
      <c r="Z117" s="74">
        <f t="shared" si="130"/>
        <v>19887</v>
      </c>
      <c r="AA117" s="74">
        <f aca="true" t="shared" si="131" ref="AA117:AP119">AA118</f>
        <v>0</v>
      </c>
      <c r="AB117" s="74">
        <f t="shared" si="131"/>
        <v>0</v>
      </c>
      <c r="AC117" s="74">
        <f aca="true" t="shared" si="132" ref="AC117:AF119">AC118</f>
        <v>0</v>
      </c>
      <c r="AD117" s="74">
        <f t="shared" si="132"/>
        <v>0</v>
      </c>
      <c r="AE117" s="74">
        <f t="shared" si="132"/>
        <v>0</v>
      </c>
      <c r="AF117" s="74">
        <f t="shared" si="132"/>
        <v>0</v>
      </c>
      <c r="AG117" s="74">
        <f t="shared" si="131"/>
        <v>0</v>
      </c>
      <c r="AH117" s="74">
        <f t="shared" si="131"/>
        <v>19887</v>
      </c>
      <c r="AI117" s="74">
        <f t="shared" si="131"/>
        <v>0</v>
      </c>
      <c r="AJ117" s="74">
        <f t="shared" si="131"/>
        <v>0</v>
      </c>
      <c r="AK117" s="74">
        <f t="shared" si="131"/>
        <v>0</v>
      </c>
      <c r="AL117" s="74">
        <f t="shared" si="131"/>
        <v>0</v>
      </c>
      <c r="AM117" s="74">
        <f t="shared" si="131"/>
        <v>0</v>
      </c>
      <c r="AN117" s="74">
        <f t="shared" si="131"/>
        <v>19887</v>
      </c>
      <c r="AO117" s="74">
        <f t="shared" si="131"/>
        <v>0</v>
      </c>
      <c r="AP117" s="74">
        <f t="shared" si="131"/>
        <v>0</v>
      </c>
      <c r="AQ117" s="74">
        <f aca="true" t="shared" si="133" ref="AO117:BE119">AQ118</f>
        <v>0</v>
      </c>
      <c r="AR117" s="74">
        <f t="shared" si="133"/>
        <v>19887</v>
      </c>
      <c r="AS117" s="74">
        <f t="shared" si="133"/>
        <v>0</v>
      </c>
      <c r="AT117" s="74">
        <f t="shared" si="133"/>
        <v>0</v>
      </c>
      <c r="AU117" s="74">
        <f t="shared" si="133"/>
        <v>0</v>
      </c>
      <c r="AV117" s="74">
        <f t="shared" si="133"/>
        <v>7078</v>
      </c>
      <c r="AW117" s="74">
        <f t="shared" si="133"/>
        <v>26965</v>
      </c>
      <c r="AX117" s="74">
        <f t="shared" si="133"/>
        <v>7078</v>
      </c>
      <c r="AY117" s="74">
        <f t="shared" si="133"/>
        <v>0</v>
      </c>
      <c r="AZ117" s="74">
        <f t="shared" si="133"/>
        <v>0</v>
      </c>
      <c r="BA117" s="74">
        <f t="shared" si="133"/>
        <v>0</v>
      </c>
      <c r="BB117" s="74">
        <f t="shared" si="133"/>
        <v>0</v>
      </c>
      <c r="BC117" s="74">
        <f t="shared" si="133"/>
        <v>5049</v>
      </c>
      <c r="BD117" s="74">
        <f t="shared" si="133"/>
        <v>32014</v>
      </c>
      <c r="BE117" s="74">
        <f t="shared" si="133"/>
        <v>12127</v>
      </c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</row>
    <row r="118" spans="1:72" s="16" customFormat="1" ht="59.25" customHeight="1">
      <c r="A118" s="82" t="s">
        <v>366</v>
      </c>
      <c r="B118" s="83" t="s">
        <v>135</v>
      </c>
      <c r="C118" s="83" t="s">
        <v>154</v>
      </c>
      <c r="D118" s="114" t="s">
        <v>368</v>
      </c>
      <c r="E118" s="83"/>
      <c r="F118" s="74"/>
      <c r="G118" s="74"/>
      <c r="H118" s="74"/>
      <c r="I118" s="74"/>
      <c r="J118" s="74"/>
      <c r="K118" s="76"/>
      <c r="L118" s="76"/>
      <c r="M118" s="74"/>
      <c r="N118" s="75"/>
      <c r="O118" s="74"/>
      <c r="P118" s="74"/>
      <c r="Q118" s="74"/>
      <c r="R118" s="76"/>
      <c r="S118" s="74"/>
      <c r="T118" s="74"/>
      <c r="U118" s="76"/>
      <c r="V118" s="74"/>
      <c r="W118" s="74"/>
      <c r="X118" s="74">
        <f t="shared" si="130"/>
        <v>19887</v>
      </c>
      <c r="Y118" s="77">
        <f t="shared" si="130"/>
        <v>0</v>
      </c>
      <c r="Z118" s="74">
        <f t="shared" si="130"/>
        <v>19887</v>
      </c>
      <c r="AA118" s="74">
        <f t="shared" si="131"/>
        <v>0</v>
      </c>
      <c r="AB118" s="74">
        <f t="shared" si="131"/>
        <v>0</v>
      </c>
      <c r="AC118" s="74">
        <f t="shared" si="132"/>
        <v>0</v>
      </c>
      <c r="AD118" s="74">
        <f t="shared" si="132"/>
        <v>0</v>
      </c>
      <c r="AE118" s="74">
        <f t="shared" si="132"/>
        <v>0</v>
      </c>
      <c r="AF118" s="74">
        <f t="shared" si="132"/>
        <v>0</v>
      </c>
      <c r="AG118" s="74">
        <f t="shared" si="131"/>
        <v>0</v>
      </c>
      <c r="AH118" s="74">
        <f t="shared" si="131"/>
        <v>19887</v>
      </c>
      <c r="AI118" s="74">
        <f t="shared" si="131"/>
        <v>0</v>
      </c>
      <c r="AJ118" s="74">
        <f t="shared" si="131"/>
        <v>0</v>
      </c>
      <c r="AK118" s="74">
        <f t="shared" si="131"/>
        <v>0</v>
      </c>
      <c r="AL118" s="74">
        <f t="shared" si="131"/>
        <v>0</v>
      </c>
      <c r="AM118" s="74">
        <f t="shared" si="131"/>
        <v>0</v>
      </c>
      <c r="AN118" s="74">
        <f t="shared" si="131"/>
        <v>19887</v>
      </c>
      <c r="AO118" s="74">
        <f t="shared" si="133"/>
        <v>0</v>
      </c>
      <c r="AP118" s="74">
        <f t="shared" si="133"/>
        <v>0</v>
      </c>
      <c r="AQ118" s="74">
        <f t="shared" si="133"/>
        <v>0</v>
      </c>
      <c r="AR118" s="74">
        <f t="shared" si="133"/>
        <v>19887</v>
      </c>
      <c r="AS118" s="74">
        <f t="shared" si="133"/>
        <v>0</v>
      </c>
      <c r="AT118" s="74">
        <f t="shared" si="133"/>
        <v>0</v>
      </c>
      <c r="AU118" s="74">
        <f t="shared" si="133"/>
        <v>0</v>
      </c>
      <c r="AV118" s="74">
        <f t="shared" si="133"/>
        <v>7078</v>
      </c>
      <c r="AW118" s="74">
        <f t="shared" si="133"/>
        <v>26965</v>
      </c>
      <c r="AX118" s="74">
        <f t="shared" si="133"/>
        <v>7078</v>
      </c>
      <c r="AY118" s="74">
        <f t="shared" si="133"/>
        <v>0</v>
      </c>
      <c r="AZ118" s="74">
        <f t="shared" si="133"/>
        <v>0</v>
      </c>
      <c r="BA118" s="74">
        <f t="shared" si="133"/>
        <v>0</v>
      </c>
      <c r="BB118" s="74">
        <f t="shared" si="133"/>
        <v>0</v>
      </c>
      <c r="BC118" s="74">
        <f t="shared" si="133"/>
        <v>5049</v>
      </c>
      <c r="BD118" s="74">
        <f t="shared" si="133"/>
        <v>32014</v>
      </c>
      <c r="BE118" s="74">
        <f t="shared" si="133"/>
        <v>12127</v>
      </c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</row>
    <row r="119" spans="1:72" s="16" customFormat="1" ht="42" customHeight="1">
      <c r="A119" s="82" t="s">
        <v>367</v>
      </c>
      <c r="B119" s="83" t="s">
        <v>135</v>
      </c>
      <c r="C119" s="83" t="s">
        <v>154</v>
      </c>
      <c r="D119" s="114" t="s">
        <v>369</v>
      </c>
      <c r="E119" s="83"/>
      <c r="F119" s="74"/>
      <c r="G119" s="74"/>
      <c r="H119" s="74"/>
      <c r="I119" s="74"/>
      <c r="J119" s="74"/>
      <c r="K119" s="76"/>
      <c r="L119" s="76"/>
      <c r="M119" s="74"/>
      <c r="N119" s="75"/>
      <c r="O119" s="74"/>
      <c r="P119" s="74"/>
      <c r="Q119" s="74"/>
      <c r="R119" s="76"/>
      <c r="S119" s="74"/>
      <c r="T119" s="74"/>
      <c r="U119" s="76"/>
      <c r="V119" s="74"/>
      <c r="W119" s="74"/>
      <c r="X119" s="74">
        <f t="shared" si="130"/>
        <v>19887</v>
      </c>
      <c r="Y119" s="77">
        <f t="shared" si="130"/>
        <v>0</v>
      </c>
      <c r="Z119" s="74">
        <f t="shared" si="130"/>
        <v>19887</v>
      </c>
      <c r="AA119" s="74">
        <f t="shared" si="131"/>
        <v>0</v>
      </c>
      <c r="AB119" s="74">
        <f t="shared" si="131"/>
        <v>0</v>
      </c>
      <c r="AC119" s="74">
        <f t="shared" si="132"/>
        <v>0</v>
      </c>
      <c r="AD119" s="74">
        <f t="shared" si="132"/>
        <v>0</v>
      </c>
      <c r="AE119" s="74">
        <f t="shared" si="132"/>
        <v>0</v>
      </c>
      <c r="AF119" s="74">
        <f t="shared" si="132"/>
        <v>0</v>
      </c>
      <c r="AG119" s="74">
        <f t="shared" si="131"/>
        <v>0</v>
      </c>
      <c r="AH119" s="74">
        <f t="shared" si="131"/>
        <v>19887</v>
      </c>
      <c r="AI119" s="74">
        <f t="shared" si="131"/>
        <v>0</v>
      </c>
      <c r="AJ119" s="74">
        <f t="shared" si="131"/>
        <v>0</v>
      </c>
      <c r="AK119" s="74">
        <f t="shared" si="131"/>
        <v>0</v>
      </c>
      <c r="AL119" s="74">
        <f t="shared" si="131"/>
        <v>0</v>
      </c>
      <c r="AM119" s="74">
        <f t="shared" si="131"/>
        <v>0</v>
      </c>
      <c r="AN119" s="74">
        <f t="shared" si="131"/>
        <v>19887</v>
      </c>
      <c r="AO119" s="74">
        <f t="shared" si="133"/>
        <v>0</v>
      </c>
      <c r="AP119" s="74">
        <f t="shared" si="133"/>
        <v>0</v>
      </c>
      <c r="AQ119" s="74">
        <f t="shared" si="133"/>
        <v>0</v>
      </c>
      <c r="AR119" s="74">
        <f t="shared" si="133"/>
        <v>19887</v>
      </c>
      <c r="AS119" s="74">
        <f t="shared" si="133"/>
        <v>0</v>
      </c>
      <c r="AT119" s="74">
        <f t="shared" si="133"/>
        <v>0</v>
      </c>
      <c r="AU119" s="74">
        <f t="shared" si="133"/>
        <v>0</v>
      </c>
      <c r="AV119" s="74">
        <f t="shared" si="133"/>
        <v>7078</v>
      </c>
      <c r="AW119" s="74">
        <f t="shared" si="133"/>
        <v>26965</v>
      </c>
      <c r="AX119" s="74">
        <f t="shared" si="133"/>
        <v>7078</v>
      </c>
      <c r="AY119" s="74">
        <f t="shared" si="133"/>
        <v>0</v>
      </c>
      <c r="AZ119" s="74">
        <f t="shared" si="133"/>
        <v>0</v>
      </c>
      <c r="BA119" s="74">
        <f t="shared" si="133"/>
        <v>0</v>
      </c>
      <c r="BB119" s="74">
        <f t="shared" si="133"/>
        <v>0</v>
      </c>
      <c r="BC119" s="74">
        <f t="shared" si="133"/>
        <v>5049</v>
      </c>
      <c r="BD119" s="74">
        <f t="shared" si="133"/>
        <v>32014</v>
      </c>
      <c r="BE119" s="74">
        <f t="shared" si="133"/>
        <v>12127</v>
      </c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</row>
    <row r="120" spans="1:72" s="16" customFormat="1" ht="43.5" customHeight="1">
      <c r="A120" s="82" t="s">
        <v>229</v>
      </c>
      <c r="B120" s="83" t="s">
        <v>135</v>
      </c>
      <c r="C120" s="83" t="s">
        <v>154</v>
      </c>
      <c r="D120" s="114" t="s">
        <v>369</v>
      </c>
      <c r="E120" s="83" t="s">
        <v>230</v>
      </c>
      <c r="F120" s="74"/>
      <c r="G120" s="74"/>
      <c r="H120" s="74"/>
      <c r="I120" s="74"/>
      <c r="J120" s="74"/>
      <c r="K120" s="76"/>
      <c r="L120" s="76"/>
      <c r="M120" s="74"/>
      <c r="N120" s="75"/>
      <c r="O120" s="74"/>
      <c r="P120" s="74"/>
      <c r="Q120" s="74"/>
      <c r="R120" s="76"/>
      <c r="S120" s="74"/>
      <c r="T120" s="74"/>
      <c r="U120" s="76"/>
      <c r="V120" s="74"/>
      <c r="W120" s="74"/>
      <c r="X120" s="74">
        <v>19887</v>
      </c>
      <c r="Y120" s="77"/>
      <c r="Z120" s="74">
        <f>V120+X120+Y120</f>
        <v>19887</v>
      </c>
      <c r="AA120" s="74">
        <f>W120+Y120</f>
        <v>0</v>
      </c>
      <c r="AB120" s="76"/>
      <c r="AC120" s="76"/>
      <c r="AD120" s="76"/>
      <c r="AE120" s="76"/>
      <c r="AF120" s="76"/>
      <c r="AG120" s="76"/>
      <c r="AH120" s="74">
        <f>Z120+AB120+AC120+AD120+AE120+AF120+AG120</f>
        <v>19887</v>
      </c>
      <c r="AI120" s="74">
        <f>AA120+AG120</f>
        <v>0</v>
      </c>
      <c r="AJ120" s="74"/>
      <c r="AK120" s="74"/>
      <c r="AL120" s="76"/>
      <c r="AM120" s="76"/>
      <c r="AN120" s="74">
        <f>AH120+AJ120+AK120+AL120+AM120</f>
        <v>19887</v>
      </c>
      <c r="AO120" s="74">
        <f>AI120+AM120</f>
        <v>0</v>
      </c>
      <c r="AP120" s="75"/>
      <c r="AQ120" s="75"/>
      <c r="AR120" s="74">
        <f>AN120+AP120+AQ120</f>
        <v>19887</v>
      </c>
      <c r="AS120" s="74">
        <f>AO120+AQ120</f>
        <v>0</v>
      </c>
      <c r="AT120" s="76"/>
      <c r="AU120" s="76"/>
      <c r="AV120" s="74">
        <v>7078</v>
      </c>
      <c r="AW120" s="74">
        <f>AR120+AT120+AU120+AV120</f>
        <v>26965</v>
      </c>
      <c r="AX120" s="74">
        <f>AS120+AV120</f>
        <v>7078</v>
      </c>
      <c r="AY120" s="74"/>
      <c r="AZ120" s="74"/>
      <c r="BA120" s="74"/>
      <c r="BB120" s="75"/>
      <c r="BC120" s="74">
        <v>5049</v>
      </c>
      <c r="BD120" s="74">
        <f>AW120+AY120+AZ120+BA120+BB120+BC120</f>
        <v>32014</v>
      </c>
      <c r="BE120" s="74">
        <f>AX120+BC120</f>
        <v>12127</v>
      </c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</row>
    <row r="121" spans="1:72" s="16" customFormat="1" ht="17.25" customHeight="1">
      <c r="A121" s="82"/>
      <c r="B121" s="83"/>
      <c r="C121" s="83"/>
      <c r="D121" s="84"/>
      <c r="E121" s="83"/>
      <c r="F121" s="77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5"/>
      <c r="W121" s="75"/>
      <c r="X121" s="77"/>
      <c r="Y121" s="77"/>
      <c r="Z121" s="74"/>
      <c r="AA121" s="74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5"/>
      <c r="AQ121" s="75"/>
      <c r="AR121" s="75"/>
      <c r="AS121" s="75"/>
      <c r="AT121" s="76"/>
      <c r="AU121" s="76"/>
      <c r="AV121" s="76"/>
      <c r="AW121" s="76"/>
      <c r="AX121" s="76"/>
      <c r="AY121" s="75"/>
      <c r="AZ121" s="75"/>
      <c r="BA121" s="75"/>
      <c r="BB121" s="75"/>
      <c r="BC121" s="75"/>
      <c r="BD121" s="75"/>
      <c r="BE121" s="7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</row>
    <row r="122" spans="1:72" s="16" customFormat="1" ht="21.75" customHeight="1">
      <c r="A122" s="68" t="s">
        <v>153</v>
      </c>
      <c r="B122" s="69" t="s">
        <v>135</v>
      </c>
      <c r="C122" s="69" t="s">
        <v>147</v>
      </c>
      <c r="D122" s="80"/>
      <c r="E122" s="69"/>
      <c r="F122" s="81">
        <f aca="true" t="shared" si="134" ref="F122:U123">F123</f>
        <v>41021</v>
      </c>
      <c r="G122" s="81">
        <f aca="true" t="shared" si="135" ref="G122:N122">G123+G125</f>
        <v>3990</v>
      </c>
      <c r="H122" s="81">
        <f t="shared" si="135"/>
        <v>45011</v>
      </c>
      <c r="I122" s="81">
        <f t="shared" si="135"/>
        <v>0</v>
      </c>
      <c r="J122" s="81">
        <f t="shared" si="135"/>
        <v>77308</v>
      </c>
      <c r="K122" s="81">
        <f t="shared" si="135"/>
        <v>0</v>
      </c>
      <c r="L122" s="81">
        <f t="shared" si="135"/>
        <v>0</v>
      </c>
      <c r="M122" s="81">
        <f t="shared" si="135"/>
        <v>45011</v>
      </c>
      <c r="N122" s="81">
        <f t="shared" si="135"/>
        <v>0</v>
      </c>
      <c r="O122" s="81">
        <f aca="true" t="shared" si="136" ref="O122:T122">O123+O125</f>
        <v>-25436</v>
      </c>
      <c r="P122" s="81">
        <f t="shared" si="136"/>
        <v>19575</v>
      </c>
      <c r="Q122" s="81">
        <f t="shared" si="136"/>
        <v>0</v>
      </c>
      <c r="R122" s="81">
        <f t="shared" si="136"/>
        <v>0</v>
      </c>
      <c r="S122" s="81">
        <f t="shared" si="136"/>
        <v>19575</v>
      </c>
      <c r="T122" s="81">
        <f t="shared" si="136"/>
        <v>0</v>
      </c>
      <c r="U122" s="81">
        <f aca="true" t="shared" si="137" ref="U122:AH122">U123+U125</f>
        <v>0</v>
      </c>
      <c r="V122" s="81">
        <f t="shared" si="137"/>
        <v>19575</v>
      </c>
      <c r="W122" s="81">
        <f t="shared" si="137"/>
        <v>0</v>
      </c>
      <c r="X122" s="81">
        <f t="shared" si="137"/>
        <v>0</v>
      </c>
      <c r="Y122" s="81">
        <f t="shared" si="137"/>
        <v>0</v>
      </c>
      <c r="Z122" s="81">
        <f t="shared" si="137"/>
        <v>19575</v>
      </c>
      <c r="AA122" s="81">
        <f t="shared" si="137"/>
        <v>0</v>
      </c>
      <c r="AB122" s="81">
        <f t="shared" si="137"/>
        <v>1</v>
      </c>
      <c r="AC122" s="81">
        <f>AC123+AC125</f>
        <v>0</v>
      </c>
      <c r="AD122" s="81">
        <f>AD123+AD125</f>
        <v>0</v>
      </c>
      <c r="AE122" s="81">
        <f>AE123+AE125</f>
        <v>0</v>
      </c>
      <c r="AF122" s="81">
        <f>AF123+AF125</f>
        <v>0</v>
      </c>
      <c r="AG122" s="81">
        <f>AG123+AG125</f>
        <v>0</v>
      </c>
      <c r="AH122" s="81">
        <f t="shared" si="137"/>
        <v>19576</v>
      </c>
      <c r="AI122" s="81">
        <f aca="true" t="shared" si="138" ref="AI122:AN122">AI123+AI125</f>
        <v>0</v>
      </c>
      <c r="AJ122" s="81">
        <f t="shared" si="138"/>
        <v>0</v>
      </c>
      <c r="AK122" s="81">
        <f t="shared" si="138"/>
        <v>0</v>
      </c>
      <c r="AL122" s="81">
        <f t="shared" si="138"/>
        <v>0</v>
      </c>
      <c r="AM122" s="81">
        <f t="shared" si="138"/>
        <v>0</v>
      </c>
      <c r="AN122" s="81">
        <f t="shared" si="138"/>
        <v>19576</v>
      </c>
      <c r="AO122" s="81">
        <f aca="true" t="shared" si="139" ref="AO122:AW122">AO123+AO125</f>
        <v>0</v>
      </c>
      <c r="AP122" s="81">
        <f t="shared" si="139"/>
        <v>0</v>
      </c>
      <c r="AQ122" s="81">
        <f t="shared" si="139"/>
        <v>0</v>
      </c>
      <c r="AR122" s="81">
        <f t="shared" si="139"/>
        <v>19576</v>
      </c>
      <c r="AS122" s="81">
        <f t="shared" si="139"/>
        <v>0</v>
      </c>
      <c r="AT122" s="81">
        <f t="shared" si="139"/>
        <v>0</v>
      </c>
      <c r="AU122" s="81">
        <f t="shared" si="139"/>
        <v>0</v>
      </c>
      <c r="AV122" s="81">
        <f t="shared" si="139"/>
        <v>0</v>
      </c>
      <c r="AW122" s="81">
        <f t="shared" si="139"/>
        <v>19576</v>
      </c>
      <c r="AX122" s="81">
        <f aca="true" t="shared" si="140" ref="AX122:BE122">AX123+AX125</f>
        <v>0</v>
      </c>
      <c r="AY122" s="81">
        <f t="shared" si="140"/>
        <v>0</v>
      </c>
      <c r="AZ122" s="81">
        <f t="shared" si="140"/>
        <v>0</v>
      </c>
      <c r="BA122" s="81">
        <f>BA123+BA125</f>
        <v>0</v>
      </c>
      <c r="BB122" s="81">
        <f t="shared" si="140"/>
        <v>13476</v>
      </c>
      <c r="BC122" s="81">
        <f t="shared" si="140"/>
        <v>0</v>
      </c>
      <c r="BD122" s="81">
        <f t="shared" si="140"/>
        <v>33052</v>
      </c>
      <c r="BE122" s="81">
        <f t="shared" si="140"/>
        <v>0</v>
      </c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</row>
    <row r="123" spans="1:57" ht="55.5" customHeight="1">
      <c r="A123" s="82" t="s">
        <v>151</v>
      </c>
      <c r="B123" s="83" t="s">
        <v>135</v>
      </c>
      <c r="C123" s="83" t="s">
        <v>147</v>
      </c>
      <c r="D123" s="84" t="s">
        <v>38</v>
      </c>
      <c r="E123" s="83"/>
      <c r="F123" s="85">
        <f t="shared" si="134"/>
        <v>41021</v>
      </c>
      <c r="G123" s="85">
        <f t="shared" si="134"/>
        <v>-11347</v>
      </c>
      <c r="H123" s="85">
        <f t="shared" si="134"/>
        <v>29674</v>
      </c>
      <c r="I123" s="85">
        <f t="shared" si="134"/>
        <v>0</v>
      </c>
      <c r="J123" s="85">
        <f t="shared" si="134"/>
        <v>64738</v>
      </c>
      <c r="K123" s="85">
        <f t="shared" si="134"/>
        <v>0</v>
      </c>
      <c r="L123" s="85">
        <f t="shared" si="134"/>
        <v>0</v>
      </c>
      <c r="M123" s="85">
        <f t="shared" si="134"/>
        <v>29674</v>
      </c>
      <c r="N123" s="85">
        <f t="shared" si="134"/>
        <v>0</v>
      </c>
      <c r="O123" s="85">
        <f t="shared" si="134"/>
        <v>-29674</v>
      </c>
      <c r="P123" s="85">
        <f t="shared" si="134"/>
        <v>0</v>
      </c>
      <c r="Q123" s="85">
        <f t="shared" si="134"/>
        <v>0</v>
      </c>
      <c r="R123" s="85">
        <f t="shared" si="134"/>
        <v>0</v>
      </c>
      <c r="S123" s="85">
        <f t="shared" si="134"/>
        <v>0</v>
      </c>
      <c r="T123" s="85">
        <f t="shared" si="134"/>
        <v>0</v>
      </c>
      <c r="U123" s="85">
        <f t="shared" si="134"/>
        <v>0</v>
      </c>
      <c r="V123" s="85">
        <f aca="true" t="shared" si="141" ref="V123:BE123">V124</f>
        <v>0</v>
      </c>
      <c r="W123" s="85">
        <f t="shared" si="141"/>
        <v>0</v>
      </c>
      <c r="X123" s="85">
        <f t="shared" si="141"/>
        <v>0</v>
      </c>
      <c r="Y123" s="85">
        <f t="shared" si="141"/>
        <v>0</v>
      </c>
      <c r="Z123" s="85">
        <f t="shared" si="141"/>
        <v>0</v>
      </c>
      <c r="AA123" s="85">
        <f t="shared" si="141"/>
        <v>0</v>
      </c>
      <c r="AB123" s="85">
        <f t="shared" si="141"/>
        <v>1</v>
      </c>
      <c r="AC123" s="85">
        <f t="shared" si="141"/>
        <v>0</v>
      </c>
      <c r="AD123" s="85">
        <f t="shared" si="141"/>
        <v>0</v>
      </c>
      <c r="AE123" s="85">
        <f t="shared" si="141"/>
        <v>0</v>
      </c>
      <c r="AF123" s="85">
        <f t="shared" si="141"/>
        <v>0</v>
      </c>
      <c r="AG123" s="85">
        <f t="shared" si="141"/>
        <v>0</v>
      </c>
      <c r="AH123" s="85">
        <f t="shared" si="141"/>
        <v>1</v>
      </c>
      <c r="AI123" s="85">
        <f t="shared" si="141"/>
        <v>0</v>
      </c>
      <c r="AJ123" s="85">
        <f t="shared" si="141"/>
        <v>0</v>
      </c>
      <c r="AK123" s="85">
        <f t="shared" si="141"/>
        <v>0</v>
      </c>
      <c r="AL123" s="85">
        <f t="shared" si="141"/>
        <v>0</v>
      </c>
      <c r="AM123" s="85">
        <f t="shared" si="141"/>
        <v>0</v>
      </c>
      <c r="AN123" s="85">
        <f t="shared" si="141"/>
        <v>1</v>
      </c>
      <c r="AO123" s="85">
        <f t="shared" si="141"/>
        <v>0</v>
      </c>
      <c r="AP123" s="85">
        <f t="shared" si="141"/>
        <v>0</v>
      </c>
      <c r="AQ123" s="85">
        <f t="shared" si="141"/>
        <v>0</v>
      </c>
      <c r="AR123" s="85">
        <f t="shared" si="141"/>
        <v>1</v>
      </c>
      <c r="AS123" s="85">
        <f t="shared" si="141"/>
        <v>0</v>
      </c>
      <c r="AT123" s="85">
        <f t="shared" si="141"/>
        <v>0</v>
      </c>
      <c r="AU123" s="85">
        <f t="shared" si="141"/>
        <v>0</v>
      </c>
      <c r="AV123" s="85">
        <f t="shared" si="141"/>
        <v>0</v>
      </c>
      <c r="AW123" s="85">
        <f t="shared" si="141"/>
        <v>1</v>
      </c>
      <c r="AX123" s="85">
        <f t="shared" si="141"/>
        <v>0</v>
      </c>
      <c r="AY123" s="85">
        <f t="shared" si="141"/>
        <v>0</v>
      </c>
      <c r="AZ123" s="85">
        <f t="shared" si="141"/>
        <v>0</v>
      </c>
      <c r="BA123" s="85">
        <f t="shared" si="141"/>
        <v>0</v>
      </c>
      <c r="BB123" s="85">
        <f t="shared" si="141"/>
        <v>0</v>
      </c>
      <c r="BC123" s="85">
        <f t="shared" si="141"/>
        <v>0</v>
      </c>
      <c r="BD123" s="85">
        <f t="shared" si="141"/>
        <v>1</v>
      </c>
      <c r="BE123" s="85">
        <f t="shared" si="141"/>
        <v>0</v>
      </c>
    </row>
    <row r="124" spans="1:72" s="12" customFormat="1" ht="111.75" customHeight="1">
      <c r="A124" s="82" t="s">
        <v>252</v>
      </c>
      <c r="B124" s="83" t="s">
        <v>135</v>
      </c>
      <c r="C124" s="83" t="s">
        <v>147</v>
      </c>
      <c r="D124" s="84" t="s">
        <v>38</v>
      </c>
      <c r="E124" s="83" t="s">
        <v>152</v>
      </c>
      <c r="F124" s="74">
        <v>41021</v>
      </c>
      <c r="G124" s="74">
        <f>H124-F124</f>
        <v>-11347</v>
      </c>
      <c r="H124" s="74">
        <f>45011-15337</f>
        <v>29674</v>
      </c>
      <c r="I124" s="74"/>
      <c r="J124" s="74">
        <f>77308-12570</f>
        <v>64738</v>
      </c>
      <c r="K124" s="71"/>
      <c r="L124" s="71"/>
      <c r="M124" s="74">
        <f>H124+K124</f>
        <v>29674</v>
      </c>
      <c r="N124" s="75"/>
      <c r="O124" s="74">
        <f>P124-M124</f>
        <v>-29674</v>
      </c>
      <c r="P124" s="74"/>
      <c r="Q124" s="74"/>
      <c r="R124" s="71"/>
      <c r="S124" s="74">
        <f>P124+R124</f>
        <v>0</v>
      </c>
      <c r="T124" s="74"/>
      <c r="U124" s="74">
        <f aca="true" t="shared" si="142" ref="U124:AA124">R124+T124</f>
        <v>0</v>
      </c>
      <c r="V124" s="74">
        <f t="shared" si="142"/>
        <v>0</v>
      </c>
      <c r="W124" s="74">
        <f t="shared" si="142"/>
        <v>0</v>
      </c>
      <c r="X124" s="74">
        <f t="shared" si="142"/>
        <v>0</v>
      </c>
      <c r="Y124" s="74">
        <f t="shared" si="142"/>
        <v>0</v>
      </c>
      <c r="Z124" s="74">
        <f t="shared" si="142"/>
        <v>0</v>
      </c>
      <c r="AA124" s="74">
        <f t="shared" si="142"/>
        <v>0</v>
      </c>
      <c r="AB124" s="75">
        <v>1</v>
      </c>
      <c r="AC124" s="101"/>
      <c r="AD124" s="101"/>
      <c r="AE124" s="101"/>
      <c r="AF124" s="101"/>
      <c r="AG124" s="101"/>
      <c r="AH124" s="74">
        <f>Z124+AB124+AC124+AD124+AE124+AF124+AG124</f>
        <v>1</v>
      </c>
      <c r="AI124" s="74">
        <f>AA124+AG124</f>
        <v>0</v>
      </c>
      <c r="AJ124" s="74"/>
      <c r="AK124" s="74"/>
      <c r="AL124" s="101"/>
      <c r="AM124" s="101"/>
      <c r="AN124" s="74">
        <f>AH124+AJ124+AK124+AL124+AM124</f>
        <v>1</v>
      </c>
      <c r="AO124" s="74">
        <f>AI124+AM124</f>
        <v>0</v>
      </c>
      <c r="AP124" s="103"/>
      <c r="AQ124" s="103"/>
      <c r="AR124" s="74">
        <f>AN124+AP124+AQ124</f>
        <v>1</v>
      </c>
      <c r="AS124" s="74">
        <f>AO124+AQ124</f>
        <v>0</v>
      </c>
      <c r="AT124" s="101"/>
      <c r="AU124" s="101"/>
      <c r="AV124" s="101"/>
      <c r="AW124" s="74">
        <f>AR124+AT124+AU124+AV124</f>
        <v>1</v>
      </c>
      <c r="AX124" s="74">
        <f>AS124+AV124</f>
        <v>0</v>
      </c>
      <c r="AY124" s="74"/>
      <c r="AZ124" s="74"/>
      <c r="BA124" s="74"/>
      <c r="BB124" s="103"/>
      <c r="BC124" s="103"/>
      <c r="BD124" s="74">
        <f>AW124+AY124+AZ124+BA124+BB124+BC124</f>
        <v>1</v>
      </c>
      <c r="BE124" s="74">
        <f>AX124+BC124</f>
        <v>0</v>
      </c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</row>
    <row r="125" spans="1:72" s="12" customFormat="1" ht="39" customHeight="1">
      <c r="A125" s="82" t="s">
        <v>121</v>
      </c>
      <c r="B125" s="83" t="s">
        <v>135</v>
      </c>
      <c r="C125" s="83" t="s">
        <v>147</v>
      </c>
      <c r="D125" s="84" t="s">
        <v>122</v>
      </c>
      <c r="E125" s="83"/>
      <c r="F125" s="74"/>
      <c r="G125" s="74">
        <f aca="true" t="shared" si="143" ref="G125:L125">G126</f>
        <v>15337</v>
      </c>
      <c r="H125" s="74">
        <f t="shared" si="143"/>
        <v>15337</v>
      </c>
      <c r="I125" s="74">
        <f t="shared" si="143"/>
        <v>0</v>
      </c>
      <c r="J125" s="74">
        <f t="shared" si="143"/>
        <v>12570</v>
      </c>
      <c r="K125" s="74">
        <f t="shared" si="143"/>
        <v>0</v>
      </c>
      <c r="L125" s="74">
        <f t="shared" si="143"/>
        <v>0</v>
      </c>
      <c r="M125" s="74">
        <f>M126+M127</f>
        <v>15337</v>
      </c>
      <c r="N125" s="74">
        <f>N126+N127</f>
        <v>0</v>
      </c>
      <c r="O125" s="74">
        <f aca="true" t="shared" si="144" ref="O125:T125">O126+O127+O129</f>
        <v>4238</v>
      </c>
      <c r="P125" s="74">
        <f t="shared" si="144"/>
        <v>19575</v>
      </c>
      <c r="Q125" s="74">
        <f t="shared" si="144"/>
        <v>0</v>
      </c>
      <c r="R125" s="74">
        <f t="shared" si="144"/>
        <v>0</v>
      </c>
      <c r="S125" s="74">
        <f t="shared" si="144"/>
        <v>19575</v>
      </c>
      <c r="T125" s="74">
        <f t="shared" si="144"/>
        <v>0</v>
      </c>
      <c r="U125" s="74">
        <f aca="true" t="shared" si="145" ref="U125:AN125">U126+U127+U129</f>
        <v>0</v>
      </c>
      <c r="V125" s="74">
        <f t="shared" si="145"/>
        <v>19575</v>
      </c>
      <c r="W125" s="74">
        <f t="shared" si="145"/>
        <v>0</v>
      </c>
      <c r="X125" s="74">
        <f t="shared" si="145"/>
        <v>0</v>
      </c>
      <c r="Y125" s="74">
        <f t="shared" si="145"/>
        <v>0</v>
      </c>
      <c r="Z125" s="74">
        <f t="shared" si="145"/>
        <v>19575</v>
      </c>
      <c r="AA125" s="74">
        <f t="shared" si="145"/>
        <v>0</v>
      </c>
      <c r="AB125" s="74">
        <f t="shared" si="145"/>
        <v>0</v>
      </c>
      <c r="AC125" s="74">
        <f t="shared" si="145"/>
        <v>0</v>
      </c>
      <c r="AD125" s="74">
        <f t="shared" si="145"/>
        <v>0</v>
      </c>
      <c r="AE125" s="74">
        <f t="shared" si="145"/>
        <v>0</v>
      </c>
      <c r="AF125" s="74">
        <f t="shared" si="145"/>
        <v>0</v>
      </c>
      <c r="AG125" s="74">
        <f t="shared" si="145"/>
        <v>0</v>
      </c>
      <c r="AH125" s="74">
        <f t="shared" si="145"/>
        <v>19575</v>
      </c>
      <c r="AI125" s="74">
        <f t="shared" si="145"/>
        <v>0</v>
      </c>
      <c r="AJ125" s="74">
        <f t="shared" si="145"/>
        <v>0</v>
      </c>
      <c r="AK125" s="74">
        <f t="shared" si="145"/>
        <v>0</v>
      </c>
      <c r="AL125" s="74">
        <f t="shared" si="145"/>
        <v>0</v>
      </c>
      <c r="AM125" s="74">
        <f t="shared" si="145"/>
        <v>0</v>
      </c>
      <c r="AN125" s="74">
        <f t="shared" si="145"/>
        <v>19575</v>
      </c>
      <c r="AO125" s="74">
        <f aca="true" t="shared" si="146" ref="AO125:BE125">AO126+AO127+AO129</f>
        <v>0</v>
      </c>
      <c r="AP125" s="74">
        <f t="shared" si="146"/>
        <v>0</v>
      </c>
      <c r="AQ125" s="74">
        <f t="shared" si="146"/>
        <v>0</v>
      </c>
      <c r="AR125" s="74">
        <f t="shared" si="146"/>
        <v>19575</v>
      </c>
      <c r="AS125" s="74">
        <f t="shared" si="146"/>
        <v>0</v>
      </c>
      <c r="AT125" s="74">
        <f t="shared" si="146"/>
        <v>0</v>
      </c>
      <c r="AU125" s="74">
        <f t="shared" si="146"/>
        <v>0</v>
      </c>
      <c r="AV125" s="74">
        <f t="shared" si="146"/>
        <v>0</v>
      </c>
      <c r="AW125" s="74">
        <f t="shared" si="146"/>
        <v>19575</v>
      </c>
      <c r="AX125" s="74">
        <f t="shared" si="146"/>
        <v>0</v>
      </c>
      <c r="AY125" s="74">
        <f t="shared" si="146"/>
        <v>0</v>
      </c>
      <c r="AZ125" s="74">
        <f t="shared" si="146"/>
        <v>0</v>
      </c>
      <c r="BA125" s="74">
        <f>BA126+BA127+BA129</f>
        <v>0</v>
      </c>
      <c r="BB125" s="74">
        <f t="shared" si="146"/>
        <v>13476</v>
      </c>
      <c r="BC125" s="74">
        <f t="shared" si="146"/>
        <v>0</v>
      </c>
      <c r="BD125" s="74">
        <f t="shared" si="146"/>
        <v>33051</v>
      </c>
      <c r="BE125" s="74">
        <f t="shared" si="146"/>
        <v>0</v>
      </c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s="12" customFormat="1" ht="84" customHeight="1" hidden="1">
      <c r="A126" s="82" t="s">
        <v>252</v>
      </c>
      <c r="B126" s="83" t="s">
        <v>135</v>
      </c>
      <c r="C126" s="83" t="s">
        <v>147</v>
      </c>
      <c r="D126" s="84" t="s">
        <v>122</v>
      </c>
      <c r="E126" s="83" t="s">
        <v>152</v>
      </c>
      <c r="F126" s="74"/>
      <c r="G126" s="74">
        <f>H126-F126</f>
        <v>15337</v>
      </c>
      <c r="H126" s="74">
        <v>15337</v>
      </c>
      <c r="I126" s="74"/>
      <c r="J126" s="74">
        <v>12570</v>
      </c>
      <c r="K126" s="71"/>
      <c r="L126" s="71"/>
      <c r="M126" s="74">
        <f>H126+K126</f>
        <v>15337</v>
      </c>
      <c r="N126" s="75"/>
      <c r="O126" s="74">
        <f>P126-M126</f>
        <v>-15337</v>
      </c>
      <c r="P126" s="74"/>
      <c r="Q126" s="74"/>
      <c r="R126" s="71"/>
      <c r="S126" s="74">
        <f>P126+R126</f>
        <v>0</v>
      </c>
      <c r="T126" s="74"/>
      <c r="U126" s="74">
        <f aca="true" t="shared" si="147" ref="U126:AA126">R126+T126</f>
        <v>0</v>
      </c>
      <c r="V126" s="74">
        <f t="shared" si="147"/>
        <v>0</v>
      </c>
      <c r="W126" s="74">
        <f t="shared" si="147"/>
        <v>0</v>
      </c>
      <c r="X126" s="74">
        <f t="shared" si="147"/>
        <v>0</v>
      </c>
      <c r="Y126" s="74">
        <f t="shared" si="147"/>
        <v>0</v>
      </c>
      <c r="Z126" s="74">
        <f t="shared" si="147"/>
        <v>0</v>
      </c>
      <c r="AA126" s="74">
        <f t="shared" si="147"/>
        <v>0</v>
      </c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</row>
    <row r="127" spans="1:72" s="12" customFormat="1" ht="70.5" customHeight="1">
      <c r="A127" s="82" t="s">
        <v>266</v>
      </c>
      <c r="B127" s="83" t="s">
        <v>135</v>
      </c>
      <c r="C127" s="83" t="s">
        <v>147</v>
      </c>
      <c r="D127" s="84" t="s">
        <v>265</v>
      </c>
      <c r="E127" s="83"/>
      <c r="F127" s="74"/>
      <c r="G127" s="74"/>
      <c r="H127" s="74"/>
      <c r="I127" s="74"/>
      <c r="J127" s="74"/>
      <c r="K127" s="71"/>
      <c r="L127" s="71"/>
      <c r="M127" s="74">
        <f aca="true" t="shared" si="148" ref="M127:BE127">M128</f>
        <v>0</v>
      </c>
      <c r="N127" s="75">
        <f t="shared" si="148"/>
        <v>0</v>
      </c>
      <c r="O127" s="74">
        <f t="shared" si="148"/>
        <v>4238</v>
      </c>
      <c r="P127" s="74">
        <f t="shared" si="148"/>
        <v>4238</v>
      </c>
      <c r="Q127" s="74">
        <f t="shared" si="148"/>
        <v>0</v>
      </c>
      <c r="R127" s="74">
        <f t="shared" si="148"/>
        <v>0</v>
      </c>
      <c r="S127" s="74">
        <f t="shared" si="148"/>
        <v>4238</v>
      </c>
      <c r="T127" s="74">
        <f t="shared" si="148"/>
        <v>0</v>
      </c>
      <c r="U127" s="74">
        <f t="shared" si="148"/>
        <v>0</v>
      </c>
      <c r="V127" s="74">
        <f t="shared" si="148"/>
        <v>4238</v>
      </c>
      <c r="W127" s="74">
        <f t="shared" si="148"/>
        <v>0</v>
      </c>
      <c r="X127" s="74">
        <f t="shared" si="148"/>
        <v>0</v>
      </c>
      <c r="Y127" s="74">
        <f t="shared" si="148"/>
        <v>0</v>
      </c>
      <c r="Z127" s="74">
        <f t="shared" si="148"/>
        <v>4238</v>
      </c>
      <c r="AA127" s="74">
        <f t="shared" si="148"/>
        <v>0</v>
      </c>
      <c r="AB127" s="74">
        <f t="shared" si="148"/>
        <v>0</v>
      </c>
      <c r="AC127" s="74">
        <f t="shared" si="148"/>
        <v>0</v>
      </c>
      <c r="AD127" s="74">
        <f t="shared" si="148"/>
        <v>0</v>
      </c>
      <c r="AE127" s="74">
        <f t="shared" si="148"/>
        <v>0</v>
      </c>
      <c r="AF127" s="74">
        <f t="shared" si="148"/>
        <v>0</v>
      </c>
      <c r="AG127" s="74">
        <f t="shared" si="148"/>
        <v>0</v>
      </c>
      <c r="AH127" s="74">
        <f t="shared" si="148"/>
        <v>4238</v>
      </c>
      <c r="AI127" s="74">
        <f t="shared" si="148"/>
        <v>0</v>
      </c>
      <c r="AJ127" s="74">
        <f t="shared" si="148"/>
        <v>0</v>
      </c>
      <c r="AK127" s="74">
        <f t="shared" si="148"/>
        <v>0</v>
      </c>
      <c r="AL127" s="74">
        <f t="shared" si="148"/>
        <v>0</v>
      </c>
      <c r="AM127" s="74">
        <f t="shared" si="148"/>
        <v>0</v>
      </c>
      <c r="AN127" s="74">
        <f t="shared" si="148"/>
        <v>4238</v>
      </c>
      <c r="AO127" s="74">
        <f t="shared" si="148"/>
        <v>0</v>
      </c>
      <c r="AP127" s="74">
        <f t="shared" si="148"/>
        <v>0</v>
      </c>
      <c r="AQ127" s="74">
        <f t="shared" si="148"/>
        <v>0</v>
      </c>
      <c r="AR127" s="74">
        <f t="shared" si="148"/>
        <v>4238</v>
      </c>
      <c r="AS127" s="74">
        <f t="shared" si="148"/>
        <v>0</v>
      </c>
      <c r="AT127" s="74">
        <f t="shared" si="148"/>
        <v>0</v>
      </c>
      <c r="AU127" s="74">
        <f t="shared" si="148"/>
        <v>0</v>
      </c>
      <c r="AV127" s="74">
        <f t="shared" si="148"/>
        <v>0</v>
      </c>
      <c r="AW127" s="74">
        <f t="shared" si="148"/>
        <v>4238</v>
      </c>
      <c r="AX127" s="74">
        <f t="shared" si="148"/>
        <v>0</v>
      </c>
      <c r="AY127" s="74">
        <f t="shared" si="148"/>
        <v>0</v>
      </c>
      <c r="AZ127" s="74">
        <f t="shared" si="148"/>
        <v>0</v>
      </c>
      <c r="BA127" s="74">
        <f t="shared" si="148"/>
        <v>0</v>
      </c>
      <c r="BB127" s="74">
        <f t="shared" si="148"/>
        <v>13476</v>
      </c>
      <c r="BC127" s="74">
        <f t="shared" si="148"/>
        <v>0</v>
      </c>
      <c r="BD127" s="74">
        <f t="shared" si="148"/>
        <v>17714</v>
      </c>
      <c r="BE127" s="74">
        <f t="shared" si="148"/>
        <v>0</v>
      </c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</row>
    <row r="128" spans="1:72" s="12" customFormat="1" ht="115.5" customHeight="1">
      <c r="A128" s="82" t="s">
        <v>252</v>
      </c>
      <c r="B128" s="83" t="s">
        <v>135</v>
      </c>
      <c r="C128" s="83" t="s">
        <v>147</v>
      </c>
      <c r="D128" s="84" t="s">
        <v>265</v>
      </c>
      <c r="E128" s="83" t="s">
        <v>152</v>
      </c>
      <c r="F128" s="74"/>
      <c r="G128" s="74"/>
      <c r="H128" s="74"/>
      <c r="I128" s="74"/>
      <c r="J128" s="74"/>
      <c r="K128" s="71"/>
      <c r="L128" s="71"/>
      <c r="M128" s="74"/>
      <c r="N128" s="75"/>
      <c r="O128" s="74">
        <f>P128-M128</f>
        <v>4238</v>
      </c>
      <c r="P128" s="74">
        <v>4238</v>
      </c>
      <c r="Q128" s="74"/>
      <c r="R128" s="71"/>
      <c r="S128" s="74">
        <f>P128+R128</f>
        <v>4238</v>
      </c>
      <c r="T128" s="74"/>
      <c r="U128" s="101"/>
      <c r="V128" s="74">
        <f>U128+S128</f>
        <v>4238</v>
      </c>
      <c r="W128" s="74">
        <f>T128</f>
        <v>0</v>
      </c>
      <c r="X128" s="102"/>
      <c r="Y128" s="102"/>
      <c r="Z128" s="74">
        <f>V128+X128+Y128</f>
        <v>4238</v>
      </c>
      <c r="AA128" s="74">
        <f>W128+Y128</f>
        <v>0</v>
      </c>
      <c r="AB128" s="101"/>
      <c r="AC128" s="101"/>
      <c r="AD128" s="101"/>
      <c r="AE128" s="101"/>
      <c r="AF128" s="101"/>
      <c r="AG128" s="101"/>
      <c r="AH128" s="74">
        <f>Z128+AB128+AC128+AD128+AE128+AF128+AG128</f>
        <v>4238</v>
      </c>
      <c r="AI128" s="74">
        <f>AA128+AG128</f>
        <v>0</v>
      </c>
      <c r="AJ128" s="74"/>
      <c r="AK128" s="74"/>
      <c r="AL128" s="101"/>
      <c r="AM128" s="101"/>
      <c r="AN128" s="74">
        <f>AH128+AJ128+AK128+AL128+AM128</f>
        <v>4238</v>
      </c>
      <c r="AO128" s="74">
        <f>AI128+AM128</f>
        <v>0</v>
      </c>
      <c r="AP128" s="103"/>
      <c r="AQ128" s="103"/>
      <c r="AR128" s="74">
        <f>AN128+AP128+AQ128</f>
        <v>4238</v>
      </c>
      <c r="AS128" s="74">
        <f>AO128+AQ128</f>
        <v>0</v>
      </c>
      <c r="AT128" s="101"/>
      <c r="AU128" s="101"/>
      <c r="AV128" s="101"/>
      <c r="AW128" s="74">
        <f>AR128+AT128+AU128+AV128</f>
        <v>4238</v>
      </c>
      <c r="AX128" s="74">
        <f>AS128+AV128</f>
        <v>0</v>
      </c>
      <c r="AY128" s="74"/>
      <c r="AZ128" s="74"/>
      <c r="BA128" s="74"/>
      <c r="BB128" s="74">
        <v>13476</v>
      </c>
      <c r="BC128" s="103"/>
      <c r="BD128" s="74">
        <f>AW128+AY128+AZ128+BA128+BB128+BC128</f>
        <v>17714</v>
      </c>
      <c r="BE128" s="74">
        <f>AX128+BC128</f>
        <v>0</v>
      </c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</row>
    <row r="129" spans="1:72" s="12" customFormat="1" ht="76.5" customHeight="1">
      <c r="A129" s="82" t="s">
        <v>339</v>
      </c>
      <c r="B129" s="83" t="s">
        <v>135</v>
      </c>
      <c r="C129" s="83" t="s">
        <v>147</v>
      </c>
      <c r="D129" s="84" t="s">
        <v>321</v>
      </c>
      <c r="E129" s="83"/>
      <c r="F129" s="74"/>
      <c r="G129" s="74"/>
      <c r="H129" s="74"/>
      <c r="I129" s="74"/>
      <c r="J129" s="74"/>
      <c r="K129" s="71"/>
      <c r="L129" s="71"/>
      <c r="M129" s="74"/>
      <c r="N129" s="75"/>
      <c r="O129" s="74">
        <f aca="true" t="shared" si="149" ref="O129:BE129">O130</f>
        <v>15337</v>
      </c>
      <c r="P129" s="74">
        <f t="shared" si="149"/>
        <v>15337</v>
      </c>
      <c r="Q129" s="74">
        <f t="shared" si="149"/>
        <v>0</v>
      </c>
      <c r="R129" s="74">
        <f t="shared" si="149"/>
        <v>0</v>
      </c>
      <c r="S129" s="74">
        <f t="shared" si="149"/>
        <v>15337</v>
      </c>
      <c r="T129" s="74">
        <f t="shared" si="149"/>
        <v>0</v>
      </c>
      <c r="U129" s="74">
        <f t="shared" si="149"/>
        <v>0</v>
      </c>
      <c r="V129" s="74">
        <f t="shared" si="149"/>
        <v>15337</v>
      </c>
      <c r="W129" s="74">
        <f t="shared" si="149"/>
        <v>0</v>
      </c>
      <c r="X129" s="74">
        <f t="shared" si="149"/>
        <v>0</v>
      </c>
      <c r="Y129" s="74">
        <f t="shared" si="149"/>
        <v>0</v>
      </c>
      <c r="Z129" s="74">
        <f t="shared" si="149"/>
        <v>15337</v>
      </c>
      <c r="AA129" s="74">
        <f t="shared" si="149"/>
        <v>0</v>
      </c>
      <c r="AB129" s="74">
        <f t="shared" si="149"/>
        <v>0</v>
      </c>
      <c r="AC129" s="74">
        <f t="shared" si="149"/>
        <v>0</v>
      </c>
      <c r="AD129" s="74">
        <f t="shared" si="149"/>
        <v>0</v>
      </c>
      <c r="AE129" s="74">
        <f t="shared" si="149"/>
        <v>0</v>
      </c>
      <c r="AF129" s="74">
        <f t="shared" si="149"/>
        <v>0</v>
      </c>
      <c r="AG129" s="74">
        <f t="shared" si="149"/>
        <v>0</v>
      </c>
      <c r="AH129" s="74">
        <f t="shared" si="149"/>
        <v>15337</v>
      </c>
      <c r="AI129" s="74">
        <f t="shared" si="149"/>
        <v>0</v>
      </c>
      <c r="AJ129" s="74">
        <f t="shared" si="149"/>
        <v>0</v>
      </c>
      <c r="AK129" s="74">
        <f t="shared" si="149"/>
        <v>0</v>
      </c>
      <c r="AL129" s="74">
        <f t="shared" si="149"/>
        <v>0</v>
      </c>
      <c r="AM129" s="74">
        <f t="shared" si="149"/>
        <v>0</v>
      </c>
      <c r="AN129" s="74">
        <f t="shared" si="149"/>
        <v>15337</v>
      </c>
      <c r="AO129" s="74">
        <f t="shared" si="149"/>
        <v>0</v>
      </c>
      <c r="AP129" s="74">
        <f t="shared" si="149"/>
        <v>0</v>
      </c>
      <c r="AQ129" s="74">
        <f t="shared" si="149"/>
        <v>0</v>
      </c>
      <c r="AR129" s="74">
        <f t="shared" si="149"/>
        <v>15337</v>
      </c>
      <c r="AS129" s="74">
        <f t="shared" si="149"/>
        <v>0</v>
      </c>
      <c r="AT129" s="74">
        <f t="shared" si="149"/>
        <v>0</v>
      </c>
      <c r="AU129" s="74">
        <f t="shared" si="149"/>
        <v>0</v>
      </c>
      <c r="AV129" s="74">
        <f t="shared" si="149"/>
        <v>0</v>
      </c>
      <c r="AW129" s="74">
        <f t="shared" si="149"/>
        <v>15337</v>
      </c>
      <c r="AX129" s="74">
        <f t="shared" si="149"/>
        <v>0</v>
      </c>
      <c r="AY129" s="74">
        <f t="shared" si="149"/>
        <v>0</v>
      </c>
      <c r="AZ129" s="74">
        <f t="shared" si="149"/>
        <v>0</v>
      </c>
      <c r="BA129" s="74">
        <f t="shared" si="149"/>
        <v>0</v>
      </c>
      <c r="BB129" s="74">
        <f t="shared" si="149"/>
        <v>0</v>
      </c>
      <c r="BC129" s="74">
        <f t="shared" si="149"/>
        <v>0</v>
      </c>
      <c r="BD129" s="74">
        <f t="shared" si="149"/>
        <v>15337</v>
      </c>
      <c r="BE129" s="74">
        <f t="shared" si="149"/>
        <v>0</v>
      </c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</row>
    <row r="130" spans="1:72" s="12" customFormat="1" ht="103.5" customHeight="1">
      <c r="A130" s="82" t="s">
        <v>252</v>
      </c>
      <c r="B130" s="83" t="s">
        <v>135</v>
      </c>
      <c r="C130" s="83" t="s">
        <v>147</v>
      </c>
      <c r="D130" s="84" t="s">
        <v>321</v>
      </c>
      <c r="E130" s="83" t="s">
        <v>152</v>
      </c>
      <c r="F130" s="74"/>
      <c r="G130" s="74"/>
      <c r="H130" s="74"/>
      <c r="I130" s="74"/>
      <c r="J130" s="74"/>
      <c r="K130" s="71"/>
      <c r="L130" s="71"/>
      <c r="M130" s="74"/>
      <c r="N130" s="75"/>
      <c r="O130" s="74">
        <f>P130-M130</f>
        <v>15337</v>
      </c>
      <c r="P130" s="74">
        <v>15337</v>
      </c>
      <c r="Q130" s="74"/>
      <c r="R130" s="71"/>
      <c r="S130" s="74">
        <f>P130+R130</f>
        <v>15337</v>
      </c>
      <c r="T130" s="74"/>
      <c r="U130" s="101"/>
      <c r="V130" s="74">
        <f>U130+S130</f>
        <v>15337</v>
      </c>
      <c r="W130" s="74">
        <f>T130</f>
        <v>0</v>
      </c>
      <c r="X130" s="102"/>
      <c r="Y130" s="102"/>
      <c r="Z130" s="74">
        <f>V130+X130+Y130</f>
        <v>15337</v>
      </c>
      <c r="AA130" s="74">
        <f>W130+Y130</f>
        <v>0</v>
      </c>
      <c r="AB130" s="101"/>
      <c r="AC130" s="101"/>
      <c r="AD130" s="101"/>
      <c r="AE130" s="101"/>
      <c r="AF130" s="101"/>
      <c r="AG130" s="101"/>
      <c r="AH130" s="74">
        <f>Z130+AB130+AC130+AD130+AE130+AF130+AG130</f>
        <v>15337</v>
      </c>
      <c r="AI130" s="74">
        <f>AA130+AG130</f>
        <v>0</v>
      </c>
      <c r="AJ130" s="74"/>
      <c r="AK130" s="74"/>
      <c r="AL130" s="101"/>
      <c r="AM130" s="101"/>
      <c r="AN130" s="74">
        <f>AH130+AJ130+AK130+AL130+AM130</f>
        <v>15337</v>
      </c>
      <c r="AO130" s="74">
        <f>AI130+AM130</f>
        <v>0</v>
      </c>
      <c r="AP130" s="103"/>
      <c r="AQ130" s="103"/>
      <c r="AR130" s="74">
        <f>AN130+AP130+AQ130</f>
        <v>15337</v>
      </c>
      <c r="AS130" s="74">
        <f>AO130+AQ130</f>
        <v>0</v>
      </c>
      <c r="AT130" s="101"/>
      <c r="AU130" s="101"/>
      <c r="AV130" s="101"/>
      <c r="AW130" s="74">
        <f>AR130+AT130+AU130+AV130</f>
        <v>15337</v>
      </c>
      <c r="AX130" s="74">
        <f>AS130+AV130</f>
        <v>0</v>
      </c>
      <c r="AY130" s="74"/>
      <c r="AZ130" s="74"/>
      <c r="BA130" s="74"/>
      <c r="BB130" s="103"/>
      <c r="BC130" s="103"/>
      <c r="BD130" s="74">
        <f>AW130+AY130+AZ130+BA130+BB130+BC130</f>
        <v>15337</v>
      </c>
      <c r="BE130" s="74">
        <f>AX130+BC130</f>
        <v>0</v>
      </c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</row>
    <row r="131" spans="1:72" s="12" customFormat="1" ht="23.25" customHeight="1">
      <c r="A131" s="82"/>
      <c r="B131" s="83"/>
      <c r="C131" s="83"/>
      <c r="D131" s="84"/>
      <c r="E131" s="83"/>
      <c r="F131" s="74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101"/>
      <c r="V131" s="103"/>
      <c r="W131" s="103"/>
      <c r="X131" s="102"/>
      <c r="Y131" s="102"/>
      <c r="Z131" s="115"/>
      <c r="AA131" s="115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3"/>
      <c r="AQ131" s="103"/>
      <c r="AR131" s="103"/>
      <c r="AS131" s="103"/>
      <c r="AT131" s="101"/>
      <c r="AU131" s="101"/>
      <c r="AV131" s="101"/>
      <c r="AW131" s="101"/>
      <c r="AX131" s="101"/>
      <c r="AY131" s="103"/>
      <c r="AZ131" s="103"/>
      <c r="BA131" s="103"/>
      <c r="BB131" s="103"/>
      <c r="BC131" s="103"/>
      <c r="BD131" s="103"/>
      <c r="BE131" s="103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</row>
    <row r="132" spans="1:72" s="12" customFormat="1" ht="55.5" customHeight="1">
      <c r="A132" s="68" t="s">
        <v>208</v>
      </c>
      <c r="B132" s="69" t="s">
        <v>135</v>
      </c>
      <c r="C132" s="69" t="s">
        <v>139</v>
      </c>
      <c r="D132" s="84"/>
      <c r="E132" s="83"/>
      <c r="F132" s="81">
        <f aca="true" t="shared" si="150" ref="F132:U133">F133</f>
        <v>1563</v>
      </c>
      <c r="G132" s="81">
        <f t="shared" si="150"/>
        <v>218</v>
      </c>
      <c r="H132" s="81">
        <f t="shared" si="150"/>
        <v>1781</v>
      </c>
      <c r="I132" s="81">
        <f t="shared" si="150"/>
        <v>0</v>
      </c>
      <c r="J132" s="81">
        <f t="shared" si="150"/>
        <v>1911</v>
      </c>
      <c r="K132" s="81">
        <f t="shared" si="150"/>
        <v>0</v>
      </c>
      <c r="L132" s="81">
        <f t="shared" si="150"/>
        <v>0</v>
      </c>
      <c r="M132" s="81">
        <f t="shared" si="150"/>
        <v>1781</v>
      </c>
      <c r="N132" s="81">
        <f t="shared" si="150"/>
        <v>0</v>
      </c>
      <c r="O132" s="81">
        <f t="shared" si="150"/>
        <v>-127</v>
      </c>
      <c r="P132" s="81">
        <f t="shared" si="150"/>
        <v>1654</v>
      </c>
      <c r="Q132" s="81">
        <f t="shared" si="150"/>
        <v>0</v>
      </c>
      <c r="R132" s="81">
        <f t="shared" si="150"/>
        <v>0</v>
      </c>
      <c r="S132" s="81">
        <f t="shared" si="150"/>
        <v>1654</v>
      </c>
      <c r="T132" s="81">
        <f t="shared" si="150"/>
        <v>0</v>
      </c>
      <c r="U132" s="81">
        <f t="shared" si="150"/>
        <v>0</v>
      </c>
      <c r="V132" s="81">
        <f aca="true" t="shared" si="151" ref="U132:AI133">V133</f>
        <v>1654</v>
      </c>
      <c r="W132" s="81">
        <f t="shared" si="151"/>
        <v>0</v>
      </c>
      <c r="X132" s="81">
        <f t="shared" si="151"/>
        <v>0</v>
      </c>
      <c r="Y132" s="81">
        <f t="shared" si="151"/>
        <v>0</v>
      </c>
      <c r="Z132" s="81">
        <f t="shared" si="151"/>
        <v>1654</v>
      </c>
      <c r="AA132" s="81">
        <f t="shared" si="151"/>
        <v>0</v>
      </c>
      <c r="AB132" s="81">
        <f t="shared" si="151"/>
        <v>0</v>
      </c>
      <c r="AC132" s="81">
        <f t="shared" si="151"/>
        <v>0</v>
      </c>
      <c r="AD132" s="81">
        <f t="shared" si="151"/>
        <v>0</v>
      </c>
      <c r="AE132" s="81">
        <f t="shared" si="151"/>
        <v>0</v>
      </c>
      <c r="AF132" s="81">
        <f t="shared" si="151"/>
        <v>0</v>
      </c>
      <c r="AG132" s="81">
        <f t="shared" si="151"/>
        <v>0</v>
      </c>
      <c r="AH132" s="81">
        <f t="shared" si="151"/>
        <v>1654</v>
      </c>
      <c r="AI132" s="81">
        <f t="shared" si="151"/>
        <v>0</v>
      </c>
      <c r="AJ132" s="81">
        <f aca="true" t="shared" si="152" ref="AJ132:AR132">AJ133+AJ135</f>
        <v>0</v>
      </c>
      <c r="AK132" s="81">
        <f t="shared" si="152"/>
        <v>5000</v>
      </c>
      <c r="AL132" s="81">
        <f t="shared" si="152"/>
        <v>0</v>
      </c>
      <c r="AM132" s="81">
        <f t="shared" si="152"/>
        <v>0</v>
      </c>
      <c r="AN132" s="81">
        <f t="shared" si="152"/>
        <v>6654</v>
      </c>
      <c r="AO132" s="81">
        <f t="shared" si="152"/>
        <v>0</v>
      </c>
      <c r="AP132" s="81">
        <f t="shared" si="152"/>
        <v>0</v>
      </c>
      <c r="AQ132" s="81">
        <f t="shared" si="152"/>
        <v>0</v>
      </c>
      <c r="AR132" s="81">
        <f t="shared" si="152"/>
        <v>6654</v>
      </c>
      <c r="AS132" s="81">
        <f>AS133+AS135</f>
        <v>0</v>
      </c>
      <c r="AT132" s="81">
        <f>AT133+AT135</f>
        <v>0</v>
      </c>
      <c r="AU132" s="81">
        <f>AU133+AU135</f>
        <v>0</v>
      </c>
      <c r="AV132" s="81">
        <f>AV133+AV135</f>
        <v>0</v>
      </c>
      <c r="AW132" s="81">
        <f>AW133+AW135</f>
        <v>6654</v>
      </c>
      <c r="AX132" s="81">
        <f aca="true" t="shared" si="153" ref="AX132:BE132">AX133+AX135</f>
        <v>0</v>
      </c>
      <c r="AY132" s="81">
        <f t="shared" si="153"/>
        <v>0</v>
      </c>
      <c r="AZ132" s="81">
        <f t="shared" si="153"/>
        <v>0</v>
      </c>
      <c r="BA132" s="81">
        <f>BA133+BA135</f>
        <v>0</v>
      </c>
      <c r="BB132" s="81">
        <f t="shared" si="153"/>
        <v>0</v>
      </c>
      <c r="BC132" s="81">
        <f t="shared" si="153"/>
        <v>0</v>
      </c>
      <c r="BD132" s="81">
        <f t="shared" si="153"/>
        <v>6654</v>
      </c>
      <c r="BE132" s="81">
        <f t="shared" si="153"/>
        <v>0</v>
      </c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</row>
    <row r="133" spans="1:72" s="12" customFormat="1" ht="39" customHeight="1">
      <c r="A133" s="82" t="s">
        <v>209</v>
      </c>
      <c r="B133" s="83" t="s">
        <v>135</v>
      </c>
      <c r="C133" s="83" t="s">
        <v>139</v>
      </c>
      <c r="D133" s="84" t="s">
        <v>207</v>
      </c>
      <c r="E133" s="83"/>
      <c r="F133" s="85">
        <f t="shared" si="150"/>
        <v>1563</v>
      </c>
      <c r="G133" s="85">
        <f t="shared" si="150"/>
        <v>218</v>
      </c>
      <c r="H133" s="85">
        <f t="shared" si="150"/>
        <v>1781</v>
      </c>
      <c r="I133" s="85">
        <f t="shared" si="150"/>
        <v>0</v>
      </c>
      <c r="J133" s="85">
        <f t="shared" si="150"/>
        <v>1911</v>
      </c>
      <c r="K133" s="85">
        <f t="shared" si="150"/>
        <v>0</v>
      </c>
      <c r="L133" s="85">
        <f t="shared" si="150"/>
        <v>0</v>
      </c>
      <c r="M133" s="85">
        <f t="shared" si="150"/>
        <v>1781</v>
      </c>
      <c r="N133" s="85">
        <f t="shared" si="150"/>
        <v>0</v>
      </c>
      <c r="O133" s="85">
        <f t="shared" si="150"/>
        <v>-127</v>
      </c>
      <c r="P133" s="85">
        <f t="shared" si="150"/>
        <v>1654</v>
      </c>
      <c r="Q133" s="85">
        <f t="shared" si="150"/>
        <v>0</v>
      </c>
      <c r="R133" s="85">
        <f t="shared" si="150"/>
        <v>0</v>
      </c>
      <c r="S133" s="85">
        <f t="shared" si="150"/>
        <v>1654</v>
      </c>
      <c r="T133" s="85">
        <f t="shared" si="150"/>
        <v>0</v>
      </c>
      <c r="U133" s="85">
        <f t="shared" si="151"/>
        <v>0</v>
      </c>
      <c r="V133" s="85">
        <f t="shared" si="151"/>
        <v>1654</v>
      </c>
      <c r="W133" s="85">
        <f t="shared" si="151"/>
        <v>0</v>
      </c>
      <c r="X133" s="85">
        <f t="shared" si="151"/>
        <v>0</v>
      </c>
      <c r="Y133" s="85">
        <f t="shared" si="151"/>
        <v>0</v>
      </c>
      <c r="Z133" s="85">
        <f t="shared" si="151"/>
        <v>1654</v>
      </c>
      <c r="AA133" s="85">
        <f t="shared" si="151"/>
        <v>0</v>
      </c>
      <c r="AB133" s="85">
        <f t="shared" si="151"/>
        <v>0</v>
      </c>
      <c r="AC133" s="85">
        <f t="shared" si="151"/>
        <v>0</v>
      </c>
      <c r="AD133" s="85">
        <f t="shared" si="151"/>
        <v>0</v>
      </c>
      <c r="AE133" s="85">
        <f t="shared" si="151"/>
        <v>0</v>
      </c>
      <c r="AF133" s="85">
        <f t="shared" si="151"/>
        <v>0</v>
      </c>
      <c r="AG133" s="85">
        <f t="shared" si="151"/>
        <v>0</v>
      </c>
      <c r="AH133" s="85">
        <f t="shared" si="151"/>
        <v>1654</v>
      </c>
      <c r="AI133" s="85">
        <f aca="true" t="shared" si="154" ref="AI133:BE133">AI134</f>
        <v>0</v>
      </c>
      <c r="AJ133" s="85">
        <f t="shared" si="154"/>
        <v>0</v>
      </c>
      <c r="AK133" s="85">
        <f t="shared" si="154"/>
        <v>0</v>
      </c>
      <c r="AL133" s="85">
        <f t="shared" si="154"/>
        <v>0</v>
      </c>
      <c r="AM133" s="85">
        <f t="shared" si="154"/>
        <v>0</v>
      </c>
      <c r="AN133" s="85">
        <f t="shared" si="154"/>
        <v>1654</v>
      </c>
      <c r="AO133" s="85">
        <f t="shared" si="154"/>
        <v>0</v>
      </c>
      <c r="AP133" s="85">
        <f t="shared" si="154"/>
        <v>0</v>
      </c>
      <c r="AQ133" s="85">
        <f t="shared" si="154"/>
        <v>0</v>
      </c>
      <c r="AR133" s="85">
        <f t="shared" si="154"/>
        <v>1654</v>
      </c>
      <c r="AS133" s="85">
        <f t="shared" si="154"/>
        <v>0</v>
      </c>
      <c r="AT133" s="85">
        <f t="shared" si="154"/>
        <v>0</v>
      </c>
      <c r="AU133" s="85">
        <f t="shared" si="154"/>
        <v>0</v>
      </c>
      <c r="AV133" s="85">
        <f t="shared" si="154"/>
        <v>0</v>
      </c>
      <c r="AW133" s="85">
        <f t="shared" si="154"/>
        <v>1654</v>
      </c>
      <c r="AX133" s="85">
        <f t="shared" si="154"/>
        <v>0</v>
      </c>
      <c r="AY133" s="85">
        <f t="shared" si="154"/>
        <v>0</v>
      </c>
      <c r="AZ133" s="85">
        <f t="shared" si="154"/>
        <v>0</v>
      </c>
      <c r="BA133" s="85">
        <f t="shared" si="154"/>
        <v>0</v>
      </c>
      <c r="BB133" s="85">
        <f t="shared" si="154"/>
        <v>0</v>
      </c>
      <c r="BC133" s="85">
        <f t="shared" si="154"/>
        <v>0</v>
      </c>
      <c r="BD133" s="85">
        <f t="shared" si="154"/>
        <v>1654</v>
      </c>
      <c r="BE133" s="85">
        <f t="shared" si="154"/>
        <v>0</v>
      </c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</row>
    <row r="134" spans="1:72" s="12" customFormat="1" ht="43.5" customHeight="1">
      <c r="A134" s="82" t="s">
        <v>129</v>
      </c>
      <c r="B134" s="83" t="s">
        <v>135</v>
      </c>
      <c r="C134" s="83" t="s">
        <v>139</v>
      </c>
      <c r="D134" s="84" t="s">
        <v>207</v>
      </c>
      <c r="E134" s="83" t="s">
        <v>130</v>
      </c>
      <c r="F134" s="74">
        <v>1563</v>
      </c>
      <c r="G134" s="74">
        <f>H134-F134</f>
        <v>218</v>
      </c>
      <c r="H134" s="74">
        <v>1781</v>
      </c>
      <c r="I134" s="74"/>
      <c r="J134" s="74">
        <v>1911</v>
      </c>
      <c r="K134" s="71"/>
      <c r="L134" s="71"/>
      <c r="M134" s="74">
        <f>H134+K134</f>
        <v>1781</v>
      </c>
      <c r="N134" s="75"/>
      <c r="O134" s="74">
        <f>P134-M134</f>
        <v>-127</v>
      </c>
      <c r="P134" s="74">
        <v>1654</v>
      </c>
      <c r="Q134" s="74"/>
      <c r="R134" s="71"/>
      <c r="S134" s="74">
        <f>P134+R134</f>
        <v>1654</v>
      </c>
      <c r="T134" s="74"/>
      <c r="U134" s="101"/>
      <c r="V134" s="74">
        <f>U134+S134</f>
        <v>1654</v>
      </c>
      <c r="W134" s="74">
        <f>T134</f>
        <v>0</v>
      </c>
      <c r="X134" s="102"/>
      <c r="Y134" s="102"/>
      <c r="Z134" s="74">
        <f>V134+X134+Y134</f>
        <v>1654</v>
      </c>
      <c r="AA134" s="74">
        <f>W134+Y134</f>
        <v>0</v>
      </c>
      <c r="AB134" s="101"/>
      <c r="AC134" s="101"/>
      <c r="AD134" s="101"/>
      <c r="AE134" s="101"/>
      <c r="AF134" s="101"/>
      <c r="AG134" s="101"/>
      <c r="AH134" s="74">
        <f>Z134+AB134+AC134+AD134+AE134+AF134+AG134</f>
        <v>1654</v>
      </c>
      <c r="AI134" s="74">
        <f>AA134+AG134</f>
        <v>0</v>
      </c>
      <c r="AJ134" s="74"/>
      <c r="AK134" s="74"/>
      <c r="AL134" s="101"/>
      <c r="AM134" s="101"/>
      <c r="AN134" s="74">
        <f>AH134+AJ134+AK134+AL134+AM134</f>
        <v>1654</v>
      </c>
      <c r="AO134" s="74">
        <f>AI134+AM134</f>
        <v>0</v>
      </c>
      <c r="AP134" s="103"/>
      <c r="AQ134" s="103"/>
      <c r="AR134" s="74">
        <f>AN134+AP134+AQ134</f>
        <v>1654</v>
      </c>
      <c r="AS134" s="74">
        <f>AO134+AQ134</f>
        <v>0</v>
      </c>
      <c r="AT134" s="101"/>
      <c r="AU134" s="101"/>
      <c r="AV134" s="101"/>
      <c r="AW134" s="74">
        <f>AR134+AT134+AU134+AV134</f>
        <v>1654</v>
      </c>
      <c r="AX134" s="74">
        <f>AS134+AV134</f>
        <v>0</v>
      </c>
      <c r="AY134" s="74"/>
      <c r="AZ134" s="74"/>
      <c r="BA134" s="74"/>
      <c r="BB134" s="103"/>
      <c r="BC134" s="103"/>
      <c r="BD134" s="74">
        <f>AW134+AY134+AZ134+BA134+BB134+BC134</f>
        <v>1654</v>
      </c>
      <c r="BE134" s="74">
        <f>AX134+BC134</f>
        <v>0</v>
      </c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</row>
    <row r="135" spans="1:72" s="12" customFormat="1" ht="48.75" customHeight="1">
      <c r="A135" s="82" t="s">
        <v>45</v>
      </c>
      <c r="B135" s="83" t="s">
        <v>135</v>
      </c>
      <c r="C135" s="83" t="s">
        <v>139</v>
      </c>
      <c r="D135" s="84" t="s">
        <v>46</v>
      </c>
      <c r="E135" s="83"/>
      <c r="F135" s="74"/>
      <c r="G135" s="74"/>
      <c r="H135" s="74"/>
      <c r="I135" s="74"/>
      <c r="J135" s="74"/>
      <c r="K135" s="71"/>
      <c r="L135" s="71"/>
      <c r="M135" s="74"/>
      <c r="N135" s="75"/>
      <c r="O135" s="74"/>
      <c r="P135" s="74"/>
      <c r="Q135" s="74"/>
      <c r="R135" s="71"/>
      <c r="S135" s="74"/>
      <c r="T135" s="74"/>
      <c r="U135" s="101"/>
      <c r="V135" s="74"/>
      <c r="W135" s="74"/>
      <c r="X135" s="102"/>
      <c r="Y135" s="102"/>
      <c r="Z135" s="74"/>
      <c r="AA135" s="74"/>
      <c r="AB135" s="101"/>
      <c r="AC135" s="101"/>
      <c r="AD135" s="101"/>
      <c r="AE135" s="101"/>
      <c r="AF135" s="101"/>
      <c r="AG135" s="101"/>
      <c r="AH135" s="74"/>
      <c r="AI135" s="74"/>
      <c r="AJ135" s="74">
        <f aca="true" t="shared" si="155" ref="AJ135:BE135">AJ136</f>
        <v>0</v>
      </c>
      <c r="AK135" s="74">
        <f t="shared" si="155"/>
        <v>5000</v>
      </c>
      <c r="AL135" s="101">
        <f t="shared" si="155"/>
        <v>0</v>
      </c>
      <c r="AM135" s="101">
        <f t="shared" si="155"/>
        <v>0</v>
      </c>
      <c r="AN135" s="74">
        <f t="shared" si="155"/>
        <v>5000</v>
      </c>
      <c r="AO135" s="74">
        <f t="shared" si="155"/>
        <v>0</v>
      </c>
      <c r="AP135" s="74">
        <f t="shared" si="155"/>
        <v>0</v>
      </c>
      <c r="AQ135" s="74">
        <f t="shared" si="155"/>
        <v>0</v>
      </c>
      <c r="AR135" s="74">
        <f t="shared" si="155"/>
        <v>5000</v>
      </c>
      <c r="AS135" s="74">
        <f t="shared" si="155"/>
        <v>0</v>
      </c>
      <c r="AT135" s="74">
        <f t="shared" si="155"/>
        <v>0</v>
      </c>
      <c r="AU135" s="74">
        <f t="shared" si="155"/>
        <v>0</v>
      </c>
      <c r="AV135" s="74">
        <f t="shared" si="155"/>
        <v>0</v>
      </c>
      <c r="AW135" s="74">
        <f t="shared" si="155"/>
        <v>5000</v>
      </c>
      <c r="AX135" s="74">
        <f t="shared" si="155"/>
        <v>0</v>
      </c>
      <c r="AY135" s="74">
        <f t="shared" si="155"/>
        <v>0</v>
      </c>
      <c r="AZ135" s="74">
        <f t="shared" si="155"/>
        <v>0</v>
      </c>
      <c r="BA135" s="74">
        <f t="shared" si="155"/>
        <v>0</v>
      </c>
      <c r="BB135" s="74">
        <f t="shared" si="155"/>
        <v>0</v>
      </c>
      <c r="BC135" s="74">
        <f t="shared" si="155"/>
        <v>0</v>
      </c>
      <c r="BD135" s="74">
        <f t="shared" si="155"/>
        <v>5000</v>
      </c>
      <c r="BE135" s="74">
        <f t="shared" si="155"/>
        <v>0</v>
      </c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</row>
    <row r="136" spans="1:72" s="12" customFormat="1" ht="80.25" customHeight="1">
      <c r="A136" s="82" t="s">
        <v>254</v>
      </c>
      <c r="B136" s="83" t="s">
        <v>135</v>
      </c>
      <c r="C136" s="83" t="s">
        <v>139</v>
      </c>
      <c r="D136" s="84" t="s">
        <v>46</v>
      </c>
      <c r="E136" s="83" t="s">
        <v>138</v>
      </c>
      <c r="F136" s="74"/>
      <c r="G136" s="74"/>
      <c r="H136" s="74"/>
      <c r="I136" s="74"/>
      <c r="J136" s="74"/>
      <c r="K136" s="71"/>
      <c r="L136" s="71"/>
      <c r="M136" s="74"/>
      <c r="N136" s="75"/>
      <c r="O136" s="74"/>
      <c r="P136" s="74"/>
      <c r="Q136" s="74"/>
      <c r="R136" s="71"/>
      <c r="S136" s="74"/>
      <c r="T136" s="74"/>
      <c r="U136" s="101"/>
      <c r="V136" s="74"/>
      <c r="W136" s="74"/>
      <c r="X136" s="102"/>
      <c r="Y136" s="102"/>
      <c r="Z136" s="74"/>
      <c r="AA136" s="74"/>
      <c r="AB136" s="101"/>
      <c r="AC136" s="101"/>
      <c r="AD136" s="101"/>
      <c r="AE136" s="101"/>
      <c r="AF136" s="101"/>
      <c r="AG136" s="101"/>
      <c r="AH136" s="74"/>
      <c r="AI136" s="74"/>
      <c r="AJ136" s="74"/>
      <c r="AK136" s="74">
        <v>5000</v>
      </c>
      <c r="AL136" s="101"/>
      <c r="AM136" s="101"/>
      <c r="AN136" s="74">
        <f>AH136+AJ136+AK136+AL136+AM136</f>
        <v>5000</v>
      </c>
      <c r="AO136" s="74">
        <f>AI136+AM136</f>
        <v>0</v>
      </c>
      <c r="AP136" s="103"/>
      <c r="AQ136" s="103"/>
      <c r="AR136" s="74">
        <f>AN136+AP136+AQ136</f>
        <v>5000</v>
      </c>
      <c r="AS136" s="74">
        <f>AO136+AQ136</f>
        <v>0</v>
      </c>
      <c r="AT136" s="101"/>
      <c r="AU136" s="101"/>
      <c r="AV136" s="101"/>
      <c r="AW136" s="74">
        <f>AR136+AT136+AU136+AV136</f>
        <v>5000</v>
      </c>
      <c r="AX136" s="74">
        <f>AS136+AV136</f>
        <v>0</v>
      </c>
      <c r="AY136" s="74"/>
      <c r="AZ136" s="74"/>
      <c r="BA136" s="74"/>
      <c r="BB136" s="103"/>
      <c r="BC136" s="103"/>
      <c r="BD136" s="74">
        <f>AW136+AY136+AZ136+BA136+BB136+BC136</f>
        <v>5000</v>
      </c>
      <c r="BE136" s="74">
        <f>AX136+BC136</f>
        <v>0</v>
      </c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</row>
    <row r="137" spans="1:72" s="12" customFormat="1" ht="19.5" customHeight="1">
      <c r="A137" s="82"/>
      <c r="B137" s="83"/>
      <c r="C137" s="83"/>
      <c r="D137" s="84"/>
      <c r="E137" s="83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101"/>
      <c r="V137" s="103"/>
      <c r="W137" s="103"/>
      <c r="X137" s="102"/>
      <c r="Y137" s="102"/>
      <c r="Z137" s="115"/>
      <c r="AA137" s="115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3"/>
      <c r="AQ137" s="103"/>
      <c r="AR137" s="103"/>
      <c r="AS137" s="103"/>
      <c r="AT137" s="101"/>
      <c r="AU137" s="101"/>
      <c r="AV137" s="101"/>
      <c r="AW137" s="101"/>
      <c r="AX137" s="101"/>
      <c r="AY137" s="103"/>
      <c r="AZ137" s="103"/>
      <c r="BA137" s="103"/>
      <c r="BB137" s="103"/>
      <c r="BC137" s="103"/>
      <c r="BD137" s="103"/>
      <c r="BE137" s="103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</row>
    <row r="138" spans="1:72" s="14" customFormat="1" ht="51.75" customHeight="1">
      <c r="A138" s="68" t="s">
        <v>42</v>
      </c>
      <c r="B138" s="69" t="s">
        <v>135</v>
      </c>
      <c r="C138" s="69" t="s">
        <v>141</v>
      </c>
      <c r="D138" s="80"/>
      <c r="E138" s="69"/>
      <c r="F138" s="81">
        <f>F139+F142+F144+F148+F152</f>
        <v>87025</v>
      </c>
      <c r="G138" s="81">
        <f aca="true" t="shared" si="156" ref="G138:N138">G139+G142+G144+G148+G152+G167</f>
        <v>-4266</v>
      </c>
      <c r="H138" s="81">
        <f t="shared" si="156"/>
        <v>82759</v>
      </c>
      <c r="I138" s="81">
        <f t="shared" si="156"/>
        <v>0</v>
      </c>
      <c r="J138" s="81">
        <f t="shared" si="156"/>
        <v>81388</v>
      </c>
      <c r="K138" s="81">
        <f t="shared" si="156"/>
        <v>0</v>
      </c>
      <c r="L138" s="81">
        <f t="shared" si="156"/>
        <v>0</v>
      </c>
      <c r="M138" s="81">
        <f t="shared" si="156"/>
        <v>82759</v>
      </c>
      <c r="N138" s="81">
        <f t="shared" si="156"/>
        <v>0</v>
      </c>
      <c r="O138" s="81">
        <f aca="true" t="shared" si="157" ref="O138:T138">O139+O142+O144+O148+O152+O167</f>
        <v>-10395</v>
      </c>
      <c r="P138" s="81">
        <f t="shared" si="157"/>
        <v>72364</v>
      </c>
      <c r="Q138" s="81">
        <f t="shared" si="157"/>
        <v>0</v>
      </c>
      <c r="R138" s="81">
        <f t="shared" si="157"/>
        <v>0</v>
      </c>
      <c r="S138" s="81">
        <f t="shared" si="157"/>
        <v>72364</v>
      </c>
      <c r="T138" s="81">
        <f t="shared" si="157"/>
        <v>0</v>
      </c>
      <c r="U138" s="81">
        <f aca="true" t="shared" si="158" ref="U138:Z138">U139+U142+U144+U148+U152+U167</f>
        <v>0</v>
      </c>
      <c r="V138" s="81">
        <f t="shared" si="158"/>
        <v>72364</v>
      </c>
      <c r="W138" s="81">
        <f t="shared" si="158"/>
        <v>0</v>
      </c>
      <c r="X138" s="81">
        <f t="shared" si="158"/>
        <v>3239</v>
      </c>
      <c r="Y138" s="81">
        <f t="shared" si="158"/>
        <v>0</v>
      </c>
      <c r="Z138" s="81">
        <f t="shared" si="158"/>
        <v>75603</v>
      </c>
      <c r="AA138" s="81">
        <f aca="true" t="shared" si="159" ref="AA138:AH138">AA139+AA142+AA144+AA148+AA152+AA167</f>
        <v>0</v>
      </c>
      <c r="AB138" s="81">
        <f t="shared" si="159"/>
        <v>0</v>
      </c>
      <c r="AC138" s="81">
        <f>AC139+AC142+AC144+AC148+AC152+AC167</f>
        <v>82</v>
      </c>
      <c r="AD138" s="81">
        <f>AD139+AD142+AD144+AD148+AD152+AD167</f>
        <v>0</v>
      </c>
      <c r="AE138" s="81">
        <f>AE139+AE142+AE144+AE148+AE152+AE167</f>
        <v>0</v>
      </c>
      <c r="AF138" s="81">
        <f>AF139+AF142+AF144+AF148+AF152+AF167</f>
        <v>0</v>
      </c>
      <c r="AG138" s="81">
        <f t="shared" si="159"/>
        <v>0</v>
      </c>
      <c r="AH138" s="81">
        <f t="shared" si="159"/>
        <v>75685</v>
      </c>
      <c r="AI138" s="81">
        <f>AI139+AI142+AI144+AI148+AI152+AI167</f>
        <v>0</v>
      </c>
      <c r="AJ138" s="81">
        <f aca="true" t="shared" si="160" ref="AJ138:AO138">AJ139+AJ142+AJ144+AJ148+AJ152+AJ159+AJ167</f>
        <v>0</v>
      </c>
      <c r="AK138" s="81">
        <f t="shared" si="160"/>
        <v>0</v>
      </c>
      <c r="AL138" s="81">
        <f t="shared" si="160"/>
        <v>0</v>
      </c>
      <c r="AM138" s="81">
        <f t="shared" si="160"/>
        <v>7900</v>
      </c>
      <c r="AN138" s="81">
        <f t="shared" si="160"/>
        <v>83585</v>
      </c>
      <c r="AO138" s="81">
        <f t="shared" si="160"/>
        <v>7900</v>
      </c>
      <c r="AP138" s="81">
        <f aca="true" t="shared" si="161" ref="AP138:AX138">AP139+AP142+AP144+AP148+AP152+AP159+AP167</f>
        <v>0</v>
      </c>
      <c r="AQ138" s="81">
        <f t="shared" si="161"/>
        <v>0</v>
      </c>
      <c r="AR138" s="81">
        <f t="shared" si="161"/>
        <v>83585</v>
      </c>
      <c r="AS138" s="81">
        <f t="shared" si="161"/>
        <v>7900</v>
      </c>
      <c r="AT138" s="81">
        <f t="shared" si="161"/>
        <v>-4912</v>
      </c>
      <c r="AU138" s="81">
        <f t="shared" si="161"/>
        <v>100</v>
      </c>
      <c r="AV138" s="81">
        <f t="shared" si="161"/>
        <v>150248</v>
      </c>
      <c r="AW138" s="81">
        <f t="shared" si="161"/>
        <v>229021</v>
      </c>
      <c r="AX138" s="81">
        <f t="shared" si="161"/>
        <v>158148</v>
      </c>
      <c r="AY138" s="81">
        <f aca="true" t="shared" si="162" ref="AY138:BE138">AY139+AY142+AY144+AY148+AY152+AY159+AY167</f>
        <v>135</v>
      </c>
      <c r="AZ138" s="81">
        <f t="shared" si="162"/>
        <v>0</v>
      </c>
      <c r="BA138" s="81">
        <f>BA139+BA142+BA144+BA148+BA152+BA159+BA167</f>
        <v>-4604</v>
      </c>
      <c r="BB138" s="81">
        <f t="shared" si="162"/>
        <v>0</v>
      </c>
      <c r="BC138" s="81">
        <f t="shared" si="162"/>
        <v>0</v>
      </c>
      <c r="BD138" s="81">
        <f t="shared" si="162"/>
        <v>224552</v>
      </c>
      <c r="BE138" s="81">
        <f t="shared" si="162"/>
        <v>158148</v>
      </c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</row>
    <row r="139" spans="1:72" s="14" customFormat="1" ht="91.5" customHeight="1">
      <c r="A139" s="82" t="s">
        <v>133</v>
      </c>
      <c r="B139" s="83" t="s">
        <v>135</v>
      </c>
      <c r="C139" s="83" t="s">
        <v>141</v>
      </c>
      <c r="D139" s="84" t="s">
        <v>124</v>
      </c>
      <c r="E139" s="69"/>
      <c r="F139" s="85">
        <f aca="true" t="shared" si="163" ref="F139:N139">F140+F141</f>
        <v>42927</v>
      </c>
      <c r="G139" s="85">
        <f t="shared" si="163"/>
        <v>1276</v>
      </c>
      <c r="H139" s="85">
        <f t="shared" si="163"/>
        <v>44203</v>
      </c>
      <c r="I139" s="85">
        <f t="shared" si="163"/>
        <v>0</v>
      </c>
      <c r="J139" s="85">
        <f t="shared" si="163"/>
        <v>40725</v>
      </c>
      <c r="K139" s="85">
        <f t="shared" si="163"/>
        <v>0</v>
      </c>
      <c r="L139" s="85">
        <f t="shared" si="163"/>
        <v>0</v>
      </c>
      <c r="M139" s="85">
        <f t="shared" si="163"/>
        <v>44203</v>
      </c>
      <c r="N139" s="85">
        <f t="shared" si="163"/>
        <v>0</v>
      </c>
      <c r="O139" s="85">
        <f aca="true" t="shared" si="164" ref="O139:T139">O140+O141</f>
        <v>-36</v>
      </c>
      <c r="P139" s="85">
        <f t="shared" si="164"/>
        <v>44167</v>
      </c>
      <c r="Q139" s="85">
        <f t="shared" si="164"/>
        <v>0</v>
      </c>
      <c r="R139" s="85">
        <f t="shared" si="164"/>
        <v>0</v>
      </c>
      <c r="S139" s="85">
        <f t="shared" si="164"/>
        <v>44167</v>
      </c>
      <c r="T139" s="85">
        <f t="shared" si="164"/>
        <v>0</v>
      </c>
      <c r="U139" s="85">
        <f aca="true" t="shared" si="165" ref="U139:Z139">U140+U141</f>
        <v>0</v>
      </c>
      <c r="V139" s="85">
        <f t="shared" si="165"/>
        <v>44167</v>
      </c>
      <c r="W139" s="85">
        <f t="shared" si="165"/>
        <v>0</v>
      </c>
      <c r="X139" s="85">
        <f t="shared" si="165"/>
        <v>0</v>
      </c>
      <c r="Y139" s="85">
        <f t="shared" si="165"/>
        <v>0</v>
      </c>
      <c r="Z139" s="85">
        <f t="shared" si="165"/>
        <v>44167</v>
      </c>
      <c r="AA139" s="85">
        <f aca="true" t="shared" si="166" ref="AA139:AH139">AA140+AA141</f>
        <v>0</v>
      </c>
      <c r="AB139" s="85">
        <f t="shared" si="166"/>
        <v>0</v>
      </c>
      <c r="AC139" s="85">
        <f>AC140+AC141</f>
        <v>0</v>
      </c>
      <c r="AD139" s="85">
        <f>AD140+AD141</f>
        <v>0</v>
      </c>
      <c r="AE139" s="85">
        <f>AE140+AE141</f>
        <v>0</v>
      </c>
      <c r="AF139" s="85">
        <f>AF140+AF141</f>
        <v>0</v>
      </c>
      <c r="AG139" s="85">
        <f t="shared" si="166"/>
        <v>0</v>
      </c>
      <c r="AH139" s="85">
        <f t="shared" si="166"/>
        <v>44167</v>
      </c>
      <c r="AI139" s="85">
        <f aca="true" t="shared" si="167" ref="AI139:AO139">AI140+AI141</f>
        <v>0</v>
      </c>
      <c r="AJ139" s="85">
        <f t="shared" si="167"/>
        <v>0</v>
      </c>
      <c r="AK139" s="85">
        <f t="shared" si="167"/>
        <v>0</v>
      </c>
      <c r="AL139" s="85">
        <f t="shared" si="167"/>
        <v>0</v>
      </c>
      <c r="AM139" s="85">
        <f t="shared" si="167"/>
        <v>0</v>
      </c>
      <c r="AN139" s="85">
        <f t="shared" si="167"/>
        <v>44167</v>
      </c>
      <c r="AO139" s="85">
        <f t="shared" si="167"/>
        <v>0</v>
      </c>
      <c r="AP139" s="85">
        <f>AP140+AP141</f>
        <v>0</v>
      </c>
      <c r="AQ139" s="85">
        <f>AQ140+AQ141</f>
        <v>0</v>
      </c>
      <c r="AR139" s="85">
        <f>AR140+AR141</f>
        <v>44167</v>
      </c>
      <c r="AS139" s="85">
        <f aca="true" t="shared" si="168" ref="AS139:AX139">AS140+AS141</f>
        <v>0</v>
      </c>
      <c r="AT139" s="85">
        <f t="shared" si="168"/>
        <v>0</v>
      </c>
      <c r="AU139" s="85">
        <f t="shared" si="168"/>
        <v>0</v>
      </c>
      <c r="AV139" s="85">
        <f t="shared" si="168"/>
        <v>0</v>
      </c>
      <c r="AW139" s="85">
        <f t="shared" si="168"/>
        <v>44167</v>
      </c>
      <c r="AX139" s="85">
        <f t="shared" si="168"/>
        <v>0</v>
      </c>
      <c r="AY139" s="85">
        <f aca="true" t="shared" si="169" ref="AY139:BE139">AY140+AY141</f>
        <v>0</v>
      </c>
      <c r="AZ139" s="85">
        <f t="shared" si="169"/>
        <v>0</v>
      </c>
      <c r="BA139" s="85">
        <f>BA140+BA141</f>
        <v>0</v>
      </c>
      <c r="BB139" s="85">
        <f t="shared" si="169"/>
        <v>0</v>
      </c>
      <c r="BC139" s="85">
        <f t="shared" si="169"/>
        <v>0</v>
      </c>
      <c r="BD139" s="85">
        <f t="shared" si="169"/>
        <v>44167</v>
      </c>
      <c r="BE139" s="85">
        <f t="shared" si="169"/>
        <v>0</v>
      </c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</row>
    <row r="140" spans="1:72" s="14" customFormat="1" ht="69.75" customHeight="1" hidden="1">
      <c r="A140" s="82" t="s">
        <v>254</v>
      </c>
      <c r="B140" s="83" t="s">
        <v>135</v>
      </c>
      <c r="C140" s="83" t="s">
        <v>141</v>
      </c>
      <c r="D140" s="84" t="s">
        <v>124</v>
      </c>
      <c r="E140" s="83" t="s">
        <v>138</v>
      </c>
      <c r="F140" s="74">
        <v>42927</v>
      </c>
      <c r="G140" s="74">
        <f>H140-F140</f>
        <v>-42927</v>
      </c>
      <c r="H140" s="99"/>
      <c r="I140" s="99"/>
      <c r="J140" s="99"/>
      <c r="K140" s="99"/>
      <c r="L140" s="99"/>
      <c r="M140" s="74">
        <f>H140+K140</f>
        <v>0</v>
      </c>
      <c r="N140" s="75"/>
      <c r="O140" s="74">
        <f>H140+J140</f>
        <v>0</v>
      </c>
      <c r="P140" s="74">
        <f>I140+K140</f>
        <v>0</v>
      </c>
      <c r="Q140" s="74">
        <f>J140+L140</f>
        <v>0</v>
      </c>
      <c r="R140" s="99"/>
      <c r="S140" s="99"/>
      <c r="T140" s="74">
        <f>M140+O140</f>
        <v>0</v>
      </c>
      <c r="U140" s="97"/>
      <c r="V140" s="98"/>
      <c r="W140" s="98"/>
      <c r="X140" s="96"/>
      <c r="Y140" s="96"/>
      <c r="Z140" s="99"/>
      <c r="AA140" s="9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8"/>
      <c r="AQ140" s="98"/>
      <c r="AR140" s="98"/>
      <c r="AS140" s="98"/>
      <c r="AT140" s="97"/>
      <c r="AU140" s="97"/>
      <c r="AV140" s="97"/>
      <c r="AW140" s="97"/>
      <c r="AX140" s="97"/>
      <c r="AY140" s="98"/>
      <c r="AZ140" s="98"/>
      <c r="BA140" s="98"/>
      <c r="BB140" s="98"/>
      <c r="BC140" s="98"/>
      <c r="BD140" s="98"/>
      <c r="BE140" s="98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</row>
    <row r="141" spans="1:72" s="14" customFormat="1" ht="38.25" customHeight="1">
      <c r="A141" s="82" t="s">
        <v>229</v>
      </c>
      <c r="B141" s="83" t="s">
        <v>135</v>
      </c>
      <c r="C141" s="83" t="s">
        <v>141</v>
      </c>
      <c r="D141" s="84" t="s">
        <v>124</v>
      </c>
      <c r="E141" s="83" t="s">
        <v>230</v>
      </c>
      <c r="F141" s="74"/>
      <c r="G141" s="74">
        <f>H141-F141</f>
        <v>44203</v>
      </c>
      <c r="H141" s="74">
        <v>44203</v>
      </c>
      <c r="I141" s="74"/>
      <c r="J141" s="74">
        <v>40725</v>
      </c>
      <c r="K141" s="99"/>
      <c r="L141" s="99"/>
      <c r="M141" s="74">
        <f>H141+K141</f>
        <v>44203</v>
      </c>
      <c r="N141" s="75"/>
      <c r="O141" s="74">
        <f>P141-M141</f>
        <v>-36</v>
      </c>
      <c r="P141" s="74">
        <v>44167</v>
      </c>
      <c r="Q141" s="74"/>
      <c r="R141" s="99"/>
      <c r="S141" s="74">
        <f>P141+R141</f>
        <v>44167</v>
      </c>
      <c r="T141" s="74"/>
      <c r="U141" s="97"/>
      <c r="V141" s="74">
        <f>U141+S141</f>
        <v>44167</v>
      </c>
      <c r="W141" s="74">
        <f>T141</f>
        <v>0</v>
      </c>
      <c r="X141" s="96"/>
      <c r="Y141" s="96"/>
      <c r="Z141" s="74">
        <f>V141+X141+Y141</f>
        <v>44167</v>
      </c>
      <c r="AA141" s="74">
        <f>W141+Y141</f>
        <v>0</v>
      </c>
      <c r="AB141" s="97"/>
      <c r="AC141" s="97"/>
      <c r="AD141" s="97"/>
      <c r="AE141" s="97"/>
      <c r="AF141" s="97"/>
      <c r="AG141" s="97"/>
      <c r="AH141" s="74">
        <f>Z141+AB141+AC141+AD141+AE141+AF141+AG141</f>
        <v>44167</v>
      </c>
      <c r="AI141" s="74">
        <f>AA141+AG141</f>
        <v>0</v>
      </c>
      <c r="AJ141" s="74"/>
      <c r="AK141" s="74"/>
      <c r="AL141" s="97"/>
      <c r="AM141" s="97"/>
      <c r="AN141" s="74">
        <f>AH141+AJ141+AK141+AL141+AM141</f>
        <v>44167</v>
      </c>
      <c r="AO141" s="74">
        <f>AI141+AM141</f>
        <v>0</v>
      </c>
      <c r="AP141" s="98"/>
      <c r="AQ141" s="98"/>
      <c r="AR141" s="74">
        <f>AN141+AP141+AQ141</f>
        <v>44167</v>
      </c>
      <c r="AS141" s="74">
        <f>AO141+AQ141</f>
        <v>0</v>
      </c>
      <c r="AT141" s="97"/>
      <c r="AU141" s="97"/>
      <c r="AV141" s="97"/>
      <c r="AW141" s="74">
        <f>AR141+AT141+AU141+AV141</f>
        <v>44167</v>
      </c>
      <c r="AX141" s="74">
        <f>AS141+AV141</f>
        <v>0</v>
      </c>
      <c r="AY141" s="74"/>
      <c r="AZ141" s="74"/>
      <c r="BA141" s="74"/>
      <c r="BB141" s="98"/>
      <c r="BC141" s="98"/>
      <c r="BD141" s="74">
        <f>AW141+AY141+AZ141+BA141+BB141+BC141</f>
        <v>44167</v>
      </c>
      <c r="BE141" s="74">
        <f>AX141+BC141</f>
        <v>0</v>
      </c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</row>
    <row r="142" spans="1:72" s="16" customFormat="1" ht="57.75" customHeight="1">
      <c r="A142" s="82" t="s">
        <v>151</v>
      </c>
      <c r="B142" s="83" t="s">
        <v>135</v>
      </c>
      <c r="C142" s="83" t="s">
        <v>141</v>
      </c>
      <c r="D142" s="84" t="s">
        <v>38</v>
      </c>
      <c r="E142" s="83"/>
      <c r="F142" s="85">
        <f aca="true" t="shared" si="170" ref="F142:BE142">F143</f>
        <v>1259</v>
      </c>
      <c r="G142" s="85">
        <f t="shared" si="170"/>
        <v>41</v>
      </c>
      <c r="H142" s="85">
        <f t="shared" si="170"/>
        <v>1300</v>
      </c>
      <c r="I142" s="85">
        <f t="shared" si="170"/>
        <v>0</v>
      </c>
      <c r="J142" s="85">
        <f t="shared" si="170"/>
        <v>1300</v>
      </c>
      <c r="K142" s="85">
        <f t="shared" si="170"/>
        <v>0</v>
      </c>
      <c r="L142" s="85">
        <f t="shared" si="170"/>
        <v>0</v>
      </c>
      <c r="M142" s="85">
        <f t="shared" si="170"/>
        <v>1300</v>
      </c>
      <c r="N142" s="85">
        <f t="shared" si="170"/>
        <v>0</v>
      </c>
      <c r="O142" s="85">
        <f t="shared" si="170"/>
        <v>1008</v>
      </c>
      <c r="P142" s="85">
        <f t="shared" si="170"/>
        <v>2308</v>
      </c>
      <c r="Q142" s="85">
        <f t="shared" si="170"/>
        <v>0</v>
      </c>
      <c r="R142" s="85">
        <f t="shared" si="170"/>
        <v>0</v>
      </c>
      <c r="S142" s="85">
        <f t="shared" si="170"/>
        <v>2308</v>
      </c>
      <c r="T142" s="85">
        <f t="shared" si="170"/>
        <v>0</v>
      </c>
      <c r="U142" s="85">
        <f t="shared" si="170"/>
        <v>0</v>
      </c>
      <c r="V142" s="85">
        <f t="shared" si="170"/>
        <v>2308</v>
      </c>
      <c r="W142" s="85">
        <f t="shared" si="170"/>
        <v>0</v>
      </c>
      <c r="X142" s="85">
        <f t="shared" si="170"/>
        <v>0</v>
      </c>
      <c r="Y142" s="85">
        <f t="shared" si="170"/>
        <v>0</v>
      </c>
      <c r="Z142" s="85">
        <f t="shared" si="170"/>
        <v>2308</v>
      </c>
      <c r="AA142" s="85">
        <f t="shared" si="170"/>
        <v>0</v>
      </c>
      <c r="AB142" s="85">
        <f t="shared" si="170"/>
        <v>0</v>
      </c>
      <c r="AC142" s="85">
        <f t="shared" si="170"/>
        <v>0</v>
      </c>
      <c r="AD142" s="85">
        <f t="shared" si="170"/>
        <v>0</v>
      </c>
      <c r="AE142" s="85">
        <f t="shared" si="170"/>
        <v>0</v>
      </c>
      <c r="AF142" s="85">
        <f t="shared" si="170"/>
        <v>0</v>
      </c>
      <c r="AG142" s="85">
        <f t="shared" si="170"/>
        <v>0</v>
      </c>
      <c r="AH142" s="85">
        <f t="shared" si="170"/>
        <v>2308</v>
      </c>
      <c r="AI142" s="85">
        <f t="shared" si="170"/>
        <v>0</v>
      </c>
      <c r="AJ142" s="85">
        <f t="shared" si="170"/>
        <v>0</v>
      </c>
      <c r="AK142" s="85">
        <f t="shared" si="170"/>
        <v>0</v>
      </c>
      <c r="AL142" s="85">
        <f t="shared" si="170"/>
        <v>0</v>
      </c>
      <c r="AM142" s="85">
        <f t="shared" si="170"/>
        <v>0</v>
      </c>
      <c r="AN142" s="85">
        <f t="shared" si="170"/>
        <v>2308</v>
      </c>
      <c r="AO142" s="85">
        <f t="shared" si="170"/>
        <v>0</v>
      </c>
      <c r="AP142" s="85">
        <f t="shared" si="170"/>
        <v>0</v>
      </c>
      <c r="AQ142" s="85">
        <f t="shared" si="170"/>
        <v>0</v>
      </c>
      <c r="AR142" s="85">
        <f t="shared" si="170"/>
        <v>2308</v>
      </c>
      <c r="AS142" s="85">
        <f t="shared" si="170"/>
        <v>0</v>
      </c>
      <c r="AT142" s="85">
        <f t="shared" si="170"/>
        <v>411</v>
      </c>
      <c r="AU142" s="85">
        <f t="shared" si="170"/>
        <v>0</v>
      </c>
      <c r="AV142" s="85">
        <f t="shared" si="170"/>
        <v>0</v>
      </c>
      <c r="AW142" s="85">
        <f t="shared" si="170"/>
        <v>2719</v>
      </c>
      <c r="AX142" s="85">
        <f t="shared" si="170"/>
        <v>0</v>
      </c>
      <c r="AY142" s="85">
        <f t="shared" si="170"/>
        <v>0</v>
      </c>
      <c r="AZ142" s="85">
        <f t="shared" si="170"/>
        <v>0</v>
      </c>
      <c r="BA142" s="85">
        <f t="shared" si="170"/>
        <v>0</v>
      </c>
      <c r="BB142" s="85">
        <f t="shared" si="170"/>
        <v>0</v>
      </c>
      <c r="BC142" s="85">
        <f t="shared" si="170"/>
        <v>0</v>
      </c>
      <c r="BD142" s="85">
        <f t="shared" si="170"/>
        <v>2719</v>
      </c>
      <c r="BE142" s="85">
        <f t="shared" si="170"/>
        <v>0</v>
      </c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</row>
    <row r="143" spans="1:72" s="10" customFormat="1" ht="111" customHeight="1">
      <c r="A143" s="82" t="s">
        <v>252</v>
      </c>
      <c r="B143" s="83" t="s">
        <v>135</v>
      </c>
      <c r="C143" s="83" t="s">
        <v>141</v>
      </c>
      <c r="D143" s="84" t="s">
        <v>38</v>
      </c>
      <c r="E143" s="83" t="s">
        <v>152</v>
      </c>
      <c r="F143" s="74">
        <v>1259</v>
      </c>
      <c r="G143" s="74">
        <f>H143-F143</f>
        <v>41</v>
      </c>
      <c r="H143" s="74">
        <v>1300</v>
      </c>
      <c r="I143" s="74"/>
      <c r="J143" s="74">
        <v>1300</v>
      </c>
      <c r="K143" s="116"/>
      <c r="L143" s="116"/>
      <c r="M143" s="74">
        <f>H143+K143</f>
        <v>1300</v>
      </c>
      <c r="N143" s="75"/>
      <c r="O143" s="74">
        <f>P143-M143</f>
        <v>1008</v>
      </c>
      <c r="P143" s="74">
        <v>2308</v>
      </c>
      <c r="Q143" s="74"/>
      <c r="R143" s="116"/>
      <c r="S143" s="74">
        <f>P143+R143</f>
        <v>2308</v>
      </c>
      <c r="T143" s="74"/>
      <c r="U143" s="66"/>
      <c r="V143" s="74">
        <f>U143+S143</f>
        <v>2308</v>
      </c>
      <c r="W143" s="74">
        <f>T143</f>
        <v>0</v>
      </c>
      <c r="X143" s="79"/>
      <c r="Y143" s="79"/>
      <c r="Z143" s="74">
        <f>V143+X143+Y143</f>
        <v>2308</v>
      </c>
      <c r="AA143" s="74">
        <f>W143+Y143</f>
        <v>0</v>
      </c>
      <c r="AB143" s="66"/>
      <c r="AC143" s="66"/>
      <c r="AD143" s="66"/>
      <c r="AE143" s="66"/>
      <c r="AF143" s="66"/>
      <c r="AG143" s="66"/>
      <c r="AH143" s="74">
        <f>Z143+AB143+AC143+AD143+AE143+AF143+AG143</f>
        <v>2308</v>
      </c>
      <c r="AI143" s="74">
        <f>AA143+AG143</f>
        <v>0</v>
      </c>
      <c r="AJ143" s="74"/>
      <c r="AK143" s="74"/>
      <c r="AL143" s="66"/>
      <c r="AM143" s="66"/>
      <c r="AN143" s="74">
        <f>AH143+AJ143+AK143+AL143+AM143</f>
        <v>2308</v>
      </c>
      <c r="AO143" s="74">
        <f>AI143+AM143</f>
        <v>0</v>
      </c>
      <c r="AP143" s="67"/>
      <c r="AQ143" s="67"/>
      <c r="AR143" s="74">
        <f>AN143+AP143+AQ143</f>
        <v>2308</v>
      </c>
      <c r="AS143" s="74">
        <f>AO143+AQ143</f>
        <v>0</v>
      </c>
      <c r="AT143" s="67">
        <v>411</v>
      </c>
      <c r="AU143" s="66"/>
      <c r="AV143" s="66"/>
      <c r="AW143" s="74">
        <f>AR143+AT143+AU143+AV143</f>
        <v>2719</v>
      </c>
      <c r="AX143" s="74">
        <f>AS143+AV143</f>
        <v>0</v>
      </c>
      <c r="AY143" s="74"/>
      <c r="AZ143" s="74"/>
      <c r="BA143" s="74"/>
      <c r="BB143" s="67"/>
      <c r="BC143" s="67"/>
      <c r="BD143" s="74">
        <f>AW143+AY143+AZ143+BA143+BB143+BC143</f>
        <v>2719</v>
      </c>
      <c r="BE143" s="74">
        <f>AX143+BC143</f>
        <v>0</v>
      </c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</row>
    <row r="144" spans="1:72" s="14" customFormat="1" ht="37.5" customHeight="1">
      <c r="A144" s="82" t="s">
        <v>43</v>
      </c>
      <c r="B144" s="83" t="s">
        <v>135</v>
      </c>
      <c r="C144" s="83" t="s">
        <v>141</v>
      </c>
      <c r="D144" s="84" t="s">
        <v>44</v>
      </c>
      <c r="E144" s="83"/>
      <c r="F144" s="85">
        <f aca="true" t="shared" si="171" ref="F144:L144">F145</f>
        <v>16100</v>
      </c>
      <c r="G144" s="85">
        <f t="shared" si="171"/>
        <v>16419</v>
      </c>
      <c r="H144" s="85">
        <f t="shared" si="171"/>
        <v>32519</v>
      </c>
      <c r="I144" s="85">
        <f t="shared" si="171"/>
        <v>0</v>
      </c>
      <c r="J144" s="85">
        <f t="shared" si="171"/>
        <v>34290</v>
      </c>
      <c r="K144" s="85">
        <f t="shared" si="171"/>
        <v>0</v>
      </c>
      <c r="L144" s="85">
        <f t="shared" si="171"/>
        <v>0</v>
      </c>
      <c r="M144" s="85">
        <f aca="true" t="shared" si="172" ref="M144:BE144">M145+M146</f>
        <v>32519</v>
      </c>
      <c r="N144" s="85">
        <f t="shared" si="172"/>
        <v>0</v>
      </c>
      <c r="O144" s="85">
        <f t="shared" si="172"/>
        <v>-8306</v>
      </c>
      <c r="P144" s="85">
        <f t="shared" si="172"/>
        <v>24213</v>
      </c>
      <c r="Q144" s="85">
        <f t="shared" si="172"/>
        <v>0</v>
      </c>
      <c r="R144" s="85">
        <f t="shared" si="172"/>
        <v>0</v>
      </c>
      <c r="S144" s="85">
        <f t="shared" si="172"/>
        <v>24213</v>
      </c>
      <c r="T144" s="85">
        <f t="shared" si="172"/>
        <v>0</v>
      </c>
      <c r="U144" s="85">
        <f t="shared" si="172"/>
        <v>0</v>
      </c>
      <c r="V144" s="85">
        <f t="shared" si="172"/>
        <v>24213</v>
      </c>
      <c r="W144" s="85">
        <f t="shared" si="172"/>
        <v>0</v>
      </c>
      <c r="X144" s="85">
        <f t="shared" si="172"/>
        <v>0</v>
      </c>
      <c r="Y144" s="85">
        <f t="shared" si="172"/>
        <v>0</v>
      </c>
      <c r="Z144" s="85">
        <f t="shared" si="172"/>
        <v>24213</v>
      </c>
      <c r="AA144" s="85">
        <f t="shared" si="172"/>
        <v>0</v>
      </c>
      <c r="AB144" s="85">
        <f t="shared" si="172"/>
        <v>0</v>
      </c>
      <c r="AC144" s="85">
        <f t="shared" si="172"/>
        <v>0</v>
      </c>
      <c r="AD144" s="85">
        <f t="shared" si="172"/>
        <v>0</v>
      </c>
      <c r="AE144" s="85">
        <f t="shared" si="172"/>
        <v>0</v>
      </c>
      <c r="AF144" s="85">
        <f t="shared" si="172"/>
        <v>0</v>
      </c>
      <c r="AG144" s="85">
        <f t="shared" si="172"/>
        <v>0</v>
      </c>
      <c r="AH144" s="85">
        <f t="shared" si="172"/>
        <v>24213</v>
      </c>
      <c r="AI144" s="85">
        <f t="shared" si="172"/>
        <v>0</v>
      </c>
      <c r="AJ144" s="85">
        <f t="shared" si="172"/>
        <v>0</v>
      </c>
      <c r="AK144" s="85">
        <f t="shared" si="172"/>
        <v>0</v>
      </c>
      <c r="AL144" s="85">
        <f t="shared" si="172"/>
        <v>0</v>
      </c>
      <c r="AM144" s="85">
        <f t="shared" si="172"/>
        <v>0</v>
      </c>
      <c r="AN144" s="85">
        <f t="shared" si="172"/>
        <v>24213</v>
      </c>
      <c r="AO144" s="85">
        <f t="shared" si="172"/>
        <v>0</v>
      </c>
      <c r="AP144" s="85">
        <f t="shared" si="172"/>
        <v>0</v>
      </c>
      <c r="AQ144" s="85">
        <f t="shared" si="172"/>
        <v>0</v>
      </c>
      <c r="AR144" s="85">
        <f t="shared" si="172"/>
        <v>24213</v>
      </c>
      <c r="AS144" s="85">
        <f t="shared" si="172"/>
        <v>0</v>
      </c>
      <c r="AT144" s="85">
        <f t="shared" si="172"/>
        <v>-5409</v>
      </c>
      <c r="AU144" s="85">
        <f t="shared" si="172"/>
        <v>0</v>
      </c>
      <c r="AV144" s="85">
        <f t="shared" si="172"/>
        <v>0</v>
      </c>
      <c r="AW144" s="85">
        <f t="shared" si="172"/>
        <v>18804</v>
      </c>
      <c r="AX144" s="85">
        <f t="shared" si="172"/>
        <v>0</v>
      </c>
      <c r="AY144" s="85">
        <f t="shared" si="172"/>
        <v>135</v>
      </c>
      <c r="AZ144" s="85">
        <f t="shared" si="172"/>
        <v>0</v>
      </c>
      <c r="BA144" s="85">
        <f t="shared" si="172"/>
        <v>-4604</v>
      </c>
      <c r="BB144" s="85">
        <f t="shared" si="172"/>
        <v>0</v>
      </c>
      <c r="BC144" s="85">
        <f t="shared" si="172"/>
        <v>0</v>
      </c>
      <c r="BD144" s="85">
        <f t="shared" si="172"/>
        <v>14335</v>
      </c>
      <c r="BE144" s="85">
        <f t="shared" si="172"/>
        <v>0</v>
      </c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</row>
    <row r="145" spans="1:72" s="16" customFormat="1" ht="77.25" customHeight="1">
      <c r="A145" s="82" t="s">
        <v>254</v>
      </c>
      <c r="B145" s="83" t="s">
        <v>135</v>
      </c>
      <c r="C145" s="83" t="s">
        <v>141</v>
      </c>
      <c r="D145" s="84" t="s">
        <v>44</v>
      </c>
      <c r="E145" s="83" t="s">
        <v>138</v>
      </c>
      <c r="F145" s="74">
        <v>16100</v>
      </c>
      <c r="G145" s="74">
        <f>H145-F145</f>
        <v>16419</v>
      </c>
      <c r="H145" s="74">
        <v>32519</v>
      </c>
      <c r="I145" s="74"/>
      <c r="J145" s="74">
        <v>34290</v>
      </c>
      <c r="K145" s="99"/>
      <c r="L145" s="99"/>
      <c r="M145" s="74">
        <f>H145+K145</f>
        <v>32519</v>
      </c>
      <c r="N145" s="75"/>
      <c r="O145" s="74">
        <f>P145-M145</f>
        <v>-13522</v>
      </c>
      <c r="P145" s="74">
        <v>18997</v>
      </c>
      <c r="Q145" s="74"/>
      <c r="R145" s="99"/>
      <c r="S145" s="74">
        <f>P145+R145</f>
        <v>18997</v>
      </c>
      <c r="T145" s="74"/>
      <c r="U145" s="76"/>
      <c r="V145" s="74">
        <f>U145+S145</f>
        <v>18997</v>
      </c>
      <c r="W145" s="74">
        <f>T145</f>
        <v>0</v>
      </c>
      <c r="X145" s="77"/>
      <c r="Y145" s="77"/>
      <c r="Z145" s="74">
        <f>V145+X145+Y145</f>
        <v>18997</v>
      </c>
      <c r="AA145" s="74">
        <f>W145+Y145</f>
        <v>0</v>
      </c>
      <c r="AB145" s="76"/>
      <c r="AC145" s="76"/>
      <c r="AD145" s="76"/>
      <c r="AE145" s="76"/>
      <c r="AF145" s="76"/>
      <c r="AG145" s="76"/>
      <c r="AH145" s="74">
        <f>Z145+AB145+AC145+AD145+AE145+AF145+AG145</f>
        <v>18997</v>
      </c>
      <c r="AI145" s="74">
        <f>AA145+AG145</f>
        <v>0</v>
      </c>
      <c r="AJ145" s="74"/>
      <c r="AK145" s="74"/>
      <c r="AL145" s="76"/>
      <c r="AM145" s="76"/>
      <c r="AN145" s="74">
        <f>AH145+AJ145+AK145+AL145+AM145</f>
        <v>18997</v>
      </c>
      <c r="AO145" s="74">
        <f>AI145+AM145</f>
        <v>0</v>
      </c>
      <c r="AP145" s="75"/>
      <c r="AQ145" s="75"/>
      <c r="AR145" s="74">
        <f>AN145+AP145+AQ145</f>
        <v>18997</v>
      </c>
      <c r="AS145" s="74">
        <f>AO145+AQ145</f>
        <v>0</v>
      </c>
      <c r="AT145" s="74">
        <v>-5863</v>
      </c>
      <c r="AU145" s="76"/>
      <c r="AV145" s="76"/>
      <c r="AW145" s="74">
        <f>AR145+AT145+AU145+AV145</f>
        <v>13134</v>
      </c>
      <c r="AX145" s="74">
        <f>AS145+AV145</f>
        <v>0</v>
      </c>
      <c r="AY145" s="74">
        <v>135</v>
      </c>
      <c r="AZ145" s="74"/>
      <c r="BA145" s="74">
        <f>-1-2510-1548-545</f>
        <v>-4604</v>
      </c>
      <c r="BB145" s="75"/>
      <c r="BC145" s="75"/>
      <c r="BD145" s="74">
        <f>AW145+AY145+AZ145+BA145+BB145+BC145</f>
        <v>8665</v>
      </c>
      <c r="BE145" s="74">
        <f>AX145+BC145</f>
        <v>0</v>
      </c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</row>
    <row r="146" spans="1:72" s="16" customFormat="1" ht="144.75" customHeight="1">
      <c r="A146" s="117" t="s">
        <v>264</v>
      </c>
      <c r="B146" s="83" t="s">
        <v>135</v>
      </c>
      <c r="C146" s="83" t="s">
        <v>141</v>
      </c>
      <c r="D146" s="84" t="s">
        <v>263</v>
      </c>
      <c r="E146" s="83"/>
      <c r="F146" s="74"/>
      <c r="G146" s="74"/>
      <c r="H146" s="74"/>
      <c r="I146" s="74"/>
      <c r="J146" s="74"/>
      <c r="K146" s="99"/>
      <c r="L146" s="99"/>
      <c r="M146" s="74">
        <f aca="true" t="shared" si="173" ref="M146:BE146">M147</f>
        <v>0</v>
      </c>
      <c r="N146" s="75">
        <f t="shared" si="173"/>
        <v>0</v>
      </c>
      <c r="O146" s="74">
        <f t="shared" si="173"/>
        <v>5216</v>
      </c>
      <c r="P146" s="74">
        <f t="shared" si="173"/>
        <v>5216</v>
      </c>
      <c r="Q146" s="74">
        <f t="shared" si="173"/>
        <v>0</v>
      </c>
      <c r="R146" s="74">
        <f t="shared" si="173"/>
        <v>0</v>
      </c>
      <c r="S146" s="74">
        <f t="shared" si="173"/>
        <v>5216</v>
      </c>
      <c r="T146" s="74">
        <f t="shared" si="173"/>
        <v>0</v>
      </c>
      <c r="U146" s="74">
        <f t="shared" si="173"/>
        <v>0</v>
      </c>
      <c r="V146" s="74">
        <f t="shared" si="173"/>
        <v>5216</v>
      </c>
      <c r="W146" s="74">
        <f t="shared" si="173"/>
        <v>0</v>
      </c>
      <c r="X146" s="74">
        <f t="shared" si="173"/>
        <v>0</v>
      </c>
      <c r="Y146" s="74">
        <f t="shared" si="173"/>
        <v>0</v>
      </c>
      <c r="Z146" s="74">
        <f t="shared" si="173"/>
        <v>5216</v>
      </c>
      <c r="AA146" s="74">
        <f t="shared" si="173"/>
        <v>0</v>
      </c>
      <c r="AB146" s="74">
        <f t="shared" si="173"/>
        <v>0</v>
      </c>
      <c r="AC146" s="74">
        <f t="shared" si="173"/>
        <v>0</v>
      </c>
      <c r="AD146" s="74">
        <f t="shared" si="173"/>
        <v>0</v>
      </c>
      <c r="AE146" s="74">
        <f t="shared" si="173"/>
        <v>0</v>
      </c>
      <c r="AF146" s="74">
        <f t="shared" si="173"/>
        <v>0</v>
      </c>
      <c r="AG146" s="74">
        <f t="shared" si="173"/>
        <v>0</v>
      </c>
      <c r="AH146" s="74">
        <f t="shared" si="173"/>
        <v>5216</v>
      </c>
      <c r="AI146" s="74">
        <f t="shared" si="173"/>
        <v>0</v>
      </c>
      <c r="AJ146" s="74">
        <f t="shared" si="173"/>
        <v>0</v>
      </c>
      <c r="AK146" s="74">
        <f t="shared" si="173"/>
        <v>0</v>
      </c>
      <c r="AL146" s="74">
        <f t="shared" si="173"/>
        <v>0</v>
      </c>
      <c r="AM146" s="74">
        <f t="shared" si="173"/>
        <v>0</v>
      </c>
      <c r="AN146" s="74">
        <f t="shared" si="173"/>
        <v>5216</v>
      </c>
      <c r="AO146" s="74">
        <f t="shared" si="173"/>
        <v>0</v>
      </c>
      <c r="AP146" s="74">
        <f t="shared" si="173"/>
        <v>0</v>
      </c>
      <c r="AQ146" s="74">
        <f t="shared" si="173"/>
        <v>0</v>
      </c>
      <c r="AR146" s="74">
        <f t="shared" si="173"/>
        <v>5216</v>
      </c>
      <c r="AS146" s="74">
        <f t="shared" si="173"/>
        <v>0</v>
      </c>
      <c r="AT146" s="74">
        <f t="shared" si="173"/>
        <v>454</v>
      </c>
      <c r="AU146" s="74">
        <f t="shared" si="173"/>
        <v>0</v>
      </c>
      <c r="AV146" s="74">
        <f t="shared" si="173"/>
        <v>0</v>
      </c>
      <c r="AW146" s="74">
        <f t="shared" si="173"/>
        <v>5670</v>
      </c>
      <c r="AX146" s="74">
        <f t="shared" si="173"/>
        <v>0</v>
      </c>
      <c r="AY146" s="74">
        <f t="shared" si="173"/>
        <v>0</v>
      </c>
      <c r="AZ146" s="74">
        <f t="shared" si="173"/>
        <v>0</v>
      </c>
      <c r="BA146" s="74">
        <f t="shared" si="173"/>
        <v>0</v>
      </c>
      <c r="BB146" s="74">
        <f t="shared" si="173"/>
        <v>0</v>
      </c>
      <c r="BC146" s="74">
        <f t="shared" si="173"/>
        <v>0</v>
      </c>
      <c r="BD146" s="74">
        <f t="shared" si="173"/>
        <v>5670</v>
      </c>
      <c r="BE146" s="74">
        <f t="shared" si="173"/>
        <v>0</v>
      </c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</row>
    <row r="147" spans="1:72" s="16" customFormat="1" ht="96" customHeight="1">
      <c r="A147" s="82" t="s">
        <v>336</v>
      </c>
      <c r="B147" s="83" t="s">
        <v>135</v>
      </c>
      <c r="C147" s="83" t="s">
        <v>141</v>
      </c>
      <c r="D147" s="84" t="s">
        <v>263</v>
      </c>
      <c r="E147" s="83" t="s">
        <v>239</v>
      </c>
      <c r="F147" s="74"/>
      <c r="G147" s="74"/>
      <c r="H147" s="74"/>
      <c r="I147" s="74"/>
      <c r="J147" s="74"/>
      <c r="K147" s="99"/>
      <c r="L147" s="99"/>
      <c r="M147" s="74"/>
      <c r="N147" s="75"/>
      <c r="O147" s="74">
        <f>P147-M147</f>
        <v>5216</v>
      </c>
      <c r="P147" s="74">
        <v>5216</v>
      </c>
      <c r="Q147" s="74"/>
      <c r="R147" s="99"/>
      <c r="S147" s="74">
        <f>P147+R147</f>
        <v>5216</v>
      </c>
      <c r="T147" s="74"/>
      <c r="U147" s="76"/>
      <c r="V147" s="74">
        <f>U147+S147</f>
        <v>5216</v>
      </c>
      <c r="W147" s="74">
        <f>T147</f>
        <v>0</v>
      </c>
      <c r="X147" s="77"/>
      <c r="Y147" s="77"/>
      <c r="Z147" s="74">
        <f>V147+X147+Y147</f>
        <v>5216</v>
      </c>
      <c r="AA147" s="74">
        <f>W147+Y147</f>
        <v>0</v>
      </c>
      <c r="AB147" s="76"/>
      <c r="AC147" s="76"/>
      <c r="AD147" s="76"/>
      <c r="AE147" s="76"/>
      <c r="AF147" s="76"/>
      <c r="AG147" s="76"/>
      <c r="AH147" s="74">
        <f>Z147+AB147+AC147+AD147+AE147+AF147+AG147</f>
        <v>5216</v>
      </c>
      <c r="AI147" s="74">
        <f>AA147+AG147</f>
        <v>0</v>
      </c>
      <c r="AJ147" s="74"/>
      <c r="AK147" s="74"/>
      <c r="AL147" s="76"/>
      <c r="AM147" s="76"/>
      <c r="AN147" s="74">
        <f>AH147+AJ147+AK147+AL147+AM147</f>
        <v>5216</v>
      </c>
      <c r="AO147" s="74">
        <f>AI147+AM147</f>
        <v>0</v>
      </c>
      <c r="AP147" s="75"/>
      <c r="AQ147" s="75"/>
      <c r="AR147" s="74">
        <f>AN147+AP147+AQ147</f>
        <v>5216</v>
      </c>
      <c r="AS147" s="74">
        <f>AO147+AQ147</f>
        <v>0</v>
      </c>
      <c r="AT147" s="75">
        <v>454</v>
      </c>
      <c r="AU147" s="76"/>
      <c r="AV147" s="76"/>
      <c r="AW147" s="74">
        <f>AR147+AT147+AU147+AV147</f>
        <v>5670</v>
      </c>
      <c r="AX147" s="74">
        <f>AS147+AV147</f>
        <v>0</v>
      </c>
      <c r="AY147" s="74"/>
      <c r="AZ147" s="74"/>
      <c r="BA147" s="74"/>
      <c r="BB147" s="75"/>
      <c r="BC147" s="75"/>
      <c r="BD147" s="74">
        <f>AW147+AY147+AZ147+BA147+BB147+BC147</f>
        <v>5670</v>
      </c>
      <c r="BE147" s="74">
        <f>AX147+BC147</f>
        <v>0</v>
      </c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</row>
    <row r="148" spans="1:72" s="23" customFormat="1" ht="44.25" customHeight="1" hidden="1">
      <c r="A148" s="82" t="s">
        <v>45</v>
      </c>
      <c r="B148" s="83" t="s">
        <v>135</v>
      </c>
      <c r="C148" s="83" t="s">
        <v>141</v>
      </c>
      <c r="D148" s="84" t="s">
        <v>46</v>
      </c>
      <c r="E148" s="83"/>
      <c r="F148" s="85">
        <f aca="true" t="shared" si="174" ref="F148:Q148">F149+F150</f>
        <v>22002</v>
      </c>
      <c r="G148" s="85">
        <f t="shared" si="174"/>
        <v>-22002</v>
      </c>
      <c r="H148" s="85">
        <f t="shared" si="174"/>
        <v>0</v>
      </c>
      <c r="I148" s="85">
        <f t="shared" si="174"/>
        <v>0</v>
      </c>
      <c r="J148" s="85">
        <f t="shared" si="174"/>
        <v>0</v>
      </c>
      <c r="K148" s="85">
        <f t="shared" si="174"/>
        <v>0</v>
      </c>
      <c r="L148" s="85">
        <f t="shared" si="174"/>
        <v>0</v>
      </c>
      <c r="M148" s="85">
        <f t="shared" si="174"/>
        <v>0</v>
      </c>
      <c r="N148" s="85">
        <f t="shared" si="174"/>
        <v>0</v>
      </c>
      <c r="O148" s="85">
        <f>O149+O150</f>
        <v>0</v>
      </c>
      <c r="P148" s="85">
        <f>P149+P150</f>
        <v>0</v>
      </c>
      <c r="Q148" s="85">
        <f t="shared" si="174"/>
        <v>0</v>
      </c>
      <c r="R148" s="118"/>
      <c r="S148" s="118"/>
      <c r="T148" s="85">
        <f>T149+T150</f>
        <v>0</v>
      </c>
      <c r="U148" s="119"/>
      <c r="V148" s="120"/>
      <c r="W148" s="120"/>
      <c r="X148" s="121"/>
      <c r="Y148" s="121"/>
      <c r="Z148" s="118"/>
      <c r="AA148" s="118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19"/>
      <c r="AU148" s="119"/>
      <c r="AV148" s="119"/>
      <c r="AW148" s="119"/>
      <c r="AX148" s="119"/>
      <c r="AY148" s="120"/>
      <c r="AZ148" s="120"/>
      <c r="BA148" s="120"/>
      <c r="BB148" s="120"/>
      <c r="BC148" s="120"/>
      <c r="BD148" s="120"/>
      <c r="BE148" s="120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</row>
    <row r="149" spans="1:72" s="25" customFormat="1" ht="54.75" customHeight="1" hidden="1">
      <c r="A149" s="82" t="s">
        <v>254</v>
      </c>
      <c r="B149" s="83" t="s">
        <v>135</v>
      </c>
      <c r="C149" s="83" t="s">
        <v>141</v>
      </c>
      <c r="D149" s="84" t="s">
        <v>46</v>
      </c>
      <c r="E149" s="83" t="s">
        <v>138</v>
      </c>
      <c r="F149" s="74">
        <v>22002</v>
      </c>
      <c r="G149" s="74">
        <f>H149-F149</f>
        <v>-22002</v>
      </c>
      <c r="H149" s="118"/>
      <c r="I149" s="118"/>
      <c r="J149" s="118"/>
      <c r="K149" s="118"/>
      <c r="L149" s="118"/>
      <c r="M149" s="74">
        <f>H149+K149</f>
        <v>0</v>
      </c>
      <c r="N149" s="75"/>
      <c r="O149" s="74">
        <f>P149-M149</f>
        <v>0</v>
      </c>
      <c r="P149" s="74"/>
      <c r="Q149" s="74"/>
      <c r="R149" s="118"/>
      <c r="S149" s="118"/>
      <c r="T149" s="74"/>
      <c r="U149" s="122"/>
      <c r="V149" s="123"/>
      <c r="W149" s="123"/>
      <c r="X149" s="124"/>
      <c r="Y149" s="124"/>
      <c r="Z149" s="125"/>
      <c r="AA149" s="125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3"/>
      <c r="AQ149" s="123"/>
      <c r="AR149" s="123"/>
      <c r="AS149" s="123"/>
      <c r="AT149" s="122"/>
      <c r="AU149" s="122"/>
      <c r="AV149" s="122"/>
      <c r="AW149" s="122"/>
      <c r="AX149" s="122"/>
      <c r="AY149" s="123"/>
      <c r="AZ149" s="123"/>
      <c r="BA149" s="123"/>
      <c r="BB149" s="123"/>
      <c r="BC149" s="123"/>
      <c r="BD149" s="123"/>
      <c r="BE149" s="123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</row>
    <row r="150" spans="1:72" s="25" customFormat="1" ht="72.75" customHeight="1" hidden="1">
      <c r="A150" s="82" t="s">
        <v>231</v>
      </c>
      <c r="B150" s="83" t="s">
        <v>135</v>
      </c>
      <c r="C150" s="83" t="s">
        <v>141</v>
      </c>
      <c r="D150" s="84" t="s">
        <v>232</v>
      </c>
      <c r="E150" s="83"/>
      <c r="F150" s="85">
        <f>F151</f>
        <v>0</v>
      </c>
      <c r="G150" s="85">
        <f>G151</f>
        <v>0</v>
      </c>
      <c r="H150" s="85">
        <f>H151</f>
        <v>0</v>
      </c>
      <c r="I150" s="85">
        <f>I151</f>
        <v>0</v>
      </c>
      <c r="J150" s="85">
        <f>J151</f>
        <v>0</v>
      </c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22"/>
      <c r="V150" s="123"/>
      <c r="W150" s="123"/>
      <c r="X150" s="124"/>
      <c r="Y150" s="124"/>
      <c r="Z150" s="125"/>
      <c r="AA150" s="125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3"/>
      <c r="AQ150" s="123"/>
      <c r="AR150" s="123"/>
      <c r="AS150" s="123"/>
      <c r="AT150" s="122"/>
      <c r="AU150" s="122"/>
      <c r="AV150" s="122"/>
      <c r="AW150" s="122"/>
      <c r="AX150" s="122"/>
      <c r="AY150" s="123"/>
      <c r="AZ150" s="123"/>
      <c r="BA150" s="123"/>
      <c r="BB150" s="123"/>
      <c r="BC150" s="123"/>
      <c r="BD150" s="123"/>
      <c r="BE150" s="123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</row>
    <row r="151" spans="1:72" s="25" customFormat="1" ht="111.75" customHeight="1" hidden="1">
      <c r="A151" s="82" t="s">
        <v>157</v>
      </c>
      <c r="B151" s="83" t="s">
        <v>135</v>
      </c>
      <c r="C151" s="83" t="s">
        <v>141</v>
      </c>
      <c r="D151" s="84" t="s">
        <v>232</v>
      </c>
      <c r="E151" s="83" t="s">
        <v>144</v>
      </c>
      <c r="F151" s="85"/>
      <c r="G151" s="74">
        <f>H151-F151</f>
        <v>0</v>
      </c>
      <c r="H151" s="85">
        <f>32519-32519</f>
        <v>0</v>
      </c>
      <c r="I151" s="85"/>
      <c r="J151" s="85">
        <f>34290-34290</f>
        <v>0</v>
      </c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22"/>
      <c r="V151" s="123"/>
      <c r="W151" s="123"/>
      <c r="X151" s="124"/>
      <c r="Y151" s="124"/>
      <c r="Z151" s="125"/>
      <c r="AA151" s="125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3"/>
      <c r="AQ151" s="123"/>
      <c r="AR151" s="123"/>
      <c r="AS151" s="123"/>
      <c r="AT151" s="122"/>
      <c r="AU151" s="122"/>
      <c r="AV151" s="122"/>
      <c r="AW151" s="122"/>
      <c r="AX151" s="122"/>
      <c r="AY151" s="123"/>
      <c r="AZ151" s="123"/>
      <c r="BA151" s="123"/>
      <c r="BB151" s="123"/>
      <c r="BC151" s="123"/>
      <c r="BD151" s="123"/>
      <c r="BE151" s="123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</row>
    <row r="152" spans="1:72" s="27" customFormat="1" ht="24.75" customHeight="1">
      <c r="A152" s="82" t="s">
        <v>47</v>
      </c>
      <c r="B152" s="83" t="s">
        <v>135</v>
      </c>
      <c r="C152" s="83" t="s">
        <v>141</v>
      </c>
      <c r="D152" s="84" t="s">
        <v>48</v>
      </c>
      <c r="E152" s="83"/>
      <c r="F152" s="85">
        <f aca="true" t="shared" si="175" ref="F152:AS152">F153</f>
        <v>4737</v>
      </c>
      <c r="G152" s="85">
        <f t="shared" si="175"/>
        <v>-4737</v>
      </c>
      <c r="H152" s="85">
        <f t="shared" si="175"/>
        <v>0</v>
      </c>
      <c r="I152" s="85">
        <f t="shared" si="175"/>
        <v>0</v>
      </c>
      <c r="J152" s="85">
        <f t="shared" si="175"/>
        <v>0</v>
      </c>
      <c r="K152" s="85">
        <f t="shared" si="175"/>
        <v>0</v>
      </c>
      <c r="L152" s="85">
        <f t="shared" si="175"/>
        <v>0</v>
      </c>
      <c r="M152" s="85">
        <f t="shared" si="175"/>
        <v>0</v>
      </c>
      <c r="N152" s="85">
        <f t="shared" si="175"/>
        <v>0</v>
      </c>
      <c r="O152" s="85">
        <f t="shared" si="175"/>
        <v>26</v>
      </c>
      <c r="P152" s="85">
        <f t="shared" si="175"/>
        <v>26</v>
      </c>
      <c r="Q152" s="85">
        <f t="shared" si="175"/>
        <v>0</v>
      </c>
      <c r="R152" s="85">
        <f t="shared" si="175"/>
        <v>0</v>
      </c>
      <c r="S152" s="85">
        <f t="shared" si="175"/>
        <v>26</v>
      </c>
      <c r="T152" s="85">
        <f t="shared" si="175"/>
        <v>0</v>
      </c>
      <c r="U152" s="85">
        <f t="shared" si="175"/>
        <v>0</v>
      </c>
      <c r="V152" s="85">
        <f t="shared" si="175"/>
        <v>26</v>
      </c>
      <c r="W152" s="85">
        <f t="shared" si="175"/>
        <v>0</v>
      </c>
      <c r="X152" s="85">
        <f t="shared" si="175"/>
        <v>0</v>
      </c>
      <c r="Y152" s="85">
        <f t="shared" si="175"/>
        <v>0</v>
      </c>
      <c r="Z152" s="85">
        <f t="shared" si="175"/>
        <v>26</v>
      </c>
      <c r="AA152" s="85">
        <f t="shared" si="175"/>
        <v>0</v>
      </c>
      <c r="AB152" s="85">
        <f t="shared" si="175"/>
        <v>0</v>
      </c>
      <c r="AC152" s="85">
        <f t="shared" si="175"/>
        <v>82</v>
      </c>
      <c r="AD152" s="85">
        <f t="shared" si="175"/>
        <v>0</v>
      </c>
      <c r="AE152" s="85">
        <f t="shared" si="175"/>
        <v>0</v>
      </c>
      <c r="AF152" s="85">
        <f t="shared" si="175"/>
        <v>0</v>
      </c>
      <c r="AG152" s="85">
        <f t="shared" si="175"/>
        <v>0</v>
      </c>
      <c r="AH152" s="85">
        <f t="shared" si="175"/>
        <v>108</v>
      </c>
      <c r="AI152" s="85">
        <f t="shared" si="175"/>
        <v>0</v>
      </c>
      <c r="AJ152" s="85">
        <f t="shared" si="175"/>
        <v>0</v>
      </c>
      <c r="AK152" s="85">
        <f t="shared" si="175"/>
        <v>0</v>
      </c>
      <c r="AL152" s="85">
        <f t="shared" si="175"/>
        <v>0</v>
      </c>
      <c r="AM152" s="85">
        <f t="shared" si="175"/>
        <v>0</v>
      </c>
      <c r="AN152" s="85">
        <f t="shared" si="175"/>
        <v>108</v>
      </c>
      <c r="AO152" s="85">
        <f t="shared" si="175"/>
        <v>0</v>
      </c>
      <c r="AP152" s="85">
        <f t="shared" si="175"/>
        <v>0</v>
      </c>
      <c r="AQ152" s="85">
        <f t="shared" si="175"/>
        <v>0</v>
      </c>
      <c r="AR152" s="85">
        <f t="shared" si="175"/>
        <v>108</v>
      </c>
      <c r="AS152" s="85">
        <f t="shared" si="175"/>
        <v>0</v>
      </c>
      <c r="AT152" s="85">
        <f>AT153+AT154</f>
        <v>86</v>
      </c>
      <c r="AU152" s="85">
        <f>AU153+AU154</f>
        <v>100</v>
      </c>
      <c r="AV152" s="85">
        <f>AV153+AV154</f>
        <v>150000</v>
      </c>
      <c r="AW152" s="85">
        <f>AW153+AW154</f>
        <v>150294</v>
      </c>
      <c r="AX152" s="85">
        <f>AX153+AX154</f>
        <v>150000</v>
      </c>
      <c r="AY152" s="85">
        <f aca="true" t="shared" si="176" ref="AY152:BE152">AY153+AY154</f>
        <v>0</v>
      </c>
      <c r="AZ152" s="85">
        <f t="shared" si="176"/>
        <v>0</v>
      </c>
      <c r="BA152" s="85">
        <f t="shared" si="176"/>
        <v>0</v>
      </c>
      <c r="BB152" s="85">
        <f t="shared" si="176"/>
        <v>0</v>
      </c>
      <c r="BC152" s="85">
        <f t="shared" si="176"/>
        <v>0</v>
      </c>
      <c r="BD152" s="85">
        <f t="shared" si="176"/>
        <v>150294</v>
      </c>
      <c r="BE152" s="85">
        <f t="shared" si="176"/>
        <v>150000</v>
      </c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</row>
    <row r="153" spans="1:72" s="27" customFormat="1" ht="66" customHeight="1">
      <c r="A153" s="82" t="s">
        <v>137</v>
      </c>
      <c r="B153" s="83" t="s">
        <v>135</v>
      </c>
      <c r="C153" s="83" t="s">
        <v>141</v>
      </c>
      <c r="D153" s="84" t="s">
        <v>48</v>
      </c>
      <c r="E153" s="83" t="s">
        <v>138</v>
      </c>
      <c r="F153" s="74">
        <v>4737</v>
      </c>
      <c r="G153" s="74">
        <f>H153-F153</f>
        <v>-4737</v>
      </c>
      <c r="H153" s="74">
        <f>4737-4737</f>
        <v>0</v>
      </c>
      <c r="I153" s="74"/>
      <c r="J153" s="74">
        <f>5073-5073</f>
        <v>0</v>
      </c>
      <c r="K153" s="126"/>
      <c r="L153" s="126"/>
      <c r="M153" s="74">
        <f>H153+K153</f>
        <v>0</v>
      </c>
      <c r="N153" s="75"/>
      <c r="O153" s="74">
        <f>P153-M153</f>
        <v>26</v>
      </c>
      <c r="P153" s="74">
        <f>1+25</f>
        <v>26</v>
      </c>
      <c r="Q153" s="74"/>
      <c r="R153" s="126"/>
      <c r="S153" s="74">
        <f>P153+R153</f>
        <v>26</v>
      </c>
      <c r="T153" s="74"/>
      <c r="U153" s="126"/>
      <c r="V153" s="74">
        <f>U153+S153</f>
        <v>26</v>
      </c>
      <c r="W153" s="74">
        <f>T153</f>
        <v>0</v>
      </c>
      <c r="X153" s="127"/>
      <c r="Y153" s="127"/>
      <c r="Z153" s="74">
        <f>V153+X153+Y153</f>
        <v>26</v>
      </c>
      <c r="AA153" s="74">
        <f>W153+Y153</f>
        <v>0</v>
      </c>
      <c r="AB153" s="126"/>
      <c r="AC153" s="75">
        <f>-1+83</f>
        <v>82</v>
      </c>
      <c r="AD153" s="126"/>
      <c r="AE153" s="126"/>
      <c r="AF153" s="126"/>
      <c r="AG153" s="126"/>
      <c r="AH153" s="74">
        <f>Z153+AB153+AC153+AD153+AE153+AF153+AG153</f>
        <v>108</v>
      </c>
      <c r="AI153" s="74">
        <f>AA153+AG153</f>
        <v>0</v>
      </c>
      <c r="AJ153" s="74"/>
      <c r="AK153" s="74"/>
      <c r="AL153" s="126"/>
      <c r="AM153" s="126"/>
      <c r="AN153" s="74">
        <f>AH153+AJ153+AK153+AL153+AM153</f>
        <v>108</v>
      </c>
      <c r="AO153" s="74">
        <f>AI153+AM153</f>
        <v>0</v>
      </c>
      <c r="AP153" s="128"/>
      <c r="AQ153" s="128"/>
      <c r="AR153" s="74">
        <f>AN153+AP153+AQ153</f>
        <v>108</v>
      </c>
      <c r="AS153" s="74">
        <f>AO153+AQ153</f>
        <v>0</v>
      </c>
      <c r="AT153" s="75">
        <v>86</v>
      </c>
      <c r="AU153" s="75">
        <v>100</v>
      </c>
      <c r="AV153" s="126"/>
      <c r="AW153" s="74">
        <f>AR153+AT153+AU153+AV153</f>
        <v>294</v>
      </c>
      <c r="AX153" s="74">
        <f>AS153+AV153</f>
        <v>0</v>
      </c>
      <c r="AY153" s="74"/>
      <c r="AZ153" s="74"/>
      <c r="BA153" s="74"/>
      <c r="BB153" s="128"/>
      <c r="BC153" s="128"/>
      <c r="BD153" s="74">
        <f>AW153+AY153+AZ153+BA153+BB153+BC153</f>
        <v>294</v>
      </c>
      <c r="BE153" s="74">
        <f>AX153+BC153</f>
        <v>0</v>
      </c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</row>
    <row r="154" spans="1:72" s="27" customFormat="1" ht="54.75" customHeight="1">
      <c r="A154" s="82" t="s">
        <v>419</v>
      </c>
      <c r="B154" s="83" t="s">
        <v>135</v>
      </c>
      <c r="C154" s="83" t="s">
        <v>141</v>
      </c>
      <c r="D154" s="84" t="s">
        <v>418</v>
      </c>
      <c r="E154" s="83"/>
      <c r="F154" s="74"/>
      <c r="G154" s="74"/>
      <c r="H154" s="74"/>
      <c r="I154" s="74"/>
      <c r="J154" s="74"/>
      <c r="K154" s="126"/>
      <c r="L154" s="126"/>
      <c r="M154" s="74"/>
      <c r="N154" s="75"/>
      <c r="O154" s="74"/>
      <c r="P154" s="74"/>
      <c r="Q154" s="74"/>
      <c r="R154" s="126"/>
      <c r="S154" s="74"/>
      <c r="T154" s="74"/>
      <c r="U154" s="126"/>
      <c r="V154" s="74"/>
      <c r="W154" s="74"/>
      <c r="X154" s="127"/>
      <c r="Y154" s="127"/>
      <c r="Z154" s="74"/>
      <c r="AA154" s="74"/>
      <c r="AB154" s="126"/>
      <c r="AC154" s="75"/>
      <c r="AD154" s="126"/>
      <c r="AE154" s="126"/>
      <c r="AF154" s="126"/>
      <c r="AG154" s="126"/>
      <c r="AH154" s="74"/>
      <c r="AI154" s="74"/>
      <c r="AJ154" s="74"/>
      <c r="AK154" s="74"/>
      <c r="AL154" s="126"/>
      <c r="AM154" s="126"/>
      <c r="AN154" s="74"/>
      <c r="AO154" s="74"/>
      <c r="AP154" s="128"/>
      <c r="AQ154" s="128"/>
      <c r="AR154" s="74"/>
      <c r="AS154" s="74"/>
      <c r="AT154" s="126">
        <f>AT155+AT157</f>
        <v>0</v>
      </c>
      <c r="AU154" s="126">
        <f>AU155+AU157</f>
        <v>0</v>
      </c>
      <c r="AV154" s="74">
        <f>AV155+AV157</f>
        <v>150000</v>
      </c>
      <c r="AW154" s="74">
        <f>AW155+AW157</f>
        <v>150000</v>
      </c>
      <c r="AX154" s="74">
        <f>AX155+AX157</f>
        <v>150000</v>
      </c>
      <c r="AY154" s="74">
        <f aca="true" t="shared" si="177" ref="AY154:BE154">AY155+AY157</f>
        <v>0</v>
      </c>
      <c r="AZ154" s="74">
        <f t="shared" si="177"/>
        <v>0</v>
      </c>
      <c r="BA154" s="74">
        <f>BA155+BA157</f>
        <v>0</v>
      </c>
      <c r="BB154" s="74">
        <f t="shared" si="177"/>
        <v>0</v>
      </c>
      <c r="BC154" s="74">
        <f t="shared" si="177"/>
        <v>0</v>
      </c>
      <c r="BD154" s="74">
        <f t="shared" si="177"/>
        <v>150000</v>
      </c>
      <c r="BE154" s="74">
        <f t="shared" si="177"/>
        <v>150000</v>
      </c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</row>
    <row r="155" spans="1:72" s="27" customFormat="1" ht="78" customHeight="1">
      <c r="A155" s="82" t="s">
        <v>415</v>
      </c>
      <c r="B155" s="83" t="s">
        <v>135</v>
      </c>
      <c r="C155" s="83" t="s">
        <v>141</v>
      </c>
      <c r="D155" s="84" t="s">
        <v>418</v>
      </c>
      <c r="E155" s="83"/>
      <c r="F155" s="74"/>
      <c r="G155" s="74"/>
      <c r="H155" s="74"/>
      <c r="I155" s="74"/>
      <c r="J155" s="74"/>
      <c r="K155" s="126"/>
      <c r="L155" s="126"/>
      <c r="M155" s="74"/>
      <c r="N155" s="75"/>
      <c r="O155" s="74"/>
      <c r="P155" s="74"/>
      <c r="Q155" s="74"/>
      <c r="R155" s="126"/>
      <c r="S155" s="74"/>
      <c r="T155" s="74"/>
      <c r="U155" s="126"/>
      <c r="V155" s="74"/>
      <c r="W155" s="74"/>
      <c r="X155" s="127"/>
      <c r="Y155" s="127"/>
      <c r="Z155" s="74"/>
      <c r="AA155" s="74"/>
      <c r="AB155" s="126"/>
      <c r="AC155" s="75"/>
      <c r="AD155" s="126"/>
      <c r="AE155" s="126"/>
      <c r="AF155" s="126"/>
      <c r="AG155" s="126"/>
      <c r="AH155" s="74"/>
      <c r="AI155" s="74"/>
      <c r="AJ155" s="74"/>
      <c r="AK155" s="74"/>
      <c r="AL155" s="126"/>
      <c r="AM155" s="126"/>
      <c r="AN155" s="74"/>
      <c r="AO155" s="74"/>
      <c r="AP155" s="128"/>
      <c r="AQ155" s="128"/>
      <c r="AR155" s="74"/>
      <c r="AS155" s="74"/>
      <c r="AT155" s="126">
        <f>AT156</f>
        <v>0</v>
      </c>
      <c r="AU155" s="126">
        <f>AU156</f>
        <v>0</v>
      </c>
      <c r="AV155" s="74">
        <f>AV156</f>
        <v>100000</v>
      </c>
      <c r="AW155" s="74">
        <f>AW156</f>
        <v>100000</v>
      </c>
      <c r="AX155" s="74">
        <f>AX156</f>
        <v>100000</v>
      </c>
      <c r="AY155" s="74">
        <f aca="true" t="shared" si="178" ref="AY155:BE155">AY156</f>
        <v>0</v>
      </c>
      <c r="AZ155" s="74">
        <f t="shared" si="178"/>
        <v>0</v>
      </c>
      <c r="BA155" s="74">
        <f t="shared" si="178"/>
        <v>0</v>
      </c>
      <c r="BB155" s="74">
        <f t="shared" si="178"/>
        <v>0</v>
      </c>
      <c r="BC155" s="74">
        <f t="shared" si="178"/>
        <v>0</v>
      </c>
      <c r="BD155" s="74">
        <f t="shared" si="178"/>
        <v>100000</v>
      </c>
      <c r="BE155" s="74">
        <f t="shared" si="178"/>
        <v>100000</v>
      </c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</row>
    <row r="156" spans="1:72" s="27" customFormat="1" ht="105" customHeight="1">
      <c r="A156" s="82" t="s">
        <v>253</v>
      </c>
      <c r="B156" s="83" t="s">
        <v>135</v>
      </c>
      <c r="C156" s="83" t="s">
        <v>141</v>
      </c>
      <c r="D156" s="84" t="s">
        <v>418</v>
      </c>
      <c r="E156" s="83" t="s">
        <v>144</v>
      </c>
      <c r="F156" s="74"/>
      <c r="G156" s="74"/>
      <c r="H156" s="74"/>
      <c r="I156" s="74"/>
      <c r="J156" s="74"/>
      <c r="K156" s="126"/>
      <c r="L156" s="126"/>
      <c r="M156" s="74"/>
      <c r="N156" s="75"/>
      <c r="O156" s="74"/>
      <c r="P156" s="74"/>
      <c r="Q156" s="74"/>
      <c r="R156" s="126"/>
      <c r="S156" s="74"/>
      <c r="T156" s="74"/>
      <c r="U156" s="126"/>
      <c r="V156" s="74"/>
      <c r="W156" s="74"/>
      <c r="X156" s="127"/>
      <c r="Y156" s="127"/>
      <c r="Z156" s="74"/>
      <c r="AA156" s="74"/>
      <c r="AB156" s="126"/>
      <c r="AC156" s="75"/>
      <c r="AD156" s="126"/>
      <c r="AE156" s="126"/>
      <c r="AF156" s="126"/>
      <c r="AG156" s="126"/>
      <c r="AH156" s="74"/>
      <c r="AI156" s="74"/>
      <c r="AJ156" s="74"/>
      <c r="AK156" s="74"/>
      <c r="AL156" s="126"/>
      <c r="AM156" s="126"/>
      <c r="AN156" s="74"/>
      <c r="AO156" s="74"/>
      <c r="AP156" s="128"/>
      <c r="AQ156" s="128"/>
      <c r="AR156" s="74"/>
      <c r="AS156" s="74"/>
      <c r="AT156" s="126"/>
      <c r="AU156" s="126"/>
      <c r="AV156" s="74">
        <v>100000</v>
      </c>
      <c r="AW156" s="74">
        <f>AR156+AT156+AU156+AV156</f>
        <v>100000</v>
      </c>
      <c r="AX156" s="74">
        <f>AS156+AV156</f>
        <v>100000</v>
      </c>
      <c r="AY156" s="74"/>
      <c r="AZ156" s="74"/>
      <c r="BA156" s="74"/>
      <c r="BB156" s="128"/>
      <c r="BC156" s="128"/>
      <c r="BD156" s="74">
        <f>AW156+AY156+AZ156+BA156+BB156+BC156</f>
        <v>100000</v>
      </c>
      <c r="BE156" s="74">
        <f>AX156+BC156</f>
        <v>100000</v>
      </c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</row>
    <row r="157" spans="1:72" s="27" customFormat="1" ht="142.5" customHeight="1">
      <c r="A157" s="117" t="s">
        <v>416</v>
      </c>
      <c r="B157" s="83" t="s">
        <v>135</v>
      </c>
      <c r="C157" s="83" t="s">
        <v>141</v>
      </c>
      <c r="D157" s="84" t="s">
        <v>418</v>
      </c>
      <c r="E157" s="83"/>
      <c r="F157" s="74"/>
      <c r="G157" s="74"/>
      <c r="H157" s="74"/>
      <c r="I157" s="74"/>
      <c r="J157" s="74"/>
      <c r="K157" s="126"/>
      <c r="L157" s="126"/>
      <c r="M157" s="74"/>
      <c r="N157" s="75"/>
      <c r="O157" s="74"/>
      <c r="P157" s="74"/>
      <c r="Q157" s="74"/>
      <c r="R157" s="126"/>
      <c r="S157" s="74"/>
      <c r="T157" s="74"/>
      <c r="U157" s="126"/>
      <c r="V157" s="74"/>
      <c r="W157" s="74"/>
      <c r="X157" s="127"/>
      <c r="Y157" s="127"/>
      <c r="Z157" s="74"/>
      <c r="AA157" s="74"/>
      <c r="AB157" s="126"/>
      <c r="AC157" s="75"/>
      <c r="AD157" s="126"/>
      <c r="AE157" s="126"/>
      <c r="AF157" s="126"/>
      <c r="AG157" s="126"/>
      <c r="AH157" s="74"/>
      <c r="AI157" s="74"/>
      <c r="AJ157" s="74"/>
      <c r="AK157" s="74"/>
      <c r="AL157" s="126"/>
      <c r="AM157" s="126"/>
      <c r="AN157" s="74"/>
      <c r="AO157" s="74"/>
      <c r="AP157" s="128"/>
      <c r="AQ157" s="128"/>
      <c r="AR157" s="74"/>
      <c r="AS157" s="74"/>
      <c r="AT157" s="126">
        <f>AT158</f>
        <v>0</v>
      </c>
      <c r="AU157" s="126">
        <f>AU158</f>
        <v>0</v>
      </c>
      <c r="AV157" s="74">
        <f>AV158</f>
        <v>50000</v>
      </c>
      <c r="AW157" s="74">
        <f>AW158</f>
        <v>50000</v>
      </c>
      <c r="AX157" s="74">
        <f>AX158</f>
        <v>50000</v>
      </c>
      <c r="AY157" s="74">
        <f aca="true" t="shared" si="179" ref="AY157:BE157">AY158</f>
        <v>0</v>
      </c>
      <c r="AZ157" s="74">
        <f t="shared" si="179"/>
        <v>0</v>
      </c>
      <c r="BA157" s="74">
        <f t="shared" si="179"/>
        <v>0</v>
      </c>
      <c r="BB157" s="74">
        <f t="shared" si="179"/>
        <v>0</v>
      </c>
      <c r="BC157" s="74">
        <f t="shared" si="179"/>
        <v>0</v>
      </c>
      <c r="BD157" s="74">
        <f t="shared" si="179"/>
        <v>50000</v>
      </c>
      <c r="BE157" s="74">
        <f t="shared" si="179"/>
        <v>50000</v>
      </c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</row>
    <row r="158" spans="1:72" s="27" customFormat="1" ht="107.25" customHeight="1">
      <c r="A158" s="82" t="s">
        <v>253</v>
      </c>
      <c r="B158" s="83" t="s">
        <v>135</v>
      </c>
      <c r="C158" s="83" t="s">
        <v>141</v>
      </c>
      <c r="D158" s="84" t="s">
        <v>418</v>
      </c>
      <c r="E158" s="83" t="s">
        <v>144</v>
      </c>
      <c r="F158" s="74"/>
      <c r="G158" s="74"/>
      <c r="H158" s="74"/>
      <c r="I158" s="74"/>
      <c r="J158" s="74"/>
      <c r="K158" s="126"/>
      <c r="L158" s="126"/>
      <c r="M158" s="74"/>
      <c r="N158" s="75"/>
      <c r="O158" s="74"/>
      <c r="P158" s="74"/>
      <c r="Q158" s="74"/>
      <c r="R158" s="126"/>
      <c r="S158" s="74"/>
      <c r="T158" s="74"/>
      <c r="U158" s="126"/>
      <c r="V158" s="74"/>
      <c r="W158" s="74"/>
      <c r="X158" s="127"/>
      <c r="Y158" s="127"/>
      <c r="Z158" s="74"/>
      <c r="AA158" s="74"/>
      <c r="AB158" s="126"/>
      <c r="AC158" s="75"/>
      <c r="AD158" s="126"/>
      <c r="AE158" s="126"/>
      <c r="AF158" s="126"/>
      <c r="AG158" s="126"/>
      <c r="AH158" s="74"/>
      <c r="AI158" s="74"/>
      <c r="AJ158" s="74"/>
      <c r="AK158" s="74"/>
      <c r="AL158" s="126"/>
      <c r="AM158" s="126"/>
      <c r="AN158" s="74"/>
      <c r="AO158" s="74"/>
      <c r="AP158" s="128"/>
      <c r="AQ158" s="128"/>
      <c r="AR158" s="74"/>
      <c r="AS158" s="74"/>
      <c r="AT158" s="126"/>
      <c r="AU158" s="126"/>
      <c r="AV158" s="74">
        <v>50000</v>
      </c>
      <c r="AW158" s="74">
        <f>AR158+AT158+AU158+AV158</f>
        <v>50000</v>
      </c>
      <c r="AX158" s="74">
        <f>AS158+AV158</f>
        <v>50000</v>
      </c>
      <c r="AY158" s="74"/>
      <c r="AZ158" s="74"/>
      <c r="BA158" s="74"/>
      <c r="BB158" s="128"/>
      <c r="BC158" s="128"/>
      <c r="BD158" s="74">
        <f>AW158+AY158+AZ158+BA158+BB158+BC158</f>
        <v>50000</v>
      </c>
      <c r="BE158" s="74">
        <f>AX158+BC158</f>
        <v>50000</v>
      </c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</row>
    <row r="159" spans="1:72" s="27" customFormat="1" ht="21" customHeight="1">
      <c r="A159" s="82" t="s">
        <v>211</v>
      </c>
      <c r="B159" s="83" t="s">
        <v>135</v>
      </c>
      <c r="C159" s="83" t="s">
        <v>141</v>
      </c>
      <c r="D159" s="84" t="s">
        <v>210</v>
      </c>
      <c r="E159" s="83"/>
      <c r="F159" s="74"/>
      <c r="G159" s="74"/>
      <c r="H159" s="74"/>
      <c r="I159" s="74"/>
      <c r="J159" s="74"/>
      <c r="K159" s="126"/>
      <c r="L159" s="126"/>
      <c r="M159" s="74"/>
      <c r="N159" s="75"/>
      <c r="O159" s="74"/>
      <c r="P159" s="74"/>
      <c r="Q159" s="74"/>
      <c r="R159" s="126"/>
      <c r="S159" s="74"/>
      <c r="T159" s="74"/>
      <c r="U159" s="126"/>
      <c r="V159" s="74"/>
      <c r="W159" s="74"/>
      <c r="X159" s="127"/>
      <c r="Y159" s="127"/>
      <c r="Z159" s="74"/>
      <c r="AA159" s="74"/>
      <c r="AB159" s="126"/>
      <c r="AC159" s="75"/>
      <c r="AD159" s="126"/>
      <c r="AE159" s="126"/>
      <c r="AF159" s="126"/>
      <c r="AG159" s="126"/>
      <c r="AH159" s="74"/>
      <c r="AI159" s="74"/>
      <c r="AJ159" s="74">
        <f>AJ160</f>
        <v>0</v>
      </c>
      <c r="AK159" s="74">
        <f aca="true" t="shared" si="180" ref="AK159:BA160">AK160</f>
        <v>0</v>
      </c>
      <c r="AL159" s="74">
        <f t="shared" si="180"/>
        <v>0</v>
      </c>
      <c r="AM159" s="74">
        <f t="shared" si="180"/>
        <v>7900</v>
      </c>
      <c r="AN159" s="74">
        <f t="shared" si="180"/>
        <v>7900</v>
      </c>
      <c r="AO159" s="74">
        <f t="shared" si="180"/>
        <v>7900</v>
      </c>
      <c r="AP159" s="74">
        <f t="shared" si="180"/>
        <v>0</v>
      </c>
      <c r="AQ159" s="74">
        <f t="shared" si="180"/>
        <v>0</v>
      </c>
      <c r="AR159" s="74">
        <f t="shared" si="180"/>
        <v>7900</v>
      </c>
      <c r="AS159" s="74">
        <f t="shared" si="180"/>
        <v>7900</v>
      </c>
      <c r="AT159" s="74">
        <f t="shared" si="180"/>
        <v>0</v>
      </c>
      <c r="AU159" s="74">
        <f t="shared" si="180"/>
        <v>0</v>
      </c>
      <c r="AV159" s="74">
        <f t="shared" si="180"/>
        <v>248</v>
      </c>
      <c r="AW159" s="74">
        <f t="shared" si="180"/>
        <v>8148</v>
      </c>
      <c r="AX159" s="74">
        <f t="shared" si="180"/>
        <v>8148</v>
      </c>
      <c r="AY159" s="74">
        <f t="shared" si="180"/>
        <v>0</v>
      </c>
      <c r="AZ159" s="74">
        <f t="shared" si="180"/>
        <v>0</v>
      </c>
      <c r="BA159" s="74">
        <f t="shared" si="180"/>
        <v>0</v>
      </c>
      <c r="BB159" s="74">
        <f>BB160</f>
        <v>0</v>
      </c>
      <c r="BC159" s="74">
        <f>BC160</f>
        <v>0</v>
      </c>
      <c r="BD159" s="74">
        <f>BD160</f>
        <v>8148</v>
      </c>
      <c r="BE159" s="74">
        <f>BE160</f>
        <v>8148</v>
      </c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</row>
    <row r="160" spans="1:72" s="45" customFormat="1" ht="57.75" customHeight="1">
      <c r="A160" s="129" t="s">
        <v>382</v>
      </c>
      <c r="B160" s="83" t="s">
        <v>135</v>
      </c>
      <c r="C160" s="83" t="s">
        <v>141</v>
      </c>
      <c r="D160" s="84" t="s">
        <v>381</v>
      </c>
      <c r="E160" s="83"/>
      <c r="F160" s="74"/>
      <c r="G160" s="74"/>
      <c r="H160" s="74"/>
      <c r="I160" s="74"/>
      <c r="J160" s="74"/>
      <c r="K160" s="126"/>
      <c r="L160" s="126"/>
      <c r="M160" s="74"/>
      <c r="N160" s="75"/>
      <c r="O160" s="74"/>
      <c r="P160" s="74"/>
      <c r="Q160" s="74"/>
      <c r="R160" s="126"/>
      <c r="S160" s="74"/>
      <c r="T160" s="74"/>
      <c r="U160" s="126"/>
      <c r="V160" s="74"/>
      <c r="W160" s="74"/>
      <c r="X160" s="127"/>
      <c r="Y160" s="127"/>
      <c r="Z160" s="74"/>
      <c r="AA160" s="74"/>
      <c r="AB160" s="126"/>
      <c r="AC160" s="75"/>
      <c r="AD160" s="126"/>
      <c r="AE160" s="126"/>
      <c r="AF160" s="126"/>
      <c r="AG160" s="126"/>
      <c r="AH160" s="74"/>
      <c r="AI160" s="74"/>
      <c r="AJ160" s="74">
        <f>AJ161</f>
        <v>0</v>
      </c>
      <c r="AK160" s="74">
        <f t="shared" si="180"/>
        <v>0</v>
      </c>
      <c r="AL160" s="74">
        <f t="shared" si="180"/>
        <v>0</v>
      </c>
      <c r="AM160" s="74">
        <f t="shared" si="180"/>
        <v>7900</v>
      </c>
      <c r="AN160" s="74">
        <f t="shared" si="180"/>
        <v>7900</v>
      </c>
      <c r="AO160" s="74">
        <f t="shared" si="180"/>
        <v>7900</v>
      </c>
      <c r="AP160" s="74">
        <f t="shared" si="180"/>
        <v>0</v>
      </c>
      <c r="AQ160" s="74">
        <f t="shared" si="180"/>
        <v>0</v>
      </c>
      <c r="AR160" s="74">
        <f t="shared" si="180"/>
        <v>7900</v>
      </c>
      <c r="AS160" s="74">
        <f t="shared" si="180"/>
        <v>7900</v>
      </c>
      <c r="AT160" s="74">
        <f t="shared" si="180"/>
        <v>0</v>
      </c>
      <c r="AU160" s="74">
        <f t="shared" si="180"/>
        <v>0</v>
      </c>
      <c r="AV160" s="74">
        <f>AV162</f>
        <v>248</v>
      </c>
      <c r="AW160" s="74">
        <f>AW161+AW163+AW165+AW162</f>
        <v>8148</v>
      </c>
      <c r="AX160" s="74">
        <f>AX161+AX163+AX165+AX162</f>
        <v>8148</v>
      </c>
      <c r="AY160" s="74">
        <f aca="true" t="shared" si="181" ref="AY160:BE160">AY161+AY163+AY165+AY162</f>
        <v>0</v>
      </c>
      <c r="AZ160" s="74">
        <f t="shared" si="181"/>
        <v>0</v>
      </c>
      <c r="BA160" s="74">
        <f>BA161+BA163+BA165+BA162</f>
        <v>0</v>
      </c>
      <c r="BB160" s="74">
        <f t="shared" si="181"/>
        <v>0</v>
      </c>
      <c r="BC160" s="74">
        <f t="shared" si="181"/>
        <v>0</v>
      </c>
      <c r="BD160" s="74">
        <f t="shared" si="181"/>
        <v>8148</v>
      </c>
      <c r="BE160" s="74">
        <f t="shared" si="181"/>
        <v>8148</v>
      </c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</row>
    <row r="161" spans="1:72" s="45" customFormat="1" ht="102.75" customHeight="1" hidden="1">
      <c r="A161" s="82" t="s">
        <v>253</v>
      </c>
      <c r="B161" s="83" t="s">
        <v>135</v>
      </c>
      <c r="C161" s="83" t="s">
        <v>141</v>
      </c>
      <c r="D161" s="84" t="s">
        <v>381</v>
      </c>
      <c r="E161" s="83" t="s">
        <v>144</v>
      </c>
      <c r="F161" s="74"/>
      <c r="G161" s="74"/>
      <c r="H161" s="74"/>
      <c r="I161" s="74"/>
      <c r="J161" s="74"/>
      <c r="K161" s="126"/>
      <c r="L161" s="126"/>
      <c r="M161" s="74"/>
      <c r="N161" s="75"/>
      <c r="O161" s="74"/>
      <c r="P161" s="74"/>
      <c r="Q161" s="74"/>
      <c r="R161" s="126"/>
      <c r="S161" s="74"/>
      <c r="T161" s="74"/>
      <c r="U161" s="126"/>
      <c r="V161" s="74"/>
      <c r="W161" s="74"/>
      <c r="X161" s="127"/>
      <c r="Y161" s="127"/>
      <c r="Z161" s="74"/>
      <c r="AA161" s="74"/>
      <c r="AB161" s="126"/>
      <c r="AC161" s="75"/>
      <c r="AD161" s="126"/>
      <c r="AE161" s="126"/>
      <c r="AF161" s="126"/>
      <c r="AG161" s="126"/>
      <c r="AH161" s="74"/>
      <c r="AI161" s="74"/>
      <c r="AJ161" s="74"/>
      <c r="AK161" s="74"/>
      <c r="AL161" s="126"/>
      <c r="AM161" s="74">
        <v>7900</v>
      </c>
      <c r="AN161" s="74">
        <f>AH161+AJ161+AK161+AL161+AM161</f>
        <v>7900</v>
      </c>
      <c r="AO161" s="74">
        <f>AI161+AM161</f>
        <v>7900</v>
      </c>
      <c r="AP161" s="128"/>
      <c r="AQ161" s="128"/>
      <c r="AR161" s="74">
        <f>AN161+AP161+AQ161</f>
        <v>7900</v>
      </c>
      <c r="AS161" s="74">
        <f>AO161+AQ161</f>
        <v>7900</v>
      </c>
      <c r="AT161" s="126"/>
      <c r="AU161" s="126"/>
      <c r="AV161" s="74">
        <v>-7900</v>
      </c>
      <c r="AW161" s="74">
        <f>AR161+AT161+AU161+AV161</f>
        <v>0</v>
      </c>
      <c r="AX161" s="74">
        <f>AS161+AV161</f>
        <v>0</v>
      </c>
      <c r="AY161" s="74"/>
      <c r="AZ161" s="74"/>
      <c r="BA161" s="74"/>
      <c r="BB161" s="128"/>
      <c r="BC161" s="128"/>
      <c r="BD161" s="128"/>
      <c r="BE161" s="128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</row>
    <row r="162" spans="1:72" s="45" customFormat="1" ht="67.5" customHeight="1">
      <c r="A162" s="82" t="s">
        <v>137</v>
      </c>
      <c r="B162" s="83" t="s">
        <v>135</v>
      </c>
      <c r="C162" s="83" t="s">
        <v>141</v>
      </c>
      <c r="D162" s="84" t="s">
        <v>381</v>
      </c>
      <c r="E162" s="83" t="s">
        <v>138</v>
      </c>
      <c r="F162" s="74"/>
      <c r="G162" s="74"/>
      <c r="H162" s="74"/>
      <c r="I162" s="74"/>
      <c r="J162" s="74"/>
      <c r="K162" s="126"/>
      <c r="L162" s="126"/>
      <c r="M162" s="74"/>
      <c r="N162" s="75"/>
      <c r="O162" s="74"/>
      <c r="P162" s="74"/>
      <c r="Q162" s="74"/>
      <c r="R162" s="126"/>
      <c r="S162" s="74"/>
      <c r="T162" s="74"/>
      <c r="U162" s="126"/>
      <c r="V162" s="74"/>
      <c r="W162" s="74"/>
      <c r="X162" s="127"/>
      <c r="Y162" s="127"/>
      <c r="Z162" s="74"/>
      <c r="AA162" s="74"/>
      <c r="AB162" s="126"/>
      <c r="AC162" s="75"/>
      <c r="AD162" s="126"/>
      <c r="AE162" s="126"/>
      <c r="AF162" s="126"/>
      <c r="AG162" s="126"/>
      <c r="AH162" s="74"/>
      <c r="AI162" s="74"/>
      <c r="AJ162" s="74"/>
      <c r="AK162" s="74"/>
      <c r="AL162" s="126"/>
      <c r="AM162" s="74"/>
      <c r="AN162" s="74"/>
      <c r="AO162" s="74"/>
      <c r="AP162" s="128"/>
      <c r="AQ162" s="128"/>
      <c r="AR162" s="74"/>
      <c r="AS162" s="74"/>
      <c r="AT162" s="126"/>
      <c r="AU162" s="126"/>
      <c r="AV162" s="74">
        <v>248</v>
      </c>
      <c r="AW162" s="74">
        <f>AR162+AT162+AU162+AV162</f>
        <v>248</v>
      </c>
      <c r="AX162" s="74">
        <f>AS162+AV162</f>
        <v>248</v>
      </c>
      <c r="AY162" s="74"/>
      <c r="AZ162" s="74"/>
      <c r="BA162" s="74"/>
      <c r="BB162" s="128"/>
      <c r="BC162" s="128"/>
      <c r="BD162" s="74">
        <f>AW162+AY162+AZ162+BA162+BB162+BC162</f>
        <v>248</v>
      </c>
      <c r="BE162" s="74">
        <f>AX162+BC162</f>
        <v>248</v>
      </c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</row>
    <row r="163" spans="1:72" s="45" customFormat="1" ht="72.75" customHeight="1">
      <c r="A163" s="82" t="s">
        <v>415</v>
      </c>
      <c r="B163" s="83" t="s">
        <v>135</v>
      </c>
      <c r="C163" s="83" t="s">
        <v>141</v>
      </c>
      <c r="D163" s="84" t="s">
        <v>381</v>
      </c>
      <c r="E163" s="83"/>
      <c r="F163" s="74"/>
      <c r="G163" s="74"/>
      <c r="H163" s="74"/>
      <c r="I163" s="74"/>
      <c r="J163" s="74"/>
      <c r="K163" s="126"/>
      <c r="L163" s="126"/>
      <c r="M163" s="74"/>
      <c r="N163" s="75"/>
      <c r="O163" s="74"/>
      <c r="P163" s="74"/>
      <c r="Q163" s="74"/>
      <c r="R163" s="126"/>
      <c r="S163" s="74"/>
      <c r="T163" s="74"/>
      <c r="U163" s="126"/>
      <c r="V163" s="74"/>
      <c r="W163" s="74"/>
      <c r="X163" s="127"/>
      <c r="Y163" s="127"/>
      <c r="Z163" s="74"/>
      <c r="AA163" s="74"/>
      <c r="AB163" s="126"/>
      <c r="AC163" s="75"/>
      <c r="AD163" s="126"/>
      <c r="AE163" s="126"/>
      <c r="AF163" s="126"/>
      <c r="AG163" s="126"/>
      <c r="AH163" s="74"/>
      <c r="AI163" s="74"/>
      <c r="AJ163" s="74"/>
      <c r="AK163" s="74"/>
      <c r="AL163" s="126"/>
      <c r="AM163" s="74"/>
      <c r="AN163" s="74"/>
      <c r="AO163" s="74"/>
      <c r="AP163" s="128"/>
      <c r="AQ163" s="128"/>
      <c r="AR163" s="74"/>
      <c r="AS163" s="74"/>
      <c r="AT163" s="126">
        <f>AT164</f>
        <v>0</v>
      </c>
      <c r="AU163" s="126">
        <f>AU164</f>
        <v>0</v>
      </c>
      <c r="AV163" s="74">
        <f>AV164</f>
        <v>5265</v>
      </c>
      <c r="AW163" s="74">
        <f>AW164</f>
        <v>5265</v>
      </c>
      <c r="AX163" s="74">
        <f>AX164</f>
        <v>5265</v>
      </c>
      <c r="AY163" s="74">
        <f aca="true" t="shared" si="182" ref="AY163:BE163">AY164</f>
        <v>0</v>
      </c>
      <c r="AZ163" s="74">
        <f t="shared" si="182"/>
        <v>0</v>
      </c>
      <c r="BA163" s="74">
        <f t="shared" si="182"/>
        <v>0</v>
      </c>
      <c r="BB163" s="74">
        <f t="shared" si="182"/>
        <v>0</v>
      </c>
      <c r="BC163" s="74">
        <f t="shared" si="182"/>
        <v>0</v>
      </c>
      <c r="BD163" s="74">
        <f t="shared" si="182"/>
        <v>5265</v>
      </c>
      <c r="BE163" s="74">
        <f t="shared" si="182"/>
        <v>5265</v>
      </c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</row>
    <row r="164" spans="1:72" s="45" customFormat="1" ht="104.25" customHeight="1">
      <c r="A164" s="82" t="s">
        <v>253</v>
      </c>
      <c r="B164" s="83" t="s">
        <v>135</v>
      </c>
      <c r="C164" s="83" t="s">
        <v>141</v>
      </c>
      <c r="D164" s="84" t="s">
        <v>381</v>
      </c>
      <c r="E164" s="83" t="s">
        <v>144</v>
      </c>
      <c r="F164" s="74"/>
      <c r="G164" s="74"/>
      <c r="H164" s="74"/>
      <c r="I164" s="74"/>
      <c r="J164" s="74"/>
      <c r="K164" s="126"/>
      <c r="L164" s="126"/>
      <c r="M164" s="74"/>
      <c r="N164" s="75"/>
      <c r="O164" s="74"/>
      <c r="P164" s="74"/>
      <c r="Q164" s="74"/>
      <c r="R164" s="126"/>
      <c r="S164" s="74"/>
      <c r="T164" s="74"/>
      <c r="U164" s="126"/>
      <c r="V164" s="74"/>
      <c r="W164" s="74"/>
      <c r="X164" s="127"/>
      <c r="Y164" s="127"/>
      <c r="Z164" s="74"/>
      <c r="AA164" s="74"/>
      <c r="AB164" s="126"/>
      <c r="AC164" s="75"/>
      <c r="AD164" s="126"/>
      <c r="AE164" s="126"/>
      <c r="AF164" s="126"/>
      <c r="AG164" s="126"/>
      <c r="AH164" s="74"/>
      <c r="AI164" s="74"/>
      <c r="AJ164" s="74"/>
      <c r="AK164" s="74"/>
      <c r="AL164" s="126"/>
      <c r="AM164" s="74"/>
      <c r="AN164" s="74"/>
      <c r="AO164" s="74"/>
      <c r="AP164" s="128"/>
      <c r="AQ164" s="128"/>
      <c r="AR164" s="74"/>
      <c r="AS164" s="74"/>
      <c r="AT164" s="126"/>
      <c r="AU164" s="126"/>
      <c r="AV164" s="74">
        <v>5265</v>
      </c>
      <c r="AW164" s="74">
        <f>AR164+AT164+AU164+AV164</f>
        <v>5265</v>
      </c>
      <c r="AX164" s="74">
        <f>AS164+AV164</f>
        <v>5265</v>
      </c>
      <c r="AY164" s="74"/>
      <c r="AZ164" s="74"/>
      <c r="BA164" s="74"/>
      <c r="BB164" s="128"/>
      <c r="BC164" s="128"/>
      <c r="BD164" s="74">
        <f>AW164+AY164+AZ164+BA164+BB164+BC164</f>
        <v>5265</v>
      </c>
      <c r="BE164" s="74">
        <f>AX164+BC164</f>
        <v>5265</v>
      </c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</row>
    <row r="165" spans="1:72" s="45" customFormat="1" ht="141" customHeight="1">
      <c r="A165" s="117" t="s">
        <v>416</v>
      </c>
      <c r="B165" s="83" t="s">
        <v>135</v>
      </c>
      <c r="C165" s="83" t="s">
        <v>141</v>
      </c>
      <c r="D165" s="84" t="s">
        <v>381</v>
      </c>
      <c r="E165" s="83"/>
      <c r="F165" s="74"/>
      <c r="G165" s="74"/>
      <c r="H165" s="74"/>
      <c r="I165" s="74"/>
      <c r="J165" s="74"/>
      <c r="K165" s="126"/>
      <c r="L165" s="126"/>
      <c r="M165" s="74"/>
      <c r="N165" s="75"/>
      <c r="O165" s="74"/>
      <c r="P165" s="74"/>
      <c r="Q165" s="74"/>
      <c r="R165" s="126"/>
      <c r="S165" s="74"/>
      <c r="T165" s="74"/>
      <c r="U165" s="126"/>
      <c r="V165" s="74"/>
      <c r="W165" s="74"/>
      <c r="X165" s="127"/>
      <c r="Y165" s="127"/>
      <c r="Z165" s="74"/>
      <c r="AA165" s="74"/>
      <c r="AB165" s="126"/>
      <c r="AC165" s="75"/>
      <c r="AD165" s="126"/>
      <c r="AE165" s="126"/>
      <c r="AF165" s="126"/>
      <c r="AG165" s="126"/>
      <c r="AH165" s="74"/>
      <c r="AI165" s="74"/>
      <c r="AJ165" s="74"/>
      <c r="AK165" s="74"/>
      <c r="AL165" s="126"/>
      <c r="AM165" s="74"/>
      <c r="AN165" s="74"/>
      <c r="AO165" s="74"/>
      <c r="AP165" s="128"/>
      <c r="AQ165" s="128"/>
      <c r="AR165" s="74"/>
      <c r="AS165" s="74"/>
      <c r="AT165" s="126">
        <f>AT166</f>
        <v>0</v>
      </c>
      <c r="AU165" s="126">
        <f>AU166</f>
        <v>0</v>
      </c>
      <c r="AV165" s="74">
        <f>AV166</f>
        <v>2635</v>
      </c>
      <c r="AW165" s="74">
        <f>AW166</f>
        <v>2635</v>
      </c>
      <c r="AX165" s="74">
        <f>AX166</f>
        <v>2635</v>
      </c>
      <c r="AY165" s="74">
        <f aca="true" t="shared" si="183" ref="AY165:BE165">AY166</f>
        <v>0</v>
      </c>
      <c r="AZ165" s="74">
        <f t="shared" si="183"/>
        <v>0</v>
      </c>
      <c r="BA165" s="74">
        <f t="shared" si="183"/>
        <v>0</v>
      </c>
      <c r="BB165" s="74">
        <f t="shared" si="183"/>
        <v>0</v>
      </c>
      <c r="BC165" s="74">
        <f t="shared" si="183"/>
        <v>0</v>
      </c>
      <c r="BD165" s="74">
        <f t="shared" si="183"/>
        <v>2635</v>
      </c>
      <c r="BE165" s="74">
        <f t="shared" si="183"/>
        <v>2635</v>
      </c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</row>
    <row r="166" spans="1:72" s="45" customFormat="1" ht="107.25" customHeight="1">
      <c r="A166" s="82" t="s">
        <v>253</v>
      </c>
      <c r="B166" s="83" t="s">
        <v>135</v>
      </c>
      <c r="C166" s="83" t="s">
        <v>141</v>
      </c>
      <c r="D166" s="84" t="s">
        <v>381</v>
      </c>
      <c r="E166" s="83" t="s">
        <v>144</v>
      </c>
      <c r="F166" s="74"/>
      <c r="G166" s="74"/>
      <c r="H166" s="74"/>
      <c r="I166" s="74"/>
      <c r="J166" s="74"/>
      <c r="K166" s="126"/>
      <c r="L166" s="126"/>
      <c r="M166" s="74"/>
      <c r="N166" s="75"/>
      <c r="O166" s="74"/>
      <c r="P166" s="74"/>
      <c r="Q166" s="74"/>
      <c r="R166" s="126"/>
      <c r="S166" s="74"/>
      <c r="T166" s="74"/>
      <c r="U166" s="126"/>
      <c r="V166" s="74"/>
      <c r="W166" s="74"/>
      <c r="X166" s="127"/>
      <c r="Y166" s="127"/>
      <c r="Z166" s="74"/>
      <c r="AA166" s="74"/>
      <c r="AB166" s="126"/>
      <c r="AC166" s="75"/>
      <c r="AD166" s="126"/>
      <c r="AE166" s="126"/>
      <c r="AF166" s="126"/>
      <c r="AG166" s="126"/>
      <c r="AH166" s="74"/>
      <c r="AI166" s="74"/>
      <c r="AJ166" s="74"/>
      <c r="AK166" s="74"/>
      <c r="AL166" s="126"/>
      <c r="AM166" s="74"/>
      <c r="AN166" s="74"/>
      <c r="AO166" s="74"/>
      <c r="AP166" s="128"/>
      <c r="AQ166" s="128"/>
      <c r="AR166" s="74"/>
      <c r="AS166" s="74"/>
      <c r="AT166" s="126"/>
      <c r="AU166" s="126"/>
      <c r="AV166" s="74">
        <v>2635</v>
      </c>
      <c r="AW166" s="74">
        <f>AR166+AT166+AU166+AV166</f>
        <v>2635</v>
      </c>
      <c r="AX166" s="74">
        <f>AS166+AV166</f>
        <v>2635</v>
      </c>
      <c r="AY166" s="74"/>
      <c r="AZ166" s="74"/>
      <c r="BA166" s="74"/>
      <c r="BB166" s="128"/>
      <c r="BC166" s="128"/>
      <c r="BD166" s="74">
        <f>AW166+AY166+AZ166+BA166+BB166+BC166</f>
        <v>2635</v>
      </c>
      <c r="BE166" s="74">
        <f>AX166+BC166</f>
        <v>2635</v>
      </c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</row>
    <row r="167" spans="1:72" s="27" customFormat="1" ht="38.25" customHeight="1">
      <c r="A167" s="82" t="s">
        <v>121</v>
      </c>
      <c r="B167" s="83" t="s">
        <v>135</v>
      </c>
      <c r="C167" s="83" t="s">
        <v>141</v>
      </c>
      <c r="D167" s="84" t="s">
        <v>122</v>
      </c>
      <c r="E167" s="83"/>
      <c r="F167" s="74"/>
      <c r="G167" s="74">
        <f aca="true" t="shared" si="184" ref="G167:N167">G168</f>
        <v>4737</v>
      </c>
      <c r="H167" s="74">
        <f t="shared" si="184"/>
        <v>4737</v>
      </c>
      <c r="I167" s="74">
        <f t="shared" si="184"/>
        <v>0</v>
      </c>
      <c r="J167" s="74">
        <f t="shared" si="184"/>
        <v>5073</v>
      </c>
      <c r="K167" s="74">
        <f t="shared" si="184"/>
        <v>0</v>
      </c>
      <c r="L167" s="74">
        <f t="shared" si="184"/>
        <v>0</v>
      </c>
      <c r="M167" s="74">
        <f t="shared" si="184"/>
        <v>4737</v>
      </c>
      <c r="N167" s="74">
        <f t="shared" si="184"/>
        <v>0</v>
      </c>
      <c r="O167" s="74">
        <f aca="true" t="shared" si="185" ref="O167:V167">O168+O169</f>
        <v>-3087</v>
      </c>
      <c r="P167" s="74">
        <f t="shared" si="185"/>
        <v>1650</v>
      </c>
      <c r="Q167" s="74">
        <f t="shared" si="185"/>
        <v>0</v>
      </c>
      <c r="R167" s="74">
        <f t="shared" si="185"/>
        <v>0</v>
      </c>
      <c r="S167" s="74">
        <f t="shared" si="185"/>
        <v>1650</v>
      </c>
      <c r="T167" s="74">
        <f t="shared" si="185"/>
        <v>0</v>
      </c>
      <c r="U167" s="74">
        <f t="shared" si="185"/>
        <v>0</v>
      </c>
      <c r="V167" s="74">
        <f t="shared" si="185"/>
        <v>1650</v>
      </c>
      <c r="W167" s="74">
        <f>W168+W169</f>
        <v>0</v>
      </c>
      <c r="X167" s="74">
        <f>X168+X169</f>
        <v>3239</v>
      </c>
      <c r="Y167" s="74">
        <f>Y168+Y169</f>
        <v>0</v>
      </c>
      <c r="Z167" s="74">
        <f>Z168+Z169</f>
        <v>4889</v>
      </c>
      <c r="AA167" s="74">
        <f aca="true" t="shared" si="186" ref="AA167:AN167">AA168+AA169</f>
        <v>0</v>
      </c>
      <c r="AB167" s="74">
        <f t="shared" si="186"/>
        <v>0</v>
      </c>
      <c r="AC167" s="74">
        <f t="shared" si="186"/>
        <v>0</v>
      </c>
      <c r="AD167" s="74">
        <f t="shared" si="186"/>
        <v>0</v>
      </c>
      <c r="AE167" s="74">
        <f t="shared" si="186"/>
        <v>0</v>
      </c>
      <c r="AF167" s="74">
        <f t="shared" si="186"/>
        <v>0</v>
      </c>
      <c r="AG167" s="74">
        <f t="shared" si="186"/>
        <v>0</v>
      </c>
      <c r="AH167" s="74">
        <f t="shared" si="186"/>
        <v>4889</v>
      </c>
      <c r="AI167" s="74">
        <f t="shared" si="186"/>
        <v>0</v>
      </c>
      <c r="AJ167" s="74">
        <f t="shared" si="186"/>
        <v>0</v>
      </c>
      <c r="AK167" s="74">
        <f t="shared" si="186"/>
        <v>0</v>
      </c>
      <c r="AL167" s="74">
        <f t="shared" si="186"/>
        <v>0</v>
      </c>
      <c r="AM167" s="74">
        <f t="shared" si="186"/>
        <v>0</v>
      </c>
      <c r="AN167" s="74">
        <f t="shared" si="186"/>
        <v>4889</v>
      </c>
      <c r="AO167" s="74">
        <f>AO168+AO169</f>
        <v>0</v>
      </c>
      <c r="AP167" s="74">
        <f>AP168+AP169</f>
        <v>0</v>
      </c>
      <c r="AQ167" s="74">
        <f>AQ168+AQ169</f>
        <v>0</v>
      </c>
      <c r="AR167" s="74">
        <f>AR168+AR169</f>
        <v>4889</v>
      </c>
      <c r="AS167" s="74">
        <f aca="true" t="shared" si="187" ref="AS167:BE167">AS168+AS169</f>
        <v>0</v>
      </c>
      <c r="AT167" s="74">
        <f t="shared" si="187"/>
        <v>0</v>
      </c>
      <c r="AU167" s="74">
        <f t="shared" si="187"/>
        <v>0</v>
      </c>
      <c r="AV167" s="74">
        <f t="shared" si="187"/>
        <v>0</v>
      </c>
      <c r="AW167" s="74">
        <f t="shared" si="187"/>
        <v>4889</v>
      </c>
      <c r="AX167" s="74">
        <f t="shared" si="187"/>
        <v>0</v>
      </c>
      <c r="AY167" s="74">
        <f t="shared" si="187"/>
        <v>0</v>
      </c>
      <c r="AZ167" s="74">
        <f t="shared" si="187"/>
        <v>0</v>
      </c>
      <c r="BA167" s="74">
        <f>BA168+BA169</f>
        <v>0</v>
      </c>
      <c r="BB167" s="74">
        <f t="shared" si="187"/>
        <v>0</v>
      </c>
      <c r="BC167" s="74">
        <f t="shared" si="187"/>
        <v>0</v>
      </c>
      <c r="BD167" s="74">
        <f t="shared" si="187"/>
        <v>4889</v>
      </c>
      <c r="BE167" s="74">
        <f t="shared" si="187"/>
        <v>0</v>
      </c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</row>
    <row r="168" spans="1:72" s="27" customFormat="1" ht="3" customHeight="1" hidden="1">
      <c r="A168" s="82" t="s">
        <v>137</v>
      </c>
      <c r="B168" s="83" t="s">
        <v>135</v>
      </c>
      <c r="C168" s="83" t="s">
        <v>141</v>
      </c>
      <c r="D168" s="84" t="s">
        <v>122</v>
      </c>
      <c r="E168" s="83" t="s">
        <v>138</v>
      </c>
      <c r="F168" s="74"/>
      <c r="G168" s="74">
        <f>H168-F168</f>
        <v>4737</v>
      </c>
      <c r="H168" s="74">
        <v>4737</v>
      </c>
      <c r="I168" s="74"/>
      <c r="J168" s="74">
        <v>5073</v>
      </c>
      <c r="K168" s="126"/>
      <c r="L168" s="126"/>
      <c r="M168" s="74">
        <f>H168+K168</f>
        <v>4737</v>
      </c>
      <c r="N168" s="75"/>
      <c r="O168" s="74">
        <f>P168-M168</f>
        <v>-4737</v>
      </c>
      <c r="P168" s="74"/>
      <c r="Q168" s="74"/>
      <c r="R168" s="126"/>
      <c r="S168" s="74">
        <f>P168+R168</f>
        <v>0</v>
      </c>
      <c r="T168" s="74"/>
      <c r="U168" s="126"/>
      <c r="V168" s="128"/>
      <c r="W168" s="128"/>
      <c r="X168" s="130"/>
      <c r="Y168" s="130"/>
      <c r="Z168" s="130"/>
      <c r="AA168" s="130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8"/>
      <c r="AQ168" s="128"/>
      <c r="AR168" s="128"/>
      <c r="AS168" s="128"/>
      <c r="AT168" s="126"/>
      <c r="AU168" s="126"/>
      <c r="AV168" s="126"/>
      <c r="AW168" s="126"/>
      <c r="AX168" s="126"/>
      <c r="AY168" s="128"/>
      <c r="AZ168" s="128"/>
      <c r="BA168" s="128"/>
      <c r="BB168" s="128"/>
      <c r="BC168" s="128"/>
      <c r="BD168" s="128"/>
      <c r="BE168" s="128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</row>
    <row r="169" spans="1:72" s="27" customFormat="1" ht="66" customHeight="1">
      <c r="A169" s="82" t="s">
        <v>360</v>
      </c>
      <c r="B169" s="83" t="s">
        <v>135</v>
      </c>
      <c r="C169" s="83" t="s">
        <v>141</v>
      </c>
      <c r="D169" s="84" t="s">
        <v>301</v>
      </c>
      <c r="E169" s="83"/>
      <c r="F169" s="74"/>
      <c r="G169" s="74"/>
      <c r="H169" s="74"/>
      <c r="I169" s="74"/>
      <c r="J169" s="74"/>
      <c r="K169" s="126"/>
      <c r="L169" s="126"/>
      <c r="M169" s="74"/>
      <c r="N169" s="75"/>
      <c r="O169" s="74">
        <f aca="true" t="shared" si="188" ref="O169:W169">O170</f>
        <v>1650</v>
      </c>
      <c r="P169" s="74">
        <f t="shared" si="188"/>
        <v>1650</v>
      </c>
      <c r="Q169" s="74">
        <f t="shared" si="188"/>
        <v>0</v>
      </c>
      <c r="R169" s="74">
        <f t="shared" si="188"/>
        <v>0</v>
      </c>
      <c r="S169" s="74">
        <f t="shared" si="188"/>
        <v>1650</v>
      </c>
      <c r="T169" s="74">
        <f t="shared" si="188"/>
        <v>0</v>
      </c>
      <c r="U169" s="74">
        <f t="shared" si="188"/>
        <v>0</v>
      </c>
      <c r="V169" s="74">
        <f t="shared" si="188"/>
        <v>1650</v>
      </c>
      <c r="W169" s="74">
        <f t="shared" si="188"/>
        <v>0</v>
      </c>
      <c r="X169" s="74">
        <f>X170+X171+X173</f>
        <v>3239</v>
      </c>
      <c r="Y169" s="74">
        <f>Y170+Y171+Y173</f>
        <v>0</v>
      </c>
      <c r="Z169" s="74">
        <f>Z170+Z171+Z173</f>
        <v>4889</v>
      </c>
      <c r="AA169" s="74">
        <f aca="true" t="shared" si="189" ref="AA169:AH169">AA170+AA171+AA173</f>
        <v>0</v>
      </c>
      <c r="AB169" s="74">
        <f t="shared" si="189"/>
        <v>0</v>
      </c>
      <c r="AC169" s="74">
        <f t="shared" si="189"/>
        <v>0</v>
      </c>
      <c r="AD169" s="74">
        <f t="shared" si="189"/>
        <v>0</v>
      </c>
      <c r="AE169" s="74">
        <f t="shared" si="189"/>
        <v>0</v>
      </c>
      <c r="AF169" s="74">
        <f t="shared" si="189"/>
        <v>0</v>
      </c>
      <c r="AG169" s="74">
        <f t="shared" si="189"/>
        <v>0</v>
      </c>
      <c r="AH169" s="74">
        <f t="shared" si="189"/>
        <v>4889</v>
      </c>
      <c r="AI169" s="74">
        <f aca="true" t="shared" si="190" ref="AI169:AN169">AI170+AI171+AI173</f>
        <v>0</v>
      </c>
      <c r="AJ169" s="74">
        <f t="shared" si="190"/>
        <v>0</v>
      </c>
      <c r="AK169" s="74">
        <f t="shared" si="190"/>
        <v>0</v>
      </c>
      <c r="AL169" s="74">
        <f t="shared" si="190"/>
        <v>0</v>
      </c>
      <c r="AM169" s="74">
        <f t="shared" si="190"/>
        <v>0</v>
      </c>
      <c r="AN169" s="74">
        <f t="shared" si="190"/>
        <v>4889</v>
      </c>
      <c r="AO169" s="74">
        <f>AO170+AO171+AO173</f>
        <v>0</v>
      </c>
      <c r="AP169" s="74">
        <f>AP170+AP171+AP173</f>
        <v>0</v>
      </c>
      <c r="AQ169" s="74">
        <f>AQ170+AQ171+AQ173</f>
        <v>0</v>
      </c>
      <c r="AR169" s="74">
        <f>AR170+AR171+AR173</f>
        <v>4889</v>
      </c>
      <c r="AS169" s="74">
        <f>AS170+AS171+AS173</f>
        <v>0</v>
      </c>
      <c r="AT169" s="74">
        <f>AT170+AT171+AT173+AT175</f>
        <v>0</v>
      </c>
      <c r="AU169" s="74">
        <f>AU170+AU171+AU173+AU175</f>
        <v>0</v>
      </c>
      <c r="AV169" s="74">
        <f>AV170+AV171+AV173+AV175</f>
        <v>0</v>
      </c>
      <c r="AW169" s="74">
        <f>AW170+AW171+AW173+AW175</f>
        <v>4889</v>
      </c>
      <c r="AX169" s="74">
        <f aca="true" t="shared" si="191" ref="AX169:BE169">AX170+AX171+AX173+AX175</f>
        <v>0</v>
      </c>
      <c r="AY169" s="74">
        <f t="shared" si="191"/>
        <v>0</v>
      </c>
      <c r="AZ169" s="74">
        <f t="shared" si="191"/>
        <v>0</v>
      </c>
      <c r="BA169" s="74">
        <f>BA170+BA171+BA173+BA175</f>
        <v>0</v>
      </c>
      <c r="BB169" s="74">
        <f t="shared" si="191"/>
        <v>0</v>
      </c>
      <c r="BC169" s="74">
        <f t="shared" si="191"/>
        <v>0</v>
      </c>
      <c r="BD169" s="74">
        <f t="shared" si="191"/>
        <v>4889</v>
      </c>
      <c r="BE169" s="74">
        <f t="shared" si="191"/>
        <v>0</v>
      </c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</row>
    <row r="170" spans="1:72" s="27" customFormat="1" ht="71.25" customHeight="1" hidden="1">
      <c r="A170" s="82" t="s">
        <v>137</v>
      </c>
      <c r="B170" s="83" t="s">
        <v>135</v>
      </c>
      <c r="C170" s="83" t="s">
        <v>141</v>
      </c>
      <c r="D170" s="84" t="s">
        <v>301</v>
      </c>
      <c r="E170" s="83" t="s">
        <v>138</v>
      </c>
      <c r="F170" s="74"/>
      <c r="G170" s="74"/>
      <c r="H170" s="74"/>
      <c r="I170" s="74"/>
      <c r="J170" s="74"/>
      <c r="K170" s="126"/>
      <c r="L170" s="126"/>
      <c r="M170" s="74"/>
      <c r="N170" s="75"/>
      <c r="O170" s="74">
        <f>P170-M170</f>
        <v>1650</v>
      </c>
      <c r="P170" s="74">
        <v>1650</v>
      </c>
      <c r="Q170" s="74"/>
      <c r="R170" s="126"/>
      <c r="S170" s="74">
        <f>P170+R170</f>
        <v>1650</v>
      </c>
      <c r="T170" s="74"/>
      <c r="U170" s="126"/>
      <c r="V170" s="74">
        <f>U170+S170</f>
        <v>1650</v>
      </c>
      <c r="W170" s="74">
        <f>T170</f>
        <v>0</v>
      </c>
      <c r="X170" s="74">
        <v>-1650</v>
      </c>
      <c r="Y170" s="127"/>
      <c r="Z170" s="74">
        <f>V170+X170+Y170</f>
        <v>0</v>
      </c>
      <c r="AA170" s="74">
        <f>W170+Y170</f>
        <v>0</v>
      </c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8"/>
      <c r="AQ170" s="128"/>
      <c r="AR170" s="128"/>
      <c r="AS170" s="128"/>
      <c r="AT170" s="126"/>
      <c r="AU170" s="126"/>
      <c r="AV170" s="126"/>
      <c r="AW170" s="126"/>
      <c r="AX170" s="126"/>
      <c r="AY170" s="128"/>
      <c r="AZ170" s="128"/>
      <c r="BA170" s="128"/>
      <c r="BB170" s="128"/>
      <c r="BC170" s="128"/>
      <c r="BD170" s="128"/>
      <c r="BE170" s="128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</row>
    <row r="171" spans="1:72" s="27" customFormat="1" ht="86.25" customHeight="1">
      <c r="A171" s="82" t="s">
        <v>359</v>
      </c>
      <c r="B171" s="83" t="s">
        <v>135</v>
      </c>
      <c r="C171" s="83" t="s">
        <v>141</v>
      </c>
      <c r="D171" s="84" t="s">
        <v>352</v>
      </c>
      <c r="E171" s="83"/>
      <c r="F171" s="74"/>
      <c r="G171" s="74"/>
      <c r="H171" s="74"/>
      <c r="I171" s="74"/>
      <c r="J171" s="74"/>
      <c r="K171" s="126"/>
      <c r="L171" s="126"/>
      <c r="M171" s="74"/>
      <c r="N171" s="75"/>
      <c r="O171" s="74"/>
      <c r="P171" s="74"/>
      <c r="Q171" s="74"/>
      <c r="R171" s="126"/>
      <c r="S171" s="74"/>
      <c r="T171" s="74"/>
      <c r="U171" s="126"/>
      <c r="V171" s="74"/>
      <c r="W171" s="74"/>
      <c r="X171" s="77">
        <f>X172</f>
        <v>2174</v>
      </c>
      <c r="Y171" s="127">
        <f>Y172</f>
        <v>0</v>
      </c>
      <c r="Z171" s="74">
        <f>Z172</f>
        <v>2174</v>
      </c>
      <c r="AA171" s="74">
        <f aca="true" t="shared" si="192" ref="AA171:BE171">AA172</f>
        <v>0</v>
      </c>
      <c r="AB171" s="74">
        <f t="shared" si="192"/>
        <v>0</v>
      </c>
      <c r="AC171" s="74">
        <f t="shared" si="192"/>
        <v>0</v>
      </c>
      <c r="AD171" s="74">
        <f t="shared" si="192"/>
        <v>0</v>
      </c>
      <c r="AE171" s="74">
        <f t="shared" si="192"/>
        <v>0</v>
      </c>
      <c r="AF171" s="74">
        <f t="shared" si="192"/>
        <v>0</v>
      </c>
      <c r="AG171" s="74">
        <f t="shared" si="192"/>
        <v>0</v>
      </c>
      <c r="AH171" s="74">
        <f t="shared" si="192"/>
        <v>2174</v>
      </c>
      <c r="AI171" s="74">
        <f t="shared" si="192"/>
        <v>0</v>
      </c>
      <c r="AJ171" s="74">
        <f t="shared" si="192"/>
        <v>0</v>
      </c>
      <c r="AK171" s="74">
        <f t="shared" si="192"/>
        <v>0</v>
      </c>
      <c r="AL171" s="74">
        <f t="shared" si="192"/>
        <v>0</v>
      </c>
      <c r="AM171" s="74">
        <f t="shared" si="192"/>
        <v>0</v>
      </c>
      <c r="AN171" s="74">
        <f t="shared" si="192"/>
        <v>2174</v>
      </c>
      <c r="AO171" s="74">
        <f t="shared" si="192"/>
        <v>0</v>
      </c>
      <c r="AP171" s="74">
        <f t="shared" si="192"/>
        <v>0</v>
      </c>
      <c r="AQ171" s="74">
        <f t="shared" si="192"/>
        <v>0</v>
      </c>
      <c r="AR171" s="74">
        <f t="shared" si="192"/>
        <v>2174</v>
      </c>
      <c r="AS171" s="74">
        <f t="shared" si="192"/>
        <v>0</v>
      </c>
      <c r="AT171" s="74">
        <f t="shared" si="192"/>
        <v>0</v>
      </c>
      <c r="AU171" s="74">
        <f t="shared" si="192"/>
        <v>0</v>
      </c>
      <c r="AV171" s="74">
        <f t="shared" si="192"/>
        <v>0</v>
      </c>
      <c r="AW171" s="74">
        <f t="shared" si="192"/>
        <v>2174</v>
      </c>
      <c r="AX171" s="74">
        <f t="shared" si="192"/>
        <v>0</v>
      </c>
      <c r="AY171" s="74">
        <f t="shared" si="192"/>
        <v>0</v>
      </c>
      <c r="AZ171" s="74">
        <f t="shared" si="192"/>
        <v>0</v>
      </c>
      <c r="BA171" s="74">
        <f t="shared" si="192"/>
        <v>0</v>
      </c>
      <c r="BB171" s="74">
        <f t="shared" si="192"/>
        <v>0</v>
      </c>
      <c r="BC171" s="74">
        <f t="shared" si="192"/>
        <v>0</v>
      </c>
      <c r="BD171" s="74">
        <f t="shared" si="192"/>
        <v>2174</v>
      </c>
      <c r="BE171" s="74">
        <f t="shared" si="192"/>
        <v>0</v>
      </c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</row>
    <row r="172" spans="1:72" s="27" customFormat="1" ht="71.25" customHeight="1">
      <c r="A172" s="82" t="s">
        <v>137</v>
      </c>
      <c r="B172" s="83" t="s">
        <v>135</v>
      </c>
      <c r="C172" s="83" t="s">
        <v>141</v>
      </c>
      <c r="D172" s="84" t="s">
        <v>352</v>
      </c>
      <c r="E172" s="83" t="s">
        <v>138</v>
      </c>
      <c r="F172" s="74"/>
      <c r="G172" s="74"/>
      <c r="H172" s="74"/>
      <c r="I172" s="74"/>
      <c r="J172" s="74"/>
      <c r="K172" s="126"/>
      <c r="L172" s="126"/>
      <c r="M172" s="74"/>
      <c r="N172" s="75"/>
      <c r="O172" s="74"/>
      <c r="P172" s="74"/>
      <c r="Q172" s="74"/>
      <c r="R172" s="126"/>
      <c r="S172" s="74"/>
      <c r="T172" s="74"/>
      <c r="U172" s="126"/>
      <c r="V172" s="74"/>
      <c r="W172" s="74"/>
      <c r="X172" s="77">
        <v>2174</v>
      </c>
      <c r="Y172" s="127"/>
      <c r="Z172" s="74">
        <f>V172+X172+Y172</f>
        <v>2174</v>
      </c>
      <c r="AA172" s="74">
        <f>W172+Y172</f>
        <v>0</v>
      </c>
      <c r="AB172" s="126"/>
      <c r="AC172" s="126"/>
      <c r="AD172" s="126"/>
      <c r="AE172" s="126"/>
      <c r="AF172" s="126"/>
      <c r="AG172" s="126"/>
      <c r="AH172" s="74">
        <f>Z172+AB172+AC172+AD172+AE172+AF172+AG172</f>
        <v>2174</v>
      </c>
      <c r="AI172" s="74">
        <f>AA172+AG172</f>
        <v>0</v>
      </c>
      <c r="AJ172" s="74"/>
      <c r="AK172" s="74"/>
      <c r="AL172" s="126"/>
      <c r="AM172" s="126"/>
      <c r="AN172" s="74">
        <f>AH172+AJ172+AK172+AL172+AM172</f>
        <v>2174</v>
      </c>
      <c r="AO172" s="74">
        <f>AI172+AM172</f>
        <v>0</v>
      </c>
      <c r="AP172" s="128"/>
      <c r="AQ172" s="128"/>
      <c r="AR172" s="74">
        <f>AN172+AP172+AQ172</f>
        <v>2174</v>
      </c>
      <c r="AS172" s="74">
        <f>AO172+AQ172</f>
        <v>0</v>
      </c>
      <c r="AT172" s="126"/>
      <c r="AU172" s="126"/>
      <c r="AV172" s="126"/>
      <c r="AW172" s="74">
        <f>AR172+AT172+AU172+AV172</f>
        <v>2174</v>
      </c>
      <c r="AX172" s="74">
        <f>AS172+AV172</f>
        <v>0</v>
      </c>
      <c r="AY172" s="74"/>
      <c r="AZ172" s="74"/>
      <c r="BA172" s="74"/>
      <c r="BB172" s="128"/>
      <c r="BC172" s="128"/>
      <c r="BD172" s="74">
        <f>AW172+AY172+AZ172+BA172+BB172+BC172</f>
        <v>2174</v>
      </c>
      <c r="BE172" s="74">
        <f>AX172+BC172</f>
        <v>0</v>
      </c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</row>
    <row r="173" spans="1:72" s="27" customFormat="1" ht="72" customHeight="1">
      <c r="A173" s="82" t="s">
        <v>426</v>
      </c>
      <c r="B173" s="83" t="s">
        <v>135</v>
      </c>
      <c r="C173" s="83" t="s">
        <v>141</v>
      </c>
      <c r="D173" s="84" t="s">
        <v>353</v>
      </c>
      <c r="E173" s="83"/>
      <c r="F173" s="74"/>
      <c r="G173" s="74"/>
      <c r="H173" s="74"/>
      <c r="I173" s="74"/>
      <c r="J173" s="74"/>
      <c r="K173" s="126"/>
      <c r="L173" s="126"/>
      <c r="M173" s="74"/>
      <c r="N173" s="75"/>
      <c r="O173" s="74"/>
      <c r="P173" s="74"/>
      <c r="Q173" s="74"/>
      <c r="R173" s="126"/>
      <c r="S173" s="74"/>
      <c r="T173" s="74"/>
      <c r="U173" s="126"/>
      <c r="V173" s="74"/>
      <c r="W173" s="74"/>
      <c r="X173" s="77">
        <f>X174</f>
        <v>2715</v>
      </c>
      <c r="Y173" s="127">
        <f>Y174</f>
        <v>0</v>
      </c>
      <c r="Z173" s="74">
        <f>Z174</f>
        <v>2715</v>
      </c>
      <c r="AA173" s="74">
        <f aca="true" t="shared" si="193" ref="AA173:BE173">AA174</f>
        <v>0</v>
      </c>
      <c r="AB173" s="74">
        <f t="shared" si="193"/>
        <v>0</v>
      </c>
      <c r="AC173" s="74">
        <f t="shared" si="193"/>
        <v>0</v>
      </c>
      <c r="AD173" s="74">
        <f t="shared" si="193"/>
        <v>0</v>
      </c>
      <c r="AE173" s="74">
        <f t="shared" si="193"/>
        <v>0</v>
      </c>
      <c r="AF173" s="74">
        <f t="shared" si="193"/>
        <v>0</v>
      </c>
      <c r="AG173" s="74">
        <f t="shared" si="193"/>
        <v>0</v>
      </c>
      <c r="AH173" s="74">
        <f t="shared" si="193"/>
        <v>2715</v>
      </c>
      <c r="AI173" s="74">
        <f t="shared" si="193"/>
        <v>0</v>
      </c>
      <c r="AJ173" s="74">
        <f t="shared" si="193"/>
        <v>0</v>
      </c>
      <c r="AK173" s="74">
        <f t="shared" si="193"/>
        <v>0</v>
      </c>
      <c r="AL173" s="74">
        <f t="shared" si="193"/>
        <v>0</v>
      </c>
      <c r="AM173" s="74">
        <f t="shared" si="193"/>
        <v>0</v>
      </c>
      <c r="AN173" s="74">
        <f t="shared" si="193"/>
        <v>2715</v>
      </c>
      <c r="AO173" s="74">
        <f t="shared" si="193"/>
        <v>0</v>
      </c>
      <c r="AP173" s="74">
        <f t="shared" si="193"/>
        <v>0</v>
      </c>
      <c r="AQ173" s="74">
        <f t="shared" si="193"/>
        <v>0</v>
      </c>
      <c r="AR173" s="74">
        <f t="shared" si="193"/>
        <v>2715</v>
      </c>
      <c r="AS173" s="74">
        <f t="shared" si="193"/>
        <v>0</v>
      </c>
      <c r="AT173" s="74">
        <f t="shared" si="193"/>
        <v>-535</v>
      </c>
      <c r="AU173" s="74">
        <f t="shared" si="193"/>
        <v>0</v>
      </c>
      <c r="AV173" s="74">
        <f t="shared" si="193"/>
        <v>0</v>
      </c>
      <c r="AW173" s="74">
        <f t="shared" si="193"/>
        <v>2180</v>
      </c>
      <c r="AX173" s="74">
        <f t="shared" si="193"/>
        <v>0</v>
      </c>
      <c r="AY173" s="74">
        <f t="shared" si="193"/>
        <v>0</v>
      </c>
      <c r="AZ173" s="74">
        <f t="shared" si="193"/>
        <v>0</v>
      </c>
      <c r="BA173" s="74">
        <f t="shared" si="193"/>
        <v>0</v>
      </c>
      <c r="BB173" s="74">
        <f t="shared" si="193"/>
        <v>0</v>
      </c>
      <c r="BC173" s="74">
        <f t="shared" si="193"/>
        <v>0</v>
      </c>
      <c r="BD173" s="74">
        <f t="shared" si="193"/>
        <v>2180</v>
      </c>
      <c r="BE173" s="74">
        <f t="shared" si="193"/>
        <v>0</v>
      </c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</row>
    <row r="174" spans="1:72" s="27" customFormat="1" ht="105.75" customHeight="1">
      <c r="A174" s="82" t="s">
        <v>253</v>
      </c>
      <c r="B174" s="83" t="s">
        <v>135</v>
      </c>
      <c r="C174" s="83" t="s">
        <v>141</v>
      </c>
      <c r="D174" s="84" t="s">
        <v>353</v>
      </c>
      <c r="E174" s="83" t="s">
        <v>144</v>
      </c>
      <c r="F174" s="74"/>
      <c r="G174" s="74"/>
      <c r="H174" s="74"/>
      <c r="I174" s="74"/>
      <c r="J174" s="74"/>
      <c r="K174" s="126"/>
      <c r="L174" s="126"/>
      <c r="M174" s="74"/>
      <c r="N174" s="75"/>
      <c r="O174" s="74"/>
      <c r="P174" s="74"/>
      <c r="Q174" s="74"/>
      <c r="R174" s="126"/>
      <c r="S174" s="74"/>
      <c r="T174" s="74"/>
      <c r="U174" s="126"/>
      <c r="V174" s="74"/>
      <c r="W174" s="74"/>
      <c r="X174" s="77">
        <f>1650+1065</f>
        <v>2715</v>
      </c>
      <c r="Y174" s="127"/>
      <c r="Z174" s="74">
        <f>V174+X174+Y174</f>
        <v>2715</v>
      </c>
      <c r="AA174" s="74">
        <f>W174+Y174</f>
        <v>0</v>
      </c>
      <c r="AB174" s="126"/>
      <c r="AC174" s="126"/>
      <c r="AD174" s="126"/>
      <c r="AE174" s="126"/>
      <c r="AF174" s="126"/>
      <c r="AG174" s="126"/>
      <c r="AH174" s="74">
        <f>Z174+AB174+AC174+AD174+AE174+AF174+AG174</f>
        <v>2715</v>
      </c>
      <c r="AI174" s="74">
        <f>AA174+AG174</f>
        <v>0</v>
      </c>
      <c r="AJ174" s="74"/>
      <c r="AK174" s="74"/>
      <c r="AL174" s="126"/>
      <c r="AM174" s="126"/>
      <c r="AN174" s="74">
        <f>AH174+AJ174+AK174+AL174+AM174</f>
        <v>2715</v>
      </c>
      <c r="AO174" s="74">
        <f>AI174+AM174</f>
        <v>0</v>
      </c>
      <c r="AP174" s="128"/>
      <c r="AQ174" s="128"/>
      <c r="AR174" s="74">
        <f>AN174+AP174+AQ174</f>
        <v>2715</v>
      </c>
      <c r="AS174" s="74">
        <f>AO174+AQ174</f>
        <v>0</v>
      </c>
      <c r="AT174" s="75">
        <v>-535</v>
      </c>
      <c r="AU174" s="126"/>
      <c r="AV174" s="126"/>
      <c r="AW174" s="74">
        <f>AR174+AT174+AU174+AV174</f>
        <v>2180</v>
      </c>
      <c r="AX174" s="74">
        <f>AS174+AV174</f>
        <v>0</v>
      </c>
      <c r="AY174" s="74"/>
      <c r="AZ174" s="74"/>
      <c r="BA174" s="74"/>
      <c r="BB174" s="128"/>
      <c r="BC174" s="128"/>
      <c r="BD174" s="74">
        <f>AW174+AY174+AZ174+BA174+BB174+BC174</f>
        <v>2180</v>
      </c>
      <c r="BE174" s="74">
        <f>AX174+BC174</f>
        <v>0</v>
      </c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</row>
    <row r="175" spans="1:72" s="27" customFormat="1" ht="145.5" customHeight="1">
      <c r="A175" s="117" t="s">
        <v>416</v>
      </c>
      <c r="B175" s="83" t="s">
        <v>135</v>
      </c>
      <c r="C175" s="83" t="s">
        <v>141</v>
      </c>
      <c r="D175" s="84" t="s">
        <v>417</v>
      </c>
      <c r="E175" s="83"/>
      <c r="F175" s="74"/>
      <c r="G175" s="74"/>
      <c r="H175" s="74"/>
      <c r="I175" s="74"/>
      <c r="J175" s="74"/>
      <c r="K175" s="126"/>
      <c r="L175" s="126"/>
      <c r="M175" s="74"/>
      <c r="N175" s="75"/>
      <c r="O175" s="74"/>
      <c r="P175" s="74"/>
      <c r="Q175" s="74"/>
      <c r="R175" s="126"/>
      <c r="S175" s="74"/>
      <c r="T175" s="74"/>
      <c r="U175" s="126"/>
      <c r="V175" s="74"/>
      <c r="W175" s="74"/>
      <c r="X175" s="77"/>
      <c r="Y175" s="127"/>
      <c r="Z175" s="74"/>
      <c r="AA175" s="74"/>
      <c r="AB175" s="126"/>
      <c r="AC175" s="126"/>
      <c r="AD175" s="126"/>
      <c r="AE175" s="126"/>
      <c r="AF175" s="126"/>
      <c r="AG175" s="126"/>
      <c r="AH175" s="74"/>
      <c r="AI175" s="74"/>
      <c r="AJ175" s="74"/>
      <c r="AK175" s="74"/>
      <c r="AL175" s="126"/>
      <c r="AM175" s="126"/>
      <c r="AN175" s="74"/>
      <c r="AO175" s="74"/>
      <c r="AP175" s="128"/>
      <c r="AQ175" s="128"/>
      <c r="AR175" s="74"/>
      <c r="AS175" s="74"/>
      <c r="AT175" s="75">
        <f>AT176</f>
        <v>535</v>
      </c>
      <c r="AU175" s="75">
        <f>AU176</f>
        <v>0</v>
      </c>
      <c r="AV175" s="75">
        <f>AV176</f>
        <v>0</v>
      </c>
      <c r="AW175" s="75">
        <f>AW176</f>
        <v>535</v>
      </c>
      <c r="AX175" s="75">
        <f aca="true" t="shared" si="194" ref="AX175:BE175">AX176</f>
        <v>0</v>
      </c>
      <c r="AY175" s="75">
        <f t="shared" si="194"/>
        <v>0</v>
      </c>
      <c r="AZ175" s="75">
        <f t="shared" si="194"/>
        <v>0</v>
      </c>
      <c r="BA175" s="75">
        <f t="shared" si="194"/>
        <v>0</v>
      </c>
      <c r="BB175" s="75">
        <f t="shared" si="194"/>
        <v>0</v>
      </c>
      <c r="BC175" s="75">
        <f t="shared" si="194"/>
        <v>0</v>
      </c>
      <c r="BD175" s="75">
        <f t="shared" si="194"/>
        <v>535</v>
      </c>
      <c r="BE175" s="75">
        <f t="shared" si="194"/>
        <v>0</v>
      </c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</row>
    <row r="176" spans="1:72" s="27" customFormat="1" ht="101.25" customHeight="1">
      <c r="A176" s="82" t="s">
        <v>253</v>
      </c>
      <c r="B176" s="83" t="s">
        <v>135</v>
      </c>
      <c r="C176" s="83" t="s">
        <v>141</v>
      </c>
      <c r="D176" s="84" t="s">
        <v>417</v>
      </c>
      <c r="E176" s="83" t="s">
        <v>144</v>
      </c>
      <c r="F176" s="74"/>
      <c r="G176" s="74"/>
      <c r="H176" s="74"/>
      <c r="I176" s="74"/>
      <c r="J176" s="74"/>
      <c r="K176" s="126"/>
      <c r="L176" s="126"/>
      <c r="M176" s="74"/>
      <c r="N176" s="75"/>
      <c r="O176" s="74"/>
      <c r="P176" s="74"/>
      <c r="Q176" s="74"/>
      <c r="R176" s="126"/>
      <c r="S176" s="74"/>
      <c r="T176" s="74"/>
      <c r="U176" s="126"/>
      <c r="V176" s="74"/>
      <c r="W176" s="74"/>
      <c r="X176" s="77"/>
      <c r="Y176" s="127"/>
      <c r="Z176" s="74"/>
      <c r="AA176" s="74"/>
      <c r="AB176" s="126"/>
      <c r="AC176" s="126"/>
      <c r="AD176" s="126"/>
      <c r="AE176" s="126"/>
      <c r="AF176" s="126"/>
      <c r="AG176" s="126"/>
      <c r="AH176" s="74"/>
      <c r="AI176" s="74"/>
      <c r="AJ176" s="74"/>
      <c r="AK176" s="74"/>
      <c r="AL176" s="126"/>
      <c r="AM176" s="126"/>
      <c r="AN176" s="74"/>
      <c r="AO176" s="74"/>
      <c r="AP176" s="128"/>
      <c r="AQ176" s="128"/>
      <c r="AR176" s="74"/>
      <c r="AS176" s="74"/>
      <c r="AT176" s="75">
        <v>535</v>
      </c>
      <c r="AU176" s="126"/>
      <c r="AV176" s="126"/>
      <c r="AW176" s="74">
        <f>AR176+AT176+AU176+AV176</f>
        <v>535</v>
      </c>
      <c r="AX176" s="74">
        <f>AS176+AV176</f>
        <v>0</v>
      </c>
      <c r="AY176" s="74"/>
      <c r="AZ176" s="74"/>
      <c r="BA176" s="74"/>
      <c r="BB176" s="128"/>
      <c r="BC176" s="128"/>
      <c r="BD176" s="74">
        <f>AW176+AY176+AZ176+BA176+BB176+BC176</f>
        <v>535</v>
      </c>
      <c r="BE176" s="74">
        <f>AX176+BC176</f>
        <v>0</v>
      </c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</row>
    <row r="177" spans="1:57" ht="15">
      <c r="A177" s="104"/>
      <c r="B177" s="105"/>
      <c r="C177" s="105"/>
      <c r="D177" s="106"/>
      <c r="E177" s="105"/>
      <c r="F177" s="56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9"/>
      <c r="W177" s="59"/>
      <c r="X177" s="56"/>
      <c r="Y177" s="56"/>
      <c r="Z177" s="60"/>
      <c r="AA177" s="60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9"/>
      <c r="AQ177" s="59"/>
      <c r="AR177" s="59"/>
      <c r="AS177" s="59"/>
      <c r="AT177" s="58"/>
      <c r="AU177" s="58"/>
      <c r="AV177" s="58"/>
      <c r="AW177" s="58"/>
      <c r="AX177" s="58"/>
      <c r="AY177" s="59"/>
      <c r="AZ177" s="59"/>
      <c r="BA177" s="59"/>
      <c r="BB177" s="59"/>
      <c r="BC177" s="59"/>
      <c r="BD177" s="59"/>
      <c r="BE177" s="59"/>
    </row>
    <row r="178" spans="1:72" s="8" customFormat="1" ht="63" customHeight="1">
      <c r="A178" s="61" t="s">
        <v>49</v>
      </c>
      <c r="B178" s="62" t="s">
        <v>50</v>
      </c>
      <c r="C178" s="62"/>
      <c r="D178" s="63"/>
      <c r="E178" s="62"/>
      <c r="F178" s="109" t="e">
        <f aca="true" t="shared" si="195" ref="F178:AI178">F180+F219+F243+F272</f>
        <v>#REF!</v>
      </c>
      <c r="G178" s="109">
        <f t="shared" si="195"/>
        <v>553899</v>
      </c>
      <c r="H178" s="109">
        <f t="shared" si="195"/>
        <v>1622196</v>
      </c>
      <c r="I178" s="109">
        <f t="shared" si="195"/>
        <v>0</v>
      </c>
      <c r="J178" s="109">
        <f t="shared" si="195"/>
        <v>1799056</v>
      </c>
      <c r="K178" s="109">
        <f t="shared" si="195"/>
        <v>0</v>
      </c>
      <c r="L178" s="109">
        <f t="shared" si="195"/>
        <v>0</v>
      </c>
      <c r="M178" s="109">
        <f t="shared" si="195"/>
        <v>1622196</v>
      </c>
      <c r="N178" s="109">
        <f t="shared" si="195"/>
        <v>0</v>
      </c>
      <c r="O178" s="109">
        <f t="shared" si="195"/>
        <v>-488899</v>
      </c>
      <c r="P178" s="109">
        <f t="shared" si="195"/>
        <v>1133297</v>
      </c>
      <c r="Q178" s="109">
        <f t="shared" si="195"/>
        <v>3566</v>
      </c>
      <c r="R178" s="109">
        <f t="shared" si="195"/>
        <v>50000</v>
      </c>
      <c r="S178" s="109">
        <f t="shared" si="195"/>
        <v>1183297</v>
      </c>
      <c r="T178" s="109">
        <f t="shared" si="195"/>
        <v>3566</v>
      </c>
      <c r="U178" s="109">
        <f t="shared" si="195"/>
        <v>0</v>
      </c>
      <c r="V178" s="109">
        <f t="shared" si="195"/>
        <v>1183297</v>
      </c>
      <c r="W178" s="109">
        <f t="shared" si="195"/>
        <v>3566</v>
      </c>
      <c r="X178" s="109">
        <f t="shared" si="195"/>
        <v>-286</v>
      </c>
      <c r="Y178" s="109">
        <f t="shared" si="195"/>
        <v>0</v>
      </c>
      <c r="Z178" s="109">
        <f t="shared" si="195"/>
        <v>1183011</v>
      </c>
      <c r="AA178" s="109">
        <f t="shared" si="195"/>
        <v>3566</v>
      </c>
      <c r="AB178" s="109">
        <f t="shared" si="195"/>
        <v>-275</v>
      </c>
      <c r="AC178" s="109">
        <f t="shared" si="195"/>
        <v>1530</v>
      </c>
      <c r="AD178" s="109">
        <f t="shared" si="195"/>
        <v>0</v>
      </c>
      <c r="AE178" s="109">
        <f t="shared" si="195"/>
        <v>0</v>
      </c>
      <c r="AF178" s="109">
        <f t="shared" si="195"/>
        <v>49</v>
      </c>
      <c r="AG178" s="109">
        <f t="shared" si="195"/>
        <v>0</v>
      </c>
      <c r="AH178" s="109">
        <f t="shared" si="195"/>
        <v>1184315</v>
      </c>
      <c r="AI178" s="109">
        <f t="shared" si="195"/>
        <v>3566</v>
      </c>
      <c r="AJ178" s="109">
        <f aca="true" t="shared" si="196" ref="AJ178:AO178">AJ180+AJ219+AJ243+AJ272</f>
        <v>-3600</v>
      </c>
      <c r="AK178" s="109">
        <f t="shared" si="196"/>
        <v>0</v>
      </c>
      <c r="AL178" s="109">
        <f t="shared" si="196"/>
        <v>0</v>
      </c>
      <c r="AM178" s="109">
        <f t="shared" si="196"/>
        <v>0</v>
      </c>
      <c r="AN178" s="109">
        <f t="shared" si="196"/>
        <v>1180715</v>
      </c>
      <c r="AO178" s="109">
        <f t="shared" si="196"/>
        <v>3566</v>
      </c>
      <c r="AP178" s="109">
        <f aca="true" t="shared" si="197" ref="AP178:AX178">AP180+AP219+AP243+AP272</f>
        <v>-2683</v>
      </c>
      <c r="AQ178" s="109">
        <f t="shared" si="197"/>
        <v>932045</v>
      </c>
      <c r="AR178" s="109">
        <f t="shared" si="197"/>
        <v>2110077</v>
      </c>
      <c r="AS178" s="109">
        <f t="shared" si="197"/>
        <v>935611</v>
      </c>
      <c r="AT178" s="109">
        <f t="shared" si="197"/>
        <v>100</v>
      </c>
      <c r="AU178" s="109">
        <f t="shared" si="197"/>
        <v>1679</v>
      </c>
      <c r="AV178" s="109">
        <f t="shared" si="197"/>
        <v>5227</v>
      </c>
      <c r="AW178" s="109">
        <f t="shared" si="197"/>
        <v>2117083</v>
      </c>
      <c r="AX178" s="109">
        <f t="shared" si="197"/>
        <v>940838</v>
      </c>
      <c r="AY178" s="109">
        <f aca="true" t="shared" si="198" ref="AY178:BE178">AY180+AY219+AY243+AY272</f>
        <v>-447</v>
      </c>
      <c r="AZ178" s="109">
        <f t="shared" si="198"/>
        <v>0</v>
      </c>
      <c r="BA178" s="109">
        <f t="shared" si="198"/>
        <v>2069</v>
      </c>
      <c r="BB178" s="109">
        <f t="shared" si="198"/>
        <v>27377</v>
      </c>
      <c r="BC178" s="109">
        <f t="shared" si="198"/>
        <v>34800</v>
      </c>
      <c r="BD178" s="109">
        <f t="shared" si="198"/>
        <v>3096732</v>
      </c>
      <c r="BE178" s="109">
        <f t="shared" si="198"/>
        <v>1891488</v>
      </c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</row>
    <row r="179" spans="1:57" ht="16.5">
      <c r="A179" s="104"/>
      <c r="B179" s="105"/>
      <c r="C179" s="105"/>
      <c r="D179" s="106"/>
      <c r="E179" s="105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</row>
    <row r="180" spans="1:72" s="12" customFormat="1" ht="21.75" customHeight="1">
      <c r="A180" s="131" t="s">
        <v>51</v>
      </c>
      <c r="B180" s="69" t="s">
        <v>159</v>
      </c>
      <c r="C180" s="69" t="s">
        <v>127</v>
      </c>
      <c r="D180" s="80"/>
      <c r="E180" s="83"/>
      <c r="F180" s="71" t="e">
        <f>F193+F203</f>
        <v>#REF!</v>
      </c>
      <c r="G180" s="71">
        <f aca="true" t="shared" si="199" ref="G180:N180">G185+G193+G203</f>
        <v>-14495</v>
      </c>
      <c r="H180" s="71">
        <f t="shared" si="199"/>
        <v>205982</v>
      </c>
      <c r="I180" s="71">
        <f t="shared" si="199"/>
        <v>0</v>
      </c>
      <c r="J180" s="71">
        <f t="shared" si="199"/>
        <v>222894</v>
      </c>
      <c r="K180" s="71">
        <f t="shared" si="199"/>
        <v>0</v>
      </c>
      <c r="L180" s="71">
        <f t="shared" si="199"/>
        <v>0</v>
      </c>
      <c r="M180" s="71">
        <f t="shared" si="199"/>
        <v>205982</v>
      </c>
      <c r="N180" s="71">
        <f t="shared" si="199"/>
        <v>0</v>
      </c>
      <c r="O180" s="71">
        <f aca="true" t="shared" si="200" ref="O180:T180">O184+O193+O203</f>
        <v>-115470</v>
      </c>
      <c r="P180" s="71">
        <f t="shared" si="200"/>
        <v>90512</v>
      </c>
      <c r="Q180" s="71">
        <f t="shared" si="200"/>
        <v>0</v>
      </c>
      <c r="R180" s="71">
        <f t="shared" si="200"/>
        <v>0</v>
      </c>
      <c r="S180" s="71">
        <f t="shared" si="200"/>
        <v>90512</v>
      </c>
      <c r="T180" s="71">
        <f t="shared" si="200"/>
        <v>0</v>
      </c>
      <c r="U180" s="71">
        <f aca="true" t="shared" si="201" ref="U180:AA180">U184+U193+U203</f>
        <v>0</v>
      </c>
      <c r="V180" s="71">
        <f t="shared" si="201"/>
        <v>90512</v>
      </c>
      <c r="W180" s="71">
        <f t="shared" si="201"/>
        <v>0</v>
      </c>
      <c r="X180" s="71">
        <f t="shared" si="201"/>
        <v>-286</v>
      </c>
      <c r="Y180" s="71">
        <f t="shared" si="201"/>
        <v>0</v>
      </c>
      <c r="Z180" s="71">
        <f t="shared" si="201"/>
        <v>90226</v>
      </c>
      <c r="AA180" s="71">
        <f t="shared" si="201"/>
        <v>0</v>
      </c>
      <c r="AB180" s="71">
        <f aca="true" t="shared" si="202" ref="AB180:AI180">AB184+AB193+AB203</f>
        <v>0</v>
      </c>
      <c r="AC180" s="71">
        <f t="shared" si="202"/>
        <v>0</v>
      </c>
      <c r="AD180" s="71">
        <f t="shared" si="202"/>
        <v>0</v>
      </c>
      <c r="AE180" s="71">
        <f t="shared" si="202"/>
        <v>0</v>
      </c>
      <c r="AF180" s="71">
        <f t="shared" si="202"/>
        <v>0</v>
      </c>
      <c r="AG180" s="71">
        <f t="shared" si="202"/>
        <v>0</v>
      </c>
      <c r="AH180" s="71">
        <f t="shared" si="202"/>
        <v>90226</v>
      </c>
      <c r="AI180" s="71">
        <f t="shared" si="202"/>
        <v>0</v>
      </c>
      <c r="AJ180" s="71">
        <f aca="true" t="shared" si="203" ref="AJ180:AO180">AJ184+AJ193+AJ203</f>
        <v>0</v>
      </c>
      <c r="AK180" s="71">
        <f t="shared" si="203"/>
        <v>0</v>
      </c>
      <c r="AL180" s="71">
        <f t="shared" si="203"/>
        <v>0</v>
      </c>
      <c r="AM180" s="71">
        <f t="shared" si="203"/>
        <v>0</v>
      </c>
      <c r="AN180" s="71">
        <f t="shared" si="203"/>
        <v>90226</v>
      </c>
      <c r="AO180" s="71">
        <f t="shared" si="203"/>
        <v>0</v>
      </c>
      <c r="AP180" s="71">
        <f>AP184+AP193+AP203</f>
        <v>-1467</v>
      </c>
      <c r="AQ180" s="71">
        <f>AQ184+AQ193+AQ203</f>
        <v>932045</v>
      </c>
      <c r="AR180" s="71">
        <f>AR184+AR193+AR203</f>
        <v>1020804</v>
      </c>
      <c r="AS180" s="71">
        <f>AS184+AS193+AS203</f>
        <v>932045</v>
      </c>
      <c r="AT180" s="71">
        <f>AT181+AT184+AT193+AT203+AT191</f>
        <v>100</v>
      </c>
      <c r="AU180" s="71">
        <f>AU181+AU184+AU193+AU203+AU191</f>
        <v>0</v>
      </c>
      <c r="AV180" s="71">
        <f>AV181+AV184+AV193+AV203+AV191</f>
        <v>5227</v>
      </c>
      <c r="AW180" s="71">
        <f>AW181+AW184+AW193+AW203+AW191</f>
        <v>1026131</v>
      </c>
      <c r="AX180" s="71">
        <f>AX181+AX184+AX193+AX203+AX191</f>
        <v>937272</v>
      </c>
      <c r="AY180" s="71">
        <f aca="true" t="shared" si="204" ref="AY180:BE180">AY181+AY184+AY193+AY203+AY191</f>
        <v>18573</v>
      </c>
      <c r="AZ180" s="71">
        <f t="shared" si="204"/>
        <v>0</v>
      </c>
      <c r="BA180" s="71">
        <f t="shared" si="204"/>
        <v>22</v>
      </c>
      <c r="BB180" s="71">
        <f t="shared" si="204"/>
        <v>20519</v>
      </c>
      <c r="BC180" s="71">
        <f t="shared" si="204"/>
        <v>0</v>
      </c>
      <c r="BD180" s="71">
        <f t="shared" si="204"/>
        <v>1981095</v>
      </c>
      <c r="BE180" s="71">
        <f t="shared" si="204"/>
        <v>1853122</v>
      </c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</row>
    <row r="181" spans="1:72" s="12" customFormat="1" ht="21.75" customHeight="1">
      <c r="A181" s="82" t="s">
        <v>23</v>
      </c>
      <c r="B181" s="83" t="s">
        <v>159</v>
      </c>
      <c r="C181" s="83" t="s">
        <v>127</v>
      </c>
      <c r="D181" s="83" t="s">
        <v>24</v>
      </c>
      <c r="E181" s="83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4">
        <f>AT182</f>
        <v>0</v>
      </c>
      <c r="AU181" s="74">
        <f aca="true" t="shared" si="205" ref="AU181:BE182">AU182</f>
        <v>0</v>
      </c>
      <c r="AV181" s="74">
        <f t="shared" si="205"/>
        <v>5227</v>
      </c>
      <c r="AW181" s="74">
        <f t="shared" si="205"/>
        <v>5227</v>
      </c>
      <c r="AX181" s="74">
        <f t="shared" si="205"/>
        <v>5227</v>
      </c>
      <c r="AY181" s="74">
        <f t="shared" si="205"/>
        <v>0</v>
      </c>
      <c r="AZ181" s="74">
        <f t="shared" si="205"/>
        <v>0</v>
      </c>
      <c r="BA181" s="74"/>
      <c r="BB181" s="74">
        <f t="shared" si="205"/>
        <v>0</v>
      </c>
      <c r="BC181" s="74">
        <f t="shared" si="205"/>
        <v>0</v>
      </c>
      <c r="BD181" s="74">
        <f t="shared" si="205"/>
        <v>5227</v>
      </c>
      <c r="BE181" s="74">
        <f t="shared" si="205"/>
        <v>5227</v>
      </c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</row>
    <row r="182" spans="1:72" s="12" customFormat="1" ht="51" customHeight="1">
      <c r="A182" s="82" t="s">
        <v>414</v>
      </c>
      <c r="B182" s="83" t="s">
        <v>159</v>
      </c>
      <c r="C182" s="83" t="s">
        <v>127</v>
      </c>
      <c r="D182" s="83" t="s">
        <v>413</v>
      </c>
      <c r="E182" s="83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4">
        <f>AT183</f>
        <v>0</v>
      </c>
      <c r="AU182" s="74">
        <f t="shared" si="205"/>
        <v>0</v>
      </c>
      <c r="AV182" s="74">
        <f t="shared" si="205"/>
        <v>5227</v>
      </c>
      <c r="AW182" s="74">
        <f t="shared" si="205"/>
        <v>5227</v>
      </c>
      <c r="AX182" s="74">
        <f t="shared" si="205"/>
        <v>5227</v>
      </c>
      <c r="AY182" s="74">
        <f t="shared" si="205"/>
        <v>0</v>
      </c>
      <c r="AZ182" s="74">
        <f t="shared" si="205"/>
        <v>0</v>
      </c>
      <c r="BA182" s="74">
        <f t="shared" si="205"/>
        <v>0</v>
      </c>
      <c r="BB182" s="74">
        <f t="shared" si="205"/>
        <v>0</v>
      </c>
      <c r="BC182" s="74">
        <f t="shared" si="205"/>
        <v>0</v>
      </c>
      <c r="BD182" s="74">
        <f t="shared" si="205"/>
        <v>5227</v>
      </c>
      <c r="BE182" s="74">
        <f t="shared" si="205"/>
        <v>5227</v>
      </c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</row>
    <row r="183" spans="1:72" s="12" customFormat="1" ht="104.25" customHeight="1">
      <c r="A183" s="82" t="s">
        <v>252</v>
      </c>
      <c r="B183" s="83" t="s">
        <v>159</v>
      </c>
      <c r="C183" s="83" t="s">
        <v>127</v>
      </c>
      <c r="D183" s="83" t="s">
        <v>413</v>
      </c>
      <c r="E183" s="83" t="s">
        <v>152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4"/>
      <c r="AU183" s="74"/>
      <c r="AV183" s="74">
        <v>5227</v>
      </c>
      <c r="AW183" s="74">
        <f>AR183+AT183+AU183+AV183</f>
        <v>5227</v>
      </c>
      <c r="AX183" s="74">
        <f>AS183+AV183</f>
        <v>5227</v>
      </c>
      <c r="AY183" s="74"/>
      <c r="AZ183" s="74"/>
      <c r="BA183" s="74"/>
      <c r="BB183" s="103"/>
      <c r="BC183" s="103"/>
      <c r="BD183" s="74">
        <f>AW183+AY183+AZ183+BA183+BB183+BC183</f>
        <v>5227</v>
      </c>
      <c r="BE183" s="74">
        <f>AX183+BC183</f>
        <v>5227</v>
      </c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</row>
    <row r="184" spans="1:72" s="12" customFormat="1" ht="74.25" customHeight="1">
      <c r="A184" s="132" t="s">
        <v>315</v>
      </c>
      <c r="B184" s="83" t="s">
        <v>159</v>
      </c>
      <c r="C184" s="83" t="s">
        <v>127</v>
      </c>
      <c r="D184" s="84" t="s">
        <v>314</v>
      </c>
      <c r="E184" s="83"/>
      <c r="F184" s="71"/>
      <c r="G184" s="71"/>
      <c r="H184" s="71"/>
      <c r="I184" s="71"/>
      <c r="J184" s="71"/>
      <c r="K184" s="71"/>
      <c r="L184" s="71"/>
      <c r="M184" s="71"/>
      <c r="N184" s="71"/>
      <c r="O184" s="74">
        <f aca="true" t="shared" si="206" ref="O184:T184">O185+O188</f>
        <v>-60400</v>
      </c>
      <c r="P184" s="74">
        <f t="shared" si="206"/>
        <v>38000</v>
      </c>
      <c r="Q184" s="74">
        <f t="shared" si="206"/>
        <v>0</v>
      </c>
      <c r="R184" s="74">
        <f t="shared" si="206"/>
        <v>0</v>
      </c>
      <c r="S184" s="74">
        <f t="shared" si="206"/>
        <v>38000</v>
      </c>
      <c r="T184" s="74">
        <f t="shared" si="206"/>
        <v>0</v>
      </c>
      <c r="U184" s="74">
        <f aca="true" t="shared" si="207" ref="U184:AA184">U185+U188</f>
        <v>0</v>
      </c>
      <c r="V184" s="74">
        <f t="shared" si="207"/>
        <v>38000</v>
      </c>
      <c r="W184" s="74">
        <f t="shared" si="207"/>
        <v>0</v>
      </c>
      <c r="X184" s="74">
        <f t="shared" si="207"/>
        <v>0</v>
      </c>
      <c r="Y184" s="74">
        <f t="shared" si="207"/>
        <v>0</v>
      </c>
      <c r="Z184" s="74">
        <f t="shared" si="207"/>
        <v>38000</v>
      </c>
      <c r="AA184" s="74">
        <f t="shared" si="207"/>
        <v>0</v>
      </c>
      <c r="AB184" s="74">
        <f aca="true" t="shared" si="208" ref="AB184:AI184">AB185+AB188</f>
        <v>0</v>
      </c>
      <c r="AC184" s="74">
        <f t="shared" si="208"/>
        <v>0</v>
      </c>
      <c r="AD184" s="74">
        <f t="shared" si="208"/>
        <v>0</v>
      </c>
      <c r="AE184" s="74">
        <f t="shared" si="208"/>
        <v>0</v>
      </c>
      <c r="AF184" s="74">
        <f t="shared" si="208"/>
        <v>0</v>
      </c>
      <c r="AG184" s="74">
        <f t="shared" si="208"/>
        <v>0</v>
      </c>
      <c r="AH184" s="74">
        <f t="shared" si="208"/>
        <v>38000</v>
      </c>
      <c r="AI184" s="74">
        <f t="shared" si="208"/>
        <v>0</v>
      </c>
      <c r="AJ184" s="74">
        <f aca="true" t="shared" si="209" ref="AJ184:AO184">AJ185+AJ188</f>
        <v>0</v>
      </c>
      <c r="AK184" s="74">
        <f t="shared" si="209"/>
        <v>0</v>
      </c>
      <c r="AL184" s="74">
        <f t="shared" si="209"/>
        <v>0</v>
      </c>
      <c r="AM184" s="74">
        <f t="shared" si="209"/>
        <v>0</v>
      </c>
      <c r="AN184" s="74">
        <f t="shared" si="209"/>
        <v>38000</v>
      </c>
      <c r="AO184" s="74">
        <f t="shared" si="209"/>
        <v>0</v>
      </c>
      <c r="AP184" s="74">
        <f aca="true" t="shared" si="210" ref="AP184:AX184">AP185+AP188</f>
        <v>0</v>
      </c>
      <c r="AQ184" s="74">
        <f t="shared" si="210"/>
        <v>932045</v>
      </c>
      <c r="AR184" s="74">
        <f t="shared" si="210"/>
        <v>970045</v>
      </c>
      <c r="AS184" s="74">
        <f t="shared" si="210"/>
        <v>932045</v>
      </c>
      <c r="AT184" s="74">
        <f t="shared" si="210"/>
        <v>0</v>
      </c>
      <c r="AU184" s="74">
        <f t="shared" si="210"/>
        <v>0</v>
      </c>
      <c r="AV184" s="74">
        <f t="shared" si="210"/>
        <v>0</v>
      </c>
      <c r="AW184" s="74">
        <f t="shared" si="210"/>
        <v>970045</v>
      </c>
      <c r="AX184" s="74">
        <f t="shared" si="210"/>
        <v>932045</v>
      </c>
      <c r="AY184" s="74">
        <f aca="true" t="shared" si="211" ref="AY184:BE184">AY185+AY188</f>
        <v>0</v>
      </c>
      <c r="AZ184" s="74">
        <f t="shared" si="211"/>
        <v>0</v>
      </c>
      <c r="BA184" s="74">
        <f t="shared" si="211"/>
        <v>0</v>
      </c>
      <c r="BB184" s="74">
        <f t="shared" si="211"/>
        <v>0</v>
      </c>
      <c r="BC184" s="74">
        <f t="shared" si="211"/>
        <v>0</v>
      </c>
      <c r="BD184" s="74">
        <f t="shared" si="211"/>
        <v>1883493</v>
      </c>
      <c r="BE184" s="74">
        <f t="shared" si="211"/>
        <v>1847895</v>
      </c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</row>
    <row r="185" spans="1:72" s="12" customFormat="1" ht="138.75" customHeight="1">
      <c r="A185" s="132" t="s">
        <v>411</v>
      </c>
      <c r="B185" s="83" t="s">
        <v>159</v>
      </c>
      <c r="C185" s="83" t="s">
        <v>127</v>
      </c>
      <c r="D185" s="84" t="s">
        <v>408</v>
      </c>
      <c r="E185" s="83"/>
      <c r="F185" s="71"/>
      <c r="G185" s="74">
        <f>G186</f>
        <v>98400</v>
      </c>
      <c r="H185" s="74">
        <f aca="true" t="shared" si="212" ref="H185:T186">H186</f>
        <v>98400</v>
      </c>
      <c r="I185" s="74">
        <f t="shared" si="212"/>
        <v>0</v>
      </c>
      <c r="J185" s="74">
        <f t="shared" si="212"/>
        <v>105000</v>
      </c>
      <c r="K185" s="74">
        <f t="shared" si="212"/>
        <v>0</v>
      </c>
      <c r="L185" s="74">
        <f t="shared" si="212"/>
        <v>0</v>
      </c>
      <c r="M185" s="74">
        <f t="shared" si="212"/>
        <v>98400</v>
      </c>
      <c r="N185" s="74">
        <f t="shared" si="212"/>
        <v>0</v>
      </c>
      <c r="O185" s="74">
        <f aca="true" t="shared" si="213" ref="O185:T185">O186</f>
        <v>-98400</v>
      </c>
      <c r="P185" s="74">
        <f t="shared" si="213"/>
        <v>0</v>
      </c>
      <c r="Q185" s="74">
        <f t="shared" si="213"/>
        <v>0</v>
      </c>
      <c r="R185" s="74">
        <f t="shared" si="213"/>
        <v>0</v>
      </c>
      <c r="S185" s="74">
        <f t="shared" si="213"/>
        <v>0</v>
      </c>
      <c r="T185" s="74">
        <f t="shared" si="213"/>
        <v>0</v>
      </c>
      <c r="U185" s="101"/>
      <c r="V185" s="103"/>
      <c r="W185" s="103"/>
      <c r="X185" s="115"/>
      <c r="Y185" s="115"/>
      <c r="Z185" s="115"/>
      <c r="AA185" s="115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3">
        <f>AP186</f>
        <v>0</v>
      </c>
      <c r="AQ185" s="74">
        <f aca="true" t="shared" si="214" ref="AQ185:BE186">AQ186</f>
        <v>837045</v>
      </c>
      <c r="AR185" s="74">
        <f t="shared" si="214"/>
        <v>837045</v>
      </c>
      <c r="AS185" s="74">
        <f t="shared" si="214"/>
        <v>837045</v>
      </c>
      <c r="AT185" s="74">
        <f t="shared" si="214"/>
        <v>0</v>
      </c>
      <c r="AU185" s="74">
        <f t="shared" si="214"/>
        <v>0</v>
      </c>
      <c r="AV185" s="74">
        <f t="shared" si="214"/>
        <v>0</v>
      </c>
      <c r="AW185" s="74">
        <f t="shared" si="214"/>
        <v>837045</v>
      </c>
      <c r="AX185" s="74">
        <f t="shared" si="214"/>
        <v>837045</v>
      </c>
      <c r="AY185" s="74">
        <f t="shared" si="214"/>
        <v>0</v>
      </c>
      <c r="AZ185" s="74">
        <f t="shared" si="214"/>
        <v>0</v>
      </c>
      <c r="BA185" s="74">
        <f t="shared" si="214"/>
        <v>0</v>
      </c>
      <c r="BB185" s="74">
        <f t="shared" si="214"/>
        <v>0</v>
      </c>
      <c r="BC185" s="74">
        <f t="shared" si="214"/>
        <v>0</v>
      </c>
      <c r="BD185" s="74">
        <f t="shared" si="214"/>
        <v>1659545</v>
      </c>
      <c r="BE185" s="74">
        <f t="shared" si="214"/>
        <v>1659545</v>
      </c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</row>
    <row r="186" spans="1:72" s="12" customFormat="1" ht="33.75" customHeight="1">
      <c r="A186" s="132" t="s">
        <v>410</v>
      </c>
      <c r="B186" s="83" t="s">
        <v>159</v>
      </c>
      <c r="C186" s="83" t="s">
        <v>127</v>
      </c>
      <c r="D186" s="84" t="s">
        <v>409</v>
      </c>
      <c r="E186" s="83"/>
      <c r="F186" s="71"/>
      <c r="G186" s="74">
        <f>G187</f>
        <v>98400</v>
      </c>
      <c r="H186" s="74">
        <f t="shared" si="212"/>
        <v>98400</v>
      </c>
      <c r="I186" s="74">
        <f t="shared" si="212"/>
        <v>0</v>
      </c>
      <c r="J186" s="74">
        <f t="shared" si="212"/>
        <v>105000</v>
      </c>
      <c r="K186" s="74">
        <f t="shared" si="212"/>
        <v>0</v>
      </c>
      <c r="L186" s="74">
        <f t="shared" si="212"/>
        <v>0</v>
      </c>
      <c r="M186" s="74">
        <f t="shared" si="212"/>
        <v>98400</v>
      </c>
      <c r="N186" s="74">
        <f t="shared" si="212"/>
        <v>0</v>
      </c>
      <c r="O186" s="74">
        <f t="shared" si="212"/>
        <v>-98400</v>
      </c>
      <c r="P186" s="74">
        <f t="shared" si="212"/>
        <v>0</v>
      </c>
      <c r="Q186" s="74">
        <f t="shared" si="212"/>
        <v>0</v>
      </c>
      <c r="R186" s="74">
        <f t="shared" si="212"/>
        <v>0</v>
      </c>
      <c r="S186" s="74">
        <f t="shared" si="212"/>
        <v>0</v>
      </c>
      <c r="T186" s="74">
        <f t="shared" si="212"/>
        <v>0</v>
      </c>
      <c r="U186" s="101"/>
      <c r="V186" s="103"/>
      <c r="W186" s="103"/>
      <c r="X186" s="115"/>
      <c r="Y186" s="115"/>
      <c r="Z186" s="115"/>
      <c r="AA186" s="115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3">
        <f>AP187</f>
        <v>0</v>
      </c>
      <c r="AQ186" s="74">
        <f t="shared" si="214"/>
        <v>837045</v>
      </c>
      <c r="AR186" s="74">
        <f t="shared" si="214"/>
        <v>837045</v>
      </c>
      <c r="AS186" s="74">
        <f t="shared" si="214"/>
        <v>837045</v>
      </c>
      <c r="AT186" s="74">
        <f t="shared" si="214"/>
        <v>0</v>
      </c>
      <c r="AU186" s="74">
        <f t="shared" si="214"/>
        <v>0</v>
      </c>
      <c r="AV186" s="74">
        <f t="shared" si="214"/>
        <v>0</v>
      </c>
      <c r="AW186" s="74">
        <f t="shared" si="214"/>
        <v>837045</v>
      </c>
      <c r="AX186" s="74">
        <f t="shared" si="214"/>
        <v>837045</v>
      </c>
      <c r="AY186" s="74">
        <f t="shared" si="214"/>
        <v>0</v>
      </c>
      <c r="AZ186" s="74">
        <f t="shared" si="214"/>
        <v>0</v>
      </c>
      <c r="BA186" s="74">
        <f t="shared" si="214"/>
        <v>0</v>
      </c>
      <c r="BB186" s="74">
        <f t="shared" si="214"/>
        <v>0</v>
      </c>
      <c r="BC186" s="74">
        <f t="shared" si="214"/>
        <v>0</v>
      </c>
      <c r="BD186" s="74">
        <f t="shared" si="214"/>
        <v>1659545</v>
      </c>
      <c r="BE186" s="74">
        <f t="shared" si="214"/>
        <v>1659545</v>
      </c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</row>
    <row r="187" spans="1:72" s="12" customFormat="1" ht="103.5" customHeight="1">
      <c r="A187" s="82" t="s">
        <v>253</v>
      </c>
      <c r="B187" s="83" t="s">
        <v>159</v>
      </c>
      <c r="C187" s="83" t="s">
        <v>127</v>
      </c>
      <c r="D187" s="84" t="s">
        <v>409</v>
      </c>
      <c r="E187" s="83" t="s">
        <v>144</v>
      </c>
      <c r="F187" s="71"/>
      <c r="G187" s="74">
        <f>H187-F187</f>
        <v>98400</v>
      </c>
      <c r="H187" s="74">
        <v>98400</v>
      </c>
      <c r="I187" s="74"/>
      <c r="J187" s="74">
        <v>105000</v>
      </c>
      <c r="K187" s="71"/>
      <c r="L187" s="71"/>
      <c r="M187" s="74">
        <f>H187+K187</f>
        <v>98400</v>
      </c>
      <c r="N187" s="75"/>
      <c r="O187" s="74">
        <f>P187-M187</f>
        <v>-98400</v>
      </c>
      <c r="P187" s="74"/>
      <c r="Q187" s="74"/>
      <c r="R187" s="71"/>
      <c r="S187" s="74">
        <f>P187+R187</f>
        <v>0</v>
      </c>
      <c r="T187" s="74"/>
      <c r="U187" s="101"/>
      <c r="V187" s="103"/>
      <c r="W187" s="103"/>
      <c r="X187" s="115"/>
      <c r="Y187" s="115"/>
      <c r="Z187" s="115"/>
      <c r="AA187" s="115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3"/>
      <c r="AQ187" s="74">
        <v>837045</v>
      </c>
      <c r="AR187" s="74">
        <f>AN187+AP187+AQ187</f>
        <v>837045</v>
      </c>
      <c r="AS187" s="74">
        <f>AO187+AQ187</f>
        <v>837045</v>
      </c>
      <c r="AT187" s="101"/>
      <c r="AU187" s="101"/>
      <c r="AV187" s="101"/>
      <c r="AW187" s="74">
        <f>AR187+AT187+AU187+AV187</f>
        <v>837045</v>
      </c>
      <c r="AX187" s="74">
        <f>AS187+AV187</f>
        <v>837045</v>
      </c>
      <c r="AY187" s="74"/>
      <c r="AZ187" s="74"/>
      <c r="BA187" s="74"/>
      <c r="BB187" s="103"/>
      <c r="BC187" s="74"/>
      <c r="BD187" s="74">
        <f>AW187+AY187+AZ187+BA187+BB187+BC187+822500</f>
        <v>1659545</v>
      </c>
      <c r="BE187" s="74">
        <f>AX187+BC187+822500</f>
        <v>1659545</v>
      </c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</row>
    <row r="188" spans="1:72" s="12" customFormat="1" ht="91.5" customHeight="1">
      <c r="A188" s="132" t="s">
        <v>313</v>
      </c>
      <c r="B188" s="83" t="s">
        <v>159</v>
      </c>
      <c r="C188" s="83" t="s">
        <v>127</v>
      </c>
      <c r="D188" s="84" t="s">
        <v>240</v>
      </c>
      <c r="E188" s="83"/>
      <c r="F188" s="71"/>
      <c r="G188" s="74"/>
      <c r="H188" s="74"/>
      <c r="I188" s="74"/>
      <c r="J188" s="74"/>
      <c r="K188" s="71"/>
      <c r="L188" s="71"/>
      <c r="M188" s="74"/>
      <c r="N188" s="75"/>
      <c r="O188" s="74">
        <f aca="true" t="shared" si="215" ref="O188:AG189">O189</f>
        <v>38000</v>
      </c>
      <c r="P188" s="74">
        <f t="shared" si="215"/>
        <v>38000</v>
      </c>
      <c r="Q188" s="74">
        <f t="shared" si="215"/>
        <v>0</v>
      </c>
      <c r="R188" s="74">
        <f t="shared" si="215"/>
        <v>0</v>
      </c>
      <c r="S188" s="74">
        <f t="shared" si="215"/>
        <v>38000</v>
      </c>
      <c r="T188" s="74">
        <f t="shared" si="215"/>
        <v>0</v>
      </c>
      <c r="U188" s="74">
        <f t="shared" si="215"/>
        <v>0</v>
      </c>
      <c r="V188" s="74">
        <f t="shared" si="215"/>
        <v>38000</v>
      </c>
      <c r="W188" s="74">
        <f t="shared" si="215"/>
        <v>0</v>
      </c>
      <c r="X188" s="74">
        <f t="shared" si="215"/>
        <v>0</v>
      </c>
      <c r="Y188" s="74">
        <f t="shared" si="215"/>
        <v>0</v>
      </c>
      <c r="Z188" s="74">
        <f t="shared" si="215"/>
        <v>38000</v>
      </c>
      <c r="AA188" s="74">
        <f t="shared" si="215"/>
        <v>0</v>
      </c>
      <c r="AB188" s="74">
        <f t="shared" si="215"/>
        <v>0</v>
      </c>
      <c r="AC188" s="74">
        <f t="shared" si="215"/>
        <v>0</v>
      </c>
      <c r="AD188" s="74">
        <f t="shared" si="215"/>
        <v>0</v>
      </c>
      <c r="AE188" s="74">
        <f t="shared" si="215"/>
        <v>0</v>
      </c>
      <c r="AF188" s="74">
        <f t="shared" si="215"/>
        <v>0</v>
      </c>
      <c r="AG188" s="74">
        <f t="shared" si="215"/>
        <v>0</v>
      </c>
      <c r="AH188" s="74">
        <f aca="true" t="shared" si="216" ref="AA188:AP189">AH189</f>
        <v>38000</v>
      </c>
      <c r="AI188" s="74">
        <f t="shared" si="216"/>
        <v>0</v>
      </c>
      <c r="AJ188" s="74">
        <f t="shared" si="216"/>
        <v>0</v>
      </c>
      <c r="AK188" s="74">
        <f t="shared" si="216"/>
        <v>0</v>
      </c>
      <c r="AL188" s="74">
        <f t="shared" si="216"/>
        <v>0</v>
      </c>
      <c r="AM188" s="74">
        <f t="shared" si="216"/>
        <v>0</v>
      </c>
      <c r="AN188" s="74">
        <f t="shared" si="216"/>
        <v>38000</v>
      </c>
      <c r="AO188" s="74">
        <f t="shared" si="216"/>
        <v>0</v>
      </c>
      <c r="AP188" s="74">
        <f t="shared" si="216"/>
        <v>0</v>
      </c>
      <c r="AQ188" s="74">
        <f aca="true" t="shared" si="217" ref="AP188:BE189">AQ189</f>
        <v>95000</v>
      </c>
      <c r="AR188" s="74">
        <f t="shared" si="217"/>
        <v>133000</v>
      </c>
      <c r="AS188" s="74">
        <f t="shared" si="217"/>
        <v>95000</v>
      </c>
      <c r="AT188" s="74">
        <f t="shared" si="217"/>
        <v>0</v>
      </c>
      <c r="AU188" s="74">
        <f t="shared" si="217"/>
        <v>0</v>
      </c>
      <c r="AV188" s="74">
        <f t="shared" si="217"/>
        <v>0</v>
      </c>
      <c r="AW188" s="74">
        <f t="shared" si="217"/>
        <v>133000</v>
      </c>
      <c r="AX188" s="74">
        <f t="shared" si="217"/>
        <v>95000</v>
      </c>
      <c r="AY188" s="74">
        <f t="shared" si="217"/>
        <v>0</v>
      </c>
      <c r="AZ188" s="74">
        <f t="shared" si="217"/>
        <v>0</v>
      </c>
      <c r="BA188" s="74">
        <f t="shared" si="217"/>
        <v>0</v>
      </c>
      <c r="BB188" s="74">
        <f t="shared" si="217"/>
        <v>0</v>
      </c>
      <c r="BC188" s="74">
        <f t="shared" si="217"/>
        <v>0</v>
      </c>
      <c r="BD188" s="74">
        <f t="shared" si="217"/>
        <v>223948</v>
      </c>
      <c r="BE188" s="74">
        <f t="shared" si="217"/>
        <v>188350</v>
      </c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</row>
    <row r="189" spans="1:72" s="12" customFormat="1" ht="40.5" customHeight="1">
      <c r="A189" s="132" t="s">
        <v>410</v>
      </c>
      <c r="B189" s="83" t="s">
        <v>159</v>
      </c>
      <c r="C189" s="83" t="s">
        <v>127</v>
      </c>
      <c r="D189" s="84" t="s">
        <v>241</v>
      </c>
      <c r="E189" s="83"/>
      <c r="F189" s="71"/>
      <c r="G189" s="74"/>
      <c r="H189" s="74"/>
      <c r="I189" s="74"/>
      <c r="J189" s="74"/>
      <c r="K189" s="71"/>
      <c r="L189" s="71"/>
      <c r="M189" s="74"/>
      <c r="N189" s="75"/>
      <c r="O189" s="74">
        <f t="shared" si="215"/>
        <v>38000</v>
      </c>
      <c r="P189" s="74">
        <f t="shared" si="215"/>
        <v>38000</v>
      </c>
      <c r="Q189" s="74">
        <f t="shared" si="215"/>
        <v>0</v>
      </c>
      <c r="R189" s="74">
        <f t="shared" si="215"/>
        <v>0</v>
      </c>
      <c r="S189" s="74">
        <f t="shared" si="215"/>
        <v>38000</v>
      </c>
      <c r="T189" s="74">
        <f t="shared" si="215"/>
        <v>0</v>
      </c>
      <c r="U189" s="74">
        <f t="shared" si="215"/>
        <v>0</v>
      </c>
      <c r="V189" s="74">
        <f t="shared" si="215"/>
        <v>38000</v>
      </c>
      <c r="W189" s="74">
        <f t="shared" si="215"/>
        <v>0</v>
      </c>
      <c r="X189" s="74">
        <f t="shared" si="215"/>
        <v>0</v>
      </c>
      <c r="Y189" s="74">
        <f t="shared" si="215"/>
        <v>0</v>
      </c>
      <c r="Z189" s="74">
        <f t="shared" si="215"/>
        <v>38000</v>
      </c>
      <c r="AA189" s="74">
        <f t="shared" si="216"/>
        <v>0</v>
      </c>
      <c r="AB189" s="74">
        <f t="shared" si="216"/>
        <v>0</v>
      </c>
      <c r="AC189" s="74">
        <f t="shared" si="216"/>
        <v>0</v>
      </c>
      <c r="AD189" s="74">
        <f t="shared" si="216"/>
        <v>0</v>
      </c>
      <c r="AE189" s="74">
        <f t="shared" si="216"/>
        <v>0</v>
      </c>
      <c r="AF189" s="74">
        <f t="shared" si="216"/>
        <v>0</v>
      </c>
      <c r="AG189" s="74">
        <f t="shared" si="216"/>
        <v>0</v>
      </c>
      <c r="AH189" s="74">
        <f t="shared" si="216"/>
        <v>38000</v>
      </c>
      <c r="AI189" s="74">
        <f t="shared" si="216"/>
        <v>0</v>
      </c>
      <c r="AJ189" s="74">
        <f t="shared" si="216"/>
        <v>0</v>
      </c>
      <c r="AK189" s="74">
        <f t="shared" si="216"/>
        <v>0</v>
      </c>
      <c r="AL189" s="74">
        <f t="shared" si="216"/>
        <v>0</v>
      </c>
      <c r="AM189" s="74">
        <f t="shared" si="216"/>
        <v>0</v>
      </c>
      <c r="AN189" s="74">
        <f t="shared" si="216"/>
        <v>38000</v>
      </c>
      <c r="AO189" s="74">
        <f t="shared" si="216"/>
        <v>0</v>
      </c>
      <c r="AP189" s="74">
        <f t="shared" si="217"/>
        <v>0</v>
      </c>
      <c r="AQ189" s="74">
        <f t="shared" si="217"/>
        <v>95000</v>
      </c>
      <c r="AR189" s="74">
        <f t="shared" si="217"/>
        <v>133000</v>
      </c>
      <c r="AS189" s="74">
        <f t="shared" si="217"/>
        <v>95000</v>
      </c>
      <c r="AT189" s="74">
        <f t="shared" si="217"/>
        <v>0</v>
      </c>
      <c r="AU189" s="74">
        <f t="shared" si="217"/>
        <v>0</v>
      </c>
      <c r="AV189" s="74">
        <f t="shared" si="217"/>
        <v>0</v>
      </c>
      <c r="AW189" s="74">
        <f t="shared" si="217"/>
        <v>133000</v>
      </c>
      <c r="AX189" s="74">
        <f t="shared" si="217"/>
        <v>95000</v>
      </c>
      <c r="AY189" s="74">
        <f t="shared" si="217"/>
        <v>0</v>
      </c>
      <c r="AZ189" s="74">
        <f t="shared" si="217"/>
        <v>0</v>
      </c>
      <c r="BA189" s="74">
        <f t="shared" si="217"/>
        <v>0</v>
      </c>
      <c r="BB189" s="74">
        <f t="shared" si="217"/>
        <v>0</v>
      </c>
      <c r="BC189" s="74">
        <f t="shared" si="217"/>
        <v>0</v>
      </c>
      <c r="BD189" s="74">
        <f t="shared" si="217"/>
        <v>223948</v>
      </c>
      <c r="BE189" s="74">
        <f t="shared" si="217"/>
        <v>188350</v>
      </c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</row>
    <row r="190" spans="1:72" s="12" customFormat="1" ht="109.5" customHeight="1">
      <c r="A190" s="82" t="s">
        <v>253</v>
      </c>
      <c r="B190" s="83" t="s">
        <v>159</v>
      </c>
      <c r="C190" s="83" t="s">
        <v>127</v>
      </c>
      <c r="D190" s="84" t="s">
        <v>241</v>
      </c>
      <c r="E190" s="83" t="s">
        <v>144</v>
      </c>
      <c r="F190" s="71"/>
      <c r="G190" s="74"/>
      <c r="H190" s="74"/>
      <c r="I190" s="74"/>
      <c r="J190" s="74"/>
      <c r="K190" s="71"/>
      <c r="L190" s="71"/>
      <c r="M190" s="74"/>
      <c r="N190" s="75"/>
      <c r="O190" s="74">
        <f>P190-M190</f>
        <v>38000</v>
      </c>
      <c r="P190" s="74">
        <v>38000</v>
      </c>
      <c r="Q190" s="74"/>
      <c r="R190" s="71"/>
      <c r="S190" s="74">
        <f>P190+R190</f>
        <v>38000</v>
      </c>
      <c r="T190" s="74"/>
      <c r="U190" s="101"/>
      <c r="V190" s="74">
        <f>U190+S190</f>
        <v>38000</v>
      </c>
      <c r="W190" s="74">
        <f>T190</f>
        <v>0</v>
      </c>
      <c r="X190" s="102"/>
      <c r="Y190" s="102"/>
      <c r="Z190" s="74">
        <f>V190+X190+Y190</f>
        <v>38000</v>
      </c>
      <c r="AA190" s="74">
        <f>W190+Y190</f>
        <v>0</v>
      </c>
      <c r="AB190" s="74"/>
      <c r="AC190" s="101"/>
      <c r="AD190" s="101"/>
      <c r="AE190" s="101"/>
      <c r="AF190" s="101"/>
      <c r="AG190" s="101"/>
      <c r="AH190" s="74">
        <f>Z190+AB190+AC190+AD190+AE190+AF190+AG190</f>
        <v>38000</v>
      </c>
      <c r="AI190" s="74">
        <f>AA190+AG190</f>
        <v>0</v>
      </c>
      <c r="AJ190" s="74"/>
      <c r="AK190" s="74"/>
      <c r="AL190" s="101"/>
      <c r="AM190" s="101"/>
      <c r="AN190" s="74">
        <f>AH190+AJ190+AK190+AL190+AM190</f>
        <v>38000</v>
      </c>
      <c r="AO190" s="74">
        <f>AI190+AM190</f>
        <v>0</v>
      </c>
      <c r="AP190" s="103"/>
      <c r="AQ190" s="74">
        <v>95000</v>
      </c>
      <c r="AR190" s="74">
        <f>AN190+AP190+AQ190</f>
        <v>133000</v>
      </c>
      <c r="AS190" s="74">
        <f>AO190+AQ190</f>
        <v>95000</v>
      </c>
      <c r="AT190" s="101"/>
      <c r="AU190" s="101"/>
      <c r="AV190" s="101"/>
      <c r="AW190" s="74">
        <f>AR190+AT190+AU190+AV190</f>
        <v>133000</v>
      </c>
      <c r="AX190" s="74">
        <f>AS190+AV190</f>
        <v>95000</v>
      </c>
      <c r="AY190" s="74"/>
      <c r="AZ190" s="74"/>
      <c r="BA190" s="74"/>
      <c r="BB190" s="103"/>
      <c r="BC190" s="74"/>
      <c r="BD190" s="74">
        <f>AW190+AY190+AZ190+BA190+BB190+BC190-2402+93350</f>
        <v>223948</v>
      </c>
      <c r="BE190" s="74">
        <f>AX190+BC190+93350</f>
        <v>188350</v>
      </c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</row>
    <row r="191" spans="1:72" s="12" customFormat="1" ht="55.5" customHeight="1">
      <c r="A191" s="82" t="s">
        <v>151</v>
      </c>
      <c r="B191" s="83" t="s">
        <v>159</v>
      </c>
      <c r="C191" s="83" t="s">
        <v>127</v>
      </c>
      <c r="D191" s="84" t="s">
        <v>38</v>
      </c>
      <c r="E191" s="83"/>
      <c r="F191" s="71"/>
      <c r="G191" s="74"/>
      <c r="H191" s="74"/>
      <c r="I191" s="74"/>
      <c r="J191" s="74"/>
      <c r="K191" s="71"/>
      <c r="L191" s="71"/>
      <c r="M191" s="74"/>
      <c r="N191" s="75"/>
      <c r="O191" s="74"/>
      <c r="P191" s="74"/>
      <c r="Q191" s="74"/>
      <c r="R191" s="71"/>
      <c r="S191" s="74"/>
      <c r="T191" s="74"/>
      <c r="U191" s="101"/>
      <c r="V191" s="74"/>
      <c r="W191" s="74"/>
      <c r="X191" s="102"/>
      <c r="Y191" s="102"/>
      <c r="Z191" s="74"/>
      <c r="AA191" s="74"/>
      <c r="AB191" s="74"/>
      <c r="AC191" s="101"/>
      <c r="AD191" s="101"/>
      <c r="AE191" s="101"/>
      <c r="AF191" s="101"/>
      <c r="AG191" s="101"/>
      <c r="AH191" s="74"/>
      <c r="AI191" s="74"/>
      <c r="AJ191" s="74"/>
      <c r="AK191" s="74"/>
      <c r="AL191" s="101"/>
      <c r="AM191" s="101"/>
      <c r="AN191" s="74"/>
      <c r="AO191" s="74"/>
      <c r="AP191" s="103"/>
      <c r="AQ191" s="74"/>
      <c r="AR191" s="74"/>
      <c r="AS191" s="74"/>
      <c r="AT191" s="75">
        <f>AT192</f>
        <v>100</v>
      </c>
      <c r="AU191" s="75">
        <f>AU192</f>
        <v>0</v>
      </c>
      <c r="AV191" s="75">
        <f>AV192</f>
        <v>0</v>
      </c>
      <c r="AW191" s="75">
        <f>AW192</f>
        <v>100</v>
      </c>
      <c r="AX191" s="75">
        <f aca="true" t="shared" si="218" ref="AX191:BE191">AX192</f>
        <v>0</v>
      </c>
      <c r="AY191" s="74">
        <f t="shared" si="218"/>
        <v>18573</v>
      </c>
      <c r="AZ191" s="74">
        <f t="shared" si="218"/>
        <v>0</v>
      </c>
      <c r="BA191" s="74">
        <f t="shared" si="218"/>
        <v>22</v>
      </c>
      <c r="BB191" s="74">
        <f t="shared" si="218"/>
        <v>20123</v>
      </c>
      <c r="BC191" s="74">
        <f t="shared" si="218"/>
        <v>0</v>
      </c>
      <c r="BD191" s="74">
        <f t="shared" si="218"/>
        <v>38818</v>
      </c>
      <c r="BE191" s="75">
        <f t="shared" si="218"/>
        <v>0</v>
      </c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</row>
    <row r="192" spans="1:72" s="12" customFormat="1" ht="107.25" customHeight="1">
      <c r="A192" s="82" t="s">
        <v>252</v>
      </c>
      <c r="B192" s="83" t="s">
        <v>159</v>
      </c>
      <c r="C192" s="83" t="s">
        <v>127</v>
      </c>
      <c r="D192" s="84" t="s">
        <v>38</v>
      </c>
      <c r="E192" s="83" t="s">
        <v>152</v>
      </c>
      <c r="F192" s="71"/>
      <c r="G192" s="74"/>
      <c r="H192" s="74"/>
      <c r="I192" s="74"/>
      <c r="J192" s="74"/>
      <c r="K192" s="71"/>
      <c r="L192" s="71"/>
      <c r="M192" s="74"/>
      <c r="N192" s="75"/>
      <c r="O192" s="74"/>
      <c r="P192" s="74"/>
      <c r="Q192" s="74"/>
      <c r="R192" s="71"/>
      <c r="S192" s="74"/>
      <c r="T192" s="74"/>
      <c r="U192" s="101"/>
      <c r="V192" s="74"/>
      <c r="W192" s="74"/>
      <c r="X192" s="102"/>
      <c r="Y192" s="102"/>
      <c r="Z192" s="74"/>
      <c r="AA192" s="74"/>
      <c r="AB192" s="74"/>
      <c r="AC192" s="101"/>
      <c r="AD192" s="101"/>
      <c r="AE192" s="101"/>
      <c r="AF192" s="101"/>
      <c r="AG192" s="101"/>
      <c r="AH192" s="74"/>
      <c r="AI192" s="74"/>
      <c r="AJ192" s="74"/>
      <c r="AK192" s="74"/>
      <c r="AL192" s="101"/>
      <c r="AM192" s="101"/>
      <c r="AN192" s="74"/>
      <c r="AO192" s="74"/>
      <c r="AP192" s="103"/>
      <c r="AQ192" s="74"/>
      <c r="AR192" s="74"/>
      <c r="AS192" s="74"/>
      <c r="AT192" s="75">
        <v>100</v>
      </c>
      <c r="AU192" s="75"/>
      <c r="AV192" s="75"/>
      <c r="AW192" s="74">
        <f>AR192+AT192+AU192+AV192</f>
        <v>100</v>
      </c>
      <c r="AX192" s="74">
        <f>AS192+AV192</f>
        <v>0</v>
      </c>
      <c r="AY192" s="74">
        <v>18573</v>
      </c>
      <c r="AZ192" s="74"/>
      <c r="BA192" s="74">
        <v>22</v>
      </c>
      <c r="BB192" s="74">
        <f>20123</f>
        <v>20123</v>
      </c>
      <c r="BC192" s="103"/>
      <c r="BD192" s="74">
        <f>AW192+AY192+AZ192+BA192+BB192+BC192</f>
        <v>38818</v>
      </c>
      <c r="BE192" s="74">
        <f>AX192+BC192</f>
        <v>0</v>
      </c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</row>
    <row r="193" spans="1:72" s="12" customFormat="1" ht="27.75" customHeight="1">
      <c r="A193" s="132" t="s">
        <v>178</v>
      </c>
      <c r="B193" s="83" t="s">
        <v>159</v>
      </c>
      <c r="C193" s="83" t="s">
        <v>127</v>
      </c>
      <c r="D193" s="84" t="s">
        <v>52</v>
      </c>
      <c r="E193" s="83"/>
      <c r="F193" s="74" t="e">
        <f>F194+F195+F199+F201+#REF!</f>
        <v>#REF!</v>
      </c>
      <c r="G193" s="74">
        <f aca="true" t="shared" si="219" ref="G193:N193">G194+G195+G199+G201</f>
        <v>-158807</v>
      </c>
      <c r="H193" s="74">
        <f t="shared" si="219"/>
        <v>53275</v>
      </c>
      <c r="I193" s="74">
        <f t="shared" si="219"/>
        <v>0</v>
      </c>
      <c r="J193" s="74">
        <f t="shared" si="219"/>
        <v>59731</v>
      </c>
      <c r="K193" s="74">
        <f t="shared" si="219"/>
        <v>0</v>
      </c>
      <c r="L193" s="74">
        <f t="shared" si="219"/>
        <v>0</v>
      </c>
      <c r="M193" s="74">
        <f t="shared" si="219"/>
        <v>53275</v>
      </c>
      <c r="N193" s="74">
        <f t="shared" si="219"/>
        <v>0</v>
      </c>
      <c r="O193" s="74">
        <f aca="true" t="shared" si="220" ref="O193:BE193">O194+O195+O197+O199+O201</f>
        <v>-10813</v>
      </c>
      <c r="P193" s="74">
        <f t="shared" si="220"/>
        <v>42462</v>
      </c>
      <c r="Q193" s="74">
        <f t="shared" si="220"/>
        <v>0</v>
      </c>
      <c r="R193" s="74">
        <f t="shared" si="220"/>
        <v>0</v>
      </c>
      <c r="S193" s="74">
        <f t="shared" si="220"/>
        <v>42462</v>
      </c>
      <c r="T193" s="74">
        <f t="shared" si="220"/>
        <v>0</v>
      </c>
      <c r="U193" s="74">
        <f t="shared" si="220"/>
        <v>0</v>
      </c>
      <c r="V193" s="74">
        <f t="shared" si="220"/>
        <v>42462</v>
      </c>
      <c r="W193" s="74">
        <f t="shared" si="220"/>
        <v>0</v>
      </c>
      <c r="X193" s="74">
        <f t="shared" si="220"/>
        <v>-286</v>
      </c>
      <c r="Y193" s="74">
        <f t="shared" si="220"/>
        <v>0</v>
      </c>
      <c r="Z193" s="74">
        <f t="shared" si="220"/>
        <v>42176</v>
      </c>
      <c r="AA193" s="74">
        <f t="shared" si="220"/>
        <v>0</v>
      </c>
      <c r="AB193" s="74">
        <f t="shared" si="220"/>
        <v>0</v>
      </c>
      <c r="AC193" s="74">
        <f t="shared" si="220"/>
        <v>0</v>
      </c>
      <c r="AD193" s="74">
        <f t="shared" si="220"/>
        <v>0</v>
      </c>
      <c r="AE193" s="74">
        <f t="shared" si="220"/>
        <v>0</v>
      </c>
      <c r="AF193" s="74">
        <f t="shared" si="220"/>
        <v>0</v>
      </c>
      <c r="AG193" s="74">
        <f t="shared" si="220"/>
        <v>0</v>
      </c>
      <c r="AH193" s="74">
        <f t="shared" si="220"/>
        <v>42176</v>
      </c>
      <c r="AI193" s="74">
        <f t="shared" si="220"/>
        <v>0</v>
      </c>
      <c r="AJ193" s="74">
        <f t="shared" si="220"/>
        <v>0</v>
      </c>
      <c r="AK193" s="74">
        <f t="shared" si="220"/>
        <v>0</v>
      </c>
      <c r="AL193" s="74">
        <f t="shared" si="220"/>
        <v>0</v>
      </c>
      <c r="AM193" s="74">
        <f t="shared" si="220"/>
        <v>0</v>
      </c>
      <c r="AN193" s="74">
        <f t="shared" si="220"/>
        <v>42176</v>
      </c>
      <c r="AO193" s="74">
        <f t="shared" si="220"/>
        <v>0</v>
      </c>
      <c r="AP193" s="74">
        <f t="shared" si="220"/>
        <v>-1467</v>
      </c>
      <c r="AQ193" s="74">
        <f t="shared" si="220"/>
        <v>0</v>
      </c>
      <c r="AR193" s="74">
        <f t="shared" si="220"/>
        <v>40709</v>
      </c>
      <c r="AS193" s="74">
        <f t="shared" si="220"/>
        <v>0</v>
      </c>
      <c r="AT193" s="74">
        <f t="shared" si="220"/>
        <v>0</v>
      </c>
      <c r="AU193" s="74">
        <f t="shared" si="220"/>
        <v>0</v>
      </c>
      <c r="AV193" s="74">
        <f t="shared" si="220"/>
        <v>0</v>
      </c>
      <c r="AW193" s="74">
        <f t="shared" si="220"/>
        <v>40709</v>
      </c>
      <c r="AX193" s="74">
        <f t="shared" si="220"/>
        <v>0</v>
      </c>
      <c r="AY193" s="74">
        <f t="shared" si="220"/>
        <v>0</v>
      </c>
      <c r="AZ193" s="74">
        <f t="shared" si="220"/>
        <v>0</v>
      </c>
      <c r="BA193" s="74">
        <f t="shared" si="220"/>
        <v>0</v>
      </c>
      <c r="BB193" s="74">
        <f t="shared" si="220"/>
        <v>396</v>
      </c>
      <c r="BC193" s="74">
        <f t="shared" si="220"/>
        <v>0</v>
      </c>
      <c r="BD193" s="74">
        <f t="shared" si="220"/>
        <v>43507</v>
      </c>
      <c r="BE193" s="74">
        <f t="shared" si="220"/>
        <v>0</v>
      </c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</row>
    <row r="194" spans="1:72" s="12" customFormat="1" ht="78" customHeight="1">
      <c r="A194" s="107" t="s">
        <v>137</v>
      </c>
      <c r="B194" s="83" t="s">
        <v>159</v>
      </c>
      <c r="C194" s="83" t="s">
        <v>127</v>
      </c>
      <c r="D194" s="84" t="s">
        <v>52</v>
      </c>
      <c r="E194" s="83" t="s">
        <v>138</v>
      </c>
      <c r="F194" s="74">
        <v>68234</v>
      </c>
      <c r="G194" s="74">
        <f>H194-F194</f>
        <v>-56893</v>
      </c>
      <c r="H194" s="74">
        <v>11341</v>
      </c>
      <c r="I194" s="74"/>
      <c r="J194" s="74">
        <v>12549</v>
      </c>
      <c r="K194" s="71"/>
      <c r="L194" s="71"/>
      <c r="M194" s="74">
        <f>H194+K194</f>
        <v>11341</v>
      </c>
      <c r="N194" s="75"/>
      <c r="O194" s="74">
        <f>P194-M194</f>
        <v>1443</v>
      </c>
      <c r="P194" s="74">
        <v>12784</v>
      </c>
      <c r="Q194" s="74"/>
      <c r="R194" s="71"/>
      <c r="S194" s="74">
        <f>P194+R194</f>
        <v>12784</v>
      </c>
      <c r="T194" s="74"/>
      <c r="U194" s="101"/>
      <c r="V194" s="74">
        <f>U194+S194</f>
        <v>12784</v>
      </c>
      <c r="W194" s="74">
        <f>T194</f>
        <v>0</v>
      </c>
      <c r="X194" s="74">
        <v>-286</v>
      </c>
      <c r="Y194" s="102"/>
      <c r="Z194" s="74">
        <f>V194+X194+Y194</f>
        <v>12498</v>
      </c>
      <c r="AA194" s="74">
        <f>W194+Y194</f>
        <v>0</v>
      </c>
      <c r="AB194" s="101"/>
      <c r="AC194" s="101"/>
      <c r="AD194" s="101"/>
      <c r="AE194" s="101"/>
      <c r="AF194" s="101"/>
      <c r="AG194" s="101"/>
      <c r="AH194" s="74">
        <f>Z194+AB194+AC194+AD194+AE194+AF194+AG194</f>
        <v>12498</v>
      </c>
      <c r="AI194" s="74">
        <f>AA194+AG194</f>
        <v>0</v>
      </c>
      <c r="AJ194" s="74"/>
      <c r="AK194" s="74"/>
      <c r="AL194" s="101"/>
      <c r="AM194" s="101"/>
      <c r="AN194" s="74">
        <f>AH194+AJ194+AK194+AL194+AM194</f>
        <v>12498</v>
      </c>
      <c r="AO194" s="74">
        <f>AI194+AM194</f>
        <v>0</v>
      </c>
      <c r="AP194" s="74">
        <f>-3000+1533</f>
        <v>-1467</v>
      </c>
      <c r="AQ194" s="103"/>
      <c r="AR194" s="74">
        <f>AN194+AP194+AQ194</f>
        <v>11031</v>
      </c>
      <c r="AS194" s="74">
        <f>AO194+AQ194</f>
        <v>0</v>
      </c>
      <c r="AT194" s="101"/>
      <c r="AU194" s="101"/>
      <c r="AV194" s="101"/>
      <c r="AW194" s="74">
        <f>AR194+AT194+AU194+AV194</f>
        <v>11031</v>
      </c>
      <c r="AX194" s="74">
        <f>AS194+AV194</f>
        <v>0</v>
      </c>
      <c r="AY194" s="74"/>
      <c r="AZ194" s="74"/>
      <c r="BA194" s="74"/>
      <c r="BB194" s="75">
        <v>396</v>
      </c>
      <c r="BC194" s="103"/>
      <c r="BD194" s="74">
        <f>AW194+AY194+AZ194+BA194+BB194+BC194+2402</f>
        <v>13829</v>
      </c>
      <c r="BE194" s="74">
        <f>AX194+BC194</f>
        <v>0</v>
      </c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</row>
    <row r="195" spans="1:72" s="12" customFormat="1" ht="86.25" customHeight="1" hidden="1">
      <c r="A195" s="107" t="s">
        <v>212</v>
      </c>
      <c r="B195" s="83" t="s">
        <v>159</v>
      </c>
      <c r="C195" s="83" t="s">
        <v>127</v>
      </c>
      <c r="D195" s="84" t="s">
        <v>188</v>
      </c>
      <c r="E195" s="83"/>
      <c r="F195" s="85">
        <f aca="true" t="shared" si="221" ref="F195:T195">F196</f>
        <v>21620</v>
      </c>
      <c r="G195" s="85">
        <f t="shared" si="221"/>
        <v>-4743</v>
      </c>
      <c r="H195" s="85">
        <f t="shared" si="221"/>
        <v>16877</v>
      </c>
      <c r="I195" s="85">
        <f t="shared" si="221"/>
        <v>0</v>
      </c>
      <c r="J195" s="85">
        <f t="shared" si="221"/>
        <v>20337</v>
      </c>
      <c r="K195" s="85">
        <f t="shared" si="221"/>
        <v>0</v>
      </c>
      <c r="L195" s="85">
        <f t="shared" si="221"/>
        <v>0</v>
      </c>
      <c r="M195" s="85">
        <f t="shared" si="221"/>
        <v>16877</v>
      </c>
      <c r="N195" s="85">
        <f t="shared" si="221"/>
        <v>0</v>
      </c>
      <c r="O195" s="85">
        <f t="shared" si="221"/>
        <v>-16877</v>
      </c>
      <c r="P195" s="85">
        <f t="shared" si="221"/>
        <v>0</v>
      </c>
      <c r="Q195" s="85">
        <f t="shared" si="221"/>
        <v>0</v>
      </c>
      <c r="R195" s="85">
        <f t="shared" si="221"/>
        <v>0</v>
      </c>
      <c r="S195" s="85">
        <f t="shared" si="221"/>
        <v>0</v>
      </c>
      <c r="T195" s="85">
        <f t="shared" si="221"/>
        <v>0</v>
      </c>
      <c r="U195" s="101"/>
      <c r="V195" s="103"/>
      <c r="W195" s="103"/>
      <c r="X195" s="102"/>
      <c r="Y195" s="102"/>
      <c r="Z195" s="115"/>
      <c r="AA195" s="115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3"/>
      <c r="AQ195" s="103"/>
      <c r="AR195" s="103"/>
      <c r="AS195" s="103"/>
      <c r="AT195" s="101"/>
      <c r="AU195" s="101"/>
      <c r="AV195" s="101"/>
      <c r="AW195" s="101"/>
      <c r="AX195" s="101"/>
      <c r="AY195" s="103"/>
      <c r="AZ195" s="103"/>
      <c r="BA195" s="103"/>
      <c r="BB195" s="103"/>
      <c r="BC195" s="103"/>
      <c r="BD195" s="103"/>
      <c r="BE195" s="103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</row>
    <row r="196" spans="1:72" s="14" customFormat="1" ht="84.75" customHeight="1" hidden="1">
      <c r="A196" s="82" t="s">
        <v>253</v>
      </c>
      <c r="B196" s="83" t="s">
        <v>159</v>
      </c>
      <c r="C196" s="83" t="s">
        <v>127</v>
      </c>
      <c r="D196" s="84" t="s">
        <v>188</v>
      </c>
      <c r="E196" s="83" t="s">
        <v>144</v>
      </c>
      <c r="F196" s="74">
        <v>21620</v>
      </c>
      <c r="G196" s="74">
        <f>H196-F196</f>
        <v>-4743</v>
      </c>
      <c r="H196" s="74">
        <v>16877</v>
      </c>
      <c r="I196" s="74"/>
      <c r="J196" s="74">
        <v>20337</v>
      </c>
      <c r="K196" s="99"/>
      <c r="L196" s="99"/>
      <c r="M196" s="74">
        <f>H196+K196</f>
        <v>16877</v>
      </c>
      <c r="N196" s="75"/>
      <c r="O196" s="74">
        <f>P196-M196</f>
        <v>-16877</v>
      </c>
      <c r="P196" s="74"/>
      <c r="Q196" s="74"/>
      <c r="R196" s="99"/>
      <c r="S196" s="74">
        <f>P196+R196</f>
        <v>0</v>
      </c>
      <c r="T196" s="74"/>
      <c r="U196" s="97"/>
      <c r="V196" s="98"/>
      <c r="W196" s="98"/>
      <c r="X196" s="96"/>
      <c r="Y196" s="96"/>
      <c r="Z196" s="99"/>
      <c r="AA196" s="99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8"/>
      <c r="AQ196" s="98"/>
      <c r="AR196" s="98"/>
      <c r="AS196" s="98"/>
      <c r="AT196" s="97"/>
      <c r="AU196" s="97"/>
      <c r="AV196" s="97"/>
      <c r="AW196" s="97"/>
      <c r="AX196" s="97"/>
      <c r="AY196" s="98"/>
      <c r="AZ196" s="98"/>
      <c r="BA196" s="98"/>
      <c r="BB196" s="98"/>
      <c r="BC196" s="98"/>
      <c r="BD196" s="98"/>
      <c r="BE196" s="98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</row>
    <row r="197" spans="1:72" s="14" customFormat="1" ht="158.25" customHeight="1">
      <c r="A197" s="82" t="s">
        <v>270</v>
      </c>
      <c r="B197" s="83" t="s">
        <v>159</v>
      </c>
      <c r="C197" s="83" t="s">
        <v>127</v>
      </c>
      <c r="D197" s="84" t="s">
        <v>188</v>
      </c>
      <c r="E197" s="83"/>
      <c r="F197" s="74"/>
      <c r="G197" s="74"/>
      <c r="H197" s="74"/>
      <c r="I197" s="74"/>
      <c r="J197" s="74"/>
      <c r="K197" s="99"/>
      <c r="L197" s="99"/>
      <c r="M197" s="74">
        <f aca="true" t="shared" si="222" ref="M197:BE197">M198</f>
        <v>0</v>
      </c>
      <c r="N197" s="75">
        <f t="shared" si="222"/>
        <v>0</v>
      </c>
      <c r="O197" s="74">
        <f t="shared" si="222"/>
        <v>14123</v>
      </c>
      <c r="P197" s="74">
        <f t="shared" si="222"/>
        <v>14123</v>
      </c>
      <c r="Q197" s="74">
        <f t="shared" si="222"/>
        <v>0</v>
      </c>
      <c r="R197" s="74">
        <f t="shared" si="222"/>
        <v>0</v>
      </c>
      <c r="S197" s="74">
        <f t="shared" si="222"/>
        <v>14123</v>
      </c>
      <c r="T197" s="74">
        <f t="shared" si="222"/>
        <v>0</v>
      </c>
      <c r="U197" s="74">
        <f t="shared" si="222"/>
        <v>0</v>
      </c>
      <c r="V197" s="74">
        <f t="shared" si="222"/>
        <v>14123</v>
      </c>
      <c r="W197" s="74">
        <f t="shared" si="222"/>
        <v>0</v>
      </c>
      <c r="X197" s="74">
        <f t="shared" si="222"/>
        <v>0</v>
      </c>
      <c r="Y197" s="74">
        <f t="shared" si="222"/>
        <v>0</v>
      </c>
      <c r="Z197" s="74">
        <f t="shared" si="222"/>
        <v>14123</v>
      </c>
      <c r="AA197" s="74">
        <f t="shared" si="222"/>
        <v>0</v>
      </c>
      <c r="AB197" s="74">
        <f t="shared" si="222"/>
        <v>0</v>
      </c>
      <c r="AC197" s="74">
        <f t="shared" si="222"/>
        <v>0</v>
      </c>
      <c r="AD197" s="74">
        <f t="shared" si="222"/>
        <v>0</v>
      </c>
      <c r="AE197" s="74">
        <f t="shared" si="222"/>
        <v>0</v>
      </c>
      <c r="AF197" s="74">
        <f t="shared" si="222"/>
        <v>0</v>
      </c>
      <c r="AG197" s="74">
        <f t="shared" si="222"/>
        <v>0</v>
      </c>
      <c r="AH197" s="74">
        <f t="shared" si="222"/>
        <v>14123</v>
      </c>
      <c r="AI197" s="74">
        <f t="shared" si="222"/>
        <v>0</v>
      </c>
      <c r="AJ197" s="74">
        <f t="shared" si="222"/>
        <v>0</v>
      </c>
      <c r="AK197" s="74">
        <f t="shared" si="222"/>
        <v>0</v>
      </c>
      <c r="AL197" s="74">
        <f t="shared" si="222"/>
        <v>0</v>
      </c>
      <c r="AM197" s="74">
        <f t="shared" si="222"/>
        <v>0</v>
      </c>
      <c r="AN197" s="74">
        <f t="shared" si="222"/>
        <v>14123</v>
      </c>
      <c r="AO197" s="74">
        <f t="shared" si="222"/>
        <v>0</v>
      </c>
      <c r="AP197" s="74">
        <f t="shared" si="222"/>
        <v>0</v>
      </c>
      <c r="AQ197" s="74">
        <f t="shared" si="222"/>
        <v>0</v>
      </c>
      <c r="AR197" s="74">
        <f t="shared" si="222"/>
        <v>14123</v>
      </c>
      <c r="AS197" s="74">
        <f t="shared" si="222"/>
        <v>0</v>
      </c>
      <c r="AT197" s="74">
        <f t="shared" si="222"/>
        <v>0</v>
      </c>
      <c r="AU197" s="74">
        <f t="shared" si="222"/>
        <v>0</v>
      </c>
      <c r="AV197" s="74">
        <f t="shared" si="222"/>
        <v>0</v>
      </c>
      <c r="AW197" s="74">
        <f t="shared" si="222"/>
        <v>14123</v>
      </c>
      <c r="AX197" s="74">
        <f t="shared" si="222"/>
        <v>0</v>
      </c>
      <c r="AY197" s="74">
        <f t="shared" si="222"/>
        <v>0</v>
      </c>
      <c r="AZ197" s="74">
        <f t="shared" si="222"/>
        <v>0</v>
      </c>
      <c r="BA197" s="74">
        <f t="shared" si="222"/>
        <v>0</v>
      </c>
      <c r="BB197" s="74">
        <f t="shared" si="222"/>
        <v>0</v>
      </c>
      <c r="BC197" s="74">
        <f t="shared" si="222"/>
        <v>0</v>
      </c>
      <c r="BD197" s="74">
        <f t="shared" si="222"/>
        <v>14123</v>
      </c>
      <c r="BE197" s="74">
        <f t="shared" si="222"/>
        <v>0</v>
      </c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</row>
    <row r="198" spans="1:72" s="14" customFormat="1" ht="108.75" customHeight="1">
      <c r="A198" s="82" t="s">
        <v>253</v>
      </c>
      <c r="B198" s="83" t="s">
        <v>159</v>
      </c>
      <c r="C198" s="83" t="s">
        <v>127</v>
      </c>
      <c r="D198" s="84" t="s">
        <v>188</v>
      </c>
      <c r="E198" s="83" t="s">
        <v>144</v>
      </c>
      <c r="F198" s="74"/>
      <c r="G198" s="74"/>
      <c r="H198" s="74"/>
      <c r="I198" s="74"/>
      <c r="J198" s="74"/>
      <c r="K198" s="99"/>
      <c r="L198" s="99"/>
      <c r="M198" s="74"/>
      <c r="N198" s="75"/>
      <c r="O198" s="74">
        <f>P198-M198</f>
        <v>14123</v>
      </c>
      <c r="P198" s="74">
        <v>14123</v>
      </c>
      <c r="Q198" s="74"/>
      <c r="R198" s="99"/>
      <c r="S198" s="74">
        <f>P198+R198</f>
        <v>14123</v>
      </c>
      <c r="T198" s="74"/>
      <c r="U198" s="97"/>
      <c r="V198" s="74">
        <f>U198+S198</f>
        <v>14123</v>
      </c>
      <c r="W198" s="74">
        <f>T198</f>
        <v>0</v>
      </c>
      <c r="X198" s="96"/>
      <c r="Y198" s="96"/>
      <c r="Z198" s="74">
        <f>V198+X198+Y198</f>
        <v>14123</v>
      </c>
      <c r="AA198" s="74">
        <f>W198+Y198</f>
        <v>0</v>
      </c>
      <c r="AB198" s="97"/>
      <c r="AC198" s="97"/>
      <c r="AD198" s="97"/>
      <c r="AE198" s="97"/>
      <c r="AF198" s="97"/>
      <c r="AG198" s="97"/>
      <c r="AH198" s="74">
        <f>Z198+AB198+AC198+AD198+AE198+AF198+AG198</f>
        <v>14123</v>
      </c>
      <c r="AI198" s="74">
        <f>AA198+AG198</f>
        <v>0</v>
      </c>
      <c r="AJ198" s="74"/>
      <c r="AK198" s="74"/>
      <c r="AL198" s="97"/>
      <c r="AM198" s="97"/>
      <c r="AN198" s="74">
        <f>AH198+AJ198+AK198+AL198+AM198</f>
        <v>14123</v>
      </c>
      <c r="AO198" s="74">
        <f>AI198+AM198</f>
        <v>0</v>
      </c>
      <c r="AP198" s="98"/>
      <c r="AQ198" s="98"/>
      <c r="AR198" s="74">
        <f>AN198+AP198+AQ198</f>
        <v>14123</v>
      </c>
      <c r="AS198" s="74">
        <f>AO198+AQ198</f>
        <v>0</v>
      </c>
      <c r="AT198" s="97"/>
      <c r="AU198" s="97"/>
      <c r="AV198" s="97"/>
      <c r="AW198" s="74">
        <f>AR198+AT198+AU198+AV198</f>
        <v>14123</v>
      </c>
      <c r="AX198" s="74">
        <f>AS198+AV198</f>
        <v>0</v>
      </c>
      <c r="AY198" s="74"/>
      <c r="AZ198" s="74"/>
      <c r="BA198" s="74"/>
      <c r="BB198" s="98"/>
      <c r="BC198" s="98"/>
      <c r="BD198" s="74">
        <f>AW198+AY198+AZ198+BA198+BB198+BC198</f>
        <v>14123</v>
      </c>
      <c r="BE198" s="74">
        <f>AX198+BC198</f>
        <v>0</v>
      </c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</row>
    <row r="199" spans="1:72" s="14" customFormat="1" ht="82.5" customHeight="1">
      <c r="A199" s="82" t="s">
        <v>269</v>
      </c>
      <c r="B199" s="83" t="s">
        <v>159</v>
      </c>
      <c r="C199" s="83" t="s">
        <v>127</v>
      </c>
      <c r="D199" s="84" t="s">
        <v>189</v>
      </c>
      <c r="E199" s="83"/>
      <c r="F199" s="74">
        <f aca="true" t="shared" si="223" ref="F199:BE199">F200</f>
        <v>102576</v>
      </c>
      <c r="G199" s="74">
        <f t="shared" si="223"/>
        <v>-102576</v>
      </c>
      <c r="H199" s="74">
        <f t="shared" si="223"/>
        <v>0</v>
      </c>
      <c r="I199" s="74">
        <f t="shared" si="223"/>
        <v>0</v>
      </c>
      <c r="J199" s="74">
        <f t="shared" si="223"/>
        <v>0</v>
      </c>
      <c r="K199" s="74">
        <f t="shared" si="223"/>
        <v>0</v>
      </c>
      <c r="L199" s="74">
        <f t="shared" si="223"/>
        <v>0</v>
      </c>
      <c r="M199" s="74">
        <f t="shared" si="223"/>
        <v>0</v>
      </c>
      <c r="N199" s="74">
        <f t="shared" si="223"/>
        <v>0</v>
      </c>
      <c r="O199" s="74">
        <f t="shared" si="223"/>
        <v>15555</v>
      </c>
      <c r="P199" s="74">
        <f t="shared" si="223"/>
        <v>15555</v>
      </c>
      <c r="Q199" s="74">
        <f t="shared" si="223"/>
        <v>0</v>
      </c>
      <c r="R199" s="74">
        <f t="shared" si="223"/>
        <v>0</v>
      </c>
      <c r="S199" s="74">
        <f t="shared" si="223"/>
        <v>15555</v>
      </c>
      <c r="T199" s="74">
        <f t="shared" si="223"/>
        <v>0</v>
      </c>
      <c r="U199" s="74">
        <f t="shared" si="223"/>
        <v>0</v>
      </c>
      <c r="V199" s="74">
        <f t="shared" si="223"/>
        <v>15555</v>
      </c>
      <c r="W199" s="74">
        <f t="shared" si="223"/>
        <v>0</v>
      </c>
      <c r="X199" s="74">
        <f t="shared" si="223"/>
        <v>0</v>
      </c>
      <c r="Y199" s="74">
        <f t="shared" si="223"/>
        <v>0</v>
      </c>
      <c r="Z199" s="74">
        <f t="shared" si="223"/>
        <v>15555</v>
      </c>
      <c r="AA199" s="74">
        <f t="shared" si="223"/>
        <v>0</v>
      </c>
      <c r="AB199" s="74">
        <f t="shared" si="223"/>
        <v>0</v>
      </c>
      <c r="AC199" s="74">
        <f t="shared" si="223"/>
        <v>0</v>
      </c>
      <c r="AD199" s="74">
        <f t="shared" si="223"/>
        <v>0</v>
      </c>
      <c r="AE199" s="74">
        <f t="shared" si="223"/>
        <v>0</v>
      </c>
      <c r="AF199" s="74">
        <f t="shared" si="223"/>
        <v>0</v>
      </c>
      <c r="AG199" s="74">
        <f t="shared" si="223"/>
        <v>0</v>
      </c>
      <c r="AH199" s="74">
        <f t="shared" si="223"/>
        <v>15555</v>
      </c>
      <c r="AI199" s="74">
        <f t="shared" si="223"/>
        <v>0</v>
      </c>
      <c r="AJ199" s="74">
        <f t="shared" si="223"/>
        <v>0</v>
      </c>
      <c r="AK199" s="74">
        <f t="shared" si="223"/>
        <v>0</v>
      </c>
      <c r="AL199" s="74">
        <f t="shared" si="223"/>
        <v>0</v>
      </c>
      <c r="AM199" s="74">
        <f t="shared" si="223"/>
        <v>0</v>
      </c>
      <c r="AN199" s="74">
        <f t="shared" si="223"/>
        <v>15555</v>
      </c>
      <c r="AO199" s="74">
        <f t="shared" si="223"/>
        <v>0</v>
      </c>
      <c r="AP199" s="74">
        <f t="shared" si="223"/>
        <v>0</v>
      </c>
      <c r="AQ199" s="74">
        <f t="shared" si="223"/>
        <v>0</v>
      </c>
      <c r="AR199" s="74">
        <f t="shared" si="223"/>
        <v>15555</v>
      </c>
      <c r="AS199" s="74">
        <f t="shared" si="223"/>
        <v>0</v>
      </c>
      <c r="AT199" s="74">
        <f t="shared" si="223"/>
        <v>0</v>
      </c>
      <c r="AU199" s="74">
        <f t="shared" si="223"/>
        <v>0</v>
      </c>
      <c r="AV199" s="74">
        <f t="shared" si="223"/>
        <v>0</v>
      </c>
      <c r="AW199" s="74">
        <f t="shared" si="223"/>
        <v>15555</v>
      </c>
      <c r="AX199" s="74">
        <f t="shared" si="223"/>
        <v>0</v>
      </c>
      <c r="AY199" s="74">
        <f t="shared" si="223"/>
        <v>0</v>
      </c>
      <c r="AZ199" s="74">
        <f t="shared" si="223"/>
        <v>0</v>
      </c>
      <c r="BA199" s="74">
        <f t="shared" si="223"/>
        <v>0</v>
      </c>
      <c r="BB199" s="74">
        <f t="shared" si="223"/>
        <v>0</v>
      </c>
      <c r="BC199" s="74">
        <f t="shared" si="223"/>
        <v>0</v>
      </c>
      <c r="BD199" s="74">
        <f t="shared" si="223"/>
        <v>15555</v>
      </c>
      <c r="BE199" s="74">
        <f t="shared" si="223"/>
        <v>0</v>
      </c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</row>
    <row r="200" spans="1:72" s="14" customFormat="1" ht="104.25" customHeight="1">
      <c r="A200" s="82" t="s">
        <v>143</v>
      </c>
      <c r="B200" s="83" t="s">
        <v>159</v>
      </c>
      <c r="C200" s="83" t="s">
        <v>127</v>
      </c>
      <c r="D200" s="84" t="s">
        <v>189</v>
      </c>
      <c r="E200" s="83" t="s">
        <v>144</v>
      </c>
      <c r="F200" s="74">
        <v>102576</v>
      </c>
      <c r="G200" s="74">
        <f>H200-F200</f>
        <v>-102576</v>
      </c>
      <c r="H200" s="74">
        <f>108465-108465</f>
        <v>0</v>
      </c>
      <c r="I200" s="74"/>
      <c r="J200" s="74">
        <f>116166-116166</f>
        <v>0</v>
      </c>
      <c r="K200" s="99"/>
      <c r="L200" s="99"/>
      <c r="M200" s="74">
        <f>H200+K200</f>
        <v>0</v>
      </c>
      <c r="N200" s="75"/>
      <c r="O200" s="74">
        <f>P200-M200</f>
        <v>15555</v>
      </c>
      <c r="P200" s="74">
        <v>15555</v>
      </c>
      <c r="Q200" s="74"/>
      <c r="R200" s="99"/>
      <c r="S200" s="74">
        <f>P200+R200</f>
        <v>15555</v>
      </c>
      <c r="T200" s="74"/>
      <c r="U200" s="97"/>
      <c r="V200" s="74">
        <f>U200+S200</f>
        <v>15555</v>
      </c>
      <c r="W200" s="74">
        <f>T200</f>
        <v>0</v>
      </c>
      <c r="X200" s="96"/>
      <c r="Y200" s="96"/>
      <c r="Z200" s="74">
        <f>V200+X200+Y200</f>
        <v>15555</v>
      </c>
      <c r="AA200" s="74">
        <f>W200+Y200</f>
        <v>0</v>
      </c>
      <c r="AB200" s="97"/>
      <c r="AC200" s="97"/>
      <c r="AD200" s="97"/>
      <c r="AE200" s="97"/>
      <c r="AF200" s="97"/>
      <c r="AG200" s="97"/>
      <c r="AH200" s="74">
        <f>Z200+AB200+AC200+AD200+AE200+AF200+AG200</f>
        <v>15555</v>
      </c>
      <c r="AI200" s="74">
        <f>AA200+AG200</f>
        <v>0</v>
      </c>
      <c r="AJ200" s="74"/>
      <c r="AK200" s="74"/>
      <c r="AL200" s="97"/>
      <c r="AM200" s="97"/>
      <c r="AN200" s="74">
        <f>AH200+AJ200+AK200+AL200+AM200</f>
        <v>15555</v>
      </c>
      <c r="AO200" s="74">
        <f>AI200+AM200</f>
        <v>0</v>
      </c>
      <c r="AP200" s="98"/>
      <c r="AQ200" s="98"/>
      <c r="AR200" s="74">
        <f>AN200+AP200+AQ200</f>
        <v>15555</v>
      </c>
      <c r="AS200" s="74">
        <f>AO200+AQ200</f>
        <v>0</v>
      </c>
      <c r="AT200" s="97"/>
      <c r="AU200" s="97"/>
      <c r="AV200" s="97"/>
      <c r="AW200" s="74">
        <f>AR200+AT200+AU200+AV200</f>
        <v>15555</v>
      </c>
      <c r="AX200" s="74">
        <f>AS200+AV200</f>
        <v>0</v>
      </c>
      <c r="AY200" s="74"/>
      <c r="AZ200" s="74"/>
      <c r="BA200" s="74"/>
      <c r="BB200" s="98"/>
      <c r="BC200" s="98"/>
      <c r="BD200" s="74">
        <f>AW200+AY200+AZ200+BA200+BB200+BC200</f>
        <v>15555</v>
      </c>
      <c r="BE200" s="74">
        <f>AX200+BC200</f>
        <v>0</v>
      </c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</row>
    <row r="201" spans="1:72" s="14" customFormat="1" ht="72.75" customHeight="1" hidden="1">
      <c r="A201" s="82" t="s">
        <v>213</v>
      </c>
      <c r="B201" s="83" t="s">
        <v>159</v>
      </c>
      <c r="C201" s="83" t="s">
        <v>127</v>
      </c>
      <c r="D201" s="84" t="s">
        <v>190</v>
      </c>
      <c r="E201" s="83"/>
      <c r="F201" s="74">
        <f aca="true" t="shared" si="224" ref="F201:T201">F202</f>
        <v>19652</v>
      </c>
      <c r="G201" s="74">
        <f t="shared" si="224"/>
        <v>5405</v>
      </c>
      <c r="H201" s="74">
        <f t="shared" si="224"/>
        <v>25057</v>
      </c>
      <c r="I201" s="74">
        <f t="shared" si="224"/>
        <v>0</v>
      </c>
      <c r="J201" s="74">
        <f t="shared" si="224"/>
        <v>26845</v>
      </c>
      <c r="K201" s="74">
        <f t="shared" si="224"/>
        <v>0</v>
      </c>
      <c r="L201" s="74">
        <f t="shared" si="224"/>
        <v>0</v>
      </c>
      <c r="M201" s="74">
        <f t="shared" si="224"/>
        <v>25057</v>
      </c>
      <c r="N201" s="74">
        <f t="shared" si="224"/>
        <v>0</v>
      </c>
      <c r="O201" s="74">
        <f t="shared" si="224"/>
        <v>-25057</v>
      </c>
      <c r="P201" s="74">
        <f t="shared" si="224"/>
        <v>0</v>
      </c>
      <c r="Q201" s="74">
        <f t="shared" si="224"/>
        <v>0</v>
      </c>
      <c r="R201" s="74">
        <f t="shared" si="224"/>
        <v>0</v>
      </c>
      <c r="S201" s="74">
        <f t="shared" si="224"/>
        <v>0</v>
      </c>
      <c r="T201" s="74">
        <f t="shared" si="224"/>
        <v>0</v>
      </c>
      <c r="U201" s="97"/>
      <c r="V201" s="98"/>
      <c r="W201" s="98"/>
      <c r="X201" s="96"/>
      <c r="Y201" s="96"/>
      <c r="Z201" s="99"/>
      <c r="AA201" s="99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8"/>
      <c r="AQ201" s="98"/>
      <c r="AR201" s="98"/>
      <c r="AS201" s="98"/>
      <c r="AT201" s="97"/>
      <c r="AU201" s="97"/>
      <c r="AV201" s="97"/>
      <c r="AW201" s="97"/>
      <c r="AX201" s="97"/>
      <c r="AY201" s="98"/>
      <c r="AZ201" s="98"/>
      <c r="BA201" s="98"/>
      <c r="BB201" s="98"/>
      <c r="BC201" s="98"/>
      <c r="BD201" s="98"/>
      <c r="BE201" s="98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</row>
    <row r="202" spans="1:72" s="14" customFormat="1" ht="105" customHeight="1" hidden="1">
      <c r="A202" s="82" t="s">
        <v>253</v>
      </c>
      <c r="B202" s="83" t="s">
        <v>159</v>
      </c>
      <c r="C202" s="83" t="s">
        <v>127</v>
      </c>
      <c r="D202" s="84" t="s">
        <v>190</v>
      </c>
      <c r="E202" s="83" t="s">
        <v>144</v>
      </c>
      <c r="F202" s="74">
        <v>19652</v>
      </c>
      <c r="G202" s="74">
        <f>H202-F202</f>
        <v>5405</v>
      </c>
      <c r="H202" s="74">
        <v>25057</v>
      </c>
      <c r="I202" s="74"/>
      <c r="J202" s="74">
        <v>26845</v>
      </c>
      <c r="K202" s="99"/>
      <c r="L202" s="99"/>
      <c r="M202" s="74">
        <f>H202+K202</f>
        <v>25057</v>
      </c>
      <c r="N202" s="75"/>
      <c r="O202" s="74">
        <f>P202-M202</f>
        <v>-25057</v>
      </c>
      <c r="P202" s="74"/>
      <c r="Q202" s="74"/>
      <c r="R202" s="99"/>
      <c r="S202" s="74">
        <f>P202+R202</f>
        <v>0</v>
      </c>
      <c r="T202" s="74"/>
      <c r="U202" s="97"/>
      <c r="V202" s="98"/>
      <c r="W202" s="98"/>
      <c r="X202" s="96"/>
      <c r="Y202" s="96"/>
      <c r="Z202" s="99"/>
      <c r="AA202" s="99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8"/>
      <c r="AQ202" s="98"/>
      <c r="AR202" s="98"/>
      <c r="AS202" s="98"/>
      <c r="AT202" s="97"/>
      <c r="AU202" s="97"/>
      <c r="AV202" s="97"/>
      <c r="AW202" s="97"/>
      <c r="AX202" s="97"/>
      <c r="AY202" s="98"/>
      <c r="AZ202" s="98"/>
      <c r="BA202" s="98"/>
      <c r="BB202" s="98"/>
      <c r="BC202" s="98"/>
      <c r="BD202" s="98"/>
      <c r="BE202" s="98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</row>
    <row r="203" spans="1:72" s="10" customFormat="1" ht="46.5" customHeight="1">
      <c r="A203" s="82" t="s">
        <v>121</v>
      </c>
      <c r="B203" s="83" t="s">
        <v>159</v>
      </c>
      <c r="C203" s="83" t="s">
        <v>127</v>
      </c>
      <c r="D203" s="84" t="s">
        <v>122</v>
      </c>
      <c r="E203" s="83"/>
      <c r="F203" s="85">
        <f>F205</f>
        <v>8395</v>
      </c>
      <c r="G203" s="85">
        <f aca="true" t="shared" si="225" ref="G203:L203">G204+G205</f>
        <v>45912</v>
      </c>
      <c r="H203" s="85">
        <f t="shared" si="225"/>
        <v>54307</v>
      </c>
      <c r="I203" s="85">
        <f t="shared" si="225"/>
        <v>0</v>
      </c>
      <c r="J203" s="85">
        <f t="shared" si="225"/>
        <v>58163</v>
      </c>
      <c r="K203" s="85">
        <f t="shared" si="225"/>
        <v>0</v>
      </c>
      <c r="L203" s="85">
        <f t="shared" si="225"/>
        <v>0</v>
      </c>
      <c r="M203" s="85">
        <f>M204+M205+M206</f>
        <v>54307</v>
      </c>
      <c r="N203" s="85">
        <f>N204+N205+N206</f>
        <v>0</v>
      </c>
      <c r="O203" s="85">
        <f aca="true" t="shared" si="226" ref="O203:AH203">O204+O205+O206+O208+O211</f>
        <v>-44257</v>
      </c>
      <c r="P203" s="85">
        <f t="shared" si="226"/>
        <v>10050</v>
      </c>
      <c r="Q203" s="85">
        <f t="shared" si="226"/>
        <v>0</v>
      </c>
      <c r="R203" s="85">
        <f t="shared" si="226"/>
        <v>0</v>
      </c>
      <c r="S203" s="85">
        <f t="shared" si="226"/>
        <v>10050</v>
      </c>
      <c r="T203" s="85">
        <f t="shared" si="226"/>
        <v>0</v>
      </c>
      <c r="U203" s="85">
        <f t="shared" si="226"/>
        <v>0</v>
      </c>
      <c r="V203" s="85">
        <f t="shared" si="226"/>
        <v>10050</v>
      </c>
      <c r="W203" s="85">
        <f t="shared" si="226"/>
        <v>0</v>
      </c>
      <c r="X203" s="85">
        <f t="shared" si="226"/>
        <v>0</v>
      </c>
      <c r="Y203" s="85">
        <f t="shared" si="226"/>
        <v>0</v>
      </c>
      <c r="Z203" s="85">
        <f t="shared" si="226"/>
        <v>10050</v>
      </c>
      <c r="AA203" s="85">
        <f t="shared" si="226"/>
        <v>0</v>
      </c>
      <c r="AB203" s="85">
        <f t="shared" si="226"/>
        <v>0</v>
      </c>
      <c r="AC203" s="85">
        <f>AC204+AC205+AC206+AC208+AC211</f>
        <v>0</v>
      </c>
      <c r="AD203" s="85">
        <f>AD204+AD205+AD206+AD208+AD211</f>
        <v>0</v>
      </c>
      <c r="AE203" s="85">
        <f>AE204+AE205+AE206+AE208+AE211</f>
        <v>0</v>
      </c>
      <c r="AF203" s="85">
        <f>AF204+AF205+AF206+AF208+AF211</f>
        <v>0</v>
      </c>
      <c r="AG203" s="85">
        <f t="shared" si="226"/>
        <v>0</v>
      </c>
      <c r="AH203" s="85">
        <f t="shared" si="226"/>
        <v>10050</v>
      </c>
      <c r="AI203" s="85">
        <f aca="true" t="shared" si="227" ref="AI203:BE203">AI204+AI205+AI206+AI208+AI211</f>
        <v>0</v>
      </c>
      <c r="AJ203" s="85">
        <f t="shared" si="227"/>
        <v>0</v>
      </c>
      <c r="AK203" s="85">
        <f t="shared" si="227"/>
        <v>0</v>
      </c>
      <c r="AL203" s="85">
        <f t="shared" si="227"/>
        <v>0</v>
      </c>
      <c r="AM203" s="85">
        <f t="shared" si="227"/>
        <v>0</v>
      </c>
      <c r="AN203" s="85">
        <f t="shared" si="227"/>
        <v>10050</v>
      </c>
      <c r="AO203" s="85">
        <f t="shared" si="227"/>
        <v>0</v>
      </c>
      <c r="AP203" s="85">
        <f t="shared" si="227"/>
        <v>0</v>
      </c>
      <c r="AQ203" s="85">
        <f t="shared" si="227"/>
        <v>0</v>
      </c>
      <c r="AR203" s="85">
        <f t="shared" si="227"/>
        <v>10050</v>
      </c>
      <c r="AS203" s="85">
        <f t="shared" si="227"/>
        <v>0</v>
      </c>
      <c r="AT203" s="85">
        <f t="shared" si="227"/>
        <v>0</v>
      </c>
      <c r="AU203" s="85">
        <f t="shared" si="227"/>
        <v>0</v>
      </c>
      <c r="AV203" s="85">
        <f t="shared" si="227"/>
        <v>0</v>
      </c>
      <c r="AW203" s="85">
        <f t="shared" si="227"/>
        <v>10050</v>
      </c>
      <c r="AX203" s="85">
        <f t="shared" si="227"/>
        <v>0</v>
      </c>
      <c r="AY203" s="85">
        <f t="shared" si="227"/>
        <v>0</v>
      </c>
      <c r="AZ203" s="85">
        <f t="shared" si="227"/>
        <v>0</v>
      </c>
      <c r="BA203" s="85">
        <f>BA204+BA205+BA206+BA208+BA211</f>
        <v>0</v>
      </c>
      <c r="BB203" s="85">
        <f t="shared" si="227"/>
        <v>0</v>
      </c>
      <c r="BC203" s="85">
        <f t="shared" si="227"/>
        <v>0</v>
      </c>
      <c r="BD203" s="85">
        <f t="shared" si="227"/>
        <v>10050</v>
      </c>
      <c r="BE203" s="85">
        <f t="shared" si="227"/>
        <v>0</v>
      </c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</row>
    <row r="204" spans="1:72" s="10" customFormat="1" ht="49.5" customHeight="1" hidden="1">
      <c r="A204" s="107" t="s">
        <v>137</v>
      </c>
      <c r="B204" s="83" t="s">
        <v>159</v>
      </c>
      <c r="C204" s="83" t="s">
        <v>127</v>
      </c>
      <c r="D204" s="84" t="s">
        <v>122</v>
      </c>
      <c r="E204" s="83" t="s">
        <v>138</v>
      </c>
      <c r="F204" s="85"/>
      <c r="G204" s="74">
        <f>H204-F204</f>
        <v>54307</v>
      </c>
      <c r="H204" s="85">
        <v>54307</v>
      </c>
      <c r="I204" s="85"/>
      <c r="J204" s="85">
        <v>58163</v>
      </c>
      <c r="K204" s="116"/>
      <c r="L204" s="116"/>
      <c r="M204" s="74">
        <f>H204+K204</f>
        <v>54307</v>
      </c>
      <c r="N204" s="75"/>
      <c r="O204" s="74">
        <f>P204-M204</f>
        <v>-54307</v>
      </c>
      <c r="P204" s="74"/>
      <c r="Q204" s="74"/>
      <c r="R204" s="116"/>
      <c r="S204" s="74">
        <f>P204+R204</f>
        <v>0</v>
      </c>
      <c r="T204" s="74"/>
      <c r="U204" s="66"/>
      <c r="V204" s="67"/>
      <c r="W204" s="67"/>
      <c r="X204" s="79"/>
      <c r="Y204" s="79"/>
      <c r="Z204" s="65"/>
      <c r="AA204" s="65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7"/>
      <c r="AQ204" s="67"/>
      <c r="AR204" s="67"/>
      <c r="AS204" s="67"/>
      <c r="AT204" s="66"/>
      <c r="AU204" s="66"/>
      <c r="AV204" s="66"/>
      <c r="AW204" s="66"/>
      <c r="AX204" s="66"/>
      <c r="AY204" s="67"/>
      <c r="AZ204" s="67"/>
      <c r="BA204" s="67"/>
      <c r="BB204" s="67"/>
      <c r="BC204" s="67"/>
      <c r="BD204" s="67"/>
      <c r="BE204" s="67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</row>
    <row r="205" spans="1:72" s="14" customFormat="1" ht="72.75" customHeight="1" hidden="1">
      <c r="A205" s="82" t="s">
        <v>253</v>
      </c>
      <c r="B205" s="83" t="s">
        <v>159</v>
      </c>
      <c r="C205" s="83" t="s">
        <v>127</v>
      </c>
      <c r="D205" s="84" t="s">
        <v>122</v>
      </c>
      <c r="E205" s="83" t="s">
        <v>144</v>
      </c>
      <c r="F205" s="74">
        <v>8395</v>
      </c>
      <c r="G205" s="74">
        <f>H205-F205</f>
        <v>-8395</v>
      </c>
      <c r="H205" s="97"/>
      <c r="I205" s="97"/>
      <c r="J205" s="97"/>
      <c r="K205" s="97"/>
      <c r="L205" s="97"/>
      <c r="M205" s="74">
        <f>H205+K205</f>
        <v>0</v>
      </c>
      <c r="N205" s="75"/>
      <c r="O205" s="74">
        <f>O214+O216</f>
        <v>0</v>
      </c>
      <c r="P205" s="74">
        <f>P214+P216</f>
        <v>0</v>
      </c>
      <c r="Q205" s="74"/>
      <c r="R205" s="97"/>
      <c r="S205" s="97"/>
      <c r="T205" s="74"/>
      <c r="U205" s="97"/>
      <c r="V205" s="98"/>
      <c r="W205" s="98"/>
      <c r="X205" s="96"/>
      <c r="Y205" s="96"/>
      <c r="Z205" s="99"/>
      <c r="AA205" s="99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8"/>
      <c r="AQ205" s="98"/>
      <c r="AR205" s="98"/>
      <c r="AS205" s="98"/>
      <c r="AT205" s="97"/>
      <c r="AU205" s="97"/>
      <c r="AV205" s="97"/>
      <c r="AW205" s="97"/>
      <c r="AX205" s="97"/>
      <c r="AY205" s="98"/>
      <c r="AZ205" s="98"/>
      <c r="BA205" s="98"/>
      <c r="BB205" s="98"/>
      <c r="BC205" s="98"/>
      <c r="BD205" s="98"/>
      <c r="BE205" s="98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</row>
    <row r="206" spans="1:72" s="37" customFormat="1" ht="94.5" customHeight="1">
      <c r="A206" s="82" t="s">
        <v>268</v>
      </c>
      <c r="B206" s="83" t="s">
        <v>159</v>
      </c>
      <c r="C206" s="83" t="s">
        <v>127</v>
      </c>
      <c r="D206" s="84" t="s">
        <v>267</v>
      </c>
      <c r="E206" s="83"/>
      <c r="F206" s="74"/>
      <c r="G206" s="74"/>
      <c r="H206" s="97"/>
      <c r="I206" s="97"/>
      <c r="J206" s="97"/>
      <c r="K206" s="97"/>
      <c r="L206" s="97"/>
      <c r="M206" s="74">
        <f aca="true" t="shared" si="228" ref="M206:BE206">M207</f>
        <v>0</v>
      </c>
      <c r="N206" s="75">
        <f t="shared" si="228"/>
        <v>0</v>
      </c>
      <c r="O206" s="74">
        <f t="shared" si="228"/>
        <v>4050</v>
      </c>
      <c r="P206" s="74">
        <f t="shared" si="228"/>
        <v>4050</v>
      </c>
      <c r="Q206" s="74">
        <f t="shared" si="228"/>
        <v>0</v>
      </c>
      <c r="R206" s="74">
        <f t="shared" si="228"/>
        <v>0</v>
      </c>
      <c r="S206" s="74">
        <f t="shared" si="228"/>
        <v>4050</v>
      </c>
      <c r="T206" s="74">
        <f t="shared" si="228"/>
        <v>0</v>
      </c>
      <c r="U206" s="74">
        <f t="shared" si="228"/>
        <v>0</v>
      </c>
      <c r="V206" s="74">
        <f t="shared" si="228"/>
        <v>4050</v>
      </c>
      <c r="W206" s="74">
        <f t="shared" si="228"/>
        <v>0</v>
      </c>
      <c r="X206" s="74">
        <f t="shared" si="228"/>
        <v>0</v>
      </c>
      <c r="Y206" s="74">
        <f t="shared" si="228"/>
        <v>0</v>
      </c>
      <c r="Z206" s="74">
        <f t="shared" si="228"/>
        <v>4050</v>
      </c>
      <c r="AA206" s="74">
        <f t="shared" si="228"/>
        <v>0</v>
      </c>
      <c r="AB206" s="74">
        <f t="shared" si="228"/>
        <v>0</v>
      </c>
      <c r="AC206" s="74">
        <f t="shared" si="228"/>
        <v>0</v>
      </c>
      <c r="AD206" s="74">
        <f t="shared" si="228"/>
        <v>0</v>
      </c>
      <c r="AE206" s="74">
        <f t="shared" si="228"/>
        <v>0</v>
      </c>
      <c r="AF206" s="74">
        <f t="shared" si="228"/>
        <v>0</v>
      </c>
      <c r="AG206" s="74">
        <f t="shared" si="228"/>
        <v>0</v>
      </c>
      <c r="AH206" s="74">
        <f t="shared" si="228"/>
        <v>4050</v>
      </c>
      <c r="AI206" s="74">
        <f t="shared" si="228"/>
        <v>0</v>
      </c>
      <c r="AJ206" s="74">
        <f t="shared" si="228"/>
        <v>0</v>
      </c>
      <c r="AK206" s="74">
        <f t="shared" si="228"/>
        <v>0</v>
      </c>
      <c r="AL206" s="74">
        <f t="shared" si="228"/>
        <v>0</v>
      </c>
      <c r="AM206" s="74">
        <f t="shared" si="228"/>
        <v>0</v>
      </c>
      <c r="AN206" s="74">
        <f t="shared" si="228"/>
        <v>4050</v>
      </c>
      <c r="AO206" s="74">
        <f t="shared" si="228"/>
        <v>0</v>
      </c>
      <c r="AP206" s="74">
        <f t="shared" si="228"/>
        <v>0</v>
      </c>
      <c r="AQ206" s="74">
        <f t="shared" si="228"/>
        <v>0</v>
      </c>
      <c r="AR206" s="74">
        <f t="shared" si="228"/>
        <v>4050</v>
      </c>
      <c r="AS206" s="74">
        <f t="shared" si="228"/>
        <v>0</v>
      </c>
      <c r="AT206" s="74">
        <f t="shared" si="228"/>
        <v>0</v>
      </c>
      <c r="AU206" s="74">
        <f t="shared" si="228"/>
        <v>0</v>
      </c>
      <c r="AV206" s="74">
        <f t="shared" si="228"/>
        <v>0</v>
      </c>
      <c r="AW206" s="74">
        <f t="shared" si="228"/>
        <v>4050</v>
      </c>
      <c r="AX206" s="74">
        <f t="shared" si="228"/>
        <v>0</v>
      </c>
      <c r="AY206" s="74">
        <f t="shared" si="228"/>
        <v>0</v>
      </c>
      <c r="AZ206" s="74">
        <f t="shared" si="228"/>
        <v>0</v>
      </c>
      <c r="BA206" s="74">
        <f t="shared" si="228"/>
        <v>0</v>
      </c>
      <c r="BB206" s="74">
        <f t="shared" si="228"/>
        <v>0</v>
      </c>
      <c r="BC206" s="74">
        <f t="shared" si="228"/>
        <v>0</v>
      </c>
      <c r="BD206" s="74">
        <f t="shared" si="228"/>
        <v>4050</v>
      </c>
      <c r="BE206" s="74">
        <f t="shared" si="228"/>
        <v>0</v>
      </c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</row>
    <row r="207" spans="1:72" s="37" customFormat="1" ht="112.5" customHeight="1">
      <c r="A207" s="82" t="s">
        <v>252</v>
      </c>
      <c r="B207" s="83" t="s">
        <v>159</v>
      </c>
      <c r="C207" s="83" t="s">
        <v>127</v>
      </c>
      <c r="D207" s="84" t="s">
        <v>267</v>
      </c>
      <c r="E207" s="83" t="s">
        <v>152</v>
      </c>
      <c r="F207" s="74"/>
      <c r="G207" s="74"/>
      <c r="H207" s="97"/>
      <c r="I207" s="97"/>
      <c r="J207" s="97"/>
      <c r="K207" s="97"/>
      <c r="L207" s="97"/>
      <c r="M207" s="74"/>
      <c r="N207" s="75"/>
      <c r="O207" s="74">
        <f>P207-M207</f>
        <v>4050</v>
      </c>
      <c r="P207" s="74">
        <v>4050</v>
      </c>
      <c r="Q207" s="74"/>
      <c r="R207" s="97"/>
      <c r="S207" s="74">
        <f>P207+R207</f>
        <v>4050</v>
      </c>
      <c r="T207" s="74"/>
      <c r="U207" s="133"/>
      <c r="V207" s="74">
        <f>U207+S207</f>
        <v>4050</v>
      </c>
      <c r="W207" s="74">
        <f>T207</f>
        <v>0</v>
      </c>
      <c r="X207" s="96"/>
      <c r="Y207" s="96"/>
      <c r="Z207" s="74">
        <f>V207+X207+Y207</f>
        <v>4050</v>
      </c>
      <c r="AA207" s="74">
        <f>W207+Y207</f>
        <v>0</v>
      </c>
      <c r="AB207" s="97"/>
      <c r="AC207" s="97"/>
      <c r="AD207" s="97"/>
      <c r="AE207" s="97"/>
      <c r="AF207" s="97"/>
      <c r="AG207" s="97"/>
      <c r="AH207" s="74">
        <f>Z207+AB207+AC207+AD207+AE207+AF207+AG207</f>
        <v>4050</v>
      </c>
      <c r="AI207" s="74">
        <f>AA207+AG207</f>
        <v>0</v>
      </c>
      <c r="AJ207" s="74"/>
      <c r="AK207" s="74"/>
      <c r="AL207" s="97"/>
      <c r="AM207" s="97"/>
      <c r="AN207" s="74">
        <f>AH207+AJ207+AK207+AL207+AM207</f>
        <v>4050</v>
      </c>
      <c r="AO207" s="74">
        <f>AI207+AM207</f>
        <v>0</v>
      </c>
      <c r="AP207" s="98"/>
      <c r="AQ207" s="98"/>
      <c r="AR207" s="74">
        <f>AN207+AP207+AQ207</f>
        <v>4050</v>
      </c>
      <c r="AS207" s="74">
        <f>AO207+AQ207</f>
        <v>0</v>
      </c>
      <c r="AT207" s="97"/>
      <c r="AU207" s="97"/>
      <c r="AV207" s="97"/>
      <c r="AW207" s="74">
        <f>AR207+AT207+AU207+AV207</f>
        <v>4050</v>
      </c>
      <c r="AX207" s="74">
        <f>AS207+AV207</f>
        <v>0</v>
      </c>
      <c r="AY207" s="74"/>
      <c r="AZ207" s="74"/>
      <c r="BA207" s="74"/>
      <c r="BB207" s="98"/>
      <c r="BC207" s="98"/>
      <c r="BD207" s="74">
        <f>AW207+AY207+AZ207+BA207+BB207+BC207</f>
        <v>4050</v>
      </c>
      <c r="BE207" s="74">
        <f>AX207+BC207</f>
        <v>0</v>
      </c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</row>
    <row r="208" spans="1:72" s="37" customFormat="1" ht="120" customHeight="1">
      <c r="A208" s="82" t="s">
        <v>334</v>
      </c>
      <c r="B208" s="83" t="s">
        <v>159</v>
      </c>
      <c r="C208" s="83" t="s">
        <v>127</v>
      </c>
      <c r="D208" s="84" t="s">
        <v>316</v>
      </c>
      <c r="E208" s="83"/>
      <c r="F208" s="74"/>
      <c r="G208" s="74"/>
      <c r="H208" s="97"/>
      <c r="I208" s="97"/>
      <c r="J208" s="97"/>
      <c r="K208" s="97"/>
      <c r="L208" s="97"/>
      <c r="M208" s="74"/>
      <c r="N208" s="75"/>
      <c r="O208" s="74">
        <f aca="true" t="shared" si="229" ref="O208:AG209">O209</f>
        <v>4000</v>
      </c>
      <c r="P208" s="74">
        <f t="shared" si="229"/>
        <v>4000</v>
      </c>
      <c r="Q208" s="74">
        <f t="shared" si="229"/>
        <v>0</v>
      </c>
      <c r="R208" s="74">
        <f t="shared" si="229"/>
        <v>0</v>
      </c>
      <c r="S208" s="74">
        <f t="shared" si="229"/>
        <v>4000</v>
      </c>
      <c r="T208" s="74">
        <f t="shared" si="229"/>
        <v>0</v>
      </c>
      <c r="U208" s="74">
        <f t="shared" si="229"/>
        <v>0</v>
      </c>
      <c r="V208" s="74">
        <f t="shared" si="229"/>
        <v>4000</v>
      </c>
      <c r="W208" s="74">
        <f t="shared" si="229"/>
        <v>0</v>
      </c>
      <c r="X208" s="74">
        <f t="shared" si="229"/>
        <v>0</v>
      </c>
      <c r="Y208" s="74">
        <f t="shared" si="229"/>
        <v>0</v>
      </c>
      <c r="Z208" s="74">
        <f t="shared" si="229"/>
        <v>4000</v>
      </c>
      <c r="AA208" s="74">
        <f t="shared" si="229"/>
        <v>0</v>
      </c>
      <c r="AB208" s="74">
        <f t="shared" si="229"/>
        <v>0</v>
      </c>
      <c r="AC208" s="74">
        <f t="shared" si="229"/>
        <v>0</v>
      </c>
      <c r="AD208" s="74">
        <f t="shared" si="229"/>
        <v>0</v>
      </c>
      <c r="AE208" s="74">
        <f t="shared" si="229"/>
        <v>0</v>
      </c>
      <c r="AF208" s="74">
        <f t="shared" si="229"/>
        <v>0</v>
      </c>
      <c r="AG208" s="74">
        <f t="shared" si="229"/>
        <v>0</v>
      </c>
      <c r="AH208" s="74">
        <f aca="true" t="shared" si="230" ref="AA208:AP209">AH209</f>
        <v>4000</v>
      </c>
      <c r="AI208" s="74">
        <f t="shared" si="230"/>
        <v>0</v>
      </c>
      <c r="AJ208" s="74">
        <f t="shared" si="230"/>
        <v>0</v>
      </c>
      <c r="AK208" s="74">
        <f t="shared" si="230"/>
        <v>0</v>
      </c>
      <c r="AL208" s="74">
        <f t="shared" si="230"/>
        <v>0</v>
      </c>
      <c r="AM208" s="74">
        <f t="shared" si="230"/>
        <v>0</v>
      </c>
      <c r="AN208" s="74">
        <f t="shared" si="230"/>
        <v>4000</v>
      </c>
      <c r="AO208" s="74">
        <f t="shared" si="230"/>
        <v>0</v>
      </c>
      <c r="AP208" s="74">
        <f t="shared" si="230"/>
        <v>0</v>
      </c>
      <c r="AQ208" s="74">
        <f aca="true" t="shared" si="231" ref="AQ208:BE209">AQ209</f>
        <v>0</v>
      </c>
      <c r="AR208" s="74">
        <f t="shared" si="231"/>
        <v>4000</v>
      </c>
      <c r="AS208" s="74">
        <f t="shared" si="231"/>
        <v>0</v>
      </c>
      <c r="AT208" s="74">
        <f t="shared" si="231"/>
        <v>0</v>
      </c>
      <c r="AU208" s="74">
        <f t="shared" si="231"/>
        <v>0</v>
      </c>
      <c r="AV208" s="74">
        <f t="shared" si="231"/>
        <v>0</v>
      </c>
      <c r="AW208" s="74">
        <f t="shared" si="231"/>
        <v>4000</v>
      </c>
      <c r="AX208" s="74">
        <f t="shared" si="231"/>
        <v>0</v>
      </c>
      <c r="AY208" s="74">
        <f t="shared" si="231"/>
        <v>0</v>
      </c>
      <c r="AZ208" s="74">
        <f t="shared" si="231"/>
        <v>0</v>
      </c>
      <c r="BA208" s="74">
        <f t="shared" si="231"/>
        <v>0</v>
      </c>
      <c r="BB208" s="74">
        <f t="shared" si="231"/>
        <v>0</v>
      </c>
      <c r="BC208" s="74">
        <f t="shared" si="231"/>
        <v>0</v>
      </c>
      <c r="BD208" s="74">
        <f t="shared" si="231"/>
        <v>4000</v>
      </c>
      <c r="BE208" s="74">
        <f t="shared" si="231"/>
        <v>0</v>
      </c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</row>
    <row r="209" spans="1:72" s="14" customFormat="1" ht="177" customHeight="1">
      <c r="A209" s="82" t="s">
        <v>280</v>
      </c>
      <c r="B209" s="83" t="s">
        <v>159</v>
      </c>
      <c r="C209" s="83" t="s">
        <v>127</v>
      </c>
      <c r="D209" s="84" t="s">
        <v>335</v>
      </c>
      <c r="E209" s="83"/>
      <c r="F209" s="74"/>
      <c r="G209" s="74"/>
      <c r="H209" s="97"/>
      <c r="I209" s="97"/>
      <c r="J209" s="97"/>
      <c r="K209" s="97"/>
      <c r="L209" s="97"/>
      <c r="M209" s="74"/>
      <c r="N209" s="75"/>
      <c r="O209" s="74">
        <f t="shared" si="229"/>
        <v>4000</v>
      </c>
      <c r="P209" s="74">
        <f t="shared" si="229"/>
        <v>4000</v>
      </c>
      <c r="Q209" s="74">
        <f t="shared" si="229"/>
        <v>0</v>
      </c>
      <c r="R209" s="74">
        <f t="shared" si="229"/>
        <v>0</v>
      </c>
      <c r="S209" s="74">
        <f t="shared" si="229"/>
        <v>4000</v>
      </c>
      <c r="T209" s="74">
        <f t="shared" si="229"/>
        <v>0</v>
      </c>
      <c r="U209" s="74">
        <f t="shared" si="229"/>
        <v>0</v>
      </c>
      <c r="V209" s="74">
        <f t="shared" si="229"/>
        <v>4000</v>
      </c>
      <c r="W209" s="74">
        <f t="shared" si="229"/>
        <v>0</v>
      </c>
      <c r="X209" s="74">
        <f t="shared" si="229"/>
        <v>0</v>
      </c>
      <c r="Y209" s="74">
        <f t="shared" si="229"/>
        <v>0</v>
      </c>
      <c r="Z209" s="74">
        <f t="shared" si="229"/>
        <v>4000</v>
      </c>
      <c r="AA209" s="74">
        <f t="shared" si="230"/>
        <v>0</v>
      </c>
      <c r="AB209" s="74">
        <f t="shared" si="230"/>
        <v>0</v>
      </c>
      <c r="AC209" s="74">
        <f t="shared" si="230"/>
        <v>0</v>
      </c>
      <c r="AD209" s="74">
        <f t="shared" si="230"/>
        <v>0</v>
      </c>
      <c r="AE209" s="74">
        <f t="shared" si="230"/>
        <v>0</v>
      </c>
      <c r="AF209" s="74">
        <f t="shared" si="230"/>
        <v>0</v>
      </c>
      <c r="AG209" s="74">
        <f t="shared" si="230"/>
        <v>0</v>
      </c>
      <c r="AH209" s="74">
        <f t="shared" si="230"/>
        <v>4000</v>
      </c>
      <c r="AI209" s="74">
        <f t="shared" si="230"/>
        <v>0</v>
      </c>
      <c r="AJ209" s="74">
        <f t="shared" si="230"/>
        <v>0</v>
      </c>
      <c r="AK209" s="74">
        <f t="shared" si="230"/>
        <v>0</v>
      </c>
      <c r="AL209" s="74">
        <f t="shared" si="230"/>
        <v>0</v>
      </c>
      <c r="AM209" s="74">
        <f t="shared" si="230"/>
        <v>0</v>
      </c>
      <c r="AN209" s="74">
        <f t="shared" si="230"/>
        <v>4000</v>
      </c>
      <c r="AO209" s="74">
        <f t="shared" si="230"/>
        <v>0</v>
      </c>
      <c r="AP209" s="74">
        <f t="shared" si="230"/>
        <v>0</v>
      </c>
      <c r="AQ209" s="74">
        <f t="shared" si="231"/>
        <v>0</v>
      </c>
      <c r="AR209" s="74">
        <f t="shared" si="231"/>
        <v>4000</v>
      </c>
      <c r="AS209" s="74">
        <f t="shared" si="231"/>
        <v>0</v>
      </c>
      <c r="AT209" s="74">
        <f t="shared" si="231"/>
        <v>0</v>
      </c>
      <c r="AU209" s="74">
        <f t="shared" si="231"/>
        <v>0</v>
      </c>
      <c r="AV209" s="74">
        <f t="shared" si="231"/>
        <v>0</v>
      </c>
      <c r="AW209" s="74">
        <f t="shared" si="231"/>
        <v>4000</v>
      </c>
      <c r="AX209" s="74">
        <f t="shared" si="231"/>
        <v>0</v>
      </c>
      <c r="AY209" s="74">
        <f t="shared" si="231"/>
        <v>0</v>
      </c>
      <c r="AZ209" s="74">
        <f t="shared" si="231"/>
        <v>0</v>
      </c>
      <c r="BA209" s="74">
        <f t="shared" si="231"/>
        <v>0</v>
      </c>
      <c r="BB209" s="74">
        <f t="shared" si="231"/>
        <v>0</v>
      </c>
      <c r="BC209" s="74">
        <f t="shared" si="231"/>
        <v>0</v>
      </c>
      <c r="BD209" s="74">
        <f t="shared" si="231"/>
        <v>4000</v>
      </c>
      <c r="BE209" s="74">
        <f t="shared" si="231"/>
        <v>0</v>
      </c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</row>
    <row r="210" spans="1:72" s="14" customFormat="1" ht="107.25" customHeight="1">
      <c r="A210" s="82" t="s">
        <v>253</v>
      </c>
      <c r="B210" s="83" t="s">
        <v>159</v>
      </c>
      <c r="C210" s="83" t="s">
        <v>127</v>
      </c>
      <c r="D210" s="84" t="s">
        <v>335</v>
      </c>
      <c r="E210" s="83" t="s">
        <v>144</v>
      </c>
      <c r="F210" s="74"/>
      <c r="G210" s="74"/>
      <c r="H210" s="97"/>
      <c r="I210" s="97"/>
      <c r="J210" s="97"/>
      <c r="K210" s="97"/>
      <c r="L210" s="97"/>
      <c r="M210" s="74"/>
      <c r="N210" s="75"/>
      <c r="O210" s="74">
        <f>P210-M210</f>
        <v>4000</v>
      </c>
      <c r="P210" s="74">
        <v>4000</v>
      </c>
      <c r="Q210" s="74"/>
      <c r="R210" s="97"/>
      <c r="S210" s="74">
        <f>P210+R210</f>
        <v>4000</v>
      </c>
      <c r="T210" s="74"/>
      <c r="U210" s="97"/>
      <c r="V210" s="74">
        <f>U210+S210</f>
        <v>4000</v>
      </c>
      <c r="W210" s="74">
        <f>T210</f>
        <v>0</v>
      </c>
      <c r="X210" s="96"/>
      <c r="Y210" s="96"/>
      <c r="Z210" s="74">
        <f>V210+X210+Y210</f>
        <v>4000</v>
      </c>
      <c r="AA210" s="74">
        <f>W210+Y210</f>
        <v>0</v>
      </c>
      <c r="AB210" s="97"/>
      <c r="AC210" s="97"/>
      <c r="AD210" s="97"/>
      <c r="AE210" s="97"/>
      <c r="AF210" s="97"/>
      <c r="AG210" s="97"/>
      <c r="AH210" s="74">
        <f>Z210+AB210+AC210+AD210+AE210+AF210+AG210</f>
        <v>4000</v>
      </c>
      <c r="AI210" s="74">
        <f>AA210+AG210</f>
        <v>0</v>
      </c>
      <c r="AJ210" s="74"/>
      <c r="AK210" s="74"/>
      <c r="AL210" s="97"/>
      <c r="AM210" s="97"/>
      <c r="AN210" s="74">
        <f>AH210+AJ210+AK210+AL210+AM210</f>
        <v>4000</v>
      </c>
      <c r="AO210" s="74">
        <f>AI210+AM210</f>
        <v>0</v>
      </c>
      <c r="AP210" s="98"/>
      <c r="AQ210" s="98"/>
      <c r="AR210" s="74">
        <f>AN210+AP210+AQ210</f>
        <v>4000</v>
      </c>
      <c r="AS210" s="74">
        <f>AO210+AQ210</f>
        <v>0</v>
      </c>
      <c r="AT210" s="97"/>
      <c r="AU210" s="97"/>
      <c r="AV210" s="97"/>
      <c r="AW210" s="74">
        <f>AR210+AT210+AU210+AV210</f>
        <v>4000</v>
      </c>
      <c r="AX210" s="74">
        <f>AS210+AV210</f>
        <v>0</v>
      </c>
      <c r="AY210" s="74"/>
      <c r="AZ210" s="74"/>
      <c r="BA210" s="74"/>
      <c r="BB210" s="98"/>
      <c r="BC210" s="98"/>
      <c r="BD210" s="74">
        <f>AW210+AY210+AZ210+BA210+BB210+BC210</f>
        <v>4000</v>
      </c>
      <c r="BE210" s="74">
        <f>AX210+BC210</f>
        <v>0</v>
      </c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</row>
    <row r="211" spans="1:72" s="14" customFormat="1" ht="41.25" customHeight="1">
      <c r="A211" s="82" t="s">
        <v>357</v>
      </c>
      <c r="B211" s="83" t="s">
        <v>159</v>
      </c>
      <c r="C211" s="83" t="s">
        <v>127</v>
      </c>
      <c r="D211" s="84" t="s">
        <v>317</v>
      </c>
      <c r="E211" s="83"/>
      <c r="F211" s="74"/>
      <c r="G211" s="74"/>
      <c r="H211" s="97"/>
      <c r="I211" s="97"/>
      <c r="J211" s="97"/>
      <c r="K211" s="97"/>
      <c r="L211" s="97"/>
      <c r="M211" s="74"/>
      <c r="N211" s="75"/>
      <c r="O211" s="74">
        <f aca="true" t="shared" si="232" ref="O211:AG212">O212</f>
        <v>2000</v>
      </c>
      <c r="P211" s="74">
        <f t="shared" si="232"/>
        <v>2000</v>
      </c>
      <c r="Q211" s="74">
        <f t="shared" si="232"/>
        <v>0</v>
      </c>
      <c r="R211" s="74">
        <f t="shared" si="232"/>
        <v>0</v>
      </c>
      <c r="S211" s="74">
        <f t="shared" si="232"/>
        <v>2000</v>
      </c>
      <c r="T211" s="74">
        <f t="shared" si="232"/>
        <v>0</v>
      </c>
      <c r="U211" s="74">
        <f t="shared" si="232"/>
        <v>0</v>
      </c>
      <c r="V211" s="74">
        <f t="shared" si="232"/>
        <v>2000</v>
      </c>
      <c r="W211" s="74">
        <f t="shared" si="232"/>
        <v>0</v>
      </c>
      <c r="X211" s="74">
        <f t="shared" si="232"/>
        <v>0</v>
      </c>
      <c r="Y211" s="74">
        <f t="shared" si="232"/>
        <v>0</v>
      </c>
      <c r="Z211" s="74">
        <f t="shared" si="232"/>
        <v>2000</v>
      </c>
      <c r="AA211" s="74">
        <f t="shared" si="232"/>
        <v>0</v>
      </c>
      <c r="AB211" s="74">
        <f t="shared" si="232"/>
        <v>0</v>
      </c>
      <c r="AC211" s="74">
        <f t="shared" si="232"/>
        <v>0</v>
      </c>
      <c r="AD211" s="74">
        <f t="shared" si="232"/>
        <v>0</v>
      </c>
      <c r="AE211" s="74">
        <f t="shared" si="232"/>
        <v>0</v>
      </c>
      <c r="AF211" s="74">
        <f t="shared" si="232"/>
        <v>0</v>
      </c>
      <c r="AG211" s="74">
        <f t="shared" si="232"/>
        <v>0</v>
      </c>
      <c r="AH211" s="74">
        <f aca="true" t="shared" si="233" ref="AA211:AP212">AH212</f>
        <v>2000</v>
      </c>
      <c r="AI211" s="74">
        <f t="shared" si="233"/>
        <v>0</v>
      </c>
      <c r="AJ211" s="74">
        <f t="shared" si="233"/>
        <v>0</v>
      </c>
      <c r="AK211" s="74">
        <f t="shared" si="233"/>
        <v>0</v>
      </c>
      <c r="AL211" s="74">
        <f t="shared" si="233"/>
        <v>0</v>
      </c>
      <c r="AM211" s="74">
        <f t="shared" si="233"/>
        <v>0</v>
      </c>
      <c r="AN211" s="74">
        <f t="shared" si="233"/>
        <v>2000</v>
      </c>
      <c r="AO211" s="74">
        <f t="shared" si="233"/>
        <v>0</v>
      </c>
      <c r="AP211" s="74">
        <f t="shared" si="233"/>
        <v>0</v>
      </c>
      <c r="AQ211" s="74">
        <f aca="true" t="shared" si="234" ref="AO211:BE212">AQ212</f>
        <v>0</v>
      </c>
      <c r="AR211" s="74">
        <f t="shared" si="234"/>
        <v>2000</v>
      </c>
      <c r="AS211" s="74">
        <f t="shared" si="234"/>
        <v>0</v>
      </c>
      <c r="AT211" s="74">
        <f t="shared" si="234"/>
        <v>0</v>
      </c>
      <c r="AU211" s="74">
        <f t="shared" si="234"/>
        <v>0</v>
      </c>
      <c r="AV211" s="74">
        <f t="shared" si="234"/>
        <v>0</v>
      </c>
      <c r="AW211" s="74">
        <f t="shared" si="234"/>
        <v>2000</v>
      </c>
      <c r="AX211" s="74">
        <f t="shared" si="234"/>
        <v>0</v>
      </c>
      <c r="AY211" s="74">
        <f t="shared" si="234"/>
        <v>0</v>
      </c>
      <c r="AZ211" s="74">
        <f t="shared" si="234"/>
        <v>0</v>
      </c>
      <c r="BA211" s="74">
        <f t="shared" si="234"/>
        <v>0</v>
      </c>
      <c r="BB211" s="74">
        <f t="shared" si="234"/>
        <v>0</v>
      </c>
      <c r="BC211" s="74">
        <f t="shared" si="234"/>
        <v>0</v>
      </c>
      <c r="BD211" s="74">
        <f t="shared" si="234"/>
        <v>2000</v>
      </c>
      <c r="BE211" s="74">
        <f t="shared" si="234"/>
        <v>0</v>
      </c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</row>
    <row r="212" spans="1:72" s="14" customFormat="1" ht="119.25" customHeight="1">
      <c r="A212" s="82" t="s">
        <v>362</v>
      </c>
      <c r="B212" s="83" t="s">
        <v>159</v>
      </c>
      <c r="C212" s="83" t="s">
        <v>127</v>
      </c>
      <c r="D212" s="84" t="s">
        <v>318</v>
      </c>
      <c r="E212" s="83"/>
      <c r="F212" s="74"/>
      <c r="G212" s="74"/>
      <c r="H212" s="97"/>
      <c r="I212" s="97"/>
      <c r="J212" s="97"/>
      <c r="K212" s="97"/>
      <c r="L212" s="97"/>
      <c r="M212" s="74"/>
      <c r="N212" s="75"/>
      <c r="O212" s="74">
        <f t="shared" si="232"/>
        <v>2000</v>
      </c>
      <c r="P212" s="74">
        <f t="shared" si="232"/>
        <v>2000</v>
      </c>
      <c r="Q212" s="74">
        <f t="shared" si="232"/>
        <v>0</v>
      </c>
      <c r="R212" s="74">
        <f t="shared" si="232"/>
        <v>0</v>
      </c>
      <c r="S212" s="74">
        <f t="shared" si="232"/>
        <v>2000</v>
      </c>
      <c r="T212" s="74">
        <f t="shared" si="232"/>
        <v>0</v>
      </c>
      <c r="U212" s="74">
        <f t="shared" si="232"/>
        <v>0</v>
      </c>
      <c r="V212" s="74">
        <f t="shared" si="232"/>
        <v>2000</v>
      </c>
      <c r="W212" s="74">
        <f t="shared" si="232"/>
        <v>0</v>
      </c>
      <c r="X212" s="74">
        <f t="shared" si="232"/>
        <v>0</v>
      </c>
      <c r="Y212" s="74">
        <f t="shared" si="232"/>
        <v>0</v>
      </c>
      <c r="Z212" s="74">
        <f t="shared" si="232"/>
        <v>2000</v>
      </c>
      <c r="AA212" s="74">
        <f t="shared" si="233"/>
        <v>0</v>
      </c>
      <c r="AB212" s="74">
        <f t="shared" si="233"/>
        <v>0</v>
      </c>
      <c r="AC212" s="74">
        <f t="shared" si="233"/>
        <v>0</v>
      </c>
      <c r="AD212" s="74">
        <f t="shared" si="233"/>
        <v>0</v>
      </c>
      <c r="AE212" s="74">
        <f t="shared" si="233"/>
        <v>0</v>
      </c>
      <c r="AF212" s="74">
        <f t="shared" si="233"/>
        <v>0</v>
      </c>
      <c r="AG212" s="74">
        <f t="shared" si="233"/>
        <v>0</v>
      </c>
      <c r="AH212" s="74">
        <f t="shared" si="233"/>
        <v>2000</v>
      </c>
      <c r="AI212" s="74">
        <f t="shared" si="233"/>
        <v>0</v>
      </c>
      <c r="AJ212" s="74">
        <f t="shared" si="233"/>
        <v>0</v>
      </c>
      <c r="AK212" s="74">
        <f t="shared" si="233"/>
        <v>0</v>
      </c>
      <c r="AL212" s="74">
        <f t="shared" si="233"/>
        <v>0</v>
      </c>
      <c r="AM212" s="74">
        <f t="shared" si="233"/>
        <v>0</v>
      </c>
      <c r="AN212" s="74">
        <f t="shared" si="233"/>
        <v>2000</v>
      </c>
      <c r="AO212" s="74">
        <f t="shared" si="234"/>
        <v>0</v>
      </c>
      <c r="AP212" s="74">
        <f t="shared" si="234"/>
        <v>0</v>
      </c>
      <c r="AQ212" s="74">
        <f t="shared" si="234"/>
        <v>0</v>
      </c>
      <c r="AR212" s="74">
        <f t="shared" si="234"/>
        <v>2000</v>
      </c>
      <c r="AS212" s="74">
        <f t="shared" si="234"/>
        <v>0</v>
      </c>
      <c r="AT212" s="74">
        <f t="shared" si="234"/>
        <v>0</v>
      </c>
      <c r="AU212" s="74">
        <f t="shared" si="234"/>
        <v>0</v>
      </c>
      <c r="AV212" s="74">
        <f t="shared" si="234"/>
        <v>0</v>
      </c>
      <c r="AW212" s="74">
        <f t="shared" si="234"/>
        <v>2000</v>
      </c>
      <c r="AX212" s="74">
        <f t="shared" si="234"/>
        <v>0</v>
      </c>
      <c r="AY212" s="74">
        <f t="shared" si="234"/>
        <v>0</v>
      </c>
      <c r="AZ212" s="74">
        <f t="shared" si="234"/>
        <v>0</v>
      </c>
      <c r="BA212" s="74">
        <f t="shared" si="234"/>
        <v>0</v>
      </c>
      <c r="BB212" s="74">
        <f t="shared" si="234"/>
        <v>0</v>
      </c>
      <c r="BC212" s="74">
        <f t="shared" si="234"/>
        <v>0</v>
      </c>
      <c r="BD212" s="74">
        <f t="shared" si="234"/>
        <v>2000</v>
      </c>
      <c r="BE212" s="74">
        <f t="shared" si="234"/>
        <v>0</v>
      </c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</row>
    <row r="213" spans="1:72" s="14" customFormat="1" ht="114" customHeight="1">
      <c r="A213" s="82" t="s">
        <v>253</v>
      </c>
      <c r="B213" s="83" t="s">
        <v>159</v>
      </c>
      <c r="C213" s="83" t="s">
        <v>127</v>
      </c>
      <c r="D213" s="84" t="s">
        <v>318</v>
      </c>
      <c r="E213" s="83" t="s">
        <v>144</v>
      </c>
      <c r="F213" s="74"/>
      <c r="G213" s="74"/>
      <c r="H213" s="97"/>
      <c r="I213" s="97"/>
      <c r="J213" s="97"/>
      <c r="K213" s="97"/>
      <c r="L213" s="97"/>
      <c r="M213" s="74"/>
      <c r="N213" s="75"/>
      <c r="O213" s="74">
        <f>P213-M213</f>
        <v>2000</v>
      </c>
      <c r="P213" s="74">
        <v>2000</v>
      </c>
      <c r="Q213" s="74"/>
      <c r="R213" s="97"/>
      <c r="S213" s="74">
        <f>P213+R213</f>
        <v>2000</v>
      </c>
      <c r="T213" s="74"/>
      <c r="U213" s="97"/>
      <c r="V213" s="74">
        <f>U213+S213</f>
        <v>2000</v>
      </c>
      <c r="W213" s="74">
        <f>T213</f>
        <v>0</v>
      </c>
      <c r="X213" s="96"/>
      <c r="Y213" s="96"/>
      <c r="Z213" s="74">
        <f>V213+X213+Y213</f>
        <v>2000</v>
      </c>
      <c r="AA213" s="74">
        <f>W213+Y213</f>
        <v>0</v>
      </c>
      <c r="AB213" s="97"/>
      <c r="AC213" s="97"/>
      <c r="AD213" s="97"/>
      <c r="AE213" s="97"/>
      <c r="AF213" s="97"/>
      <c r="AG213" s="97"/>
      <c r="AH213" s="74">
        <f>Z213+AB213+AC213+AD213+AE213+AF213+AG213</f>
        <v>2000</v>
      </c>
      <c r="AI213" s="74">
        <f>AA213+AG213</f>
        <v>0</v>
      </c>
      <c r="AJ213" s="74"/>
      <c r="AK213" s="74"/>
      <c r="AL213" s="97"/>
      <c r="AM213" s="97"/>
      <c r="AN213" s="74">
        <f>AH213+AJ213+AK213+AL213+AM213</f>
        <v>2000</v>
      </c>
      <c r="AO213" s="74">
        <f>AI213+AM213</f>
        <v>0</v>
      </c>
      <c r="AP213" s="98"/>
      <c r="AQ213" s="98"/>
      <c r="AR213" s="74">
        <f>AN213+AP213+AQ213</f>
        <v>2000</v>
      </c>
      <c r="AS213" s="74">
        <f>AO213+AQ213</f>
        <v>0</v>
      </c>
      <c r="AT213" s="97"/>
      <c r="AU213" s="97"/>
      <c r="AV213" s="97"/>
      <c r="AW213" s="74">
        <f>AR213+AT213+AU213+AV213</f>
        <v>2000</v>
      </c>
      <c r="AX213" s="74">
        <f>AS213+AV213</f>
        <v>0</v>
      </c>
      <c r="AY213" s="74"/>
      <c r="AZ213" s="74"/>
      <c r="BA213" s="74"/>
      <c r="BB213" s="98"/>
      <c r="BC213" s="98"/>
      <c r="BD213" s="74">
        <f>AW213+AY213+AZ213+BA213+BB213+BC213</f>
        <v>2000</v>
      </c>
      <c r="BE213" s="74">
        <f>AX213+BC213</f>
        <v>0</v>
      </c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</row>
    <row r="214" spans="1:72" s="37" customFormat="1" ht="137.25" customHeight="1" hidden="1">
      <c r="A214" s="134" t="s">
        <v>280</v>
      </c>
      <c r="B214" s="135" t="s">
        <v>159</v>
      </c>
      <c r="C214" s="135" t="s">
        <v>127</v>
      </c>
      <c r="D214" s="136" t="s">
        <v>282</v>
      </c>
      <c r="E214" s="135"/>
      <c r="F214" s="137"/>
      <c r="G214" s="137"/>
      <c r="H214" s="133"/>
      <c r="I214" s="133"/>
      <c r="J214" s="133"/>
      <c r="K214" s="133"/>
      <c r="L214" s="133"/>
      <c r="M214" s="137"/>
      <c r="N214" s="138"/>
      <c r="O214" s="137">
        <f>O215</f>
        <v>0</v>
      </c>
      <c r="P214" s="137">
        <f>P215</f>
        <v>0</v>
      </c>
      <c r="Q214" s="137">
        <f>Q215</f>
        <v>0</v>
      </c>
      <c r="R214" s="133"/>
      <c r="S214" s="133"/>
      <c r="T214" s="137">
        <f>T215</f>
        <v>0</v>
      </c>
      <c r="U214" s="133"/>
      <c r="V214" s="139"/>
      <c r="W214" s="139"/>
      <c r="X214" s="140"/>
      <c r="Y214" s="140"/>
      <c r="Z214" s="141"/>
      <c r="AA214" s="141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98"/>
      <c r="AQ214" s="98"/>
      <c r="AR214" s="98"/>
      <c r="AS214" s="98"/>
      <c r="AT214" s="133"/>
      <c r="AU214" s="133"/>
      <c r="AV214" s="133"/>
      <c r="AW214" s="133"/>
      <c r="AX214" s="133"/>
      <c r="AY214" s="98"/>
      <c r="AZ214" s="98"/>
      <c r="BA214" s="98"/>
      <c r="BB214" s="98"/>
      <c r="BC214" s="98"/>
      <c r="BD214" s="98"/>
      <c r="BE214" s="98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</row>
    <row r="215" spans="1:72" s="37" customFormat="1" ht="81.75" customHeight="1" hidden="1">
      <c r="A215" s="134" t="s">
        <v>253</v>
      </c>
      <c r="B215" s="135" t="s">
        <v>159</v>
      </c>
      <c r="C215" s="135" t="s">
        <v>127</v>
      </c>
      <c r="D215" s="136" t="s">
        <v>282</v>
      </c>
      <c r="E215" s="135" t="s">
        <v>144</v>
      </c>
      <c r="F215" s="137"/>
      <c r="G215" s="137"/>
      <c r="H215" s="133"/>
      <c r="I215" s="133"/>
      <c r="J215" s="133"/>
      <c r="K215" s="133"/>
      <c r="L215" s="133"/>
      <c r="M215" s="137"/>
      <c r="N215" s="138"/>
      <c r="O215" s="137">
        <f>P215-M215</f>
        <v>0</v>
      </c>
      <c r="P215" s="137"/>
      <c r="Q215" s="137"/>
      <c r="R215" s="133"/>
      <c r="S215" s="133"/>
      <c r="T215" s="137"/>
      <c r="U215" s="133"/>
      <c r="V215" s="139"/>
      <c r="W215" s="139"/>
      <c r="X215" s="140"/>
      <c r="Y215" s="140"/>
      <c r="Z215" s="141"/>
      <c r="AA215" s="141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98"/>
      <c r="AQ215" s="98"/>
      <c r="AR215" s="98"/>
      <c r="AS215" s="98"/>
      <c r="AT215" s="133"/>
      <c r="AU215" s="133"/>
      <c r="AV215" s="133"/>
      <c r="AW215" s="133"/>
      <c r="AX215" s="133"/>
      <c r="AY215" s="98"/>
      <c r="AZ215" s="98"/>
      <c r="BA215" s="98"/>
      <c r="BB215" s="98"/>
      <c r="BC215" s="98"/>
      <c r="BD215" s="98"/>
      <c r="BE215" s="98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</row>
    <row r="216" spans="1:72" s="37" customFormat="1" ht="87.75" customHeight="1" hidden="1">
      <c r="A216" s="134" t="s">
        <v>284</v>
      </c>
      <c r="B216" s="135" t="s">
        <v>159</v>
      </c>
      <c r="C216" s="135" t="s">
        <v>127</v>
      </c>
      <c r="D216" s="136" t="s">
        <v>283</v>
      </c>
      <c r="E216" s="135"/>
      <c r="F216" s="137"/>
      <c r="G216" s="137"/>
      <c r="H216" s="133"/>
      <c r="I216" s="133"/>
      <c r="J216" s="133"/>
      <c r="K216" s="133"/>
      <c r="L216" s="133"/>
      <c r="M216" s="137"/>
      <c r="N216" s="138"/>
      <c r="O216" s="137">
        <f>O217</f>
        <v>0</v>
      </c>
      <c r="P216" s="137">
        <f>P217</f>
        <v>0</v>
      </c>
      <c r="Q216" s="137">
        <f>Q217</f>
        <v>0</v>
      </c>
      <c r="R216" s="133"/>
      <c r="S216" s="133"/>
      <c r="T216" s="137">
        <f>T217</f>
        <v>0</v>
      </c>
      <c r="U216" s="133"/>
      <c r="V216" s="139"/>
      <c r="W216" s="139"/>
      <c r="X216" s="140"/>
      <c r="Y216" s="140"/>
      <c r="Z216" s="141"/>
      <c r="AA216" s="141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98"/>
      <c r="AQ216" s="98"/>
      <c r="AR216" s="98"/>
      <c r="AS216" s="98"/>
      <c r="AT216" s="133"/>
      <c r="AU216" s="133"/>
      <c r="AV216" s="133"/>
      <c r="AW216" s="133"/>
      <c r="AX216" s="133"/>
      <c r="AY216" s="98"/>
      <c r="AZ216" s="98"/>
      <c r="BA216" s="98"/>
      <c r="BB216" s="98"/>
      <c r="BC216" s="98"/>
      <c r="BD216" s="98"/>
      <c r="BE216" s="98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</row>
    <row r="217" spans="1:72" s="37" customFormat="1" ht="87.75" customHeight="1" hidden="1">
      <c r="A217" s="134" t="s">
        <v>253</v>
      </c>
      <c r="B217" s="135" t="s">
        <v>159</v>
      </c>
      <c r="C217" s="135" t="s">
        <v>127</v>
      </c>
      <c r="D217" s="136" t="s">
        <v>283</v>
      </c>
      <c r="E217" s="135" t="s">
        <v>144</v>
      </c>
      <c r="F217" s="137"/>
      <c r="G217" s="137"/>
      <c r="H217" s="133"/>
      <c r="I217" s="133"/>
      <c r="J217" s="133"/>
      <c r="K217" s="133"/>
      <c r="L217" s="133"/>
      <c r="M217" s="137"/>
      <c r="N217" s="138"/>
      <c r="O217" s="137">
        <f>P217-M217</f>
        <v>0</v>
      </c>
      <c r="P217" s="137"/>
      <c r="Q217" s="137"/>
      <c r="R217" s="133"/>
      <c r="S217" s="133"/>
      <c r="T217" s="137"/>
      <c r="U217" s="133"/>
      <c r="V217" s="139"/>
      <c r="W217" s="139"/>
      <c r="X217" s="140"/>
      <c r="Y217" s="140"/>
      <c r="Z217" s="141"/>
      <c r="AA217" s="141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98"/>
      <c r="AQ217" s="98"/>
      <c r="AR217" s="98"/>
      <c r="AS217" s="98"/>
      <c r="AT217" s="133"/>
      <c r="AU217" s="133"/>
      <c r="AV217" s="133"/>
      <c r="AW217" s="133"/>
      <c r="AX217" s="133"/>
      <c r="AY217" s="98"/>
      <c r="AZ217" s="98"/>
      <c r="BA217" s="98"/>
      <c r="BB217" s="98"/>
      <c r="BC217" s="98"/>
      <c r="BD217" s="98"/>
      <c r="BE217" s="98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</row>
    <row r="218" spans="1:72" s="16" customFormat="1" ht="20.25" customHeight="1">
      <c r="A218" s="82"/>
      <c r="B218" s="83"/>
      <c r="C218" s="83"/>
      <c r="D218" s="142"/>
      <c r="E218" s="83"/>
      <c r="F218" s="74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5"/>
      <c r="W218" s="75"/>
      <c r="X218" s="77"/>
      <c r="Y218" s="77"/>
      <c r="Z218" s="74"/>
      <c r="AA218" s="74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5"/>
      <c r="AQ218" s="75"/>
      <c r="AR218" s="75"/>
      <c r="AS218" s="75"/>
      <c r="AT218" s="76"/>
      <c r="AU218" s="76"/>
      <c r="AV218" s="76"/>
      <c r="AW218" s="76"/>
      <c r="AX218" s="76"/>
      <c r="AY218" s="75"/>
      <c r="AZ218" s="75"/>
      <c r="BA218" s="75"/>
      <c r="BB218" s="75"/>
      <c r="BC218" s="75"/>
      <c r="BD218" s="75"/>
      <c r="BE218" s="7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</row>
    <row r="219" spans="1:72" s="18" customFormat="1" ht="21" customHeight="1">
      <c r="A219" s="68" t="s">
        <v>53</v>
      </c>
      <c r="B219" s="69" t="s">
        <v>159</v>
      </c>
      <c r="C219" s="69" t="s">
        <v>128</v>
      </c>
      <c r="D219" s="80"/>
      <c r="E219" s="69"/>
      <c r="F219" s="81" t="e">
        <f aca="true" t="shared" si="235" ref="F219:N219">F220+F222</f>
        <v>#REF!</v>
      </c>
      <c r="G219" s="81">
        <f t="shared" si="235"/>
        <v>58368</v>
      </c>
      <c r="H219" s="81">
        <f t="shared" si="235"/>
        <v>220971</v>
      </c>
      <c r="I219" s="81">
        <f t="shared" si="235"/>
        <v>0</v>
      </c>
      <c r="J219" s="81">
        <f t="shared" si="235"/>
        <v>236885</v>
      </c>
      <c r="K219" s="81">
        <f t="shared" si="235"/>
        <v>0</v>
      </c>
      <c r="L219" s="81">
        <f t="shared" si="235"/>
        <v>0</v>
      </c>
      <c r="M219" s="81">
        <f t="shared" si="235"/>
        <v>220971</v>
      </c>
      <c r="N219" s="81">
        <f t="shared" si="235"/>
        <v>0</v>
      </c>
      <c r="O219" s="81">
        <f aca="true" t="shared" si="236" ref="O219:T219">O220+O222+O238</f>
        <v>115616</v>
      </c>
      <c r="P219" s="81">
        <f t="shared" si="236"/>
        <v>336587</v>
      </c>
      <c r="Q219" s="81">
        <f t="shared" si="236"/>
        <v>3566</v>
      </c>
      <c r="R219" s="81">
        <f t="shared" si="236"/>
        <v>50000</v>
      </c>
      <c r="S219" s="81">
        <f t="shared" si="236"/>
        <v>386587</v>
      </c>
      <c r="T219" s="81">
        <f t="shared" si="236"/>
        <v>3566</v>
      </c>
      <c r="U219" s="81">
        <f aca="true" t="shared" si="237" ref="U219:AA219">U220+U222+U238</f>
        <v>0</v>
      </c>
      <c r="V219" s="81">
        <f t="shared" si="237"/>
        <v>386587</v>
      </c>
      <c r="W219" s="81">
        <f t="shared" si="237"/>
        <v>3566</v>
      </c>
      <c r="X219" s="81">
        <f t="shared" si="237"/>
        <v>11142</v>
      </c>
      <c r="Y219" s="81">
        <f t="shared" si="237"/>
        <v>0</v>
      </c>
      <c r="Z219" s="81">
        <f t="shared" si="237"/>
        <v>397729</v>
      </c>
      <c r="AA219" s="81">
        <f t="shared" si="237"/>
        <v>3566</v>
      </c>
      <c r="AB219" s="81">
        <f aca="true" t="shared" si="238" ref="AB219:AI219">AB220+AB222+AB238</f>
        <v>0</v>
      </c>
      <c r="AC219" s="81">
        <f t="shared" si="238"/>
        <v>0</v>
      </c>
      <c r="AD219" s="81">
        <f t="shared" si="238"/>
        <v>0</v>
      </c>
      <c r="AE219" s="81">
        <f t="shared" si="238"/>
        <v>0</v>
      </c>
      <c r="AF219" s="81">
        <f t="shared" si="238"/>
        <v>0</v>
      </c>
      <c r="AG219" s="81">
        <f t="shared" si="238"/>
        <v>0</v>
      </c>
      <c r="AH219" s="81">
        <f t="shared" si="238"/>
        <v>397729</v>
      </c>
      <c r="AI219" s="81">
        <f t="shared" si="238"/>
        <v>3566</v>
      </c>
      <c r="AJ219" s="81">
        <f aca="true" t="shared" si="239" ref="AJ219:AO219">AJ220+AJ222+AJ238</f>
        <v>0</v>
      </c>
      <c r="AK219" s="81">
        <f t="shared" si="239"/>
        <v>0</v>
      </c>
      <c r="AL219" s="81">
        <f t="shared" si="239"/>
        <v>0</v>
      </c>
      <c r="AM219" s="81">
        <f t="shared" si="239"/>
        <v>0</v>
      </c>
      <c r="AN219" s="81">
        <f t="shared" si="239"/>
        <v>397729</v>
      </c>
      <c r="AO219" s="81">
        <f t="shared" si="239"/>
        <v>3566</v>
      </c>
      <c r="AP219" s="81">
        <f aca="true" t="shared" si="240" ref="AP219:AX219">AP220+AP222+AP238</f>
        <v>0</v>
      </c>
      <c r="AQ219" s="81">
        <f t="shared" si="240"/>
        <v>0</v>
      </c>
      <c r="AR219" s="81">
        <f t="shared" si="240"/>
        <v>397729</v>
      </c>
      <c r="AS219" s="81">
        <f t="shared" si="240"/>
        <v>3566</v>
      </c>
      <c r="AT219" s="81">
        <f t="shared" si="240"/>
        <v>309</v>
      </c>
      <c r="AU219" s="81">
        <f t="shared" si="240"/>
        <v>0</v>
      </c>
      <c r="AV219" s="81">
        <f t="shared" si="240"/>
        <v>0</v>
      </c>
      <c r="AW219" s="81">
        <f t="shared" si="240"/>
        <v>398038</v>
      </c>
      <c r="AX219" s="81">
        <f t="shared" si="240"/>
        <v>3566</v>
      </c>
      <c r="AY219" s="81">
        <f aca="true" t="shared" si="241" ref="AY219:BE219">AY220+AY222+AY238</f>
        <v>-16520</v>
      </c>
      <c r="AZ219" s="81">
        <f t="shared" si="241"/>
        <v>0</v>
      </c>
      <c r="BA219" s="81">
        <f t="shared" si="241"/>
        <v>10975</v>
      </c>
      <c r="BB219" s="81">
        <f t="shared" si="241"/>
        <v>3975</v>
      </c>
      <c r="BC219" s="81">
        <f t="shared" si="241"/>
        <v>0</v>
      </c>
      <c r="BD219" s="81">
        <f t="shared" si="241"/>
        <v>396468</v>
      </c>
      <c r="BE219" s="81">
        <f t="shared" si="241"/>
        <v>3566</v>
      </c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</row>
    <row r="220" spans="1:72" s="18" customFormat="1" ht="66" customHeight="1">
      <c r="A220" s="82" t="s">
        <v>151</v>
      </c>
      <c r="B220" s="83" t="s">
        <v>159</v>
      </c>
      <c r="C220" s="83" t="s">
        <v>128</v>
      </c>
      <c r="D220" s="84" t="s">
        <v>38</v>
      </c>
      <c r="E220" s="83"/>
      <c r="F220" s="85">
        <f aca="true" t="shared" si="242" ref="F220:BE220">F221</f>
        <v>17592</v>
      </c>
      <c r="G220" s="85">
        <f t="shared" si="242"/>
        <v>3251</v>
      </c>
      <c r="H220" s="85">
        <f t="shared" si="242"/>
        <v>20843</v>
      </c>
      <c r="I220" s="85">
        <f t="shared" si="242"/>
        <v>0</v>
      </c>
      <c r="J220" s="85">
        <f t="shared" si="242"/>
        <v>22551</v>
      </c>
      <c r="K220" s="85">
        <f t="shared" si="242"/>
        <v>0</v>
      </c>
      <c r="L220" s="85">
        <f t="shared" si="242"/>
        <v>0</v>
      </c>
      <c r="M220" s="85">
        <f t="shared" si="242"/>
        <v>20843</v>
      </c>
      <c r="N220" s="85">
        <f t="shared" si="242"/>
        <v>0</v>
      </c>
      <c r="O220" s="85">
        <f t="shared" si="242"/>
        <v>-19843</v>
      </c>
      <c r="P220" s="85">
        <f t="shared" si="242"/>
        <v>1000</v>
      </c>
      <c r="Q220" s="85">
        <f t="shared" si="242"/>
        <v>0</v>
      </c>
      <c r="R220" s="85">
        <f t="shared" si="242"/>
        <v>0</v>
      </c>
      <c r="S220" s="85">
        <f t="shared" si="242"/>
        <v>1000</v>
      </c>
      <c r="T220" s="85">
        <f t="shared" si="242"/>
        <v>0</v>
      </c>
      <c r="U220" s="85">
        <f t="shared" si="242"/>
        <v>0</v>
      </c>
      <c r="V220" s="85">
        <f t="shared" si="242"/>
        <v>1000</v>
      </c>
      <c r="W220" s="85">
        <f t="shared" si="242"/>
        <v>0</v>
      </c>
      <c r="X220" s="85">
        <f t="shared" si="242"/>
        <v>0</v>
      </c>
      <c r="Y220" s="85">
        <f t="shared" si="242"/>
        <v>0</v>
      </c>
      <c r="Z220" s="85">
        <f t="shared" si="242"/>
        <v>1000</v>
      </c>
      <c r="AA220" s="85">
        <f t="shared" si="242"/>
        <v>0</v>
      </c>
      <c r="AB220" s="85">
        <f t="shared" si="242"/>
        <v>0</v>
      </c>
      <c r="AC220" s="85">
        <f t="shared" si="242"/>
        <v>0</v>
      </c>
      <c r="AD220" s="85">
        <f t="shared" si="242"/>
        <v>0</v>
      </c>
      <c r="AE220" s="85">
        <f t="shared" si="242"/>
        <v>0</v>
      </c>
      <c r="AF220" s="85">
        <f t="shared" si="242"/>
        <v>0</v>
      </c>
      <c r="AG220" s="85">
        <f t="shared" si="242"/>
        <v>0</v>
      </c>
      <c r="AH220" s="85">
        <f t="shared" si="242"/>
        <v>1000</v>
      </c>
      <c r="AI220" s="85">
        <f t="shared" si="242"/>
        <v>0</v>
      </c>
      <c r="AJ220" s="85">
        <f t="shared" si="242"/>
        <v>0</v>
      </c>
      <c r="AK220" s="85">
        <f t="shared" si="242"/>
        <v>0</v>
      </c>
      <c r="AL220" s="85">
        <f t="shared" si="242"/>
        <v>0</v>
      </c>
      <c r="AM220" s="85">
        <f t="shared" si="242"/>
        <v>0</v>
      </c>
      <c r="AN220" s="85">
        <f t="shared" si="242"/>
        <v>1000</v>
      </c>
      <c r="AO220" s="85">
        <f t="shared" si="242"/>
        <v>0</v>
      </c>
      <c r="AP220" s="85">
        <f t="shared" si="242"/>
        <v>0</v>
      </c>
      <c r="AQ220" s="85">
        <f t="shared" si="242"/>
        <v>0</v>
      </c>
      <c r="AR220" s="85">
        <f t="shared" si="242"/>
        <v>1000</v>
      </c>
      <c r="AS220" s="85">
        <f t="shared" si="242"/>
        <v>0</v>
      </c>
      <c r="AT220" s="85">
        <f t="shared" si="242"/>
        <v>0</v>
      </c>
      <c r="AU220" s="85">
        <f t="shared" si="242"/>
        <v>0</v>
      </c>
      <c r="AV220" s="85">
        <f t="shared" si="242"/>
        <v>0</v>
      </c>
      <c r="AW220" s="85">
        <f t="shared" si="242"/>
        <v>1000</v>
      </c>
      <c r="AX220" s="85">
        <f t="shared" si="242"/>
        <v>0</v>
      </c>
      <c r="AY220" s="85">
        <f t="shared" si="242"/>
        <v>-447</v>
      </c>
      <c r="AZ220" s="85">
        <f t="shared" si="242"/>
        <v>0</v>
      </c>
      <c r="BA220" s="85">
        <f t="shared" si="242"/>
        <v>0</v>
      </c>
      <c r="BB220" s="85">
        <f t="shared" si="242"/>
        <v>0</v>
      </c>
      <c r="BC220" s="85">
        <f t="shared" si="242"/>
        <v>0</v>
      </c>
      <c r="BD220" s="85">
        <f t="shared" si="242"/>
        <v>553</v>
      </c>
      <c r="BE220" s="85">
        <f t="shared" si="242"/>
        <v>0</v>
      </c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</row>
    <row r="221" spans="1:72" s="25" customFormat="1" ht="114" customHeight="1">
      <c r="A221" s="82" t="s">
        <v>252</v>
      </c>
      <c r="B221" s="83" t="s">
        <v>159</v>
      </c>
      <c r="C221" s="83" t="s">
        <v>128</v>
      </c>
      <c r="D221" s="84" t="s">
        <v>38</v>
      </c>
      <c r="E221" s="83" t="s">
        <v>152</v>
      </c>
      <c r="F221" s="74">
        <v>17592</v>
      </c>
      <c r="G221" s="74">
        <f>H221-F221</f>
        <v>3251</v>
      </c>
      <c r="H221" s="74">
        <v>20843</v>
      </c>
      <c r="I221" s="74"/>
      <c r="J221" s="74">
        <v>22551</v>
      </c>
      <c r="K221" s="122"/>
      <c r="L221" s="122"/>
      <c r="M221" s="74">
        <f>H221+K221</f>
        <v>20843</v>
      </c>
      <c r="N221" s="75"/>
      <c r="O221" s="74">
        <f>P221-M221</f>
        <v>-19843</v>
      </c>
      <c r="P221" s="74">
        <v>1000</v>
      </c>
      <c r="Q221" s="74"/>
      <c r="R221" s="122"/>
      <c r="S221" s="74">
        <f>P221+R221</f>
        <v>1000</v>
      </c>
      <c r="T221" s="74"/>
      <c r="U221" s="122"/>
      <c r="V221" s="74">
        <f>U221+S221</f>
        <v>1000</v>
      </c>
      <c r="W221" s="74">
        <f>T221</f>
        <v>0</v>
      </c>
      <c r="X221" s="124"/>
      <c r="Y221" s="124"/>
      <c r="Z221" s="74">
        <f>V221+X221+Y221</f>
        <v>1000</v>
      </c>
      <c r="AA221" s="74">
        <f>W221+Y221</f>
        <v>0</v>
      </c>
      <c r="AB221" s="122"/>
      <c r="AC221" s="122"/>
      <c r="AD221" s="122"/>
      <c r="AE221" s="122"/>
      <c r="AF221" s="122"/>
      <c r="AG221" s="122"/>
      <c r="AH221" s="74">
        <f>Z221+AB221+AC221+AD221+AE221+AF221+AG221</f>
        <v>1000</v>
      </c>
      <c r="AI221" s="74">
        <f>AA221+AG221</f>
        <v>0</v>
      </c>
      <c r="AJ221" s="74"/>
      <c r="AK221" s="74"/>
      <c r="AL221" s="122"/>
      <c r="AM221" s="122"/>
      <c r="AN221" s="74">
        <f>AH221+AJ221+AK221+AL221+AM221</f>
        <v>1000</v>
      </c>
      <c r="AO221" s="74">
        <f>AI221+AM221</f>
        <v>0</v>
      </c>
      <c r="AP221" s="123"/>
      <c r="AQ221" s="123"/>
      <c r="AR221" s="74">
        <f>AN221+AP221+AQ221</f>
        <v>1000</v>
      </c>
      <c r="AS221" s="74">
        <f>AO221+AQ221</f>
        <v>0</v>
      </c>
      <c r="AT221" s="122"/>
      <c r="AU221" s="122"/>
      <c r="AV221" s="122"/>
      <c r="AW221" s="74">
        <f>AR221+AT221+AU221+AV221</f>
        <v>1000</v>
      </c>
      <c r="AX221" s="74">
        <f>AS221+AV221</f>
        <v>0</v>
      </c>
      <c r="AY221" s="74">
        <v>-447</v>
      </c>
      <c r="AZ221" s="74"/>
      <c r="BA221" s="74"/>
      <c r="BB221" s="123"/>
      <c r="BC221" s="123"/>
      <c r="BD221" s="74">
        <f>AW221+AY221+AZ221+BA221+BB221+BC221</f>
        <v>553</v>
      </c>
      <c r="BE221" s="74">
        <f>AX221+BC221</f>
        <v>0</v>
      </c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</row>
    <row r="222" spans="1:72" s="18" customFormat="1" ht="36" customHeight="1">
      <c r="A222" s="82" t="s">
        <v>54</v>
      </c>
      <c r="B222" s="83" t="s">
        <v>159</v>
      </c>
      <c r="C222" s="83" t="s">
        <v>128</v>
      </c>
      <c r="D222" s="84" t="s">
        <v>160</v>
      </c>
      <c r="E222" s="83"/>
      <c r="F222" s="85" t="e">
        <f>F223+F224+F228+#REF!</f>
        <v>#REF!</v>
      </c>
      <c r="G222" s="85">
        <f aca="true" t="shared" si="243" ref="G222:N222">G223+G224+G228</f>
        <v>55117</v>
      </c>
      <c r="H222" s="85">
        <f t="shared" si="243"/>
        <v>200128</v>
      </c>
      <c r="I222" s="85">
        <f t="shared" si="243"/>
        <v>0</v>
      </c>
      <c r="J222" s="85">
        <f t="shared" si="243"/>
        <v>214334</v>
      </c>
      <c r="K222" s="85">
        <f t="shared" si="243"/>
        <v>0</v>
      </c>
      <c r="L222" s="85">
        <f t="shared" si="243"/>
        <v>0</v>
      </c>
      <c r="M222" s="85">
        <f t="shared" si="243"/>
        <v>200128</v>
      </c>
      <c r="N222" s="85">
        <f t="shared" si="243"/>
        <v>0</v>
      </c>
      <c r="O222" s="85">
        <f>O223+O224+O226+O230+O234+O236</f>
        <v>-39149</v>
      </c>
      <c r="P222" s="85">
        <f>P223+P224+P226+P230+P234+P236</f>
        <v>160979</v>
      </c>
      <c r="Q222" s="85">
        <f>Q223+Q224+Q226+Q230+Q234+Q236</f>
        <v>3566</v>
      </c>
      <c r="R222" s="85">
        <f aca="true" t="shared" si="244" ref="R222:AX222">R223+R224+R226+R228+R230+R234+R236</f>
        <v>50000</v>
      </c>
      <c r="S222" s="85">
        <f t="shared" si="244"/>
        <v>210979</v>
      </c>
      <c r="T222" s="85">
        <f t="shared" si="244"/>
        <v>3566</v>
      </c>
      <c r="U222" s="85">
        <f t="shared" si="244"/>
        <v>0</v>
      </c>
      <c r="V222" s="85">
        <f t="shared" si="244"/>
        <v>210979</v>
      </c>
      <c r="W222" s="85">
        <f t="shared" si="244"/>
        <v>3566</v>
      </c>
      <c r="X222" s="85">
        <f t="shared" si="244"/>
        <v>11142</v>
      </c>
      <c r="Y222" s="85">
        <f t="shared" si="244"/>
        <v>0</v>
      </c>
      <c r="Z222" s="85">
        <f t="shared" si="244"/>
        <v>222121</v>
      </c>
      <c r="AA222" s="85">
        <f t="shared" si="244"/>
        <v>3566</v>
      </c>
      <c r="AB222" s="85">
        <f t="shared" si="244"/>
        <v>0</v>
      </c>
      <c r="AC222" s="85">
        <f t="shared" si="244"/>
        <v>0</v>
      </c>
      <c r="AD222" s="85">
        <f t="shared" si="244"/>
        <v>0</v>
      </c>
      <c r="AE222" s="85">
        <f t="shared" si="244"/>
        <v>0</v>
      </c>
      <c r="AF222" s="85">
        <f t="shared" si="244"/>
        <v>0</v>
      </c>
      <c r="AG222" s="85">
        <f t="shared" si="244"/>
        <v>0</v>
      </c>
      <c r="AH222" s="85">
        <f t="shared" si="244"/>
        <v>222121</v>
      </c>
      <c r="AI222" s="85">
        <f t="shared" si="244"/>
        <v>3566</v>
      </c>
      <c r="AJ222" s="85">
        <f t="shared" si="244"/>
        <v>0</v>
      </c>
      <c r="AK222" s="85">
        <f t="shared" si="244"/>
        <v>0</v>
      </c>
      <c r="AL222" s="85">
        <f t="shared" si="244"/>
        <v>0</v>
      </c>
      <c r="AM222" s="85">
        <f t="shared" si="244"/>
        <v>0</v>
      </c>
      <c r="AN222" s="85">
        <f t="shared" si="244"/>
        <v>222121</v>
      </c>
      <c r="AO222" s="85">
        <f t="shared" si="244"/>
        <v>3566</v>
      </c>
      <c r="AP222" s="85">
        <f t="shared" si="244"/>
        <v>0</v>
      </c>
      <c r="AQ222" s="85">
        <f t="shared" si="244"/>
        <v>0</v>
      </c>
      <c r="AR222" s="85">
        <f t="shared" si="244"/>
        <v>222121</v>
      </c>
      <c r="AS222" s="85">
        <f t="shared" si="244"/>
        <v>3566</v>
      </c>
      <c r="AT222" s="85">
        <f t="shared" si="244"/>
        <v>309</v>
      </c>
      <c r="AU222" s="85">
        <f t="shared" si="244"/>
        <v>0</v>
      </c>
      <c r="AV222" s="85">
        <f t="shared" si="244"/>
        <v>0</v>
      </c>
      <c r="AW222" s="85">
        <f t="shared" si="244"/>
        <v>222430</v>
      </c>
      <c r="AX222" s="85">
        <f t="shared" si="244"/>
        <v>3566</v>
      </c>
      <c r="AY222" s="85">
        <f aca="true" t="shared" si="245" ref="AY222:BE222">AY223+AY224+AY226+AY228+AY230+AY232+AY234+AY236</f>
        <v>2500</v>
      </c>
      <c r="AZ222" s="85">
        <f t="shared" si="245"/>
        <v>0</v>
      </c>
      <c r="BA222" s="85">
        <f t="shared" si="245"/>
        <v>10975</v>
      </c>
      <c r="BB222" s="85">
        <f t="shared" si="245"/>
        <v>3975</v>
      </c>
      <c r="BC222" s="85">
        <f t="shared" si="245"/>
        <v>0</v>
      </c>
      <c r="BD222" s="85">
        <f t="shared" si="245"/>
        <v>239880</v>
      </c>
      <c r="BE222" s="85">
        <f t="shared" si="245"/>
        <v>3566</v>
      </c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</row>
    <row r="223" spans="1:72" s="18" customFormat="1" ht="85.5" customHeight="1">
      <c r="A223" s="107" t="s">
        <v>137</v>
      </c>
      <c r="B223" s="83" t="s">
        <v>159</v>
      </c>
      <c r="C223" s="83" t="s">
        <v>128</v>
      </c>
      <c r="D223" s="84" t="s">
        <v>160</v>
      </c>
      <c r="E223" s="83" t="s">
        <v>138</v>
      </c>
      <c r="F223" s="74">
        <v>78580</v>
      </c>
      <c r="G223" s="74">
        <f>H223-F223</f>
        <v>47181</v>
      </c>
      <c r="H223" s="74">
        <v>125761</v>
      </c>
      <c r="I223" s="74"/>
      <c r="J223" s="74">
        <v>134716</v>
      </c>
      <c r="K223" s="88"/>
      <c r="L223" s="88"/>
      <c r="M223" s="74">
        <f>H223+K223</f>
        <v>125761</v>
      </c>
      <c r="N223" s="75"/>
      <c r="O223" s="74">
        <f>P223-M223</f>
        <v>-78920</v>
      </c>
      <c r="P223" s="74">
        <v>46841</v>
      </c>
      <c r="Q223" s="74">
        <v>3566</v>
      </c>
      <c r="R223" s="88"/>
      <c r="S223" s="74">
        <f>P223+R223</f>
        <v>46841</v>
      </c>
      <c r="T223" s="74">
        <v>3566</v>
      </c>
      <c r="U223" s="88"/>
      <c r="V223" s="74">
        <f>U223+S223</f>
        <v>46841</v>
      </c>
      <c r="W223" s="74">
        <f>T223</f>
        <v>3566</v>
      </c>
      <c r="X223" s="89"/>
      <c r="Y223" s="89"/>
      <c r="Z223" s="74">
        <f>V223+X223+Y223</f>
        <v>46841</v>
      </c>
      <c r="AA223" s="74">
        <f>W223+Y223</f>
        <v>3566</v>
      </c>
      <c r="AB223" s="74">
        <v>-8622</v>
      </c>
      <c r="AC223" s="88"/>
      <c r="AD223" s="88"/>
      <c r="AE223" s="88"/>
      <c r="AF223" s="88"/>
      <c r="AG223" s="88"/>
      <c r="AH223" s="74">
        <f>Z223+AB223+AC223+AD223+AE223+AF223+AG223</f>
        <v>38219</v>
      </c>
      <c r="AI223" s="74">
        <f>AA223+AG223</f>
        <v>3566</v>
      </c>
      <c r="AJ223" s="74"/>
      <c r="AK223" s="74"/>
      <c r="AL223" s="88"/>
      <c r="AM223" s="88"/>
      <c r="AN223" s="74">
        <f>AH223+AJ223+AK223+AL223+AM223</f>
        <v>38219</v>
      </c>
      <c r="AO223" s="74">
        <f>AI223+AM223</f>
        <v>3566</v>
      </c>
      <c r="AP223" s="90"/>
      <c r="AQ223" s="90"/>
      <c r="AR223" s="74">
        <f>AN223+AP223+AQ223</f>
        <v>38219</v>
      </c>
      <c r="AS223" s="74">
        <f>AO223+AQ223</f>
        <v>3566</v>
      </c>
      <c r="AT223" s="88"/>
      <c r="AU223" s="88"/>
      <c r="AV223" s="88"/>
      <c r="AW223" s="74">
        <f>AR223+AT223+AU223+AV223</f>
        <v>38219</v>
      </c>
      <c r="AX223" s="74">
        <f>AS223+AV223</f>
        <v>3566</v>
      </c>
      <c r="AY223" s="74">
        <v>-1725</v>
      </c>
      <c r="AZ223" s="74"/>
      <c r="BA223" s="74">
        <v>-50</v>
      </c>
      <c r="BB223" s="90"/>
      <c r="BC223" s="90"/>
      <c r="BD223" s="74">
        <f>AW223+AY223+AZ223+BA223+BB223+BC223</f>
        <v>36444</v>
      </c>
      <c r="BE223" s="74">
        <f>AX223+BC223</f>
        <v>3566</v>
      </c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</row>
    <row r="224" spans="1:72" s="18" customFormat="1" ht="37.5" customHeight="1" hidden="1">
      <c r="A224" s="107" t="s">
        <v>191</v>
      </c>
      <c r="B224" s="83" t="s">
        <v>159</v>
      </c>
      <c r="C224" s="83" t="s">
        <v>128</v>
      </c>
      <c r="D224" s="84" t="s">
        <v>192</v>
      </c>
      <c r="E224" s="143"/>
      <c r="F224" s="85">
        <f aca="true" t="shared" si="246" ref="F224:T224">F225</f>
        <v>66079</v>
      </c>
      <c r="G224" s="85">
        <f t="shared" si="246"/>
        <v>8288</v>
      </c>
      <c r="H224" s="85">
        <f t="shared" si="246"/>
        <v>74367</v>
      </c>
      <c r="I224" s="85">
        <f t="shared" si="246"/>
        <v>0</v>
      </c>
      <c r="J224" s="85">
        <f t="shared" si="246"/>
        <v>79618</v>
      </c>
      <c r="K224" s="85">
        <f t="shared" si="246"/>
        <v>0</v>
      </c>
      <c r="L224" s="85">
        <f t="shared" si="246"/>
        <v>0</v>
      </c>
      <c r="M224" s="85">
        <f t="shared" si="246"/>
        <v>74367</v>
      </c>
      <c r="N224" s="85">
        <f t="shared" si="246"/>
        <v>0</v>
      </c>
      <c r="O224" s="85">
        <f t="shared" si="246"/>
        <v>-74367</v>
      </c>
      <c r="P224" s="85">
        <f t="shared" si="246"/>
        <v>0</v>
      </c>
      <c r="Q224" s="85">
        <f t="shared" si="246"/>
        <v>0</v>
      </c>
      <c r="R224" s="85">
        <f t="shared" si="246"/>
        <v>0</v>
      </c>
      <c r="S224" s="85">
        <f t="shared" si="246"/>
        <v>0</v>
      </c>
      <c r="T224" s="85">
        <f t="shared" si="246"/>
        <v>0</v>
      </c>
      <c r="U224" s="88"/>
      <c r="V224" s="90"/>
      <c r="W224" s="90"/>
      <c r="X224" s="89"/>
      <c r="Y224" s="89"/>
      <c r="Z224" s="91"/>
      <c r="AA224" s="91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90"/>
      <c r="AQ224" s="90"/>
      <c r="AR224" s="90"/>
      <c r="AS224" s="90"/>
      <c r="AT224" s="88"/>
      <c r="AU224" s="88"/>
      <c r="AV224" s="88"/>
      <c r="AW224" s="88"/>
      <c r="AX224" s="88"/>
      <c r="AY224" s="90"/>
      <c r="AZ224" s="90"/>
      <c r="BA224" s="90"/>
      <c r="BB224" s="90"/>
      <c r="BC224" s="90"/>
      <c r="BD224" s="90"/>
      <c r="BE224" s="90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</row>
    <row r="225" spans="1:72" s="18" customFormat="1" ht="72.75" customHeight="1" hidden="1">
      <c r="A225" s="107" t="s">
        <v>253</v>
      </c>
      <c r="B225" s="83" t="s">
        <v>159</v>
      </c>
      <c r="C225" s="83" t="s">
        <v>128</v>
      </c>
      <c r="D225" s="84" t="s">
        <v>192</v>
      </c>
      <c r="E225" s="83" t="s">
        <v>144</v>
      </c>
      <c r="F225" s="74">
        <v>66079</v>
      </c>
      <c r="G225" s="74">
        <f>H225-F225</f>
        <v>8288</v>
      </c>
      <c r="H225" s="74">
        <v>74367</v>
      </c>
      <c r="I225" s="74"/>
      <c r="J225" s="74">
        <v>79618</v>
      </c>
      <c r="K225" s="88"/>
      <c r="L225" s="88"/>
      <c r="M225" s="74">
        <f>H225+K225</f>
        <v>74367</v>
      </c>
      <c r="N225" s="75"/>
      <c r="O225" s="74">
        <f>P225-M225</f>
        <v>-74367</v>
      </c>
      <c r="P225" s="74"/>
      <c r="Q225" s="74"/>
      <c r="R225" s="88"/>
      <c r="S225" s="74">
        <f>P225+R225</f>
        <v>0</v>
      </c>
      <c r="T225" s="74"/>
      <c r="U225" s="88"/>
      <c r="V225" s="90"/>
      <c r="W225" s="90"/>
      <c r="X225" s="89"/>
      <c r="Y225" s="89"/>
      <c r="Z225" s="91"/>
      <c r="AA225" s="91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90"/>
      <c r="AQ225" s="90"/>
      <c r="AR225" s="90"/>
      <c r="AS225" s="90"/>
      <c r="AT225" s="88"/>
      <c r="AU225" s="88"/>
      <c r="AV225" s="88"/>
      <c r="AW225" s="88"/>
      <c r="AX225" s="88"/>
      <c r="AY225" s="90"/>
      <c r="AZ225" s="90"/>
      <c r="BA225" s="90"/>
      <c r="BB225" s="90"/>
      <c r="BC225" s="90"/>
      <c r="BD225" s="90"/>
      <c r="BE225" s="90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</row>
    <row r="226" spans="1:72" s="18" customFormat="1" ht="173.25" customHeight="1">
      <c r="A226" s="107" t="s">
        <v>275</v>
      </c>
      <c r="B226" s="83" t="s">
        <v>159</v>
      </c>
      <c r="C226" s="83" t="s">
        <v>128</v>
      </c>
      <c r="D226" s="84" t="s">
        <v>192</v>
      </c>
      <c r="E226" s="83"/>
      <c r="F226" s="74"/>
      <c r="G226" s="74"/>
      <c r="H226" s="74"/>
      <c r="I226" s="74"/>
      <c r="J226" s="74"/>
      <c r="K226" s="88"/>
      <c r="L226" s="88"/>
      <c r="M226" s="74"/>
      <c r="N226" s="75"/>
      <c r="O226" s="74">
        <f aca="true" t="shared" si="247" ref="O226:BE226">O227</f>
        <v>67884</v>
      </c>
      <c r="P226" s="74">
        <f t="shared" si="247"/>
        <v>67884</v>
      </c>
      <c r="Q226" s="74">
        <f t="shared" si="247"/>
        <v>0</v>
      </c>
      <c r="R226" s="74">
        <f t="shared" si="247"/>
        <v>0</v>
      </c>
      <c r="S226" s="74">
        <f t="shared" si="247"/>
        <v>67884</v>
      </c>
      <c r="T226" s="74">
        <f t="shared" si="247"/>
        <v>0</v>
      </c>
      <c r="U226" s="74">
        <f t="shared" si="247"/>
        <v>0</v>
      </c>
      <c r="V226" s="74">
        <f t="shared" si="247"/>
        <v>67884</v>
      </c>
      <c r="W226" s="74">
        <f t="shared" si="247"/>
        <v>0</v>
      </c>
      <c r="X226" s="74">
        <f t="shared" si="247"/>
        <v>0</v>
      </c>
      <c r="Y226" s="74">
        <f t="shared" si="247"/>
        <v>0</v>
      </c>
      <c r="Z226" s="74">
        <f t="shared" si="247"/>
        <v>67884</v>
      </c>
      <c r="AA226" s="74">
        <f t="shared" si="247"/>
        <v>0</v>
      </c>
      <c r="AB226" s="74">
        <f t="shared" si="247"/>
        <v>0</v>
      </c>
      <c r="AC226" s="74">
        <f t="shared" si="247"/>
        <v>0</v>
      </c>
      <c r="AD226" s="74">
        <f t="shared" si="247"/>
        <v>0</v>
      </c>
      <c r="AE226" s="74">
        <f t="shared" si="247"/>
        <v>0</v>
      </c>
      <c r="AF226" s="74">
        <f t="shared" si="247"/>
        <v>0</v>
      </c>
      <c r="AG226" s="74">
        <f t="shared" si="247"/>
        <v>0</v>
      </c>
      <c r="AH226" s="74">
        <f t="shared" si="247"/>
        <v>67884</v>
      </c>
      <c r="AI226" s="74">
        <f t="shared" si="247"/>
        <v>0</v>
      </c>
      <c r="AJ226" s="74">
        <f t="shared" si="247"/>
        <v>0</v>
      </c>
      <c r="AK226" s="74">
        <f t="shared" si="247"/>
        <v>0</v>
      </c>
      <c r="AL226" s="74">
        <f t="shared" si="247"/>
        <v>0</v>
      </c>
      <c r="AM226" s="74">
        <f t="shared" si="247"/>
        <v>0</v>
      </c>
      <c r="AN226" s="74">
        <f t="shared" si="247"/>
        <v>67884</v>
      </c>
      <c r="AO226" s="74">
        <f t="shared" si="247"/>
        <v>0</v>
      </c>
      <c r="AP226" s="74">
        <f t="shared" si="247"/>
        <v>0</v>
      </c>
      <c r="AQ226" s="74">
        <f t="shared" si="247"/>
        <v>0</v>
      </c>
      <c r="AR226" s="74">
        <f t="shared" si="247"/>
        <v>67884</v>
      </c>
      <c r="AS226" s="74">
        <f t="shared" si="247"/>
        <v>0</v>
      </c>
      <c r="AT226" s="74">
        <f t="shared" si="247"/>
        <v>0</v>
      </c>
      <c r="AU226" s="74">
        <f t="shared" si="247"/>
        <v>0</v>
      </c>
      <c r="AV226" s="74">
        <f t="shared" si="247"/>
        <v>0</v>
      </c>
      <c r="AW226" s="74">
        <f t="shared" si="247"/>
        <v>67884</v>
      </c>
      <c r="AX226" s="74">
        <f t="shared" si="247"/>
        <v>0</v>
      </c>
      <c r="AY226" s="74">
        <f t="shared" si="247"/>
        <v>-37214</v>
      </c>
      <c r="AZ226" s="74">
        <f t="shared" si="247"/>
        <v>0</v>
      </c>
      <c r="BA226" s="74">
        <f t="shared" si="247"/>
        <v>0</v>
      </c>
      <c r="BB226" s="74">
        <f t="shared" si="247"/>
        <v>0</v>
      </c>
      <c r="BC226" s="74">
        <f t="shared" si="247"/>
        <v>0</v>
      </c>
      <c r="BD226" s="74">
        <f t="shared" si="247"/>
        <v>30670</v>
      </c>
      <c r="BE226" s="74">
        <f t="shared" si="247"/>
        <v>0</v>
      </c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</row>
    <row r="227" spans="1:72" s="18" customFormat="1" ht="102" customHeight="1">
      <c r="A227" s="107" t="s">
        <v>253</v>
      </c>
      <c r="B227" s="83" t="s">
        <v>159</v>
      </c>
      <c r="C227" s="83" t="s">
        <v>128</v>
      </c>
      <c r="D227" s="84" t="s">
        <v>192</v>
      </c>
      <c r="E227" s="83" t="s">
        <v>144</v>
      </c>
      <c r="F227" s="74"/>
      <c r="G227" s="74"/>
      <c r="H227" s="74"/>
      <c r="I227" s="74"/>
      <c r="J227" s="74"/>
      <c r="K227" s="88"/>
      <c r="L227" s="88"/>
      <c r="M227" s="74"/>
      <c r="N227" s="75"/>
      <c r="O227" s="74">
        <f>P227-M227</f>
        <v>67884</v>
      </c>
      <c r="P227" s="74">
        <v>67884</v>
      </c>
      <c r="Q227" s="74"/>
      <c r="R227" s="88"/>
      <c r="S227" s="74">
        <f>P227+R227</f>
        <v>67884</v>
      </c>
      <c r="T227" s="74"/>
      <c r="U227" s="88"/>
      <c r="V227" s="74">
        <f>U227+S227</f>
        <v>67884</v>
      </c>
      <c r="W227" s="74">
        <f>T227</f>
        <v>0</v>
      </c>
      <c r="X227" s="89"/>
      <c r="Y227" s="89"/>
      <c r="Z227" s="74">
        <f>V227+X227+Y227</f>
        <v>67884</v>
      </c>
      <c r="AA227" s="74">
        <f>W227+Y227</f>
        <v>0</v>
      </c>
      <c r="AB227" s="88"/>
      <c r="AC227" s="88"/>
      <c r="AD227" s="88"/>
      <c r="AE227" s="88"/>
      <c r="AF227" s="88"/>
      <c r="AG227" s="88"/>
      <c r="AH227" s="74">
        <f>Z227+AB227+AC227+AD227+AE227+AF227+AG227</f>
        <v>67884</v>
      </c>
      <c r="AI227" s="74">
        <f>AA227+AG227</f>
        <v>0</v>
      </c>
      <c r="AJ227" s="74"/>
      <c r="AK227" s="74"/>
      <c r="AL227" s="88"/>
      <c r="AM227" s="88"/>
      <c r="AN227" s="74">
        <f>AH227+AJ227+AK227+AL227+AM227</f>
        <v>67884</v>
      </c>
      <c r="AO227" s="74">
        <f>AI227+AM227</f>
        <v>0</v>
      </c>
      <c r="AP227" s="90"/>
      <c r="AQ227" s="90"/>
      <c r="AR227" s="74">
        <f>AN227+AP227+AQ227</f>
        <v>67884</v>
      </c>
      <c r="AS227" s="74">
        <f>AO227+AQ227</f>
        <v>0</v>
      </c>
      <c r="AT227" s="88"/>
      <c r="AU227" s="88"/>
      <c r="AV227" s="88"/>
      <c r="AW227" s="74">
        <f>AR227+AT227+AU227+AV227</f>
        <v>67884</v>
      </c>
      <c r="AX227" s="74">
        <f>AS227+AV227</f>
        <v>0</v>
      </c>
      <c r="AY227" s="74">
        <v>-37214</v>
      </c>
      <c r="AZ227" s="74"/>
      <c r="BA227" s="74"/>
      <c r="BB227" s="90"/>
      <c r="BC227" s="90"/>
      <c r="BD227" s="74">
        <f>AW227+AY227+AZ227+BA227+BB227+BC227</f>
        <v>30670</v>
      </c>
      <c r="BE227" s="74">
        <f>AX227+BC227</f>
        <v>0</v>
      </c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</row>
    <row r="228" spans="1:72" s="18" customFormat="1" ht="105.75" customHeight="1">
      <c r="A228" s="107" t="s">
        <v>346</v>
      </c>
      <c r="B228" s="83" t="s">
        <v>159</v>
      </c>
      <c r="C228" s="83" t="s">
        <v>128</v>
      </c>
      <c r="D228" s="84" t="s">
        <v>345</v>
      </c>
      <c r="E228" s="83"/>
      <c r="F228" s="85">
        <f aca="true" t="shared" si="248" ref="F228:BE228">F229</f>
        <v>352</v>
      </c>
      <c r="G228" s="85">
        <f t="shared" si="248"/>
        <v>-352</v>
      </c>
      <c r="H228" s="85">
        <f t="shared" si="248"/>
        <v>0</v>
      </c>
      <c r="I228" s="85">
        <f t="shared" si="248"/>
        <v>0</v>
      </c>
      <c r="J228" s="85">
        <f t="shared" si="248"/>
        <v>0</v>
      </c>
      <c r="K228" s="85">
        <f t="shared" si="248"/>
        <v>0</v>
      </c>
      <c r="L228" s="85">
        <f t="shared" si="248"/>
        <v>0</v>
      </c>
      <c r="M228" s="85">
        <f t="shared" si="248"/>
        <v>0</v>
      </c>
      <c r="N228" s="85">
        <f t="shared" si="248"/>
        <v>0</v>
      </c>
      <c r="O228" s="85">
        <f t="shared" si="248"/>
        <v>0</v>
      </c>
      <c r="P228" s="85">
        <f t="shared" si="248"/>
        <v>0</v>
      </c>
      <c r="Q228" s="85">
        <f t="shared" si="248"/>
        <v>0</v>
      </c>
      <c r="R228" s="85">
        <f t="shared" si="248"/>
        <v>50000</v>
      </c>
      <c r="S228" s="85">
        <f t="shared" si="248"/>
        <v>50000</v>
      </c>
      <c r="T228" s="85">
        <f t="shared" si="248"/>
        <v>0</v>
      </c>
      <c r="U228" s="85">
        <f t="shared" si="248"/>
        <v>0</v>
      </c>
      <c r="V228" s="85">
        <f t="shared" si="248"/>
        <v>50000</v>
      </c>
      <c r="W228" s="85">
        <f t="shared" si="248"/>
        <v>0</v>
      </c>
      <c r="X228" s="85">
        <f t="shared" si="248"/>
        <v>0</v>
      </c>
      <c r="Y228" s="85">
        <f t="shared" si="248"/>
        <v>0</v>
      </c>
      <c r="Z228" s="85">
        <f t="shared" si="248"/>
        <v>50000</v>
      </c>
      <c r="AA228" s="85">
        <f t="shared" si="248"/>
        <v>0</v>
      </c>
      <c r="AB228" s="85">
        <f t="shared" si="248"/>
        <v>8622</v>
      </c>
      <c r="AC228" s="85">
        <f t="shared" si="248"/>
        <v>0</v>
      </c>
      <c r="AD228" s="85">
        <f t="shared" si="248"/>
        <v>0</v>
      </c>
      <c r="AE228" s="85">
        <f t="shared" si="248"/>
        <v>0</v>
      </c>
      <c r="AF228" s="85">
        <f t="shared" si="248"/>
        <v>0</v>
      </c>
      <c r="AG228" s="85">
        <f t="shared" si="248"/>
        <v>0</v>
      </c>
      <c r="AH228" s="85">
        <f t="shared" si="248"/>
        <v>58622</v>
      </c>
      <c r="AI228" s="85">
        <f t="shared" si="248"/>
        <v>0</v>
      </c>
      <c r="AJ228" s="85">
        <f t="shared" si="248"/>
        <v>0</v>
      </c>
      <c r="AK228" s="85">
        <f t="shared" si="248"/>
        <v>0</v>
      </c>
      <c r="AL228" s="85">
        <f t="shared" si="248"/>
        <v>0</v>
      </c>
      <c r="AM228" s="85">
        <f t="shared" si="248"/>
        <v>0</v>
      </c>
      <c r="AN228" s="85">
        <f t="shared" si="248"/>
        <v>58622</v>
      </c>
      <c r="AO228" s="85">
        <f t="shared" si="248"/>
        <v>0</v>
      </c>
      <c r="AP228" s="85">
        <f t="shared" si="248"/>
        <v>0</v>
      </c>
      <c r="AQ228" s="85">
        <f t="shared" si="248"/>
        <v>0</v>
      </c>
      <c r="AR228" s="85">
        <f t="shared" si="248"/>
        <v>58622</v>
      </c>
      <c r="AS228" s="85">
        <f t="shared" si="248"/>
        <v>0</v>
      </c>
      <c r="AT228" s="85">
        <f t="shared" si="248"/>
        <v>0</v>
      </c>
      <c r="AU228" s="85">
        <f t="shared" si="248"/>
        <v>0</v>
      </c>
      <c r="AV228" s="85">
        <f t="shared" si="248"/>
        <v>0</v>
      </c>
      <c r="AW228" s="85">
        <f t="shared" si="248"/>
        <v>58622</v>
      </c>
      <c r="AX228" s="85">
        <f t="shared" si="248"/>
        <v>0</v>
      </c>
      <c r="AY228" s="85">
        <f t="shared" si="248"/>
        <v>0</v>
      </c>
      <c r="AZ228" s="85">
        <f t="shared" si="248"/>
        <v>0</v>
      </c>
      <c r="BA228" s="85">
        <f t="shared" si="248"/>
        <v>0</v>
      </c>
      <c r="BB228" s="85">
        <f t="shared" si="248"/>
        <v>0</v>
      </c>
      <c r="BC228" s="85">
        <f t="shared" si="248"/>
        <v>0</v>
      </c>
      <c r="BD228" s="85">
        <f t="shared" si="248"/>
        <v>58622</v>
      </c>
      <c r="BE228" s="85">
        <f t="shared" si="248"/>
        <v>0</v>
      </c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</row>
    <row r="229" spans="1:72" s="18" customFormat="1" ht="112.5" customHeight="1">
      <c r="A229" s="107" t="s">
        <v>253</v>
      </c>
      <c r="B229" s="83" t="s">
        <v>159</v>
      </c>
      <c r="C229" s="83" t="s">
        <v>128</v>
      </c>
      <c r="D229" s="84" t="s">
        <v>345</v>
      </c>
      <c r="E229" s="83" t="s">
        <v>144</v>
      </c>
      <c r="F229" s="74">
        <v>352</v>
      </c>
      <c r="G229" s="74">
        <f>H229-F229</f>
        <v>-352</v>
      </c>
      <c r="H229" s="75">
        <f>373-373</f>
        <v>0</v>
      </c>
      <c r="I229" s="75"/>
      <c r="J229" s="75">
        <f>400-400</f>
        <v>0</v>
      </c>
      <c r="K229" s="88"/>
      <c r="L229" s="88"/>
      <c r="M229" s="74">
        <f>H229+K229</f>
        <v>0</v>
      </c>
      <c r="N229" s="75"/>
      <c r="O229" s="74">
        <f>P229-M229</f>
        <v>0</v>
      </c>
      <c r="P229" s="74"/>
      <c r="Q229" s="74"/>
      <c r="R229" s="74">
        <v>50000</v>
      </c>
      <c r="S229" s="74">
        <f>P229+R229</f>
        <v>50000</v>
      </c>
      <c r="T229" s="74"/>
      <c r="U229" s="88"/>
      <c r="V229" s="74">
        <f>U229+S229</f>
        <v>50000</v>
      </c>
      <c r="W229" s="74">
        <f>T229</f>
        <v>0</v>
      </c>
      <c r="X229" s="89"/>
      <c r="Y229" s="89"/>
      <c r="Z229" s="74">
        <f>V229+X229+Y229</f>
        <v>50000</v>
      </c>
      <c r="AA229" s="74">
        <f>W229+Y229</f>
        <v>0</v>
      </c>
      <c r="AB229" s="74">
        <v>8622</v>
      </c>
      <c r="AC229" s="88"/>
      <c r="AD229" s="88"/>
      <c r="AE229" s="88"/>
      <c r="AF229" s="88"/>
      <c r="AG229" s="88"/>
      <c r="AH229" s="74">
        <f>Z229+AB229+AC229+AD229+AE229+AF229+AG229</f>
        <v>58622</v>
      </c>
      <c r="AI229" s="74">
        <f>AA229+AG229</f>
        <v>0</v>
      </c>
      <c r="AJ229" s="74"/>
      <c r="AK229" s="74"/>
      <c r="AL229" s="88"/>
      <c r="AM229" s="88"/>
      <c r="AN229" s="74">
        <f>AH229+AJ229+AK229+AL229+AM229</f>
        <v>58622</v>
      </c>
      <c r="AO229" s="74">
        <f>AI229+AM229</f>
        <v>0</v>
      </c>
      <c r="AP229" s="90"/>
      <c r="AQ229" s="90"/>
      <c r="AR229" s="74">
        <f>AN229+AP229+AQ229</f>
        <v>58622</v>
      </c>
      <c r="AS229" s="74">
        <f>AO229+AQ229</f>
        <v>0</v>
      </c>
      <c r="AT229" s="88"/>
      <c r="AU229" s="88"/>
      <c r="AV229" s="88"/>
      <c r="AW229" s="74">
        <f>AR229+AT229+AU229+AV229</f>
        <v>58622</v>
      </c>
      <c r="AX229" s="74">
        <f>AS229+AV229</f>
        <v>0</v>
      </c>
      <c r="AY229" s="74"/>
      <c r="AZ229" s="74"/>
      <c r="BA229" s="74"/>
      <c r="BB229" s="90"/>
      <c r="BC229" s="90"/>
      <c r="BD229" s="74">
        <f>AW229+AY229+AZ229+BA229+BB229+BC229</f>
        <v>58622</v>
      </c>
      <c r="BE229" s="74">
        <f>AX229+BC229</f>
        <v>0</v>
      </c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</row>
    <row r="230" spans="1:72" s="18" customFormat="1" ht="150.75" customHeight="1">
      <c r="A230" s="107" t="s">
        <v>277</v>
      </c>
      <c r="B230" s="83" t="s">
        <v>159</v>
      </c>
      <c r="C230" s="83" t="s">
        <v>128</v>
      </c>
      <c r="D230" s="84" t="s">
        <v>272</v>
      </c>
      <c r="E230" s="83"/>
      <c r="F230" s="74"/>
      <c r="G230" s="74"/>
      <c r="H230" s="75"/>
      <c r="I230" s="75"/>
      <c r="J230" s="75"/>
      <c r="K230" s="88"/>
      <c r="L230" s="88"/>
      <c r="M230" s="74"/>
      <c r="N230" s="75"/>
      <c r="O230" s="74">
        <f aca="true" t="shared" si="249" ref="O230:BE230">O231</f>
        <v>600</v>
      </c>
      <c r="P230" s="74">
        <f t="shared" si="249"/>
        <v>600</v>
      </c>
      <c r="Q230" s="74">
        <f t="shared" si="249"/>
        <v>0</v>
      </c>
      <c r="R230" s="74">
        <f t="shared" si="249"/>
        <v>0</v>
      </c>
      <c r="S230" s="74">
        <f t="shared" si="249"/>
        <v>600</v>
      </c>
      <c r="T230" s="74">
        <f t="shared" si="249"/>
        <v>0</v>
      </c>
      <c r="U230" s="74">
        <f t="shared" si="249"/>
        <v>0</v>
      </c>
      <c r="V230" s="74">
        <f t="shared" si="249"/>
        <v>600</v>
      </c>
      <c r="W230" s="74">
        <f t="shared" si="249"/>
        <v>0</v>
      </c>
      <c r="X230" s="74">
        <f t="shared" si="249"/>
        <v>0</v>
      </c>
      <c r="Y230" s="74">
        <f t="shared" si="249"/>
        <v>0</v>
      </c>
      <c r="Z230" s="74">
        <f t="shared" si="249"/>
        <v>600</v>
      </c>
      <c r="AA230" s="74">
        <f t="shared" si="249"/>
        <v>0</v>
      </c>
      <c r="AB230" s="74">
        <f t="shared" si="249"/>
        <v>0</v>
      </c>
      <c r="AC230" s="74">
        <f t="shared" si="249"/>
        <v>0</v>
      </c>
      <c r="AD230" s="74">
        <f t="shared" si="249"/>
        <v>0</v>
      </c>
      <c r="AE230" s="74">
        <f t="shared" si="249"/>
        <v>0</v>
      </c>
      <c r="AF230" s="74">
        <f t="shared" si="249"/>
        <v>0</v>
      </c>
      <c r="AG230" s="74">
        <f t="shared" si="249"/>
        <v>0</v>
      </c>
      <c r="AH230" s="74">
        <f t="shared" si="249"/>
        <v>600</v>
      </c>
      <c r="AI230" s="74">
        <f t="shared" si="249"/>
        <v>0</v>
      </c>
      <c r="AJ230" s="74">
        <f t="shared" si="249"/>
        <v>0</v>
      </c>
      <c r="AK230" s="74">
        <f t="shared" si="249"/>
        <v>0</v>
      </c>
      <c r="AL230" s="74">
        <f t="shared" si="249"/>
        <v>0</v>
      </c>
      <c r="AM230" s="74">
        <f t="shared" si="249"/>
        <v>0</v>
      </c>
      <c r="AN230" s="74">
        <f t="shared" si="249"/>
        <v>600</v>
      </c>
      <c r="AO230" s="74">
        <f t="shared" si="249"/>
        <v>0</v>
      </c>
      <c r="AP230" s="74">
        <f t="shared" si="249"/>
        <v>0</v>
      </c>
      <c r="AQ230" s="74">
        <f t="shared" si="249"/>
        <v>0</v>
      </c>
      <c r="AR230" s="74">
        <f t="shared" si="249"/>
        <v>600</v>
      </c>
      <c r="AS230" s="74">
        <f t="shared" si="249"/>
        <v>0</v>
      </c>
      <c r="AT230" s="74">
        <f t="shared" si="249"/>
        <v>0</v>
      </c>
      <c r="AU230" s="74">
        <f t="shared" si="249"/>
        <v>0</v>
      </c>
      <c r="AV230" s="74">
        <f t="shared" si="249"/>
        <v>0</v>
      </c>
      <c r="AW230" s="74">
        <f t="shared" si="249"/>
        <v>600</v>
      </c>
      <c r="AX230" s="74">
        <f t="shared" si="249"/>
        <v>0</v>
      </c>
      <c r="AY230" s="74">
        <f t="shared" si="249"/>
        <v>0</v>
      </c>
      <c r="AZ230" s="74">
        <f t="shared" si="249"/>
        <v>0</v>
      </c>
      <c r="BA230" s="74">
        <f t="shared" si="249"/>
        <v>0</v>
      </c>
      <c r="BB230" s="74">
        <f t="shared" si="249"/>
        <v>0</v>
      </c>
      <c r="BC230" s="74">
        <f t="shared" si="249"/>
        <v>0</v>
      </c>
      <c r="BD230" s="74">
        <f t="shared" si="249"/>
        <v>600</v>
      </c>
      <c r="BE230" s="74">
        <f t="shared" si="249"/>
        <v>0</v>
      </c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</row>
    <row r="231" spans="1:72" s="18" customFormat="1" ht="101.25" customHeight="1">
      <c r="A231" s="107" t="s">
        <v>253</v>
      </c>
      <c r="B231" s="83" t="s">
        <v>159</v>
      </c>
      <c r="C231" s="83" t="s">
        <v>128</v>
      </c>
      <c r="D231" s="84" t="s">
        <v>272</v>
      </c>
      <c r="E231" s="83" t="s">
        <v>144</v>
      </c>
      <c r="F231" s="74"/>
      <c r="G231" s="74"/>
      <c r="H231" s="75"/>
      <c r="I231" s="75"/>
      <c r="J231" s="75"/>
      <c r="K231" s="88"/>
      <c r="L231" s="88"/>
      <c r="M231" s="74"/>
      <c r="N231" s="75"/>
      <c r="O231" s="74">
        <f>P231-M231</f>
        <v>600</v>
      </c>
      <c r="P231" s="74">
        <v>600</v>
      </c>
      <c r="Q231" s="74"/>
      <c r="R231" s="88"/>
      <c r="S231" s="74">
        <f>P231+R231</f>
        <v>600</v>
      </c>
      <c r="T231" s="74"/>
      <c r="U231" s="88"/>
      <c r="V231" s="74">
        <f>U231+S231</f>
        <v>600</v>
      </c>
      <c r="W231" s="74">
        <f>T231</f>
        <v>0</v>
      </c>
      <c r="X231" s="89"/>
      <c r="Y231" s="89"/>
      <c r="Z231" s="74">
        <f>V231+X231+Y231</f>
        <v>600</v>
      </c>
      <c r="AA231" s="74">
        <f>W231+Y231</f>
        <v>0</v>
      </c>
      <c r="AB231" s="88"/>
      <c r="AC231" s="88"/>
      <c r="AD231" s="88"/>
      <c r="AE231" s="88"/>
      <c r="AF231" s="88"/>
      <c r="AG231" s="88"/>
      <c r="AH231" s="74">
        <f>Z231+AB231+AC231+AD231+AE231+AF231+AG231</f>
        <v>600</v>
      </c>
      <c r="AI231" s="74">
        <f>AA231+AG231</f>
        <v>0</v>
      </c>
      <c r="AJ231" s="74"/>
      <c r="AK231" s="74"/>
      <c r="AL231" s="88"/>
      <c r="AM231" s="88"/>
      <c r="AN231" s="74">
        <f>AH231+AJ231+AK231+AL231+AM231</f>
        <v>600</v>
      </c>
      <c r="AO231" s="74">
        <f>AI231+AM231</f>
        <v>0</v>
      </c>
      <c r="AP231" s="90"/>
      <c r="AQ231" s="90"/>
      <c r="AR231" s="74">
        <f>AN231+AP231+AQ231</f>
        <v>600</v>
      </c>
      <c r="AS231" s="74">
        <f>AO231+AQ231</f>
        <v>0</v>
      </c>
      <c r="AT231" s="88"/>
      <c r="AU231" s="88"/>
      <c r="AV231" s="88"/>
      <c r="AW231" s="74">
        <f>AR231+AT231+AU231+AV231</f>
        <v>600</v>
      </c>
      <c r="AX231" s="74">
        <f>AS231+AV231</f>
        <v>0</v>
      </c>
      <c r="AY231" s="74"/>
      <c r="AZ231" s="74"/>
      <c r="BA231" s="74"/>
      <c r="BB231" s="90"/>
      <c r="BC231" s="90"/>
      <c r="BD231" s="74">
        <f>AW231+AY231+AZ231+BA231+BB231+BC231</f>
        <v>600</v>
      </c>
      <c r="BE231" s="74">
        <f>AX231+BC231</f>
        <v>0</v>
      </c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</row>
    <row r="232" spans="1:72" s="18" customFormat="1" ht="88.5" customHeight="1">
      <c r="A232" s="107" t="s">
        <v>440</v>
      </c>
      <c r="B232" s="83" t="s">
        <v>159</v>
      </c>
      <c r="C232" s="83" t="s">
        <v>128</v>
      </c>
      <c r="D232" s="84" t="s">
        <v>439</v>
      </c>
      <c r="E232" s="83"/>
      <c r="F232" s="74"/>
      <c r="G232" s="74"/>
      <c r="H232" s="75"/>
      <c r="I232" s="75"/>
      <c r="J232" s="75"/>
      <c r="K232" s="88"/>
      <c r="L232" s="88"/>
      <c r="M232" s="74"/>
      <c r="N232" s="75"/>
      <c r="O232" s="74"/>
      <c r="P232" s="74"/>
      <c r="Q232" s="74"/>
      <c r="R232" s="88"/>
      <c r="S232" s="74"/>
      <c r="T232" s="74"/>
      <c r="U232" s="88"/>
      <c r="V232" s="74"/>
      <c r="W232" s="74"/>
      <c r="X232" s="89"/>
      <c r="Y232" s="89"/>
      <c r="Z232" s="74"/>
      <c r="AA232" s="74"/>
      <c r="AB232" s="88"/>
      <c r="AC232" s="88"/>
      <c r="AD232" s="88"/>
      <c r="AE232" s="88"/>
      <c r="AF232" s="88"/>
      <c r="AG232" s="88"/>
      <c r="AH232" s="74"/>
      <c r="AI232" s="74"/>
      <c r="AJ232" s="74"/>
      <c r="AK232" s="74"/>
      <c r="AL232" s="88"/>
      <c r="AM232" s="88"/>
      <c r="AN232" s="74"/>
      <c r="AO232" s="74"/>
      <c r="AP232" s="90"/>
      <c r="AQ232" s="90"/>
      <c r="AR232" s="74"/>
      <c r="AS232" s="74"/>
      <c r="AT232" s="88"/>
      <c r="AU232" s="88"/>
      <c r="AV232" s="88"/>
      <c r="AW232" s="74"/>
      <c r="AX232" s="74"/>
      <c r="AY232" s="74">
        <f>AY233</f>
        <v>4225</v>
      </c>
      <c r="AZ232" s="74">
        <f aca="true" t="shared" si="250" ref="AZ232:BE232">AZ233</f>
        <v>0</v>
      </c>
      <c r="BA232" s="74">
        <f t="shared" si="250"/>
        <v>0</v>
      </c>
      <c r="BB232" s="74">
        <f t="shared" si="250"/>
        <v>0</v>
      </c>
      <c r="BC232" s="74">
        <f t="shared" si="250"/>
        <v>0</v>
      </c>
      <c r="BD232" s="74">
        <f t="shared" si="250"/>
        <v>4225</v>
      </c>
      <c r="BE232" s="74">
        <f t="shared" si="250"/>
        <v>0</v>
      </c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</row>
    <row r="233" spans="1:72" s="18" customFormat="1" ht="108" customHeight="1">
      <c r="A233" s="107" t="s">
        <v>253</v>
      </c>
      <c r="B233" s="83" t="s">
        <v>159</v>
      </c>
      <c r="C233" s="83" t="s">
        <v>128</v>
      </c>
      <c r="D233" s="84" t="s">
        <v>439</v>
      </c>
      <c r="E233" s="83" t="s">
        <v>144</v>
      </c>
      <c r="F233" s="74"/>
      <c r="G233" s="74"/>
      <c r="H233" s="75"/>
      <c r="I233" s="75"/>
      <c r="J233" s="75"/>
      <c r="K233" s="88"/>
      <c r="L233" s="88"/>
      <c r="M233" s="74"/>
      <c r="N233" s="75"/>
      <c r="O233" s="74"/>
      <c r="P233" s="74"/>
      <c r="Q233" s="74"/>
      <c r="R233" s="88"/>
      <c r="S233" s="74"/>
      <c r="T233" s="74"/>
      <c r="U233" s="88"/>
      <c r="V233" s="74"/>
      <c r="W233" s="74"/>
      <c r="X233" s="89"/>
      <c r="Y233" s="89"/>
      <c r="Z233" s="74"/>
      <c r="AA233" s="74"/>
      <c r="AB233" s="88"/>
      <c r="AC233" s="88"/>
      <c r="AD233" s="88"/>
      <c r="AE233" s="88"/>
      <c r="AF233" s="88"/>
      <c r="AG233" s="88"/>
      <c r="AH233" s="74"/>
      <c r="AI233" s="74"/>
      <c r="AJ233" s="74"/>
      <c r="AK233" s="74"/>
      <c r="AL233" s="88"/>
      <c r="AM233" s="88"/>
      <c r="AN233" s="74"/>
      <c r="AO233" s="74"/>
      <c r="AP233" s="90"/>
      <c r="AQ233" s="90"/>
      <c r="AR233" s="74"/>
      <c r="AS233" s="74"/>
      <c r="AT233" s="88"/>
      <c r="AU233" s="88"/>
      <c r="AV233" s="88"/>
      <c r="AW233" s="74"/>
      <c r="AX233" s="74"/>
      <c r="AY233" s="74">
        <v>4225</v>
      </c>
      <c r="AZ233" s="74"/>
      <c r="BA233" s="74"/>
      <c r="BB233" s="90"/>
      <c r="BC233" s="90"/>
      <c r="BD233" s="74">
        <f>AW233+AY233+AZ233+BA233+BB233+BC233</f>
        <v>4225</v>
      </c>
      <c r="BE233" s="74">
        <f>AX233+BC233</f>
        <v>0</v>
      </c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</row>
    <row r="234" spans="1:72" s="18" customFormat="1" ht="271.5" customHeight="1">
      <c r="A234" s="107" t="s">
        <v>375</v>
      </c>
      <c r="B234" s="83" t="s">
        <v>159</v>
      </c>
      <c r="C234" s="83" t="s">
        <v>128</v>
      </c>
      <c r="D234" s="84" t="s">
        <v>273</v>
      </c>
      <c r="E234" s="83"/>
      <c r="F234" s="74"/>
      <c r="G234" s="74"/>
      <c r="H234" s="75"/>
      <c r="I234" s="75"/>
      <c r="J234" s="75"/>
      <c r="K234" s="88"/>
      <c r="L234" s="88"/>
      <c r="M234" s="74"/>
      <c r="N234" s="75"/>
      <c r="O234" s="74">
        <f aca="true" t="shared" si="251" ref="O234:BE234">O235</f>
        <v>8329</v>
      </c>
      <c r="P234" s="74">
        <f t="shared" si="251"/>
        <v>8329</v>
      </c>
      <c r="Q234" s="74">
        <f t="shared" si="251"/>
        <v>0</v>
      </c>
      <c r="R234" s="74">
        <f t="shared" si="251"/>
        <v>0</v>
      </c>
      <c r="S234" s="74">
        <f t="shared" si="251"/>
        <v>8329</v>
      </c>
      <c r="T234" s="74">
        <f t="shared" si="251"/>
        <v>0</v>
      </c>
      <c r="U234" s="74">
        <f t="shared" si="251"/>
        <v>0</v>
      </c>
      <c r="V234" s="74">
        <f t="shared" si="251"/>
        <v>8329</v>
      </c>
      <c r="W234" s="74">
        <f t="shared" si="251"/>
        <v>0</v>
      </c>
      <c r="X234" s="74">
        <f t="shared" si="251"/>
        <v>11142</v>
      </c>
      <c r="Y234" s="74">
        <f t="shared" si="251"/>
        <v>0</v>
      </c>
      <c r="Z234" s="74">
        <f t="shared" si="251"/>
        <v>19471</v>
      </c>
      <c r="AA234" s="74">
        <f t="shared" si="251"/>
        <v>0</v>
      </c>
      <c r="AB234" s="74">
        <f t="shared" si="251"/>
        <v>0</v>
      </c>
      <c r="AC234" s="74">
        <f t="shared" si="251"/>
        <v>0</v>
      </c>
      <c r="AD234" s="74">
        <f t="shared" si="251"/>
        <v>0</v>
      </c>
      <c r="AE234" s="74">
        <f t="shared" si="251"/>
        <v>0</v>
      </c>
      <c r="AF234" s="74">
        <f t="shared" si="251"/>
        <v>0</v>
      </c>
      <c r="AG234" s="74">
        <f t="shared" si="251"/>
        <v>0</v>
      </c>
      <c r="AH234" s="74">
        <f t="shared" si="251"/>
        <v>19471</v>
      </c>
      <c r="AI234" s="74">
        <f t="shared" si="251"/>
        <v>0</v>
      </c>
      <c r="AJ234" s="74">
        <f t="shared" si="251"/>
        <v>0</v>
      </c>
      <c r="AK234" s="74">
        <f t="shared" si="251"/>
        <v>0</v>
      </c>
      <c r="AL234" s="74">
        <f t="shared" si="251"/>
        <v>0</v>
      </c>
      <c r="AM234" s="74">
        <f t="shared" si="251"/>
        <v>0</v>
      </c>
      <c r="AN234" s="74">
        <f t="shared" si="251"/>
        <v>19471</v>
      </c>
      <c r="AO234" s="74">
        <f t="shared" si="251"/>
        <v>0</v>
      </c>
      <c r="AP234" s="74">
        <f t="shared" si="251"/>
        <v>0</v>
      </c>
      <c r="AQ234" s="74">
        <f t="shared" si="251"/>
        <v>0</v>
      </c>
      <c r="AR234" s="74">
        <f t="shared" si="251"/>
        <v>19471</v>
      </c>
      <c r="AS234" s="74">
        <f t="shared" si="251"/>
        <v>0</v>
      </c>
      <c r="AT234" s="74">
        <f t="shared" si="251"/>
        <v>309</v>
      </c>
      <c r="AU234" s="74">
        <f t="shared" si="251"/>
        <v>0</v>
      </c>
      <c r="AV234" s="74">
        <f t="shared" si="251"/>
        <v>0</v>
      </c>
      <c r="AW234" s="74">
        <f t="shared" si="251"/>
        <v>19780</v>
      </c>
      <c r="AX234" s="74">
        <f t="shared" si="251"/>
        <v>0</v>
      </c>
      <c r="AY234" s="74">
        <f t="shared" si="251"/>
        <v>0</v>
      </c>
      <c r="AZ234" s="74">
        <f t="shared" si="251"/>
        <v>0</v>
      </c>
      <c r="BA234" s="74">
        <f t="shared" si="251"/>
        <v>11025</v>
      </c>
      <c r="BB234" s="74">
        <f t="shared" si="251"/>
        <v>3975</v>
      </c>
      <c r="BC234" s="74">
        <f t="shared" si="251"/>
        <v>0</v>
      </c>
      <c r="BD234" s="74">
        <f t="shared" si="251"/>
        <v>34780</v>
      </c>
      <c r="BE234" s="74">
        <f t="shared" si="251"/>
        <v>0</v>
      </c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</row>
    <row r="235" spans="1:72" s="18" customFormat="1" ht="113.25" customHeight="1">
      <c r="A235" s="107" t="s">
        <v>253</v>
      </c>
      <c r="B235" s="83" t="s">
        <v>159</v>
      </c>
      <c r="C235" s="83" t="s">
        <v>128</v>
      </c>
      <c r="D235" s="84" t="s">
        <v>273</v>
      </c>
      <c r="E235" s="83" t="s">
        <v>144</v>
      </c>
      <c r="F235" s="74"/>
      <c r="G235" s="74"/>
      <c r="H235" s="75"/>
      <c r="I235" s="75"/>
      <c r="J235" s="75"/>
      <c r="K235" s="88"/>
      <c r="L235" s="88"/>
      <c r="M235" s="74"/>
      <c r="N235" s="75"/>
      <c r="O235" s="74">
        <f>P235-M235</f>
        <v>8329</v>
      </c>
      <c r="P235" s="74">
        <v>8329</v>
      </c>
      <c r="Q235" s="74"/>
      <c r="R235" s="88"/>
      <c r="S235" s="74">
        <f>P235+R235</f>
        <v>8329</v>
      </c>
      <c r="T235" s="74"/>
      <c r="U235" s="88"/>
      <c r="V235" s="74">
        <f>U235+S235</f>
        <v>8329</v>
      </c>
      <c r="W235" s="74">
        <f>T235</f>
        <v>0</v>
      </c>
      <c r="X235" s="77">
        <v>11142</v>
      </c>
      <c r="Y235" s="89"/>
      <c r="Z235" s="74">
        <f>V235+X235+Y235</f>
        <v>19471</v>
      </c>
      <c r="AA235" s="74">
        <f>W235+Y235</f>
        <v>0</v>
      </c>
      <c r="AB235" s="88"/>
      <c r="AC235" s="88"/>
      <c r="AD235" s="88"/>
      <c r="AE235" s="88"/>
      <c r="AF235" s="88"/>
      <c r="AG235" s="88"/>
      <c r="AH235" s="74">
        <f>Z235+AB235+AC235+AD235+AE235+AF235+AG235</f>
        <v>19471</v>
      </c>
      <c r="AI235" s="74">
        <f>AA235+AG235</f>
        <v>0</v>
      </c>
      <c r="AJ235" s="74"/>
      <c r="AK235" s="74"/>
      <c r="AL235" s="88"/>
      <c r="AM235" s="88"/>
      <c r="AN235" s="74">
        <f>AH235+AJ235+AK235+AL235+AM235</f>
        <v>19471</v>
      </c>
      <c r="AO235" s="74">
        <f>AI235+AM235</f>
        <v>0</v>
      </c>
      <c r="AP235" s="90"/>
      <c r="AQ235" s="90"/>
      <c r="AR235" s="74">
        <f>AN235+AP235+AQ235</f>
        <v>19471</v>
      </c>
      <c r="AS235" s="74">
        <f>AO235+AQ235</f>
        <v>0</v>
      </c>
      <c r="AT235" s="75">
        <v>309</v>
      </c>
      <c r="AU235" s="88"/>
      <c r="AV235" s="88"/>
      <c r="AW235" s="74">
        <f>AR235+AT235+AU235+AV235</f>
        <v>19780</v>
      </c>
      <c r="AX235" s="74">
        <f>AS235+AV235</f>
        <v>0</v>
      </c>
      <c r="AY235" s="74"/>
      <c r="AZ235" s="74"/>
      <c r="BA235" s="74">
        <v>11025</v>
      </c>
      <c r="BB235" s="74">
        <v>3975</v>
      </c>
      <c r="BC235" s="90"/>
      <c r="BD235" s="74">
        <f>AW235+AY235+AZ235+BA235+BB235+BC235</f>
        <v>34780</v>
      </c>
      <c r="BE235" s="74">
        <f>AX235+BC235</f>
        <v>0</v>
      </c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</row>
    <row r="236" spans="1:72" s="18" customFormat="1" ht="219.75" customHeight="1">
      <c r="A236" s="144" t="s">
        <v>276</v>
      </c>
      <c r="B236" s="83" t="s">
        <v>159</v>
      </c>
      <c r="C236" s="83" t="s">
        <v>128</v>
      </c>
      <c r="D236" s="84" t="s">
        <v>274</v>
      </c>
      <c r="E236" s="83"/>
      <c r="F236" s="74"/>
      <c r="G236" s="74"/>
      <c r="H236" s="75"/>
      <c r="I236" s="75"/>
      <c r="J236" s="75"/>
      <c r="K236" s="88"/>
      <c r="L236" s="88"/>
      <c r="M236" s="74"/>
      <c r="N236" s="75"/>
      <c r="O236" s="74">
        <f aca="true" t="shared" si="252" ref="O236:BE236">O237</f>
        <v>37325</v>
      </c>
      <c r="P236" s="74">
        <f t="shared" si="252"/>
        <v>37325</v>
      </c>
      <c r="Q236" s="74">
        <f t="shared" si="252"/>
        <v>0</v>
      </c>
      <c r="R236" s="74">
        <f t="shared" si="252"/>
        <v>0</v>
      </c>
      <c r="S236" s="74">
        <f t="shared" si="252"/>
        <v>37325</v>
      </c>
      <c r="T236" s="74">
        <f t="shared" si="252"/>
        <v>0</v>
      </c>
      <c r="U236" s="74">
        <f t="shared" si="252"/>
        <v>0</v>
      </c>
      <c r="V236" s="74">
        <f t="shared" si="252"/>
        <v>37325</v>
      </c>
      <c r="W236" s="74">
        <f t="shared" si="252"/>
        <v>0</v>
      </c>
      <c r="X236" s="74">
        <f t="shared" si="252"/>
        <v>0</v>
      </c>
      <c r="Y236" s="74">
        <f t="shared" si="252"/>
        <v>0</v>
      </c>
      <c r="Z236" s="74">
        <f t="shared" si="252"/>
        <v>37325</v>
      </c>
      <c r="AA236" s="74">
        <f t="shared" si="252"/>
        <v>0</v>
      </c>
      <c r="AB236" s="74">
        <f t="shared" si="252"/>
        <v>0</v>
      </c>
      <c r="AC236" s="74">
        <f t="shared" si="252"/>
        <v>0</v>
      </c>
      <c r="AD236" s="74">
        <f t="shared" si="252"/>
        <v>0</v>
      </c>
      <c r="AE236" s="74">
        <f t="shared" si="252"/>
        <v>0</v>
      </c>
      <c r="AF236" s="74">
        <f t="shared" si="252"/>
        <v>0</v>
      </c>
      <c r="AG236" s="74">
        <f t="shared" si="252"/>
        <v>0</v>
      </c>
      <c r="AH236" s="74">
        <f t="shared" si="252"/>
        <v>37325</v>
      </c>
      <c r="AI236" s="74">
        <f t="shared" si="252"/>
        <v>0</v>
      </c>
      <c r="AJ236" s="74">
        <f t="shared" si="252"/>
        <v>0</v>
      </c>
      <c r="AK236" s="74">
        <f t="shared" si="252"/>
        <v>0</v>
      </c>
      <c r="AL236" s="74">
        <f t="shared" si="252"/>
        <v>0</v>
      </c>
      <c r="AM236" s="74">
        <f t="shared" si="252"/>
        <v>0</v>
      </c>
      <c r="AN236" s="74">
        <f t="shared" si="252"/>
        <v>37325</v>
      </c>
      <c r="AO236" s="74">
        <f t="shared" si="252"/>
        <v>0</v>
      </c>
      <c r="AP236" s="74">
        <f t="shared" si="252"/>
        <v>0</v>
      </c>
      <c r="AQ236" s="74">
        <f t="shared" si="252"/>
        <v>0</v>
      </c>
      <c r="AR236" s="74">
        <f t="shared" si="252"/>
        <v>37325</v>
      </c>
      <c r="AS236" s="74">
        <f t="shared" si="252"/>
        <v>0</v>
      </c>
      <c r="AT236" s="74">
        <f t="shared" si="252"/>
        <v>0</v>
      </c>
      <c r="AU236" s="74">
        <f t="shared" si="252"/>
        <v>0</v>
      </c>
      <c r="AV236" s="74">
        <f t="shared" si="252"/>
        <v>0</v>
      </c>
      <c r="AW236" s="74">
        <f t="shared" si="252"/>
        <v>37325</v>
      </c>
      <c r="AX236" s="74">
        <f t="shared" si="252"/>
        <v>0</v>
      </c>
      <c r="AY236" s="74">
        <f t="shared" si="252"/>
        <v>37214</v>
      </c>
      <c r="AZ236" s="74">
        <f t="shared" si="252"/>
        <v>0</v>
      </c>
      <c r="BA236" s="74"/>
      <c r="BB236" s="74">
        <f t="shared" si="252"/>
        <v>0</v>
      </c>
      <c r="BC236" s="74">
        <f t="shared" si="252"/>
        <v>0</v>
      </c>
      <c r="BD236" s="74">
        <f t="shared" si="252"/>
        <v>74539</v>
      </c>
      <c r="BE236" s="74">
        <f t="shared" si="252"/>
        <v>0</v>
      </c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</row>
    <row r="237" spans="1:72" s="18" customFormat="1" ht="120.75" customHeight="1">
      <c r="A237" s="107" t="s">
        <v>253</v>
      </c>
      <c r="B237" s="83" t="s">
        <v>159</v>
      </c>
      <c r="C237" s="83" t="s">
        <v>128</v>
      </c>
      <c r="D237" s="84" t="s">
        <v>274</v>
      </c>
      <c r="E237" s="83" t="s">
        <v>144</v>
      </c>
      <c r="F237" s="74"/>
      <c r="G237" s="74"/>
      <c r="H237" s="75"/>
      <c r="I237" s="75"/>
      <c r="J237" s="75"/>
      <c r="K237" s="88"/>
      <c r="L237" s="88"/>
      <c r="M237" s="74"/>
      <c r="N237" s="75"/>
      <c r="O237" s="74">
        <f>P237-M237</f>
        <v>37325</v>
      </c>
      <c r="P237" s="74">
        <v>37325</v>
      </c>
      <c r="Q237" s="74"/>
      <c r="R237" s="88"/>
      <c r="S237" s="74">
        <f>P237+R237</f>
        <v>37325</v>
      </c>
      <c r="T237" s="74"/>
      <c r="U237" s="88"/>
      <c r="V237" s="74">
        <f>U237+S237</f>
        <v>37325</v>
      </c>
      <c r="W237" s="74">
        <f>T237</f>
        <v>0</v>
      </c>
      <c r="X237" s="89"/>
      <c r="Y237" s="89"/>
      <c r="Z237" s="74">
        <f>V237+X237+Y237</f>
        <v>37325</v>
      </c>
      <c r="AA237" s="74">
        <f>W237+Y237</f>
        <v>0</v>
      </c>
      <c r="AB237" s="88"/>
      <c r="AC237" s="88"/>
      <c r="AD237" s="88"/>
      <c r="AE237" s="88"/>
      <c r="AF237" s="88"/>
      <c r="AG237" s="88"/>
      <c r="AH237" s="74">
        <f>Z237+AB237+AC237+AD237+AE237+AF237+AG237</f>
        <v>37325</v>
      </c>
      <c r="AI237" s="74">
        <f>AA237+AG237</f>
        <v>0</v>
      </c>
      <c r="AJ237" s="74"/>
      <c r="AK237" s="74"/>
      <c r="AL237" s="88"/>
      <c r="AM237" s="88"/>
      <c r="AN237" s="74">
        <f>AH237+AJ237+AK237+AL237+AM237</f>
        <v>37325</v>
      </c>
      <c r="AO237" s="74">
        <f>AI237+AM237</f>
        <v>0</v>
      </c>
      <c r="AP237" s="90"/>
      <c r="AQ237" s="90"/>
      <c r="AR237" s="74">
        <f>AN237+AP237+AQ237</f>
        <v>37325</v>
      </c>
      <c r="AS237" s="74">
        <f>AO237+AQ237</f>
        <v>0</v>
      </c>
      <c r="AT237" s="88"/>
      <c r="AU237" s="88"/>
      <c r="AV237" s="88"/>
      <c r="AW237" s="74">
        <f>AR237+AT237+AU237+AV237</f>
        <v>37325</v>
      </c>
      <c r="AX237" s="74">
        <f>AS237+AV237</f>
        <v>0</v>
      </c>
      <c r="AY237" s="74">
        <v>37214</v>
      </c>
      <c r="AZ237" s="74"/>
      <c r="BA237" s="74"/>
      <c r="BB237" s="90"/>
      <c r="BC237" s="90"/>
      <c r="BD237" s="74">
        <f>AW237+AY237+AZ237+BA237+BB237+BC237</f>
        <v>74539</v>
      </c>
      <c r="BE237" s="74">
        <f>AX237+BC237</f>
        <v>0</v>
      </c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</row>
    <row r="238" spans="1:72" s="18" customFormat="1" ht="46.5" customHeight="1">
      <c r="A238" s="107" t="s">
        <v>121</v>
      </c>
      <c r="B238" s="83" t="s">
        <v>159</v>
      </c>
      <c r="C238" s="83" t="s">
        <v>128</v>
      </c>
      <c r="D238" s="84" t="s">
        <v>122</v>
      </c>
      <c r="E238" s="83"/>
      <c r="F238" s="74"/>
      <c r="G238" s="74"/>
      <c r="H238" s="75"/>
      <c r="I238" s="75"/>
      <c r="J238" s="75"/>
      <c r="K238" s="88"/>
      <c r="L238" s="88"/>
      <c r="M238" s="74"/>
      <c r="N238" s="75"/>
      <c r="O238" s="74">
        <f aca="true" t="shared" si="253" ref="O238:BE238">O239</f>
        <v>174608</v>
      </c>
      <c r="P238" s="74">
        <f t="shared" si="253"/>
        <v>174608</v>
      </c>
      <c r="Q238" s="74">
        <f t="shared" si="253"/>
        <v>0</v>
      </c>
      <c r="R238" s="74">
        <f t="shared" si="253"/>
        <v>0</v>
      </c>
      <c r="S238" s="74">
        <f t="shared" si="253"/>
        <v>174608</v>
      </c>
      <c r="T238" s="74">
        <f t="shared" si="253"/>
        <v>0</v>
      </c>
      <c r="U238" s="74">
        <f t="shared" si="253"/>
        <v>0</v>
      </c>
      <c r="V238" s="74">
        <f t="shared" si="253"/>
        <v>174608</v>
      </c>
      <c r="W238" s="74">
        <f t="shared" si="253"/>
        <v>0</v>
      </c>
      <c r="X238" s="74">
        <f t="shared" si="253"/>
        <v>0</v>
      </c>
      <c r="Y238" s="74">
        <f t="shared" si="253"/>
        <v>0</v>
      </c>
      <c r="Z238" s="74">
        <f t="shared" si="253"/>
        <v>174608</v>
      </c>
      <c r="AA238" s="74">
        <f t="shared" si="253"/>
        <v>0</v>
      </c>
      <c r="AB238" s="74">
        <f t="shared" si="253"/>
        <v>0</v>
      </c>
      <c r="AC238" s="74">
        <f t="shared" si="253"/>
        <v>0</v>
      </c>
      <c r="AD238" s="74">
        <f t="shared" si="253"/>
        <v>0</v>
      </c>
      <c r="AE238" s="74">
        <f t="shared" si="253"/>
        <v>0</v>
      </c>
      <c r="AF238" s="74">
        <f t="shared" si="253"/>
        <v>0</v>
      </c>
      <c r="AG238" s="74">
        <f t="shared" si="253"/>
        <v>0</v>
      </c>
      <c r="AH238" s="74">
        <f t="shared" si="253"/>
        <v>174608</v>
      </c>
      <c r="AI238" s="74">
        <f t="shared" si="253"/>
        <v>0</v>
      </c>
      <c r="AJ238" s="74">
        <f t="shared" si="253"/>
        <v>0</v>
      </c>
      <c r="AK238" s="74">
        <f t="shared" si="253"/>
        <v>0</v>
      </c>
      <c r="AL238" s="74">
        <f t="shared" si="253"/>
        <v>0</v>
      </c>
      <c r="AM238" s="74">
        <f t="shared" si="253"/>
        <v>0</v>
      </c>
      <c r="AN238" s="74">
        <f t="shared" si="253"/>
        <v>174608</v>
      </c>
      <c r="AO238" s="74">
        <f t="shared" si="253"/>
        <v>0</v>
      </c>
      <c r="AP238" s="74">
        <f t="shared" si="253"/>
        <v>0</v>
      </c>
      <c r="AQ238" s="74">
        <f t="shared" si="253"/>
        <v>0</v>
      </c>
      <c r="AR238" s="74">
        <f t="shared" si="253"/>
        <v>174608</v>
      </c>
      <c r="AS238" s="74">
        <f t="shared" si="253"/>
        <v>0</v>
      </c>
      <c r="AT238" s="74">
        <f t="shared" si="253"/>
        <v>0</v>
      </c>
      <c r="AU238" s="74">
        <f t="shared" si="253"/>
        <v>0</v>
      </c>
      <c r="AV238" s="74">
        <f t="shared" si="253"/>
        <v>0</v>
      </c>
      <c r="AW238" s="74">
        <f t="shared" si="253"/>
        <v>174608</v>
      </c>
      <c r="AX238" s="74">
        <f t="shared" si="253"/>
        <v>0</v>
      </c>
      <c r="AY238" s="74">
        <f t="shared" si="253"/>
        <v>-18573</v>
      </c>
      <c r="AZ238" s="74">
        <f t="shared" si="253"/>
        <v>0</v>
      </c>
      <c r="BA238" s="74">
        <f t="shared" si="253"/>
        <v>0</v>
      </c>
      <c r="BB238" s="74">
        <f t="shared" si="253"/>
        <v>0</v>
      </c>
      <c r="BC238" s="74">
        <f t="shared" si="253"/>
        <v>0</v>
      </c>
      <c r="BD238" s="74">
        <f t="shared" si="253"/>
        <v>156035</v>
      </c>
      <c r="BE238" s="74">
        <f t="shared" si="253"/>
        <v>0</v>
      </c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</row>
    <row r="239" spans="1:72" s="18" customFormat="1" ht="113.25" customHeight="1">
      <c r="A239" s="107" t="s">
        <v>344</v>
      </c>
      <c r="B239" s="83" t="s">
        <v>159</v>
      </c>
      <c r="C239" s="83" t="s">
        <v>128</v>
      </c>
      <c r="D239" s="84" t="s">
        <v>319</v>
      </c>
      <c r="E239" s="83"/>
      <c r="F239" s="74"/>
      <c r="G239" s="74"/>
      <c r="H239" s="75"/>
      <c r="I239" s="75"/>
      <c r="J239" s="75"/>
      <c r="K239" s="88"/>
      <c r="L239" s="88"/>
      <c r="M239" s="74"/>
      <c r="N239" s="75"/>
      <c r="O239" s="74">
        <f aca="true" t="shared" si="254" ref="O239:AG240">O240</f>
        <v>174608</v>
      </c>
      <c r="P239" s="74">
        <f t="shared" si="254"/>
        <v>174608</v>
      </c>
      <c r="Q239" s="74">
        <f t="shared" si="254"/>
        <v>0</v>
      </c>
      <c r="R239" s="74">
        <f t="shared" si="254"/>
        <v>0</v>
      </c>
      <c r="S239" s="74">
        <f t="shared" si="254"/>
        <v>174608</v>
      </c>
      <c r="T239" s="74">
        <f t="shared" si="254"/>
        <v>0</v>
      </c>
      <c r="U239" s="74">
        <f t="shared" si="254"/>
        <v>0</v>
      </c>
      <c r="V239" s="74">
        <f t="shared" si="254"/>
        <v>174608</v>
      </c>
      <c r="W239" s="74">
        <f t="shared" si="254"/>
        <v>0</v>
      </c>
      <c r="X239" s="74">
        <f t="shared" si="254"/>
        <v>0</v>
      </c>
      <c r="Y239" s="74">
        <f t="shared" si="254"/>
        <v>0</v>
      </c>
      <c r="Z239" s="74">
        <f t="shared" si="254"/>
        <v>174608</v>
      </c>
      <c r="AA239" s="74">
        <f t="shared" si="254"/>
        <v>0</v>
      </c>
      <c r="AB239" s="74">
        <f t="shared" si="254"/>
        <v>0</v>
      </c>
      <c r="AC239" s="74">
        <f t="shared" si="254"/>
        <v>0</v>
      </c>
      <c r="AD239" s="74">
        <f t="shared" si="254"/>
        <v>0</v>
      </c>
      <c r="AE239" s="74">
        <f t="shared" si="254"/>
        <v>0</v>
      </c>
      <c r="AF239" s="74">
        <f t="shared" si="254"/>
        <v>0</v>
      </c>
      <c r="AG239" s="74">
        <f t="shared" si="254"/>
        <v>0</v>
      </c>
      <c r="AH239" s="74">
        <f aca="true" t="shared" si="255" ref="AH239:AX240">AH240</f>
        <v>174608</v>
      </c>
      <c r="AI239" s="74">
        <f t="shared" si="255"/>
        <v>0</v>
      </c>
      <c r="AJ239" s="74">
        <f t="shared" si="255"/>
        <v>0</v>
      </c>
      <c r="AK239" s="74">
        <f t="shared" si="255"/>
        <v>0</v>
      </c>
      <c r="AL239" s="74">
        <f t="shared" si="255"/>
        <v>0</v>
      </c>
      <c r="AM239" s="74">
        <f t="shared" si="255"/>
        <v>0</v>
      </c>
      <c r="AN239" s="74">
        <f t="shared" si="255"/>
        <v>174608</v>
      </c>
      <c r="AO239" s="74">
        <f t="shared" si="255"/>
        <v>0</v>
      </c>
      <c r="AP239" s="74">
        <f t="shared" si="255"/>
        <v>0</v>
      </c>
      <c r="AQ239" s="74">
        <f t="shared" si="255"/>
        <v>0</v>
      </c>
      <c r="AR239" s="74">
        <f t="shared" si="255"/>
        <v>174608</v>
      </c>
      <c r="AS239" s="74">
        <f t="shared" si="255"/>
        <v>0</v>
      </c>
      <c r="AT239" s="74">
        <f t="shared" si="255"/>
        <v>0</v>
      </c>
      <c r="AU239" s="74">
        <f t="shared" si="255"/>
        <v>0</v>
      </c>
      <c r="AV239" s="74">
        <f t="shared" si="255"/>
        <v>0</v>
      </c>
      <c r="AW239" s="74">
        <f t="shared" si="255"/>
        <v>174608</v>
      </c>
      <c r="AX239" s="74">
        <f t="shared" si="255"/>
        <v>0</v>
      </c>
      <c r="AY239" s="74">
        <f aca="true" t="shared" si="256" ref="AY239:BE240">AY240</f>
        <v>-18573</v>
      </c>
      <c r="AZ239" s="74">
        <f t="shared" si="256"/>
        <v>0</v>
      </c>
      <c r="BA239" s="74">
        <f t="shared" si="256"/>
        <v>0</v>
      </c>
      <c r="BB239" s="74">
        <f t="shared" si="256"/>
        <v>0</v>
      </c>
      <c r="BC239" s="74">
        <f t="shared" si="256"/>
        <v>0</v>
      </c>
      <c r="BD239" s="74">
        <f t="shared" si="256"/>
        <v>156035</v>
      </c>
      <c r="BE239" s="74">
        <f t="shared" si="256"/>
        <v>0</v>
      </c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</row>
    <row r="240" spans="1:72" s="18" customFormat="1" ht="182.25" customHeight="1">
      <c r="A240" s="107" t="s">
        <v>288</v>
      </c>
      <c r="B240" s="83" t="s">
        <v>159</v>
      </c>
      <c r="C240" s="83" t="s">
        <v>128</v>
      </c>
      <c r="D240" s="84" t="s">
        <v>320</v>
      </c>
      <c r="E240" s="83"/>
      <c r="F240" s="74"/>
      <c r="G240" s="74"/>
      <c r="H240" s="75"/>
      <c r="I240" s="75"/>
      <c r="J240" s="75"/>
      <c r="K240" s="88"/>
      <c r="L240" s="88"/>
      <c r="M240" s="74"/>
      <c r="N240" s="75"/>
      <c r="O240" s="74">
        <f t="shared" si="254"/>
        <v>174608</v>
      </c>
      <c r="P240" s="74">
        <f t="shared" si="254"/>
        <v>174608</v>
      </c>
      <c r="Q240" s="74">
        <f t="shared" si="254"/>
        <v>0</v>
      </c>
      <c r="R240" s="74">
        <f t="shared" si="254"/>
        <v>0</v>
      </c>
      <c r="S240" s="74">
        <f t="shared" si="254"/>
        <v>174608</v>
      </c>
      <c r="T240" s="74">
        <f t="shared" si="254"/>
        <v>0</v>
      </c>
      <c r="U240" s="74">
        <f t="shared" si="254"/>
        <v>0</v>
      </c>
      <c r="V240" s="74">
        <f t="shared" si="254"/>
        <v>174608</v>
      </c>
      <c r="W240" s="74">
        <f t="shared" si="254"/>
        <v>0</v>
      </c>
      <c r="X240" s="74">
        <f t="shared" si="254"/>
        <v>0</v>
      </c>
      <c r="Y240" s="74">
        <f t="shared" si="254"/>
        <v>0</v>
      </c>
      <c r="Z240" s="74">
        <f t="shared" si="254"/>
        <v>174608</v>
      </c>
      <c r="AA240" s="74">
        <f t="shared" si="254"/>
        <v>0</v>
      </c>
      <c r="AB240" s="74">
        <f t="shared" si="254"/>
        <v>0</v>
      </c>
      <c r="AC240" s="74">
        <f t="shared" si="254"/>
        <v>0</v>
      </c>
      <c r="AD240" s="74">
        <f t="shared" si="254"/>
        <v>0</v>
      </c>
      <c r="AE240" s="74">
        <f t="shared" si="254"/>
        <v>0</v>
      </c>
      <c r="AF240" s="74">
        <f t="shared" si="254"/>
        <v>0</v>
      </c>
      <c r="AG240" s="74">
        <f t="shared" si="254"/>
        <v>0</v>
      </c>
      <c r="AH240" s="74">
        <f t="shared" si="255"/>
        <v>174608</v>
      </c>
      <c r="AI240" s="74">
        <f t="shared" si="255"/>
        <v>0</v>
      </c>
      <c r="AJ240" s="74">
        <f t="shared" si="255"/>
        <v>0</v>
      </c>
      <c r="AK240" s="74">
        <f t="shared" si="255"/>
        <v>0</v>
      </c>
      <c r="AL240" s="74">
        <f t="shared" si="255"/>
        <v>0</v>
      </c>
      <c r="AM240" s="74">
        <f t="shared" si="255"/>
        <v>0</v>
      </c>
      <c r="AN240" s="74">
        <f t="shared" si="255"/>
        <v>174608</v>
      </c>
      <c r="AO240" s="74">
        <f t="shared" si="255"/>
        <v>0</v>
      </c>
      <c r="AP240" s="74">
        <f t="shared" si="255"/>
        <v>0</v>
      </c>
      <c r="AQ240" s="74">
        <f t="shared" si="255"/>
        <v>0</v>
      </c>
      <c r="AR240" s="74">
        <f t="shared" si="255"/>
        <v>174608</v>
      </c>
      <c r="AS240" s="74">
        <f t="shared" si="255"/>
        <v>0</v>
      </c>
      <c r="AT240" s="74">
        <f t="shared" si="255"/>
        <v>0</v>
      </c>
      <c r="AU240" s="74">
        <f t="shared" si="255"/>
        <v>0</v>
      </c>
      <c r="AV240" s="74">
        <f t="shared" si="255"/>
        <v>0</v>
      </c>
      <c r="AW240" s="74">
        <f t="shared" si="255"/>
        <v>174608</v>
      </c>
      <c r="AX240" s="74">
        <f>AX241</f>
        <v>0</v>
      </c>
      <c r="AY240" s="74">
        <f t="shared" si="256"/>
        <v>-18573</v>
      </c>
      <c r="AZ240" s="74">
        <f t="shared" si="256"/>
        <v>0</v>
      </c>
      <c r="BA240" s="74">
        <f t="shared" si="256"/>
        <v>0</v>
      </c>
      <c r="BB240" s="74">
        <f t="shared" si="256"/>
        <v>0</v>
      </c>
      <c r="BC240" s="74">
        <f t="shared" si="256"/>
        <v>0</v>
      </c>
      <c r="BD240" s="74">
        <f t="shared" si="256"/>
        <v>156035</v>
      </c>
      <c r="BE240" s="74">
        <f t="shared" si="256"/>
        <v>0</v>
      </c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</row>
    <row r="241" spans="1:72" s="18" customFormat="1" ht="110.25" customHeight="1">
      <c r="A241" s="107" t="s">
        <v>253</v>
      </c>
      <c r="B241" s="83" t="s">
        <v>159</v>
      </c>
      <c r="C241" s="83" t="s">
        <v>128</v>
      </c>
      <c r="D241" s="84" t="s">
        <v>320</v>
      </c>
      <c r="E241" s="83" t="s">
        <v>144</v>
      </c>
      <c r="F241" s="74"/>
      <c r="G241" s="74"/>
      <c r="H241" s="75"/>
      <c r="I241" s="75"/>
      <c r="J241" s="75"/>
      <c r="K241" s="88"/>
      <c r="L241" s="88"/>
      <c r="M241" s="74"/>
      <c r="N241" s="75"/>
      <c r="O241" s="74">
        <f>P241-M241</f>
        <v>174608</v>
      </c>
      <c r="P241" s="74">
        <v>174608</v>
      </c>
      <c r="Q241" s="74"/>
      <c r="R241" s="88"/>
      <c r="S241" s="74">
        <f>P241+R241</f>
        <v>174608</v>
      </c>
      <c r="T241" s="74"/>
      <c r="U241" s="88"/>
      <c r="V241" s="74">
        <f>U241+S241</f>
        <v>174608</v>
      </c>
      <c r="W241" s="74">
        <f>T241</f>
        <v>0</v>
      </c>
      <c r="X241" s="89"/>
      <c r="Y241" s="89"/>
      <c r="Z241" s="74">
        <f>V241+X241+Y241</f>
        <v>174608</v>
      </c>
      <c r="AA241" s="74">
        <f>W241+Y241</f>
        <v>0</v>
      </c>
      <c r="AB241" s="88"/>
      <c r="AC241" s="88"/>
      <c r="AD241" s="88"/>
      <c r="AE241" s="88"/>
      <c r="AF241" s="88"/>
      <c r="AG241" s="88"/>
      <c r="AH241" s="74">
        <f>Z241+AB241+AC241+AD241+AE241+AF241+AG241</f>
        <v>174608</v>
      </c>
      <c r="AI241" s="74">
        <f>AA241+AG241</f>
        <v>0</v>
      </c>
      <c r="AJ241" s="74"/>
      <c r="AK241" s="74"/>
      <c r="AL241" s="88"/>
      <c r="AM241" s="88"/>
      <c r="AN241" s="74">
        <f>AH241+AJ241+AK241+AL241+AM241</f>
        <v>174608</v>
      </c>
      <c r="AO241" s="74">
        <f>AI241+AM241</f>
        <v>0</v>
      </c>
      <c r="AP241" s="90"/>
      <c r="AQ241" s="90"/>
      <c r="AR241" s="74">
        <f>AN241+AP241+AQ241</f>
        <v>174608</v>
      </c>
      <c r="AS241" s="74">
        <f>AO241+AQ241</f>
        <v>0</v>
      </c>
      <c r="AT241" s="88"/>
      <c r="AU241" s="88"/>
      <c r="AV241" s="88"/>
      <c r="AW241" s="74">
        <f>AR241+AT241+AU241+AV241</f>
        <v>174608</v>
      </c>
      <c r="AX241" s="74">
        <f>AS241+AV241</f>
        <v>0</v>
      </c>
      <c r="AY241" s="74">
        <v>-18573</v>
      </c>
      <c r="AZ241" s="74"/>
      <c r="BA241" s="74"/>
      <c r="BB241" s="90"/>
      <c r="BC241" s="90"/>
      <c r="BD241" s="74">
        <f>AW241+AY241+AZ241+BA241+BB241+BC241</f>
        <v>156035</v>
      </c>
      <c r="BE241" s="74">
        <f>AX241+BC241</f>
        <v>0</v>
      </c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</row>
    <row r="242" spans="1:57" ht="16.5">
      <c r="A242" s="78"/>
      <c r="B242" s="83"/>
      <c r="C242" s="83"/>
      <c r="D242" s="142"/>
      <c r="E242" s="83"/>
      <c r="F242" s="56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9"/>
      <c r="W242" s="59"/>
      <c r="X242" s="56"/>
      <c r="Y242" s="56"/>
      <c r="Z242" s="60"/>
      <c r="AA242" s="60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9"/>
      <c r="AQ242" s="59"/>
      <c r="AR242" s="59"/>
      <c r="AS242" s="59"/>
      <c r="AT242" s="58"/>
      <c r="AU242" s="58"/>
      <c r="AV242" s="58"/>
      <c r="AW242" s="58"/>
      <c r="AX242" s="58"/>
      <c r="AY242" s="59"/>
      <c r="AZ242" s="59"/>
      <c r="BA242" s="59"/>
      <c r="BB242" s="59"/>
      <c r="BC242" s="59"/>
      <c r="BD242" s="59"/>
      <c r="BE242" s="59"/>
    </row>
    <row r="243" spans="1:72" s="18" customFormat="1" ht="21" customHeight="1">
      <c r="A243" s="145" t="s">
        <v>161</v>
      </c>
      <c r="B243" s="69" t="s">
        <v>159</v>
      </c>
      <c r="C243" s="69" t="s">
        <v>132</v>
      </c>
      <c r="D243" s="80"/>
      <c r="E243" s="69"/>
      <c r="F243" s="81">
        <f>F250</f>
        <v>680600</v>
      </c>
      <c r="G243" s="81">
        <f aca="true" t="shared" si="257" ref="G243:AH243">G250+G266</f>
        <v>486477</v>
      </c>
      <c r="H243" s="81">
        <f t="shared" si="257"/>
        <v>1167077</v>
      </c>
      <c r="I243" s="81">
        <f t="shared" si="257"/>
        <v>0</v>
      </c>
      <c r="J243" s="81">
        <f t="shared" si="257"/>
        <v>1308543</v>
      </c>
      <c r="K243" s="81">
        <f t="shared" si="257"/>
        <v>0</v>
      </c>
      <c r="L243" s="81">
        <f t="shared" si="257"/>
        <v>0</v>
      </c>
      <c r="M243" s="81">
        <f t="shared" si="257"/>
        <v>1167077</v>
      </c>
      <c r="N243" s="81">
        <f t="shared" si="257"/>
        <v>0</v>
      </c>
      <c r="O243" s="81">
        <f t="shared" si="257"/>
        <v>-480309</v>
      </c>
      <c r="P243" s="81">
        <f t="shared" si="257"/>
        <v>686768</v>
      </c>
      <c r="Q243" s="81">
        <f t="shared" si="257"/>
        <v>0</v>
      </c>
      <c r="R243" s="81">
        <f t="shared" si="257"/>
        <v>0</v>
      </c>
      <c r="S243" s="81">
        <f t="shared" si="257"/>
        <v>686768</v>
      </c>
      <c r="T243" s="81">
        <f t="shared" si="257"/>
        <v>0</v>
      </c>
      <c r="U243" s="81">
        <f t="shared" si="257"/>
        <v>0</v>
      </c>
      <c r="V243" s="81">
        <f t="shared" si="257"/>
        <v>686768</v>
      </c>
      <c r="W243" s="81">
        <f t="shared" si="257"/>
        <v>0</v>
      </c>
      <c r="X243" s="81">
        <f t="shared" si="257"/>
        <v>-11142</v>
      </c>
      <c r="Y243" s="81">
        <f t="shared" si="257"/>
        <v>0</v>
      </c>
      <c r="Z243" s="81">
        <f t="shared" si="257"/>
        <v>675626</v>
      </c>
      <c r="AA243" s="81">
        <f t="shared" si="257"/>
        <v>0</v>
      </c>
      <c r="AB243" s="81">
        <f t="shared" si="257"/>
        <v>-1</v>
      </c>
      <c r="AC243" s="81">
        <f t="shared" si="257"/>
        <v>0</v>
      </c>
      <c r="AD243" s="81">
        <f t="shared" si="257"/>
        <v>0</v>
      </c>
      <c r="AE243" s="81">
        <f t="shared" si="257"/>
        <v>0</v>
      </c>
      <c r="AF243" s="81">
        <f t="shared" si="257"/>
        <v>0</v>
      </c>
      <c r="AG243" s="81">
        <f t="shared" si="257"/>
        <v>0</v>
      </c>
      <c r="AH243" s="81">
        <f t="shared" si="257"/>
        <v>675625</v>
      </c>
      <c r="AI243" s="81">
        <f aca="true" t="shared" si="258" ref="AI243:AN243">AI250+AI266</f>
        <v>0</v>
      </c>
      <c r="AJ243" s="81">
        <f t="shared" si="258"/>
        <v>-3600</v>
      </c>
      <c r="AK243" s="81">
        <f t="shared" si="258"/>
        <v>0</v>
      </c>
      <c r="AL243" s="81">
        <f t="shared" si="258"/>
        <v>0</v>
      </c>
      <c r="AM243" s="81">
        <f t="shared" si="258"/>
        <v>0</v>
      </c>
      <c r="AN243" s="81">
        <f t="shared" si="258"/>
        <v>672025</v>
      </c>
      <c r="AO243" s="81">
        <f aca="true" t="shared" si="259" ref="AO243:AW243">AO250+AO266</f>
        <v>0</v>
      </c>
      <c r="AP243" s="81">
        <f t="shared" si="259"/>
        <v>-1216</v>
      </c>
      <c r="AQ243" s="81">
        <f t="shared" si="259"/>
        <v>0</v>
      </c>
      <c r="AR243" s="81">
        <f t="shared" si="259"/>
        <v>670809</v>
      </c>
      <c r="AS243" s="81">
        <f t="shared" si="259"/>
        <v>0</v>
      </c>
      <c r="AT243" s="81">
        <f t="shared" si="259"/>
        <v>-309</v>
      </c>
      <c r="AU243" s="81">
        <f t="shared" si="259"/>
        <v>1679</v>
      </c>
      <c r="AV243" s="81">
        <f t="shared" si="259"/>
        <v>0</v>
      </c>
      <c r="AW243" s="81">
        <f t="shared" si="259"/>
        <v>672179</v>
      </c>
      <c r="AX243" s="81">
        <f>AX250+AX266</f>
        <v>0</v>
      </c>
      <c r="AY243" s="81">
        <f>AY244+AY247+AY250+AY266</f>
        <v>-2500</v>
      </c>
      <c r="AZ243" s="81">
        <f aca="true" t="shared" si="260" ref="AZ243:BE243">AZ244+AZ247+AZ250+AZ266</f>
        <v>0</v>
      </c>
      <c r="BA243" s="81">
        <f t="shared" si="260"/>
        <v>-9028</v>
      </c>
      <c r="BB243" s="81">
        <f t="shared" si="260"/>
        <v>2883</v>
      </c>
      <c r="BC243" s="81">
        <f t="shared" si="260"/>
        <v>34800</v>
      </c>
      <c r="BD243" s="81">
        <f t="shared" si="260"/>
        <v>698334</v>
      </c>
      <c r="BE243" s="81">
        <f t="shared" si="260"/>
        <v>34800</v>
      </c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</row>
    <row r="244" spans="1:72" s="18" customFormat="1" ht="57" customHeight="1">
      <c r="A244" s="146" t="s">
        <v>91</v>
      </c>
      <c r="B244" s="83" t="s">
        <v>159</v>
      </c>
      <c r="C244" s="83" t="s">
        <v>132</v>
      </c>
      <c r="D244" s="84" t="s">
        <v>92</v>
      </c>
      <c r="E244" s="69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5">
        <f>AY245</f>
        <v>335</v>
      </c>
      <c r="AZ244" s="85">
        <f aca="true" t="shared" si="261" ref="AZ244:BE245">AZ245</f>
        <v>0</v>
      </c>
      <c r="BA244" s="85">
        <f t="shared" si="261"/>
        <v>0</v>
      </c>
      <c r="BB244" s="85">
        <f t="shared" si="261"/>
        <v>0</v>
      </c>
      <c r="BC244" s="85">
        <f t="shared" si="261"/>
        <v>4800</v>
      </c>
      <c r="BD244" s="85">
        <f t="shared" si="261"/>
        <v>5135</v>
      </c>
      <c r="BE244" s="85">
        <f t="shared" si="261"/>
        <v>4800</v>
      </c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</row>
    <row r="245" spans="1:72" s="18" customFormat="1" ht="90.75" customHeight="1">
      <c r="A245" s="146" t="s">
        <v>443</v>
      </c>
      <c r="B245" s="83" t="s">
        <v>159</v>
      </c>
      <c r="C245" s="83" t="s">
        <v>132</v>
      </c>
      <c r="D245" s="84" t="s">
        <v>442</v>
      </c>
      <c r="E245" s="69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5">
        <f>AY246</f>
        <v>335</v>
      </c>
      <c r="AZ245" s="85">
        <f t="shared" si="261"/>
        <v>0</v>
      </c>
      <c r="BA245" s="85">
        <f t="shared" si="261"/>
        <v>0</v>
      </c>
      <c r="BB245" s="85">
        <f t="shared" si="261"/>
        <v>0</v>
      </c>
      <c r="BC245" s="85">
        <f t="shared" si="261"/>
        <v>4800</v>
      </c>
      <c r="BD245" s="85">
        <f t="shared" si="261"/>
        <v>5135</v>
      </c>
      <c r="BE245" s="85">
        <f t="shared" si="261"/>
        <v>4800</v>
      </c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</row>
    <row r="246" spans="1:72" s="18" customFormat="1" ht="72" customHeight="1">
      <c r="A246" s="107" t="s">
        <v>137</v>
      </c>
      <c r="B246" s="83" t="s">
        <v>159</v>
      </c>
      <c r="C246" s="83" t="s">
        <v>132</v>
      </c>
      <c r="D246" s="84" t="s">
        <v>442</v>
      </c>
      <c r="E246" s="83" t="s">
        <v>138</v>
      </c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5">
        <v>335</v>
      </c>
      <c r="AZ246" s="85"/>
      <c r="BA246" s="85"/>
      <c r="BB246" s="85"/>
      <c r="BC246" s="85">
        <v>4800</v>
      </c>
      <c r="BD246" s="74">
        <f>AW246+AY246+AZ246+BA246+BB246+BC246</f>
        <v>5135</v>
      </c>
      <c r="BE246" s="74">
        <f>AX246+BC246</f>
        <v>4800</v>
      </c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</row>
    <row r="247" spans="1:72" s="18" customFormat="1" ht="30" customHeight="1">
      <c r="A247" s="107" t="s">
        <v>211</v>
      </c>
      <c r="B247" s="83" t="s">
        <v>159</v>
      </c>
      <c r="C247" s="83" t="s">
        <v>132</v>
      </c>
      <c r="D247" s="84" t="s">
        <v>210</v>
      </c>
      <c r="E247" s="83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5">
        <f>AY248</f>
        <v>1679</v>
      </c>
      <c r="AZ247" s="85">
        <f aca="true" t="shared" si="262" ref="AZ247:BE248">AZ248</f>
        <v>0</v>
      </c>
      <c r="BA247" s="85">
        <f t="shared" si="262"/>
        <v>0</v>
      </c>
      <c r="BB247" s="85">
        <f t="shared" si="262"/>
        <v>0</v>
      </c>
      <c r="BC247" s="85">
        <f t="shared" si="262"/>
        <v>30000</v>
      </c>
      <c r="BD247" s="85">
        <f t="shared" si="262"/>
        <v>31679</v>
      </c>
      <c r="BE247" s="85">
        <f t="shared" si="262"/>
        <v>30000</v>
      </c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</row>
    <row r="248" spans="1:72" s="18" customFormat="1" ht="109.5" customHeight="1">
      <c r="A248" s="107" t="s">
        <v>445</v>
      </c>
      <c r="B248" s="83" t="s">
        <v>159</v>
      </c>
      <c r="C248" s="83" t="s">
        <v>132</v>
      </c>
      <c r="D248" s="84" t="s">
        <v>444</v>
      </c>
      <c r="E248" s="83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5">
        <f>AY249</f>
        <v>1679</v>
      </c>
      <c r="AZ248" s="85">
        <f t="shared" si="262"/>
        <v>0</v>
      </c>
      <c r="BA248" s="85">
        <f t="shared" si="262"/>
        <v>0</v>
      </c>
      <c r="BB248" s="85">
        <f t="shared" si="262"/>
        <v>0</v>
      </c>
      <c r="BC248" s="85">
        <f t="shared" si="262"/>
        <v>30000</v>
      </c>
      <c r="BD248" s="85">
        <f t="shared" si="262"/>
        <v>31679</v>
      </c>
      <c r="BE248" s="85">
        <f t="shared" si="262"/>
        <v>30000</v>
      </c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</row>
    <row r="249" spans="1:72" s="18" customFormat="1" ht="75" customHeight="1">
      <c r="A249" s="107" t="s">
        <v>137</v>
      </c>
      <c r="B249" s="83" t="s">
        <v>159</v>
      </c>
      <c r="C249" s="83" t="s">
        <v>132</v>
      </c>
      <c r="D249" s="84" t="s">
        <v>444</v>
      </c>
      <c r="E249" s="83" t="s">
        <v>138</v>
      </c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5">
        <v>1679</v>
      </c>
      <c r="AZ249" s="85"/>
      <c r="BA249" s="85"/>
      <c r="BB249" s="85"/>
      <c r="BC249" s="85">
        <v>30000</v>
      </c>
      <c r="BD249" s="74">
        <f>AW249+AY249+AZ249+BA249+BB249+BC249</f>
        <v>31679</v>
      </c>
      <c r="BE249" s="74">
        <f>AX249+BC249</f>
        <v>30000</v>
      </c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</row>
    <row r="250" spans="1:72" s="18" customFormat="1" ht="30.75" customHeight="1">
      <c r="A250" s="146" t="s">
        <v>161</v>
      </c>
      <c r="B250" s="83" t="s">
        <v>159</v>
      </c>
      <c r="C250" s="83" t="s">
        <v>132</v>
      </c>
      <c r="D250" s="147" t="s">
        <v>119</v>
      </c>
      <c r="E250" s="83"/>
      <c r="F250" s="85">
        <f>F251+F252+F254+F256+F258+F260</f>
        <v>680600</v>
      </c>
      <c r="G250" s="85">
        <f aca="true" t="shared" si="263" ref="G250:N250">G251+G252+G254+G256+G258+G260+G264</f>
        <v>481921</v>
      </c>
      <c r="H250" s="85">
        <f t="shared" si="263"/>
        <v>1162521</v>
      </c>
      <c r="I250" s="85">
        <f t="shared" si="263"/>
        <v>0</v>
      </c>
      <c r="J250" s="85">
        <f t="shared" si="263"/>
        <v>1303656</v>
      </c>
      <c r="K250" s="85">
        <f t="shared" si="263"/>
        <v>0</v>
      </c>
      <c r="L250" s="85">
        <f t="shared" si="263"/>
        <v>0</v>
      </c>
      <c r="M250" s="85">
        <f t="shared" si="263"/>
        <v>1162521</v>
      </c>
      <c r="N250" s="85">
        <f t="shared" si="263"/>
        <v>0</v>
      </c>
      <c r="O250" s="85">
        <f aca="true" t="shared" si="264" ref="O250:T250">O251+O260+O262+O264+O252</f>
        <v>-480309</v>
      </c>
      <c r="P250" s="85">
        <f t="shared" si="264"/>
        <v>682212</v>
      </c>
      <c r="Q250" s="85">
        <f t="shared" si="264"/>
        <v>0</v>
      </c>
      <c r="R250" s="85">
        <f t="shared" si="264"/>
        <v>0</v>
      </c>
      <c r="S250" s="85">
        <f t="shared" si="264"/>
        <v>682212</v>
      </c>
      <c r="T250" s="85">
        <f t="shared" si="264"/>
        <v>0</v>
      </c>
      <c r="U250" s="85">
        <f aca="true" t="shared" si="265" ref="U250:Z250">U251+U260+U262+U264+U252</f>
        <v>0</v>
      </c>
      <c r="V250" s="85">
        <f t="shared" si="265"/>
        <v>682212</v>
      </c>
      <c r="W250" s="85">
        <f t="shared" si="265"/>
        <v>0</v>
      </c>
      <c r="X250" s="85">
        <f t="shared" si="265"/>
        <v>-11142</v>
      </c>
      <c r="Y250" s="85">
        <f t="shared" si="265"/>
        <v>0</v>
      </c>
      <c r="Z250" s="85">
        <f t="shared" si="265"/>
        <v>671070</v>
      </c>
      <c r="AA250" s="85">
        <f aca="true" t="shared" si="266" ref="AA250:AH250">AA251+AA260+AA262+AA264+AA252</f>
        <v>0</v>
      </c>
      <c r="AB250" s="85">
        <f t="shared" si="266"/>
        <v>-6472</v>
      </c>
      <c r="AC250" s="85">
        <f>AC251+AC260+AC262+AC264+AC252</f>
        <v>0</v>
      </c>
      <c r="AD250" s="85">
        <f>AD251+AD260+AD262+AD264+AD252</f>
        <v>0</v>
      </c>
      <c r="AE250" s="85">
        <f>AE251+AE260+AE262+AE264+AE252</f>
        <v>0</v>
      </c>
      <c r="AF250" s="85">
        <f>AF251+AF260+AF262+AF264+AF252</f>
        <v>0</v>
      </c>
      <c r="AG250" s="85">
        <f t="shared" si="266"/>
        <v>0</v>
      </c>
      <c r="AH250" s="85">
        <f t="shared" si="266"/>
        <v>664598</v>
      </c>
      <c r="AI250" s="85">
        <f aca="true" t="shared" si="267" ref="AI250:AN250">AI251+AI260+AI262+AI264+AI252</f>
        <v>0</v>
      </c>
      <c r="AJ250" s="85">
        <f t="shared" si="267"/>
        <v>-5504</v>
      </c>
      <c r="AK250" s="85">
        <f t="shared" si="267"/>
        <v>0</v>
      </c>
      <c r="AL250" s="85">
        <f t="shared" si="267"/>
        <v>0</v>
      </c>
      <c r="AM250" s="85">
        <f t="shared" si="267"/>
        <v>0</v>
      </c>
      <c r="AN250" s="85">
        <f t="shared" si="267"/>
        <v>659094</v>
      </c>
      <c r="AO250" s="85">
        <f aca="true" t="shared" si="268" ref="AO250:AW250">AO251+AO260+AO262+AO264+AO252</f>
        <v>0</v>
      </c>
      <c r="AP250" s="85">
        <f t="shared" si="268"/>
        <v>-1216</v>
      </c>
      <c r="AQ250" s="85">
        <f t="shared" si="268"/>
        <v>0</v>
      </c>
      <c r="AR250" s="85">
        <f t="shared" si="268"/>
        <v>657878</v>
      </c>
      <c r="AS250" s="85">
        <f t="shared" si="268"/>
        <v>0</v>
      </c>
      <c r="AT250" s="85">
        <f t="shared" si="268"/>
        <v>-309</v>
      </c>
      <c r="AU250" s="85">
        <f t="shared" si="268"/>
        <v>0</v>
      </c>
      <c r="AV250" s="85">
        <f t="shared" si="268"/>
        <v>0</v>
      </c>
      <c r="AW250" s="85">
        <f t="shared" si="268"/>
        <v>657569</v>
      </c>
      <c r="AX250" s="85">
        <f>AX251+AX260+AX262+AX264+AX252</f>
        <v>0</v>
      </c>
      <c r="AY250" s="85">
        <f>AY251+AY254+AY260+AY262+AY264+AY252</f>
        <v>-2835</v>
      </c>
      <c r="AZ250" s="85">
        <f aca="true" t="shared" si="269" ref="AZ250:BE250">AZ251+AZ254+AZ260+AZ262+AZ264+AZ252</f>
        <v>0</v>
      </c>
      <c r="BA250" s="85">
        <f t="shared" si="269"/>
        <v>-8923</v>
      </c>
      <c r="BB250" s="85">
        <f t="shared" si="269"/>
        <v>2883</v>
      </c>
      <c r="BC250" s="85">
        <f t="shared" si="269"/>
        <v>0</v>
      </c>
      <c r="BD250" s="85">
        <f t="shared" si="269"/>
        <v>648694</v>
      </c>
      <c r="BE250" s="85">
        <f t="shared" si="269"/>
        <v>0</v>
      </c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</row>
    <row r="251" spans="1:72" s="18" customFormat="1" ht="80.25" customHeight="1">
      <c r="A251" s="107" t="s">
        <v>137</v>
      </c>
      <c r="B251" s="83" t="s">
        <v>159</v>
      </c>
      <c r="C251" s="83" t="s">
        <v>132</v>
      </c>
      <c r="D251" s="147" t="s">
        <v>119</v>
      </c>
      <c r="E251" s="83" t="s">
        <v>138</v>
      </c>
      <c r="F251" s="74">
        <v>636668</v>
      </c>
      <c r="G251" s="74">
        <f>H251-F251</f>
        <v>470655</v>
      </c>
      <c r="H251" s="74">
        <v>1107323</v>
      </c>
      <c r="I251" s="74"/>
      <c r="J251" s="74">
        <v>1244558</v>
      </c>
      <c r="K251" s="88"/>
      <c r="L251" s="88"/>
      <c r="M251" s="74">
        <f>H251+K251</f>
        <v>1107323</v>
      </c>
      <c r="N251" s="75"/>
      <c r="O251" s="74">
        <f>P251-M251</f>
        <v>-450782</v>
      </c>
      <c r="P251" s="74">
        <v>656541</v>
      </c>
      <c r="Q251" s="74"/>
      <c r="R251" s="88"/>
      <c r="S251" s="74">
        <f>P251+R251</f>
        <v>656541</v>
      </c>
      <c r="T251" s="74"/>
      <c r="U251" s="88"/>
      <c r="V251" s="74">
        <f>U251+S251</f>
        <v>656541</v>
      </c>
      <c r="W251" s="74">
        <f>T251</f>
        <v>0</v>
      </c>
      <c r="X251" s="74">
        <v>-11142</v>
      </c>
      <c r="Y251" s="89"/>
      <c r="Z251" s="74">
        <f>V251+X251+Y251</f>
        <v>645399</v>
      </c>
      <c r="AA251" s="74">
        <f>W251+Y251</f>
        <v>0</v>
      </c>
      <c r="AB251" s="74">
        <v>-6472</v>
      </c>
      <c r="AC251" s="88"/>
      <c r="AD251" s="88"/>
      <c r="AE251" s="88"/>
      <c r="AF251" s="88"/>
      <c r="AG251" s="88"/>
      <c r="AH251" s="74">
        <f>Z251+AB251+AC251+AD251+AE251+AF251+AG251</f>
        <v>638927</v>
      </c>
      <c r="AI251" s="74">
        <f>AA251+AG251</f>
        <v>0</v>
      </c>
      <c r="AJ251" s="74">
        <v>-5504</v>
      </c>
      <c r="AK251" s="74"/>
      <c r="AL251" s="88"/>
      <c r="AM251" s="88"/>
      <c r="AN251" s="74">
        <f>AH251+AJ251+AK251+AL251+AM251</f>
        <v>633423</v>
      </c>
      <c r="AO251" s="74">
        <f>AI251+AM251</f>
        <v>0</v>
      </c>
      <c r="AP251" s="74">
        <v>-1216</v>
      </c>
      <c r="AQ251" s="90"/>
      <c r="AR251" s="74">
        <f>AN251+AP251+AQ251</f>
        <v>632207</v>
      </c>
      <c r="AS251" s="74">
        <f>AO251+AQ251</f>
        <v>0</v>
      </c>
      <c r="AT251" s="75">
        <v>-309</v>
      </c>
      <c r="AU251" s="88"/>
      <c r="AV251" s="88"/>
      <c r="AW251" s="74">
        <f>AR251+AT251+AU251+AV251</f>
        <v>631898</v>
      </c>
      <c r="AX251" s="74">
        <f>AS251+AV251</f>
        <v>0</v>
      </c>
      <c r="AY251" s="74">
        <f>-23725+2117</f>
        <v>-21608</v>
      </c>
      <c r="AZ251" s="74"/>
      <c r="BA251" s="74">
        <f>-11923+3000</f>
        <v>-8923</v>
      </c>
      <c r="BB251" s="74">
        <v>2883</v>
      </c>
      <c r="BC251" s="90"/>
      <c r="BD251" s="74">
        <f>AW251+AY251+AZ251+BA251+BB251+BC251</f>
        <v>604250</v>
      </c>
      <c r="BE251" s="74">
        <f>AX251+BC251</f>
        <v>0</v>
      </c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</row>
    <row r="252" spans="1:72" s="37" customFormat="1" ht="102.75" customHeight="1">
      <c r="A252" s="132" t="s">
        <v>312</v>
      </c>
      <c r="B252" s="83" t="s">
        <v>159</v>
      </c>
      <c r="C252" s="83" t="s">
        <v>132</v>
      </c>
      <c r="D252" s="147" t="s">
        <v>203</v>
      </c>
      <c r="E252" s="83"/>
      <c r="F252" s="85">
        <f aca="true" t="shared" si="270" ref="F252:BE252">F253</f>
        <v>1903</v>
      </c>
      <c r="G252" s="85">
        <f t="shared" si="270"/>
        <v>-1903</v>
      </c>
      <c r="H252" s="85">
        <f t="shared" si="270"/>
        <v>0</v>
      </c>
      <c r="I252" s="85">
        <f t="shared" si="270"/>
        <v>0</v>
      </c>
      <c r="J252" s="85">
        <f t="shared" si="270"/>
        <v>0</v>
      </c>
      <c r="K252" s="85">
        <f t="shared" si="270"/>
        <v>0</v>
      </c>
      <c r="L252" s="85">
        <f t="shared" si="270"/>
        <v>0</v>
      </c>
      <c r="M252" s="85">
        <f t="shared" si="270"/>
        <v>0</v>
      </c>
      <c r="N252" s="85">
        <f t="shared" si="270"/>
        <v>0</v>
      </c>
      <c r="O252" s="85">
        <f t="shared" si="270"/>
        <v>14500</v>
      </c>
      <c r="P252" s="85">
        <f t="shared" si="270"/>
        <v>14500</v>
      </c>
      <c r="Q252" s="85">
        <f t="shared" si="270"/>
        <v>0</v>
      </c>
      <c r="R252" s="85">
        <f t="shared" si="270"/>
        <v>0</v>
      </c>
      <c r="S252" s="85">
        <f t="shared" si="270"/>
        <v>14500</v>
      </c>
      <c r="T252" s="85">
        <f t="shared" si="270"/>
        <v>0</v>
      </c>
      <c r="U252" s="85">
        <f t="shared" si="270"/>
        <v>0</v>
      </c>
      <c r="V252" s="85">
        <f t="shared" si="270"/>
        <v>14500</v>
      </c>
      <c r="W252" s="85">
        <f t="shared" si="270"/>
        <v>0</v>
      </c>
      <c r="X252" s="85">
        <f t="shared" si="270"/>
        <v>0</v>
      </c>
      <c r="Y252" s="85">
        <f t="shared" si="270"/>
        <v>0</v>
      </c>
      <c r="Z252" s="85">
        <f t="shared" si="270"/>
        <v>14500</v>
      </c>
      <c r="AA252" s="85">
        <f t="shared" si="270"/>
        <v>0</v>
      </c>
      <c r="AB252" s="85">
        <f t="shared" si="270"/>
        <v>0</v>
      </c>
      <c r="AC252" s="85">
        <f t="shared" si="270"/>
        <v>0</v>
      </c>
      <c r="AD252" s="85">
        <f t="shared" si="270"/>
        <v>0</v>
      </c>
      <c r="AE252" s="85">
        <f t="shared" si="270"/>
        <v>0</v>
      </c>
      <c r="AF252" s="85">
        <f t="shared" si="270"/>
        <v>0</v>
      </c>
      <c r="AG252" s="85">
        <f t="shared" si="270"/>
        <v>0</v>
      </c>
      <c r="AH252" s="85">
        <f t="shared" si="270"/>
        <v>14500</v>
      </c>
      <c r="AI252" s="85">
        <f t="shared" si="270"/>
        <v>0</v>
      </c>
      <c r="AJ252" s="85">
        <f t="shared" si="270"/>
        <v>0</v>
      </c>
      <c r="AK252" s="85">
        <f t="shared" si="270"/>
        <v>0</v>
      </c>
      <c r="AL252" s="85">
        <f t="shared" si="270"/>
        <v>0</v>
      </c>
      <c r="AM252" s="85">
        <f t="shared" si="270"/>
        <v>0</v>
      </c>
      <c r="AN252" s="85">
        <f t="shared" si="270"/>
        <v>14500</v>
      </c>
      <c r="AO252" s="85">
        <f t="shared" si="270"/>
        <v>0</v>
      </c>
      <c r="AP252" s="85">
        <f t="shared" si="270"/>
        <v>0</v>
      </c>
      <c r="AQ252" s="85">
        <f t="shared" si="270"/>
        <v>0</v>
      </c>
      <c r="AR252" s="85">
        <f t="shared" si="270"/>
        <v>14500</v>
      </c>
      <c r="AS252" s="85">
        <f t="shared" si="270"/>
        <v>0</v>
      </c>
      <c r="AT252" s="85">
        <f t="shared" si="270"/>
        <v>0</v>
      </c>
      <c r="AU252" s="85">
        <f t="shared" si="270"/>
        <v>0</v>
      </c>
      <c r="AV252" s="85">
        <f t="shared" si="270"/>
        <v>0</v>
      </c>
      <c r="AW252" s="85">
        <f t="shared" si="270"/>
        <v>14500</v>
      </c>
      <c r="AX252" s="85">
        <f t="shared" si="270"/>
        <v>0</v>
      </c>
      <c r="AY252" s="85">
        <f t="shared" si="270"/>
        <v>0</v>
      </c>
      <c r="AZ252" s="85">
        <f t="shared" si="270"/>
        <v>0</v>
      </c>
      <c r="BA252" s="85">
        <f t="shared" si="270"/>
        <v>0</v>
      </c>
      <c r="BB252" s="85">
        <f t="shared" si="270"/>
        <v>0</v>
      </c>
      <c r="BC252" s="85">
        <f t="shared" si="270"/>
        <v>0</v>
      </c>
      <c r="BD252" s="85">
        <f t="shared" si="270"/>
        <v>14500</v>
      </c>
      <c r="BE252" s="85">
        <f t="shared" si="270"/>
        <v>0</v>
      </c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</row>
    <row r="253" spans="1:72" s="37" customFormat="1" ht="85.5" customHeight="1">
      <c r="A253" s="82" t="s">
        <v>336</v>
      </c>
      <c r="B253" s="83" t="s">
        <v>159</v>
      </c>
      <c r="C253" s="83" t="s">
        <v>132</v>
      </c>
      <c r="D253" s="147" t="s">
        <v>203</v>
      </c>
      <c r="E253" s="83" t="s">
        <v>239</v>
      </c>
      <c r="F253" s="74">
        <v>1903</v>
      </c>
      <c r="G253" s="74">
        <f>H253-F253</f>
        <v>-1903</v>
      </c>
      <c r="H253" s="74">
        <f>2945-2945</f>
        <v>0</v>
      </c>
      <c r="I253" s="74"/>
      <c r="J253" s="74">
        <f>3154-3154</f>
        <v>0</v>
      </c>
      <c r="K253" s="97"/>
      <c r="L253" s="97"/>
      <c r="M253" s="74">
        <f>H253+K253</f>
        <v>0</v>
      </c>
      <c r="N253" s="75"/>
      <c r="O253" s="74">
        <f>P253-M253</f>
        <v>14500</v>
      </c>
      <c r="P253" s="74">
        <v>14500</v>
      </c>
      <c r="Q253" s="74">
        <f>J253+L253</f>
        <v>0</v>
      </c>
      <c r="R253" s="97"/>
      <c r="S253" s="74">
        <f>P253+R253</f>
        <v>14500</v>
      </c>
      <c r="T253" s="74"/>
      <c r="U253" s="133"/>
      <c r="V253" s="74">
        <f>U253+S253</f>
        <v>14500</v>
      </c>
      <c r="W253" s="74">
        <f>T253</f>
        <v>0</v>
      </c>
      <c r="X253" s="96"/>
      <c r="Y253" s="96"/>
      <c r="Z253" s="74">
        <f>V253+X253+Y253</f>
        <v>14500</v>
      </c>
      <c r="AA253" s="74">
        <f>W253+Y253</f>
        <v>0</v>
      </c>
      <c r="AB253" s="97"/>
      <c r="AC253" s="97"/>
      <c r="AD253" s="97"/>
      <c r="AE253" s="97"/>
      <c r="AF253" s="97"/>
      <c r="AG253" s="97"/>
      <c r="AH253" s="74">
        <f>Z253+AB253+AC253+AD253+AE253+AF253+AG253</f>
        <v>14500</v>
      </c>
      <c r="AI253" s="74">
        <f>AA253+AG253</f>
        <v>0</v>
      </c>
      <c r="AJ253" s="74"/>
      <c r="AK253" s="74"/>
      <c r="AL253" s="97"/>
      <c r="AM253" s="97"/>
      <c r="AN253" s="74">
        <f>AH253+AJ253+AK253+AL253+AM253</f>
        <v>14500</v>
      </c>
      <c r="AO253" s="74">
        <f>AI253+AM253</f>
        <v>0</v>
      </c>
      <c r="AP253" s="98"/>
      <c r="AQ253" s="98"/>
      <c r="AR253" s="74">
        <f>AN253+AP253+AQ253</f>
        <v>14500</v>
      </c>
      <c r="AS253" s="74">
        <f>AO253+AQ253</f>
        <v>0</v>
      </c>
      <c r="AT253" s="97"/>
      <c r="AU253" s="97"/>
      <c r="AV253" s="97"/>
      <c r="AW253" s="74">
        <f>AR253+AT253+AU253+AV253</f>
        <v>14500</v>
      </c>
      <c r="AX253" s="74">
        <f>AS253+AV253</f>
        <v>0</v>
      </c>
      <c r="AY253" s="74"/>
      <c r="AZ253" s="74"/>
      <c r="BA253" s="74"/>
      <c r="BB253" s="98"/>
      <c r="BC253" s="98"/>
      <c r="BD253" s="74">
        <f>AW253+AY253+AZ253+BA253+BB253+BC253</f>
        <v>14500</v>
      </c>
      <c r="BE253" s="74">
        <f>AX253+BC253</f>
        <v>0</v>
      </c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</row>
    <row r="254" spans="1:72" s="14" customFormat="1" ht="125.25" customHeight="1">
      <c r="A254" s="107" t="s">
        <v>441</v>
      </c>
      <c r="B254" s="83" t="s">
        <v>159</v>
      </c>
      <c r="C254" s="83" t="s">
        <v>132</v>
      </c>
      <c r="D254" s="147" t="s">
        <v>204</v>
      </c>
      <c r="E254" s="83"/>
      <c r="F254" s="85">
        <f aca="true" t="shared" si="271" ref="F254:Q254">F255</f>
        <v>1652</v>
      </c>
      <c r="G254" s="85">
        <f t="shared" si="271"/>
        <v>-1652</v>
      </c>
      <c r="H254" s="85">
        <f t="shared" si="271"/>
        <v>0</v>
      </c>
      <c r="I254" s="85">
        <f t="shared" si="271"/>
        <v>0</v>
      </c>
      <c r="J254" s="85">
        <f t="shared" si="271"/>
        <v>0</v>
      </c>
      <c r="K254" s="85">
        <f t="shared" si="271"/>
        <v>0</v>
      </c>
      <c r="L254" s="85">
        <f t="shared" si="271"/>
        <v>0</v>
      </c>
      <c r="M254" s="85">
        <f t="shared" si="271"/>
        <v>0</v>
      </c>
      <c r="N254" s="85">
        <f t="shared" si="271"/>
        <v>0</v>
      </c>
      <c r="O254" s="85">
        <f t="shared" si="271"/>
        <v>0</v>
      </c>
      <c r="P254" s="85">
        <f t="shared" si="271"/>
        <v>0</v>
      </c>
      <c r="Q254" s="85">
        <f t="shared" si="271"/>
        <v>0</v>
      </c>
      <c r="R254" s="97"/>
      <c r="S254" s="97"/>
      <c r="T254" s="85">
        <f>T255</f>
        <v>0</v>
      </c>
      <c r="U254" s="97"/>
      <c r="V254" s="98"/>
      <c r="W254" s="98"/>
      <c r="X254" s="96"/>
      <c r="Y254" s="96"/>
      <c r="Z254" s="99"/>
      <c r="AA254" s="99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8"/>
      <c r="AQ254" s="98"/>
      <c r="AR254" s="98"/>
      <c r="AS254" s="98"/>
      <c r="AT254" s="97"/>
      <c r="AU254" s="97"/>
      <c r="AV254" s="97"/>
      <c r="AW254" s="97"/>
      <c r="AX254" s="97"/>
      <c r="AY254" s="74">
        <f>AY255</f>
        <v>18773</v>
      </c>
      <c r="AZ254" s="74">
        <f aca="true" t="shared" si="272" ref="AZ254:BE254">AZ255</f>
        <v>0</v>
      </c>
      <c r="BA254" s="74">
        <f t="shared" si="272"/>
        <v>0</v>
      </c>
      <c r="BB254" s="74">
        <f t="shared" si="272"/>
        <v>0</v>
      </c>
      <c r="BC254" s="74">
        <f t="shared" si="272"/>
        <v>0</v>
      </c>
      <c r="BD254" s="74">
        <f t="shared" si="272"/>
        <v>18773</v>
      </c>
      <c r="BE254" s="98">
        <f t="shared" si="272"/>
        <v>0</v>
      </c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</row>
    <row r="255" spans="1:72" s="14" customFormat="1" ht="87.75" customHeight="1">
      <c r="A255" s="82" t="s">
        <v>336</v>
      </c>
      <c r="B255" s="83" t="s">
        <v>159</v>
      </c>
      <c r="C255" s="83" t="s">
        <v>132</v>
      </c>
      <c r="D255" s="147" t="s">
        <v>204</v>
      </c>
      <c r="E255" s="83" t="s">
        <v>239</v>
      </c>
      <c r="F255" s="74">
        <v>1652</v>
      </c>
      <c r="G255" s="74">
        <f>H255-F255</f>
        <v>-1652</v>
      </c>
      <c r="H255" s="75">
        <f>699-699</f>
        <v>0</v>
      </c>
      <c r="I255" s="75"/>
      <c r="J255" s="75">
        <f>749-749</f>
        <v>0</v>
      </c>
      <c r="K255" s="97"/>
      <c r="L255" s="97"/>
      <c r="M255" s="74">
        <f>H255+K255</f>
        <v>0</v>
      </c>
      <c r="N255" s="75"/>
      <c r="O255" s="74">
        <f>H255+J255</f>
        <v>0</v>
      </c>
      <c r="P255" s="74">
        <f>I255+K255</f>
        <v>0</v>
      </c>
      <c r="Q255" s="74">
        <f>J255+L255</f>
        <v>0</v>
      </c>
      <c r="R255" s="97"/>
      <c r="S255" s="97"/>
      <c r="T255" s="74">
        <f>M255+O255</f>
        <v>0</v>
      </c>
      <c r="U255" s="97"/>
      <c r="V255" s="98"/>
      <c r="W255" s="98"/>
      <c r="X255" s="96"/>
      <c r="Y255" s="96"/>
      <c r="Z255" s="99"/>
      <c r="AA255" s="99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8"/>
      <c r="AQ255" s="98"/>
      <c r="AR255" s="98"/>
      <c r="AS255" s="98"/>
      <c r="AT255" s="97"/>
      <c r="AU255" s="97"/>
      <c r="AV255" s="97"/>
      <c r="AW255" s="97"/>
      <c r="AX255" s="97"/>
      <c r="AY255" s="74">
        <v>18773</v>
      </c>
      <c r="AZ255" s="74"/>
      <c r="BA255" s="74"/>
      <c r="BB255" s="74"/>
      <c r="BC255" s="74"/>
      <c r="BD255" s="74">
        <f>AW255+AY255+AZ255+BA255+BB255+BC255</f>
        <v>18773</v>
      </c>
      <c r="BE255" s="74">
        <f>AX255+BC255</f>
        <v>0</v>
      </c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</row>
    <row r="256" spans="1:72" s="14" customFormat="1" ht="120" customHeight="1" hidden="1">
      <c r="A256" s="107" t="s">
        <v>446</v>
      </c>
      <c r="B256" s="83" t="s">
        <v>159</v>
      </c>
      <c r="C256" s="83" t="s">
        <v>132</v>
      </c>
      <c r="D256" s="147" t="s">
        <v>205</v>
      </c>
      <c r="E256" s="83"/>
      <c r="F256" s="85">
        <f aca="true" t="shared" si="273" ref="F256:Q256">F257</f>
        <v>9073</v>
      </c>
      <c r="G256" s="85">
        <f t="shared" si="273"/>
        <v>-9073</v>
      </c>
      <c r="H256" s="85">
        <f t="shared" si="273"/>
        <v>0</v>
      </c>
      <c r="I256" s="85">
        <f t="shared" si="273"/>
        <v>0</v>
      </c>
      <c r="J256" s="85">
        <f t="shared" si="273"/>
        <v>0</v>
      </c>
      <c r="K256" s="85">
        <f t="shared" si="273"/>
        <v>0</v>
      </c>
      <c r="L256" s="85">
        <f t="shared" si="273"/>
        <v>0</v>
      </c>
      <c r="M256" s="85">
        <f t="shared" si="273"/>
        <v>0</v>
      </c>
      <c r="N256" s="85">
        <f t="shared" si="273"/>
        <v>0</v>
      </c>
      <c r="O256" s="85">
        <f t="shared" si="273"/>
        <v>0</v>
      </c>
      <c r="P256" s="85">
        <f t="shared" si="273"/>
        <v>0</v>
      </c>
      <c r="Q256" s="85">
        <f t="shared" si="273"/>
        <v>0</v>
      </c>
      <c r="R256" s="97"/>
      <c r="S256" s="97"/>
      <c r="T256" s="85">
        <f>T257</f>
        <v>0</v>
      </c>
      <c r="U256" s="97"/>
      <c r="V256" s="98"/>
      <c r="W256" s="98"/>
      <c r="X256" s="96"/>
      <c r="Y256" s="96"/>
      <c r="Z256" s="99"/>
      <c r="AA256" s="99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8"/>
      <c r="AQ256" s="98"/>
      <c r="AR256" s="98"/>
      <c r="AS256" s="98"/>
      <c r="AT256" s="97"/>
      <c r="AU256" s="97"/>
      <c r="AV256" s="97"/>
      <c r="AW256" s="97"/>
      <c r="AX256" s="97"/>
      <c r="AY256" s="98"/>
      <c r="AZ256" s="98"/>
      <c r="BA256" s="98"/>
      <c r="BB256" s="98"/>
      <c r="BC256" s="98"/>
      <c r="BD256" s="98"/>
      <c r="BE256" s="98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</row>
    <row r="257" spans="1:72" s="14" customFormat="1" ht="102.75" customHeight="1" hidden="1">
      <c r="A257" s="107" t="s">
        <v>447</v>
      </c>
      <c r="B257" s="83" t="s">
        <v>159</v>
      </c>
      <c r="C257" s="83" t="s">
        <v>132</v>
      </c>
      <c r="D257" s="147" t="s">
        <v>205</v>
      </c>
      <c r="E257" s="83" t="s">
        <v>144</v>
      </c>
      <c r="F257" s="74">
        <v>9073</v>
      </c>
      <c r="G257" s="74">
        <f>H257-F257</f>
        <v>-9073</v>
      </c>
      <c r="H257" s="74">
        <f>9572-9572</f>
        <v>0</v>
      </c>
      <c r="I257" s="74"/>
      <c r="J257" s="74">
        <f>10251-10251</f>
        <v>0</v>
      </c>
      <c r="K257" s="97"/>
      <c r="L257" s="97"/>
      <c r="M257" s="74">
        <f>H257+K257</f>
        <v>0</v>
      </c>
      <c r="N257" s="75"/>
      <c r="O257" s="74">
        <f>H257+J257</f>
        <v>0</v>
      </c>
      <c r="P257" s="74">
        <f>I257+K257</f>
        <v>0</v>
      </c>
      <c r="Q257" s="74">
        <f>J257+L257</f>
        <v>0</v>
      </c>
      <c r="R257" s="97"/>
      <c r="S257" s="97"/>
      <c r="T257" s="74">
        <f>M257+O257</f>
        <v>0</v>
      </c>
      <c r="U257" s="97"/>
      <c r="V257" s="98"/>
      <c r="W257" s="98"/>
      <c r="X257" s="96"/>
      <c r="Y257" s="96"/>
      <c r="Z257" s="99"/>
      <c r="AA257" s="99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8"/>
      <c r="AQ257" s="98"/>
      <c r="AR257" s="98"/>
      <c r="AS257" s="98"/>
      <c r="AT257" s="97"/>
      <c r="AU257" s="97"/>
      <c r="AV257" s="97"/>
      <c r="AW257" s="97"/>
      <c r="AX257" s="97"/>
      <c r="AY257" s="98"/>
      <c r="AZ257" s="98"/>
      <c r="BA257" s="98"/>
      <c r="BB257" s="98"/>
      <c r="BC257" s="98"/>
      <c r="BD257" s="98"/>
      <c r="BE257" s="98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</row>
    <row r="258" spans="1:72" s="14" customFormat="1" ht="19.5" customHeight="1" hidden="1">
      <c r="A258" s="107" t="s">
        <v>214</v>
      </c>
      <c r="B258" s="83" t="s">
        <v>159</v>
      </c>
      <c r="C258" s="83" t="s">
        <v>132</v>
      </c>
      <c r="D258" s="147" t="s">
        <v>206</v>
      </c>
      <c r="E258" s="83"/>
      <c r="F258" s="85">
        <f aca="true" t="shared" si="274" ref="F258:Q258">F259</f>
        <v>23259</v>
      </c>
      <c r="G258" s="85">
        <f t="shared" si="274"/>
        <v>-23259</v>
      </c>
      <c r="H258" s="85">
        <f t="shared" si="274"/>
        <v>0</v>
      </c>
      <c r="I258" s="85">
        <f t="shared" si="274"/>
        <v>0</v>
      </c>
      <c r="J258" s="85">
        <f t="shared" si="274"/>
        <v>0</v>
      </c>
      <c r="K258" s="85">
        <f t="shared" si="274"/>
        <v>0</v>
      </c>
      <c r="L258" s="85">
        <f t="shared" si="274"/>
        <v>0</v>
      </c>
      <c r="M258" s="85">
        <f t="shared" si="274"/>
        <v>0</v>
      </c>
      <c r="N258" s="85">
        <f t="shared" si="274"/>
        <v>0</v>
      </c>
      <c r="O258" s="85">
        <f t="shared" si="274"/>
        <v>0</v>
      </c>
      <c r="P258" s="85">
        <f t="shared" si="274"/>
        <v>0</v>
      </c>
      <c r="Q258" s="85">
        <f t="shared" si="274"/>
        <v>0</v>
      </c>
      <c r="R258" s="97"/>
      <c r="S258" s="97"/>
      <c r="T258" s="85">
        <f>T259</f>
        <v>0</v>
      </c>
      <c r="U258" s="97"/>
      <c r="V258" s="98"/>
      <c r="W258" s="98"/>
      <c r="X258" s="96"/>
      <c r="Y258" s="96"/>
      <c r="Z258" s="99"/>
      <c r="AA258" s="99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8"/>
      <c r="AQ258" s="98"/>
      <c r="AR258" s="98"/>
      <c r="AS258" s="98"/>
      <c r="AT258" s="97"/>
      <c r="AU258" s="97"/>
      <c r="AV258" s="97"/>
      <c r="AW258" s="97"/>
      <c r="AX258" s="97"/>
      <c r="AY258" s="98"/>
      <c r="AZ258" s="98"/>
      <c r="BA258" s="98"/>
      <c r="BB258" s="98"/>
      <c r="BC258" s="98"/>
      <c r="BD258" s="98"/>
      <c r="BE258" s="98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</row>
    <row r="259" spans="1:72" s="14" customFormat="1" ht="15.75" customHeight="1" hidden="1">
      <c r="A259" s="107" t="s">
        <v>447</v>
      </c>
      <c r="B259" s="83" t="s">
        <v>159</v>
      </c>
      <c r="C259" s="83" t="s">
        <v>132</v>
      </c>
      <c r="D259" s="147" t="s">
        <v>206</v>
      </c>
      <c r="E259" s="83" t="s">
        <v>144</v>
      </c>
      <c r="F259" s="74">
        <v>23259</v>
      </c>
      <c r="G259" s="74">
        <f>H259-F259</f>
        <v>-23259</v>
      </c>
      <c r="H259" s="74"/>
      <c r="I259" s="74"/>
      <c r="J259" s="74"/>
      <c r="K259" s="97"/>
      <c r="L259" s="97"/>
      <c r="M259" s="74">
        <f>H259+K259</f>
        <v>0</v>
      </c>
      <c r="N259" s="75"/>
      <c r="O259" s="74">
        <f>H259+J259</f>
        <v>0</v>
      </c>
      <c r="P259" s="74">
        <f>I259+K259</f>
        <v>0</v>
      </c>
      <c r="Q259" s="74">
        <f>J259+L259</f>
        <v>0</v>
      </c>
      <c r="R259" s="97"/>
      <c r="S259" s="97"/>
      <c r="T259" s="74">
        <f>M259+O259</f>
        <v>0</v>
      </c>
      <c r="U259" s="97"/>
      <c r="V259" s="98"/>
      <c r="W259" s="98"/>
      <c r="X259" s="96"/>
      <c r="Y259" s="96"/>
      <c r="Z259" s="99"/>
      <c r="AA259" s="99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8"/>
      <c r="AQ259" s="98"/>
      <c r="AR259" s="98"/>
      <c r="AS259" s="98"/>
      <c r="AT259" s="97"/>
      <c r="AU259" s="97"/>
      <c r="AV259" s="97"/>
      <c r="AW259" s="97"/>
      <c r="AX259" s="97"/>
      <c r="AY259" s="98"/>
      <c r="AZ259" s="98"/>
      <c r="BA259" s="98"/>
      <c r="BB259" s="98"/>
      <c r="BC259" s="98"/>
      <c r="BD259" s="98"/>
      <c r="BE259" s="98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</row>
    <row r="260" spans="1:72" s="14" customFormat="1" ht="33" hidden="1">
      <c r="A260" s="107" t="s">
        <v>216</v>
      </c>
      <c r="B260" s="83" t="s">
        <v>159</v>
      </c>
      <c r="C260" s="83" t="s">
        <v>132</v>
      </c>
      <c r="D260" s="147" t="s">
        <v>215</v>
      </c>
      <c r="E260" s="83"/>
      <c r="F260" s="85">
        <f aca="true" t="shared" si="275" ref="F260:T260">F261</f>
        <v>8045</v>
      </c>
      <c r="G260" s="85">
        <f t="shared" si="275"/>
        <v>3908</v>
      </c>
      <c r="H260" s="85">
        <f t="shared" si="275"/>
        <v>11953</v>
      </c>
      <c r="I260" s="85">
        <f t="shared" si="275"/>
        <v>0</v>
      </c>
      <c r="J260" s="85">
        <f t="shared" si="275"/>
        <v>12801</v>
      </c>
      <c r="K260" s="85">
        <f t="shared" si="275"/>
        <v>0</v>
      </c>
      <c r="L260" s="85">
        <f t="shared" si="275"/>
        <v>0</v>
      </c>
      <c r="M260" s="85">
        <f t="shared" si="275"/>
        <v>11953</v>
      </c>
      <c r="N260" s="85">
        <f t="shared" si="275"/>
        <v>0</v>
      </c>
      <c r="O260" s="85">
        <f t="shared" si="275"/>
        <v>-11953</v>
      </c>
      <c r="P260" s="85">
        <f t="shared" si="275"/>
        <v>0</v>
      </c>
      <c r="Q260" s="85">
        <f t="shared" si="275"/>
        <v>0</v>
      </c>
      <c r="R260" s="85">
        <f t="shared" si="275"/>
        <v>0</v>
      </c>
      <c r="S260" s="85">
        <f t="shared" si="275"/>
        <v>0</v>
      </c>
      <c r="T260" s="85">
        <f t="shared" si="275"/>
        <v>0</v>
      </c>
      <c r="U260" s="97"/>
      <c r="V260" s="98"/>
      <c r="W260" s="98"/>
      <c r="X260" s="96"/>
      <c r="Y260" s="96"/>
      <c r="Z260" s="99"/>
      <c r="AA260" s="99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8"/>
      <c r="AQ260" s="98"/>
      <c r="AR260" s="98"/>
      <c r="AS260" s="98"/>
      <c r="AT260" s="97"/>
      <c r="AU260" s="97"/>
      <c r="AV260" s="97"/>
      <c r="AW260" s="97"/>
      <c r="AX260" s="97"/>
      <c r="AY260" s="98"/>
      <c r="AZ260" s="98"/>
      <c r="BA260" s="98"/>
      <c r="BB260" s="98"/>
      <c r="BC260" s="98"/>
      <c r="BD260" s="98"/>
      <c r="BE260" s="98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</row>
    <row r="261" spans="1:72" s="14" customFormat="1" ht="15.75" customHeight="1" hidden="1">
      <c r="A261" s="107" t="s">
        <v>253</v>
      </c>
      <c r="B261" s="83" t="s">
        <v>159</v>
      </c>
      <c r="C261" s="83" t="s">
        <v>132</v>
      </c>
      <c r="D261" s="147" t="s">
        <v>215</v>
      </c>
      <c r="E261" s="83" t="s">
        <v>144</v>
      </c>
      <c r="F261" s="74">
        <v>8045</v>
      </c>
      <c r="G261" s="74">
        <f>H261-F261</f>
        <v>3908</v>
      </c>
      <c r="H261" s="74">
        <v>11953</v>
      </c>
      <c r="I261" s="74"/>
      <c r="J261" s="74">
        <v>12801</v>
      </c>
      <c r="K261" s="97"/>
      <c r="L261" s="97"/>
      <c r="M261" s="74">
        <f>H261+K261</f>
        <v>11953</v>
      </c>
      <c r="N261" s="75"/>
      <c r="O261" s="74">
        <f>P261-M261</f>
        <v>-11953</v>
      </c>
      <c r="P261" s="74"/>
      <c r="Q261" s="74"/>
      <c r="R261" s="97"/>
      <c r="S261" s="74">
        <f>P261+R261</f>
        <v>0</v>
      </c>
      <c r="T261" s="74"/>
      <c r="U261" s="97"/>
      <c r="V261" s="98"/>
      <c r="W261" s="98"/>
      <c r="X261" s="96"/>
      <c r="Y261" s="96"/>
      <c r="Z261" s="99"/>
      <c r="AA261" s="99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8"/>
      <c r="AQ261" s="98"/>
      <c r="AR261" s="98"/>
      <c r="AS261" s="98"/>
      <c r="AT261" s="97"/>
      <c r="AU261" s="97"/>
      <c r="AV261" s="97"/>
      <c r="AW261" s="97"/>
      <c r="AX261" s="97"/>
      <c r="AY261" s="98"/>
      <c r="AZ261" s="98"/>
      <c r="BA261" s="98"/>
      <c r="BB261" s="98"/>
      <c r="BC261" s="98"/>
      <c r="BD261" s="98"/>
      <c r="BE261" s="98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</row>
    <row r="262" spans="1:72" s="14" customFormat="1" ht="66.75" customHeight="1">
      <c r="A262" s="107" t="s">
        <v>271</v>
      </c>
      <c r="B262" s="83" t="s">
        <v>159</v>
      </c>
      <c r="C262" s="83" t="s">
        <v>132</v>
      </c>
      <c r="D262" s="147" t="s">
        <v>215</v>
      </c>
      <c r="E262" s="83"/>
      <c r="F262" s="74"/>
      <c r="G262" s="74"/>
      <c r="H262" s="74"/>
      <c r="I262" s="74"/>
      <c r="J262" s="74"/>
      <c r="K262" s="97"/>
      <c r="L262" s="97"/>
      <c r="M262" s="74"/>
      <c r="N262" s="75"/>
      <c r="O262" s="74">
        <f aca="true" t="shared" si="276" ref="O262:BE262">O263</f>
        <v>11171</v>
      </c>
      <c r="P262" s="74">
        <f t="shared" si="276"/>
        <v>11171</v>
      </c>
      <c r="Q262" s="74">
        <f t="shared" si="276"/>
        <v>0</v>
      </c>
      <c r="R262" s="74">
        <f t="shared" si="276"/>
        <v>0</v>
      </c>
      <c r="S262" s="74">
        <f t="shared" si="276"/>
        <v>11171</v>
      </c>
      <c r="T262" s="74">
        <f t="shared" si="276"/>
        <v>0</v>
      </c>
      <c r="U262" s="74">
        <f t="shared" si="276"/>
        <v>0</v>
      </c>
      <c r="V262" s="74">
        <f t="shared" si="276"/>
        <v>11171</v>
      </c>
      <c r="W262" s="74">
        <f t="shared" si="276"/>
        <v>0</v>
      </c>
      <c r="X262" s="74">
        <f t="shared" si="276"/>
        <v>0</v>
      </c>
      <c r="Y262" s="74">
        <f t="shared" si="276"/>
        <v>0</v>
      </c>
      <c r="Z262" s="74">
        <f t="shared" si="276"/>
        <v>11171</v>
      </c>
      <c r="AA262" s="74">
        <f t="shared" si="276"/>
        <v>0</v>
      </c>
      <c r="AB262" s="74">
        <f t="shared" si="276"/>
        <v>0</v>
      </c>
      <c r="AC262" s="74">
        <f t="shared" si="276"/>
        <v>0</v>
      </c>
      <c r="AD262" s="74">
        <f t="shared" si="276"/>
        <v>0</v>
      </c>
      <c r="AE262" s="74">
        <f t="shared" si="276"/>
        <v>0</v>
      </c>
      <c r="AF262" s="74">
        <f t="shared" si="276"/>
        <v>0</v>
      </c>
      <c r="AG262" s="74">
        <f t="shared" si="276"/>
        <v>0</v>
      </c>
      <c r="AH262" s="74">
        <f t="shared" si="276"/>
        <v>11171</v>
      </c>
      <c r="AI262" s="74">
        <f t="shared" si="276"/>
        <v>0</v>
      </c>
      <c r="AJ262" s="74">
        <f t="shared" si="276"/>
        <v>0</v>
      </c>
      <c r="AK262" s="74">
        <f t="shared" si="276"/>
        <v>0</v>
      </c>
      <c r="AL262" s="74">
        <f t="shared" si="276"/>
        <v>0</v>
      </c>
      <c r="AM262" s="74">
        <f t="shared" si="276"/>
        <v>0</v>
      </c>
      <c r="AN262" s="74">
        <f t="shared" si="276"/>
        <v>11171</v>
      </c>
      <c r="AO262" s="74">
        <f t="shared" si="276"/>
        <v>0</v>
      </c>
      <c r="AP262" s="74">
        <f t="shared" si="276"/>
        <v>0</v>
      </c>
      <c r="AQ262" s="74">
        <f t="shared" si="276"/>
        <v>0</v>
      </c>
      <c r="AR262" s="74">
        <f t="shared" si="276"/>
        <v>11171</v>
      </c>
      <c r="AS262" s="74">
        <f t="shared" si="276"/>
        <v>0</v>
      </c>
      <c r="AT262" s="74">
        <f t="shared" si="276"/>
        <v>0</v>
      </c>
      <c r="AU262" s="74">
        <f t="shared" si="276"/>
        <v>0</v>
      </c>
      <c r="AV262" s="74">
        <f t="shared" si="276"/>
        <v>0</v>
      </c>
      <c r="AW262" s="74">
        <f t="shared" si="276"/>
        <v>11171</v>
      </c>
      <c r="AX262" s="74">
        <f t="shared" si="276"/>
        <v>0</v>
      </c>
      <c r="AY262" s="74">
        <f t="shared" si="276"/>
        <v>0</v>
      </c>
      <c r="AZ262" s="74">
        <f t="shared" si="276"/>
        <v>0</v>
      </c>
      <c r="BA262" s="74">
        <f t="shared" si="276"/>
        <v>0</v>
      </c>
      <c r="BB262" s="74">
        <f t="shared" si="276"/>
        <v>0</v>
      </c>
      <c r="BC262" s="74">
        <f t="shared" si="276"/>
        <v>0</v>
      </c>
      <c r="BD262" s="74">
        <f t="shared" si="276"/>
        <v>11171</v>
      </c>
      <c r="BE262" s="74">
        <f t="shared" si="276"/>
        <v>0</v>
      </c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</row>
    <row r="263" spans="1:72" s="14" customFormat="1" ht="102.75" customHeight="1">
      <c r="A263" s="107" t="s">
        <v>253</v>
      </c>
      <c r="B263" s="83" t="s">
        <v>159</v>
      </c>
      <c r="C263" s="83" t="s">
        <v>132</v>
      </c>
      <c r="D263" s="147" t="s">
        <v>215</v>
      </c>
      <c r="E263" s="83" t="s">
        <v>144</v>
      </c>
      <c r="F263" s="74"/>
      <c r="G263" s="74"/>
      <c r="H263" s="74"/>
      <c r="I263" s="74"/>
      <c r="J263" s="74"/>
      <c r="K263" s="97"/>
      <c r="L263" s="97"/>
      <c r="M263" s="74"/>
      <c r="N263" s="75"/>
      <c r="O263" s="74">
        <f>P263-M263</f>
        <v>11171</v>
      </c>
      <c r="P263" s="74">
        <v>11171</v>
      </c>
      <c r="Q263" s="74"/>
      <c r="R263" s="97"/>
      <c r="S263" s="74">
        <f>P263+R263</f>
        <v>11171</v>
      </c>
      <c r="T263" s="74"/>
      <c r="U263" s="97"/>
      <c r="V263" s="74">
        <f>U263+S263</f>
        <v>11171</v>
      </c>
      <c r="W263" s="74">
        <f>T263</f>
        <v>0</v>
      </c>
      <c r="X263" s="96"/>
      <c r="Y263" s="96"/>
      <c r="Z263" s="74">
        <f>V263+X263+Y263</f>
        <v>11171</v>
      </c>
      <c r="AA263" s="74">
        <f>W263+Y263</f>
        <v>0</v>
      </c>
      <c r="AB263" s="97"/>
      <c r="AC263" s="97"/>
      <c r="AD263" s="97"/>
      <c r="AE263" s="97"/>
      <c r="AF263" s="97"/>
      <c r="AG263" s="97"/>
      <c r="AH263" s="74">
        <f>Z263+AB263+AC263+AD263+AE263+AF263+AG263</f>
        <v>11171</v>
      </c>
      <c r="AI263" s="74">
        <f>AA263+AG263</f>
        <v>0</v>
      </c>
      <c r="AJ263" s="74"/>
      <c r="AK263" s="74"/>
      <c r="AL263" s="97"/>
      <c r="AM263" s="97"/>
      <c r="AN263" s="74">
        <f>AH263+AJ263+AK263+AL263+AM263</f>
        <v>11171</v>
      </c>
      <c r="AO263" s="74">
        <f>AI263+AM263</f>
        <v>0</v>
      </c>
      <c r="AP263" s="98"/>
      <c r="AQ263" s="98"/>
      <c r="AR263" s="74">
        <f>AN263+AP263+AQ263</f>
        <v>11171</v>
      </c>
      <c r="AS263" s="74">
        <f>AO263+AQ263</f>
        <v>0</v>
      </c>
      <c r="AT263" s="97"/>
      <c r="AU263" s="97"/>
      <c r="AV263" s="97"/>
      <c r="AW263" s="74">
        <f>AR263+AT263+AU263+AV263</f>
        <v>11171</v>
      </c>
      <c r="AX263" s="74">
        <f>AS263+AV263</f>
        <v>0</v>
      </c>
      <c r="AY263" s="74"/>
      <c r="AZ263" s="74"/>
      <c r="BA263" s="74"/>
      <c r="BB263" s="98"/>
      <c r="BC263" s="98"/>
      <c r="BD263" s="74">
        <f>AW263+AY263+AZ263+BA263+BB263+BC263</f>
        <v>11171</v>
      </c>
      <c r="BE263" s="74">
        <f>AX263+BC263</f>
        <v>0</v>
      </c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</row>
    <row r="264" spans="1:72" s="14" customFormat="1" ht="34.5" customHeight="1" hidden="1">
      <c r="A264" s="107" t="s">
        <v>237</v>
      </c>
      <c r="B264" s="83" t="s">
        <v>159</v>
      </c>
      <c r="C264" s="83" t="s">
        <v>132</v>
      </c>
      <c r="D264" s="147" t="s">
        <v>238</v>
      </c>
      <c r="E264" s="83"/>
      <c r="F264" s="85">
        <f aca="true" t="shared" si="277" ref="F264:T264">F265</f>
        <v>0</v>
      </c>
      <c r="G264" s="85">
        <f t="shared" si="277"/>
        <v>43245</v>
      </c>
      <c r="H264" s="85">
        <f t="shared" si="277"/>
        <v>43245</v>
      </c>
      <c r="I264" s="85">
        <f t="shared" si="277"/>
        <v>0</v>
      </c>
      <c r="J264" s="85">
        <f t="shared" si="277"/>
        <v>46297</v>
      </c>
      <c r="K264" s="85">
        <f t="shared" si="277"/>
        <v>0</v>
      </c>
      <c r="L264" s="85">
        <f t="shared" si="277"/>
        <v>0</v>
      </c>
      <c r="M264" s="85">
        <f t="shared" si="277"/>
        <v>43245</v>
      </c>
      <c r="N264" s="85">
        <f t="shared" si="277"/>
        <v>0</v>
      </c>
      <c r="O264" s="85">
        <f t="shared" si="277"/>
        <v>-43245</v>
      </c>
      <c r="P264" s="85">
        <f t="shared" si="277"/>
        <v>0</v>
      </c>
      <c r="Q264" s="85">
        <f t="shared" si="277"/>
        <v>0</v>
      </c>
      <c r="R264" s="85">
        <f t="shared" si="277"/>
        <v>0</v>
      </c>
      <c r="S264" s="85">
        <f t="shared" si="277"/>
        <v>0</v>
      </c>
      <c r="T264" s="85">
        <f t="shared" si="277"/>
        <v>0</v>
      </c>
      <c r="U264" s="97"/>
      <c r="V264" s="98"/>
      <c r="W264" s="98"/>
      <c r="X264" s="96"/>
      <c r="Y264" s="96"/>
      <c r="Z264" s="99"/>
      <c r="AA264" s="99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8"/>
      <c r="AQ264" s="98"/>
      <c r="AR264" s="98"/>
      <c r="AS264" s="98"/>
      <c r="AT264" s="97"/>
      <c r="AU264" s="97"/>
      <c r="AV264" s="97"/>
      <c r="AW264" s="97"/>
      <c r="AX264" s="97"/>
      <c r="AY264" s="98"/>
      <c r="AZ264" s="98"/>
      <c r="BA264" s="98"/>
      <c r="BB264" s="98"/>
      <c r="BC264" s="98"/>
      <c r="BD264" s="98"/>
      <c r="BE264" s="98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</row>
    <row r="265" spans="1:72" s="14" customFormat="1" ht="73.5" customHeight="1" hidden="1">
      <c r="A265" s="107" t="s">
        <v>253</v>
      </c>
      <c r="B265" s="83" t="s">
        <v>159</v>
      </c>
      <c r="C265" s="83" t="s">
        <v>132</v>
      </c>
      <c r="D265" s="147" t="s">
        <v>238</v>
      </c>
      <c r="E265" s="83" t="s">
        <v>144</v>
      </c>
      <c r="F265" s="74"/>
      <c r="G265" s="74">
        <f>H265-F265</f>
        <v>43245</v>
      </c>
      <c r="H265" s="74">
        <v>43245</v>
      </c>
      <c r="I265" s="74"/>
      <c r="J265" s="74">
        <v>46297</v>
      </c>
      <c r="K265" s="97"/>
      <c r="L265" s="97"/>
      <c r="M265" s="74">
        <f>H265+K265</f>
        <v>43245</v>
      </c>
      <c r="N265" s="75"/>
      <c r="O265" s="74">
        <f>P265-M265</f>
        <v>-43245</v>
      </c>
      <c r="P265" s="74"/>
      <c r="Q265" s="74"/>
      <c r="R265" s="97"/>
      <c r="S265" s="74">
        <f>P265+R265</f>
        <v>0</v>
      </c>
      <c r="T265" s="74"/>
      <c r="U265" s="97"/>
      <c r="V265" s="98"/>
      <c r="W265" s="98"/>
      <c r="X265" s="96"/>
      <c r="Y265" s="96"/>
      <c r="Z265" s="99"/>
      <c r="AA265" s="99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8"/>
      <c r="AQ265" s="98"/>
      <c r="AR265" s="98"/>
      <c r="AS265" s="98"/>
      <c r="AT265" s="97"/>
      <c r="AU265" s="97"/>
      <c r="AV265" s="97"/>
      <c r="AW265" s="97"/>
      <c r="AX265" s="97"/>
      <c r="AY265" s="98"/>
      <c r="AZ265" s="98"/>
      <c r="BA265" s="98"/>
      <c r="BB265" s="98"/>
      <c r="BC265" s="98"/>
      <c r="BD265" s="98"/>
      <c r="BE265" s="98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</row>
    <row r="266" spans="1:72" s="14" customFormat="1" ht="37.5" customHeight="1">
      <c r="A266" s="82" t="s">
        <v>121</v>
      </c>
      <c r="B266" s="83" t="s">
        <v>159</v>
      </c>
      <c r="C266" s="83" t="s">
        <v>132</v>
      </c>
      <c r="D266" s="84" t="s">
        <v>122</v>
      </c>
      <c r="E266" s="83"/>
      <c r="F266" s="96">
        <f aca="true" t="shared" si="278" ref="F266:N266">F268</f>
        <v>0</v>
      </c>
      <c r="G266" s="74">
        <f t="shared" si="278"/>
        <v>4556</v>
      </c>
      <c r="H266" s="74">
        <f t="shared" si="278"/>
        <v>4556</v>
      </c>
      <c r="I266" s="96">
        <f t="shared" si="278"/>
        <v>0</v>
      </c>
      <c r="J266" s="74">
        <f t="shared" si="278"/>
        <v>4887</v>
      </c>
      <c r="K266" s="74">
        <f t="shared" si="278"/>
        <v>0</v>
      </c>
      <c r="L266" s="74">
        <f t="shared" si="278"/>
        <v>0</v>
      </c>
      <c r="M266" s="74">
        <f t="shared" si="278"/>
        <v>4556</v>
      </c>
      <c r="N266" s="74">
        <f t="shared" si="278"/>
        <v>0</v>
      </c>
      <c r="O266" s="74">
        <f aca="true" t="shared" si="279" ref="O266:T266">O268+O269</f>
        <v>0</v>
      </c>
      <c r="P266" s="74">
        <f t="shared" si="279"/>
        <v>4556</v>
      </c>
      <c r="Q266" s="74">
        <f t="shared" si="279"/>
        <v>0</v>
      </c>
      <c r="R266" s="74">
        <f t="shared" si="279"/>
        <v>0</v>
      </c>
      <c r="S266" s="74">
        <f t="shared" si="279"/>
        <v>4556</v>
      </c>
      <c r="T266" s="74">
        <f t="shared" si="279"/>
        <v>0</v>
      </c>
      <c r="U266" s="74">
        <f aca="true" t="shared" si="280" ref="U266:AA266">U268+U269</f>
        <v>0</v>
      </c>
      <c r="V266" s="74">
        <f t="shared" si="280"/>
        <v>4556</v>
      </c>
      <c r="W266" s="74">
        <f t="shared" si="280"/>
        <v>0</v>
      </c>
      <c r="X266" s="74">
        <f t="shared" si="280"/>
        <v>0</v>
      </c>
      <c r="Y266" s="74">
        <f t="shared" si="280"/>
        <v>0</v>
      </c>
      <c r="Z266" s="74">
        <f t="shared" si="280"/>
        <v>4556</v>
      </c>
      <c r="AA266" s="74">
        <f t="shared" si="280"/>
        <v>0</v>
      </c>
      <c r="AB266" s="74">
        <f aca="true" t="shared" si="281" ref="AB266:AH266">AB267+AB269</f>
        <v>6471</v>
      </c>
      <c r="AC266" s="74">
        <f t="shared" si="281"/>
        <v>0</v>
      </c>
      <c r="AD266" s="74">
        <f t="shared" si="281"/>
        <v>0</v>
      </c>
      <c r="AE266" s="74">
        <f t="shared" si="281"/>
        <v>0</v>
      </c>
      <c r="AF266" s="74">
        <f t="shared" si="281"/>
        <v>0</v>
      </c>
      <c r="AG266" s="74">
        <f t="shared" si="281"/>
        <v>0</v>
      </c>
      <c r="AH266" s="74">
        <f t="shared" si="281"/>
        <v>11027</v>
      </c>
      <c r="AI266" s="74">
        <f aca="true" t="shared" si="282" ref="AI266:AN266">AI267+AI269</f>
        <v>0</v>
      </c>
      <c r="AJ266" s="74">
        <f t="shared" si="282"/>
        <v>1904</v>
      </c>
      <c r="AK266" s="74">
        <f t="shared" si="282"/>
        <v>0</v>
      </c>
      <c r="AL266" s="74">
        <f t="shared" si="282"/>
        <v>0</v>
      </c>
      <c r="AM266" s="74">
        <f t="shared" si="282"/>
        <v>0</v>
      </c>
      <c r="AN266" s="74">
        <f t="shared" si="282"/>
        <v>12931</v>
      </c>
      <c r="AO266" s="74">
        <f aca="true" t="shared" si="283" ref="AO266:AW266">AO267+AO269</f>
        <v>0</v>
      </c>
      <c r="AP266" s="74">
        <f t="shared" si="283"/>
        <v>0</v>
      </c>
      <c r="AQ266" s="74">
        <f t="shared" si="283"/>
        <v>0</v>
      </c>
      <c r="AR266" s="74">
        <f t="shared" si="283"/>
        <v>12931</v>
      </c>
      <c r="AS266" s="74">
        <f t="shared" si="283"/>
        <v>0</v>
      </c>
      <c r="AT266" s="74">
        <f t="shared" si="283"/>
        <v>0</v>
      </c>
      <c r="AU266" s="74">
        <f t="shared" si="283"/>
        <v>1679</v>
      </c>
      <c r="AV266" s="74">
        <f t="shared" si="283"/>
        <v>0</v>
      </c>
      <c r="AW266" s="74">
        <f t="shared" si="283"/>
        <v>14610</v>
      </c>
      <c r="AX266" s="74">
        <f aca="true" t="shared" si="284" ref="AX266:BE266">AX267+AX269</f>
        <v>0</v>
      </c>
      <c r="AY266" s="74">
        <f t="shared" si="284"/>
        <v>-1679</v>
      </c>
      <c r="AZ266" s="74">
        <f t="shared" si="284"/>
        <v>0</v>
      </c>
      <c r="BA266" s="74">
        <f>BA267+BA269</f>
        <v>-105</v>
      </c>
      <c r="BB266" s="74">
        <f t="shared" si="284"/>
        <v>0</v>
      </c>
      <c r="BC266" s="74">
        <f t="shared" si="284"/>
        <v>0</v>
      </c>
      <c r="BD266" s="74">
        <f t="shared" si="284"/>
        <v>12826</v>
      </c>
      <c r="BE266" s="74">
        <f t="shared" si="284"/>
        <v>0</v>
      </c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</row>
    <row r="267" spans="1:72" s="14" customFormat="1" ht="72" customHeight="1">
      <c r="A267" s="82" t="s">
        <v>373</v>
      </c>
      <c r="B267" s="83" t="s">
        <v>159</v>
      </c>
      <c r="C267" s="83" t="s">
        <v>132</v>
      </c>
      <c r="D267" s="84" t="s">
        <v>265</v>
      </c>
      <c r="E267" s="83"/>
      <c r="F267" s="96"/>
      <c r="G267" s="74"/>
      <c r="H267" s="74"/>
      <c r="I267" s="96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>
        <f aca="true" t="shared" si="285" ref="AB267:BE267">AB268</f>
        <v>6471</v>
      </c>
      <c r="AC267" s="74">
        <f t="shared" si="285"/>
        <v>0</v>
      </c>
      <c r="AD267" s="74">
        <f t="shared" si="285"/>
        <v>0</v>
      </c>
      <c r="AE267" s="74">
        <f t="shared" si="285"/>
        <v>0</v>
      </c>
      <c r="AF267" s="74">
        <f t="shared" si="285"/>
        <v>0</v>
      </c>
      <c r="AG267" s="74">
        <f t="shared" si="285"/>
        <v>0</v>
      </c>
      <c r="AH267" s="74">
        <f t="shared" si="285"/>
        <v>6471</v>
      </c>
      <c r="AI267" s="74">
        <f t="shared" si="285"/>
        <v>0</v>
      </c>
      <c r="AJ267" s="74">
        <f t="shared" si="285"/>
        <v>0</v>
      </c>
      <c r="AK267" s="74">
        <f t="shared" si="285"/>
        <v>0</v>
      </c>
      <c r="AL267" s="74">
        <f t="shared" si="285"/>
        <v>0</v>
      </c>
      <c r="AM267" s="74">
        <f t="shared" si="285"/>
        <v>0</v>
      </c>
      <c r="AN267" s="74">
        <f t="shared" si="285"/>
        <v>6471</v>
      </c>
      <c r="AO267" s="74">
        <f t="shared" si="285"/>
        <v>0</v>
      </c>
      <c r="AP267" s="74">
        <f t="shared" si="285"/>
        <v>0</v>
      </c>
      <c r="AQ267" s="74">
        <f t="shared" si="285"/>
        <v>0</v>
      </c>
      <c r="AR267" s="74">
        <f t="shared" si="285"/>
        <v>6471</v>
      </c>
      <c r="AS267" s="74">
        <f t="shared" si="285"/>
        <v>0</v>
      </c>
      <c r="AT267" s="74">
        <f t="shared" si="285"/>
        <v>0</v>
      </c>
      <c r="AU267" s="74">
        <f t="shared" si="285"/>
        <v>1679</v>
      </c>
      <c r="AV267" s="74">
        <f t="shared" si="285"/>
        <v>0</v>
      </c>
      <c r="AW267" s="74">
        <f t="shared" si="285"/>
        <v>8150</v>
      </c>
      <c r="AX267" s="74">
        <f t="shared" si="285"/>
        <v>0</v>
      </c>
      <c r="AY267" s="74">
        <f t="shared" si="285"/>
        <v>-1679</v>
      </c>
      <c r="AZ267" s="74">
        <f t="shared" si="285"/>
        <v>0</v>
      </c>
      <c r="BA267" s="74">
        <f t="shared" si="285"/>
        <v>-105</v>
      </c>
      <c r="BB267" s="74">
        <f t="shared" si="285"/>
        <v>0</v>
      </c>
      <c r="BC267" s="74">
        <f t="shared" si="285"/>
        <v>0</v>
      </c>
      <c r="BD267" s="74">
        <f t="shared" si="285"/>
        <v>6366</v>
      </c>
      <c r="BE267" s="74">
        <f t="shared" si="285"/>
        <v>0</v>
      </c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</row>
    <row r="268" spans="1:72" s="14" customFormat="1" ht="66">
      <c r="A268" s="82" t="s">
        <v>137</v>
      </c>
      <c r="B268" s="83" t="s">
        <v>159</v>
      </c>
      <c r="C268" s="83" t="s">
        <v>132</v>
      </c>
      <c r="D268" s="84" t="s">
        <v>265</v>
      </c>
      <c r="E268" s="83" t="s">
        <v>138</v>
      </c>
      <c r="F268" s="96"/>
      <c r="G268" s="74">
        <f>H268-F268</f>
        <v>4556</v>
      </c>
      <c r="H268" s="74">
        <v>4556</v>
      </c>
      <c r="I268" s="97"/>
      <c r="J268" s="74">
        <v>4887</v>
      </c>
      <c r="K268" s="97"/>
      <c r="L268" s="97"/>
      <c r="M268" s="74">
        <f>H268+K268</f>
        <v>4556</v>
      </c>
      <c r="N268" s="75"/>
      <c r="O268" s="74">
        <f>P268-M268</f>
        <v>-4556</v>
      </c>
      <c r="P268" s="74"/>
      <c r="Q268" s="74"/>
      <c r="R268" s="97"/>
      <c r="S268" s="74">
        <f>P268+R268</f>
        <v>0</v>
      </c>
      <c r="T268" s="74"/>
      <c r="U268" s="74">
        <f aca="true" t="shared" si="286" ref="U268:AA268">R268+T268</f>
        <v>0</v>
      </c>
      <c r="V268" s="74">
        <f t="shared" si="286"/>
        <v>0</v>
      </c>
      <c r="W268" s="74">
        <f t="shared" si="286"/>
        <v>0</v>
      </c>
      <c r="X268" s="74">
        <f t="shared" si="286"/>
        <v>0</v>
      </c>
      <c r="Y268" s="74">
        <f t="shared" si="286"/>
        <v>0</v>
      </c>
      <c r="Z268" s="74">
        <f t="shared" si="286"/>
        <v>0</v>
      </c>
      <c r="AA268" s="74">
        <f t="shared" si="286"/>
        <v>0</v>
      </c>
      <c r="AB268" s="74">
        <v>6471</v>
      </c>
      <c r="AC268" s="97"/>
      <c r="AD268" s="97"/>
      <c r="AE268" s="97"/>
      <c r="AF268" s="97"/>
      <c r="AG268" s="97"/>
      <c r="AH268" s="74">
        <f>Z268+AB268+AC268+AD268+AE268+AF268+AG268</f>
        <v>6471</v>
      </c>
      <c r="AI268" s="74">
        <f>AA268+AG268</f>
        <v>0</v>
      </c>
      <c r="AJ268" s="74"/>
      <c r="AK268" s="74"/>
      <c r="AL268" s="97"/>
      <c r="AM268" s="97"/>
      <c r="AN268" s="74">
        <f>AH268+AJ268+AK268+AL268+AM268</f>
        <v>6471</v>
      </c>
      <c r="AO268" s="74">
        <f>AI268+AM268</f>
        <v>0</v>
      </c>
      <c r="AP268" s="98"/>
      <c r="AQ268" s="98"/>
      <c r="AR268" s="74">
        <f>AN268+AP268+AQ268</f>
        <v>6471</v>
      </c>
      <c r="AS268" s="74">
        <f>AO268+AQ268</f>
        <v>0</v>
      </c>
      <c r="AT268" s="74"/>
      <c r="AU268" s="74">
        <v>1679</v>
      </c>
      <c r="AV268" s="97"/>
      <c r="AW268" s="74">
        <f>AR268+AT268+AU268+AV268</f>
        <v>8150</v>
      </c>
      <c r="AX268" s="74">
        <f>AS268+AV268</f>
        <v>0</v>
      </c>
      <c r="AY268" s="74">
        <v>-1679</v>
      </c>
      <c r="AZ268" s="74"/>
      <c r="BA268" s="74">
        <v>-105</v>
      </c>
      <c r="BB268" s="98"/>
      <c r="BC268" s="98"/>
      <c r="BD268" s="74">
        <f>AW268+AY268+AZ268+BA268+BB268+BC268</f>
        <v>6366</v>
      </c>
      <c r="BE268" s="74">
        <f>AX268+BC268</f>
        <v>0</v>
      </c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</row>
    <row r="269" spans="1:72" s="14" customFormat="1" ht="72.75" customHeight="1">
      <c r="A269" s="82" t="s">
        <v>339</v>
      </c>
      <c r="B269" s="83" t="s">
        <v>159</v>
      </c>
      <c r="C269" s="83" t="s">
        <v>132</v>
      </c>
      <c r="D269" s="84" t="s">
        <v>321</v>
      </c>
      <c r="E269" s="83"/>
      <c r="F269" s="96"/>
      <c r="G269" s="74"/>
      <c r="H269" s="74"/>
      <c r="I269" s="97"/>
      <c r="J269" s="74"/>
      <c r="K269" s="97"/>
      <c r="L269" s="97"/>
      <c r="M269" s="74"/>
      <c r="N269" s="75"/>
      <c r="O269" s="74">
        <f aca="true" t="shared" si="287" ref="O269:BE269">O270</f>
        <v>4556</v>
      </c>
      <c r="P269" s="74">
        <f t="shared" si="287"/>
        <v>4556</v>
      </c>
      <c r="Q269" s="74">
        <f t="shared" si="287"/>
        <v>0</v>
      </c>
      <c r="R269" s="74">
        <f t="shared" si="287"/>
        <v>0</v>
      </c>
      <c r="S269" s="74">
        <f t="shared" si="287"/>
        <v>4556</v>
      </c>
      <c r="T269" s="74">
        <f t="shared" si="287"/>
        <v>0</v>
      </c>
      <c r="U269" s="74">
        <f t="shared" si="287"/>
        <v>0</v>
      </c>
      <c r="V269" s="74">
        <f t="shared" si="287"/>
        <v>4556</v>
      </c>
      <c r="W269" s="74">
        <f t="shared" si="287"/>
        <v>0</v>
      </c>
      <c r="X269" s="74">
        <f t="shared" si="287"/>
        <v>0</v>
      </c>
      <c r="Y269" s="74">
        <f t="shared" si="287"/>
        <v>0</v>
      </c>
      <c r="Z269" s="74">
        <f t="shared" si="287"/>
        <v>4556</v>
      </c>
      <c r="AA269" s="74">
        <f t="shared" si="287"/>
        <v>0</v>
      </c>
      <c r="AB269" s="74">
        <f t="shared" si="287"/>
        <v>0</v>
      </c>
      <c r="AC269" s="74">
        <f t="shared" si="287"/>
        <v>0</v>
      </c>
      <c r="AD269" s="74">
        <f t="shared" si="287"/>
        <v>0</v>
      </c>
      <c r="AE269" s="74">
        <f t="shared" si="287"/>
        <v>0</v>
      </c>
      <c r="AF269" s="74">
        <f t="shared" si="287"/>
        <v>0</v>
      </c>
      <c r="AG269" s="74">
        <f t="shared" si="287"/>
        <v>0</v>
      </c>
      <c r="AH269" s="74">
        <f t="shared" si="287"/>
        <v>4556</v>
      </c>
      <c r="AI269" s="74">
        <f t="shared" si="287"/>
        <v>0</v>
      </c>
      <c r="AJ269" s="74">
        <f t="shared" si="287"/>
        <v>1904</v>
      </c>
      <c r="AK269" s="74">
        <f t="shared" si="287"/>
        <v>0</v>
      </c>
      <c r="AL269" s="74">
        <f t="shared" si="287"/>
        <v>0</v>
      </c>
      <c r="AM269" s="74">
        <f t="shared" si="287"/>
        <v>0</v>
      </c>
      <c r="AN269" s="74">
        <f t="shared" si="287"/>
        <v>6460</v>
      </c>
      <c r="AO269" s="74">
        <f t="shared" si="287"/>
        <v>0</v>
      </c>
      <c r="AP269" s="74">
        <f t="shared" si="287"/>
        <v>0</v>
      </c>
      <c r="AQ269" s="74">
        <f t="shared" si="287"/>
        <v>0</v>
      </c>
      <c r="AR269" s="74">
        <f t="shared" si="287"/>
        <v>6460</v>
      </c>
      <c r="AS269" s="74">
        <f t="shared" si="287"/>
        <v>0</v>
      </c>
      <c r="AT269" s="74">
        <f t="shared" si="287"/>
        <v>0</v>
      </c>
      <c r="AU269" s="74">
        <f t="shared" si="287"/>
        <v>0</v>
      </c>
      <c r="AV269" s="74">
        <f t="shared" si="287"/>
        <v>0</v>
      </c>
      <c r="AW269" s="74">
        <f t="shared" si="287"/>
        <v>6460</v>
      </c>
      <c r="AX269" s="74">
        <f t="shared" si="287"/>
        <v>0</v>
      </c>
      <c r="AY269" s="74">
        <f t="shared" si="287"/>
        <v>0</v>
      </c>
      <c r="AZ269" s="74">
        <f t="shared" si="287"/>
        <v>0</v>
      </c>
      <c r="BA269" s="74">
        <f t="shared" si="287"/>
        <v>0</v>
      </c>
      <c r="BB269" s="74">
        <f t="shared" si="287"/>
        <v>0</v>
      </c>
      <c r="BC269" s="74">
        <f t="shared" si="287"/>
        <v>0</v>
      </c>
      <c r="BD269" s="74">
        <f t="shared" si="287"/>
        <v>6460</v>
      </c>
      <c r="BE269" s="74">
        <f t="shared" si="287"/>
        <v>0</v>
      </c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</row>
    <row r="270" spans="1:72" s="14" customFormat="1" ht="72.75" customHeight="1">
      <c r="A270" s="107" t="s">
        <v>137</v>
      </c>
      <c r="B270" s="83" t="s">
        <v>159</v>
      </c>
      <c r="C270" s="83" t="s">
        <v>132</v>
      </c>
      <c r="D270" s="84" t="s">
        <v>321</v>
      </c>
      <c r="E270" s="83" t="s">
        <v>138</v>
      </c>
      <c r="F270" s="96"/>
      <c r="G270" s="74"/>
      <c r="H270" s="74"/>
      <c r="I270" s="97"/>
      <c r="J270" s="74"/>
      <c r="K270" s="97"/>
      <c r="L270" s="97"/>
      <c r="M270" s="74"/>
      <c r="N270" s="75"/>
      <c r="O270" s="74">
        <f>P270-M270</f>
        <v>4556</v>
      </c>
      <c r="P270" s="74">
        <v>4556</v>
      </c>
      <c r="Q270" s="74"/>
      <c r="R270" s="97"/>
      <c r="S270" s="74">
        <f>P270+R270</f>
        <v>4556</v>
      </c>
      <c r="T270" s="74"/>
      <c r="U270" s="97"/>
      <c r="V270" s="74">
        <f>U270+S270</f>
        <v>4556</v>
      </c>
      <c r="W270" s="74">
        <f>T270</f>
        <v>0</v>
      </c>
      <c r="X270" s="96"/>
      <c r="Y270" s="96"/>
      <c r="Z270" s="74">
        <f>V270+X270+Y270</f>
        <v>4556</v>
      </c>
      <c r="AA270" s="74">
        <f>W270+Y270</f>
        <v>0</v>
      </c>
      <c r="AB270" s="97"/>
      <c r="AC270" s="97"/>
      <c r="AD270" s="97"/>
      <c r="AE270" s="97"/>
      <c r="AF270" s="97"/>
      <c r="AG270" s="97"/>
      <c r="AH270" s="74">
        <f>Z270+AB270+AC270+AD270+AE270+AF270+AG270</f>
        <v>4556</v>
      </c>
      <c r="AI270" s="74">
        <f>AA270+AG270</f>
        <v>0</v>
      </c>
      <c r="AJ270" s="74">
        <v>1904</v>
      </c>
      <c r="AK270" s="74"/>
      <c r="AL270" s="97"/>
      <c r="AM270" s="97"/>
      <c r="AN270" s="74">
        <f>AH270+AJ270+AK270+AL270+AM270</f>
        <v>6460</v>
      </c>
      <c r="AO270" s="74">
        <f>AI270+AM270</f>
        <v>0</v>
      </c>
      <c r="AP270" s="98"/>
      <c r="AQ270" s="98"/>
      <c r="AR270" s="74">
        <f>AN270+AP270+AQ270</f>
        <v>6460</v>
      </c>
      <c r="AS270" s="74">
        <f>AO270+AQ270</f>
        <v>0</v>
      </c>
      <c r="AT270" s="97"/>
      <c r="AU270" s="97"/>
      <c r="AV270" s="97"/>
      <c r="AW270" s="74">
        <f>AR270+AT270+AU270+AV270</f>
        <v>6460</v>
      </c>
      <c r="AX270" s="74">
        <f>AS270+AV270</f>
        <v>0</v>
      </c>
      <c r="AY270" s="74"/>
      <c r="AZ270" s="74"/>
      <c r="BA270" s="74"/>
      <c r="BB270" s="98"/>
      <c r="BC270" s="98"/>
      <c r="BD270" s="74">
        <f>AW270+AY270+AZ270+BA270+BB270+BC270</f>
        <v>6460</v>
      </c>
      <c r="BE270" s="74">
        <f>AX270+BC270</f>
        <v>0</v>
      </c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</row>
    <row r="271" spans="1:72" s="14" customFormat="1" ht="19.5" customHeight="1">
      <c r="A271" s="82"/>
      <c r="B271" s="83"/>
      <c r="C271" s="83"/>
      <c r="D271" s="84"/>
      <c r="E271" s="83"/>
      <c r="F271" s="96"/>
      <c r="G271" s="74"/>
      <c r="H271" s="74"/>
      <c r="I271" s="97"/>
      <c r="J271" s="74"/>
      <c r="K271" s="97"/>
      <c r="L271" s="97"/>
      <c r="M271" s="74"/>
      <c r="N271" s="75"/>
      <c r="O271" s="74"/>
      <c r="P271" s="74"/>
      <c r="Q271" s="74"/>
      <c r="R271" s="97"/>
      <c r="S271" s="97"/>
      <c r="T271" s="74"/>
      <c r="U271" s="97"/>
      <c r="V271" s="98"/>
      <c r="W271" s="98"/>
      <c r="X271" s="96"/>
      <c r="Y271" s="96"/>
      <c r="Z271" s="99"/>
      <c r="AA271" s="99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8"/>
      <c r="AQ271" s="98"/>
      <c r="AR271" s="98"/>
      <c r="AS271" s="98"/>
      <c r="AT271" s="97"/>
      <c r="AU271" s="97"/>
      <c r="AV271" s="97"/>
      <c r="AW271" s="97"/>
      <c r="AX271" s="97"/>
      <c r="AY271" s="98"/>
      <c r="AZ271" s="98"/>
      <c r="BA271" s="98"/>
      <c r="BB271" s="98"/>
      <c r="BC271" s="98"/>
      <c r="BD271" s="98"/>
      <c r="BE271" s="98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</row>
    <row r="272" spans="1:72" s="16" customFormat="1" ht="48.75" customHeight="1">
      <c r="A272" s="131" t="s">
        <v>55</v>
      </c>
      <c r="B272" s="69" t="s">
        <v>159</v>
      </c>
      <c r="C272" s="69" t="s">
        <v>159</v>
      </c>
      <c r="D272" s="80"/>
      <c r="E272" s="69"/>
      <c r="F272" s="81">
        <f aca="true" t="shared" si="288" ref="F272:U273">F273</f>
        <v>4617</v>
      </c>
      <c r="G272" s="81">
        <f t="shared" si="288"/>
        <v>23549</v>
      </c>
      <c r="H272" s="81">
        <f t="shared" si="288"/>
        <v>28166</v>
      </c>
      <c r="I272" s="81">
        <f t="shared" si="288"/>
        <v>0</v>
      </c>
      <c r="J272" s="81">
        <f t="shared" si="288"/>
        <v>30734</v>
      </c>
      <c r="K272" s="81">
        <f t="shared" si="288"/>
        <v>0</v>
      </c>
      <c r="L272" s="81">
        <f t="shared" si="288"/>
        <v>0</v>
      </c>
      <c r="M272" s="81">
        <f t="shared" si="288"/>
        <v>28166</v>
      </c>
      <c r="N272" s="81">
        <f t="shared" si="288"/>
        <v>0</v>
      </c>
      <c r="O272" s="81">
        <f t="shared" si="288"/>
        <v>-8736</v>
      </c>
      <c r="P272" s="81">
        <f t="shared" si="288"/>
        <v>19430</v>
      </c>
      <c r="Q272" s="81">
        <f t="shared" si="288"/>
        <v>0</v>
      </c>
      <c r="R272" s="81">
        <f t="shared" si="288"/>
        <v>0</v>
      </c>
      <c r="S272" s="81">
        <f t="shared" si="288"/>
        <v>19430</v>
      </c>
      <c r="T272" s="81">
        <f t="shared" si="288"/>
        <v>0</v>
      </c>
      <c r="U272" s="81">
        <f t="shared" si="288"/>
        <v>0</v>
      </c>
      <c r="V272" s="81">
        <f aca="true" t="shared" si="289" ref="U272:AJ273">V273</f>
        <v>19430</v>
      </c>
      <c r="W272" s="81">
        <f t="shared" si="289"/>
        <v>0</v>
      </c>
      <c r="X272" s="81">
        <f t="shared" si="289"/>
        <v>0</v>
      </c>
      <c r="Y272" s="81">
        <f t="shared" si="289"/>
        <v>0</v>
      </c>
      <c r="Z272" s="81">
        <f t="shared" si="289"/>
        <v>19430</v>
      </c>
      <c r="AA272" s="81">
        <f t="shared" si="289"/>
        <v>0</v>
      </c>
      <c r="AB272" s="81">
        <f t="shared" si="289"/>
        <v>-274</v>
      </c>
      <c r="AC272" s="81">
        <f t="shared" si="289"/>
        <v>1530</v>
      </c>
      <c r="AD272" s="81">
        <f t="shared" si="289"/>
        <v>0</v>
      </c>
      <c r="AE272" s="81">
        <f t="shared" si="289"/>
        <v>0</v>
      </c>
      <c r="AF272" s="81">
        <f t="shared" si="289"/>
        <v>49</v>
      </c>
      <c r="AG272" s="81">
        <f t="shared" si="289"/>
        <v>0</v>
      </c>
      <c r="AH272" s="81">
        <f t="shared" si="289"/>
        <v>20735</v>
      </c>
      <c r="AI272" s="81">
        <f t="shared" si="289"/>
        <v>0</v>
      </c>
      <c r="AJ272" s="81">
        <f t="shared" si="289"/>
        <v>0</v>
      </c>
      <c r="AK272" s="81">
        <f aca="true" t="shared" si="290" ref="AI272:AX273">AK273</f>
        <v>0</v>
      </c>
      <c r="AL272" s="81">
        <f t="shared" si="290"/>
        <v>0</v>
      </c>
      <c r="AM272" s="81">
        <f t="shared" si="290"/>
        <v>0</v>
      </c>
      <c r="AN272" s="81">
        <f t="shared" si="290"/>
        <v>20735</v>
      </c>
      <c r="AO272" s="81">
        <f t="shared" si="290"/>
        <v>0</v>
      </c>
      <c r="AP272" s="81">
        <f t="shared" si="290"/>
        <v>0</v>
      </c>
      <c r="AQ272" s="81">
        <f t="shared" si="290"/>
        <v>0</v>
      </c>
      <c r="AR272" s="81">
        <f t="shared" si="290"/>
        <v>20735</v>
      </c>
      <c r="AS272" s="81">
        <f t="shared" si="290"/>
        <v>0</v>
      </c>
      <c r="AT272" s="81">
        <f t="shared" si="290"/>
        <v>0</v>
      </c>
      <c r="AU272" s="81">
        <f t="shared" si="290"/>
        <v>0</v>
      </c>
      <c r="AV272" s="81">
        <f t="shared" si="290"/>
        <v>0</v>
      </c>
      <c r="AW272" s="81">
        <f t="shared" si="290"/>
        <v>20735</v>
      </c>
      <c r="AX272" s="81">
        <f t="shared" si="290"/>
        <v>0</v>
      </c>
      <c r="AY272" s="81">
        <f aca="true" t="shared" si="291" ref="AX272:BE273">AY273</f>
        <v>0</v>
      </c>
      <c r="AZ272" s="81">
        <f t="shared" si="291"/>
        <v>0</v>
      </c>
      <c r="BA272" s="81">
        <f t="shared" si="291"/>
        <v>100</v>
      </c>
      <c r="BB272" s="81">
        <f t="shared" si="291"/>
        <v>0</v>
      </c>
      <c r="BC272" s="81">
        <f t="shared" si="291"/>
        <v>0</v>
      </c>
      <c r="BD272" s="81">
        <f t="shared" si="291"/>
        <v>20835</v>
      </c>
      <c r="BE272" s="81">
        <f t="shared" si="291"/>
        <v>0</v>
      </c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</row>
    <row r="273" spans="1:57" ht="90" customHeight="1">
      <c r="A273" s="132" t="s">
        <v>133</v>
      </c>
      <c r="B273" s="83" t="s">
        <v>159</v>
      </c>
      <c r="C273" s="83" t="s">
        <v>159</v>
      </c>
      <c r="D273" s="84" t="s">
        <v>162</v>
      </c>
      <c r="E273" s="83"/>
      <c r="F273" s="85">
        <f t="shared" si="288"/>
        <v>4617</v>
      </c>
      <c r="G273" s="85">
        <f t="shared" si="288"/>
        <v>23549</v>
      </c>
      <c r="H273" s="85">
        <f t="shared" si="288"/>
        <v>28166</v>
      </c>
      <c r="I273" s="85">
        <f t="shared" si="288"/>
        <v>0</v>
      </c>
      <c r="J273" s="85">
        <f t="shared" si="288"/>
        <v>30734</v>
      </c>
      <c r="K273" s="85">
        <f t="shared" si="288"/>
        <v>0</v>
      </c>
      <c r="L273" s="85">
        <f t="shared" si="288"/>
        <v>0</v>
      </c>
      <c r="M273" s="85">
        <f t="shared" si="288"/>
        <v>28166</v>
      </c>
      <c r="N273" s="85">
        <f t="shared" si="288"/>
        <v>0</v>
      </c>
      <c r="O273" s="85">
        <f t="shared" si="288"/>
        <v>-8736</v>
      </c>
      <c r="P273" s="85">
        <f t="shared" si="288"/>
        <v>19430</v>
      </c>
      <c r="Q273" s="85">
        <f t="shared" si="288"/>
        <v>0</v>
      </c>
      <c r="R273" s="85">
        <f t="shared" si="288"/>
        <v>0</v>
      </c>
      <c r="S273" s="85">
        <f t="shared" si="288"/>
        <v>19430</v>
      </c>
      <c r="T273" s="85">
        <f t="shared" si="288"/>
        <v>0</v>
      </c>
      <c r="U273" s="85">
        <f t="shared" si="289"/>
        <v>0</v>
      </c>
      <c r="V273" s="85">
        <f t="shared" si="289"/>
        <v>19430</v>
      </c>
      <c r="W273" s="85">
        <f t="shared" si="289"/>
        <v>0</v>
      </c>
      <c r="X273" s="85">
        <f t="shared" si="289"/>
        <v>0</v>
      </c>
      <c r="Y273" s="85">
        <f t="shared" si="289"/>
        <v>0</v>
      </c>
      <c r="Z273" s="85">
        <f t="shared" si="289"/>
        <v>19430</v>
      </c>
      <c r="AA273" s="85">
        <f t="shared" si="289"/>
        <v>0</v>
      </c>
      <c r="AB273" s="85">
        <f t="shared" si="289"/>
        <v>-274</v>
      </c>
      <c r="AC273" s="85">
        <f t="shared" si="289"/>
        <v>1530</v>
      </c>
      <c r="AD273" s="85">
        <f t="shared" si="289"/>
        <v>0</v>
      </c>
      <c r="AE273" s="85">
        <f t="shared" si="289"/>
        <v>0</v>
      </c>
      <c r="AF273" s="85">
        <f t="shared" si="289"/>
        <v>49</v>
      </c>
      <c r="AG273" s="85">
        <f t="shared" si="289"/>
        <v>0</v>
      </c>
      <c r="AH273" s="85">
        <f t="shared" si="289"/>
        <v>20735</v>
      </c>
      <c r="AI273" s="85">
        <f t="shared" si="290"/>
        <v>0</v>
      </c>
      <c r="AJ273" s="85">
        <f t="shared" si="290"/>
        <v>0</v>
      </c>
      <c r="AK273" s="85">
        <f t="shared" si="290"/>
        <v>0</v>
      </c>
      <c r="AL273" s="85">
        <f t="shared" si="290"/>
        <v>0</v>
      </c>
      <c r="AM273" s="85">
        <f t="shared" si="290"/>
        <v>0</v>
      </c>
      <c r="AN273" s="85">
        <f t="shared" si="290"/>
        <v>20735</v>
      </c>
      <c r="AO273" s="85">
        <f t="shared" si="290"/>
        <v>0</v>
      </c>
      <c r="AP273" s="85">
        <f t="shared" si="290"/>
        <v>0</v>
      </c>
      <c r="AQ273" s="85">
        <f t="shared" si="290"/>
        <v>0</v>
      </c>
      <c r="AR273" s="85">
        <f t="shared" si="290"/>
        <v>20735</v>
      </c>
      <c r="AS273" s="85">
        <f t="shared" si="290"/>
        <v>0</v>
      </c>
      <c r="AT273" s="85">
        <f t="shared" si="290"/>
        <v>0</v>
      </c>
      <c r="AU273" s="85">
        <f t="shared" si="290"/>
        <v>0</v>
      </c>
      <c r="AV273" s="85">
        <f t="shared" si="290"/>
        <v>0</v>
      </c>
      <c r="AW273" s="85">
        <f t="shared" si="290"/>
        <v>20735</v>
      </c>
      <c r="AX273" s="85">
        <f t="shared" si="291"/>
        <v>0</v>
      </c>
      <c r="AY273" s="85">
        <f t="shared" si="291"/>
        <v>0</v>
      </c>
      <c r="AZ273" s="85">
        <f t="shared" si="291"/>
        <v>0</v>
      </c>
      <c r="BA273" s="85">
        <f t="shared" si="291"/>
        <v>100</v>
      </c>
      <c r="BB273" s="85">
        <f t="shared" si="291"/>
        <v>0</v>
      </c>
      <c r="BC273" s="85">
        <f t="shared" si="291"/>
        <v>0</v>
      </c>
      <c r="BD273" s="85">
        <f t="shared" si="291"/>
        <v>20835</v>
      </c>
      <c r="BE273" s="85">
        <f t="shared" si="291"/>
        <v>0</v>
      </c>
    </row>
    <row r="274" spans="1:72" s="14" customFormat="1" ht="42" customHeight="1">
      <c r="A274" s="132" t="s">
        <v>129</v>
      </c>
      <c r="B274" s="83" t="s">
        <v>159</v>
      </c>
      <c r="C274" s="83" t="s">
        <v>159</v>
      </c>
      <c r="D274" s="84" t="s">
        <v>124</v>
      </c>
      <c r="E274" s="83" t="s">
        <v>130</v>
      </c>
      <c r="F274" s="74">
        <v>4617</v>
      </c>
      <c r="G274" s="74">
        <f>H274-F274</f>
        <v>23549</v>
      </c>
      <c r="H274" s="74">
        <v>28166</v>
      </c>
      <c r="I274" s="74"/>
      <c r="J274" s="74">
        <v>30734</v>
      </c>
      <c r="K274" s="97"/>
      <c r="L274" s="97"/>
      <c r="M274" s="74">
        <f>H274+K274</f>
        <v>28166</v>
      </c>
      <c r="N274" s="75"/>
      <c r="O274" s="74">
        <f>P274-M274</f>
        <v>-8736</v>
      </c>
      <c r="P274" s="74">
        <v>19430</v>
      </c>
      <c r="Q274" s="74"/>
      <c r="R274" s="97"/>
      <c r="S274" s="74">
        <f>P274+R274</f>
        <v>19430</v>
      </c>
      <c r="T274" s="74"/>
      <c r="U274" s="97"/>
      <c r="V274" s="74">
        <f>U274+S274</f>
        <v>19430</v>
      </c>
      <c r="W274" s="74">
        <f>T274</f>
        <v>0</v>
      </c>
      <c r="X274" s="96"/>
      <c r="Y274" s="96"/>
      <c r="Z274" s="74">
        <f>V274+X274+Y274</f>
        <v>19430</v>
      </c>
      <c r="AA274" s="74">
        <f>W274+Y274</f>
        <v>0</v>
      </c>
      <c r="AB274" s="75">
        <v>-274</v>
      </c>
      <c r="AC274" s="74">
        <v>1530</v>
      </c>
      <c r="AD274" s="74"/>
      <c r="AE274" s="74"/>
      <c r="AF274" s="74">
        <v>49</v>
      </c>
      <c r="AG274" s="97"/>
      <c r="AH274" s="74">
        <f>Z274+AB274+AC274+AD274+AE274+AF274+AG274</f>
        <v>20735</v>
      </c>
      <c r="AI274" s="74">
        <f>AA274+AG274</f>
        <v>0</v>
      </c>
      <c r="AJ274" s="74"/>
      <c r="AK274" s="74"/>
      <c r="AL274" s="97"/>
      <c r="AM274" s="97"/>
      <c r="AN274" s="74">
        <f>AH274+AJ274+AK274+AL274+AM274</f>
        <v>20735</v>
      </c>
      <c r="AO274" s="74">
        <f>AI274+AM274</f>
        <v>0</v>
      </c>
      <c r="AP274" s="98"/>
      <c r="AQ274" s="98"/>
      <c r="AR274" s="74">
        <f>AN274+AP274+AQ274</f>
        <v>20735</v>
      </c>
      <c r="AS274" s="74">
        <f>AO274+AQ274</f>
        <v>0</v>
      </c>
      <c r="AT274" s="97"/>
      <c r="AU274" s="97"/>
      <c r="AV274" s="97"/>
      <c r="AW274" s="74">
        <f>AR274+AT274+AU274+AV274</f>
        <v>20735</v>
      </c>
      <c r="AX274" s="74">
        <f>AS274+AV274</f>
        <v>0</v>
      </c>
      <c r="AY274" s="74"/>
      <c r="AZ274" s="74"/>
      <c r="BA274" s="74">
        <v>100</v>
      </c>
      <c r="BB274" s="98"/>
      <c r="BC274" s="98"/>
      <c r="BD274" s="74">
        <f>AW274+AY274+AZ274+BA274+BB274+BC274</f>
        <v>20835</v>
      </c>
      <c r="BE274" s="74">
        <f>AX274+BC274</f>
        <v>0</v>
      </c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</row>
    <row r="275" spans="1:57" ht="15">
      <c r="A275" s="104"/>
      <c r="B275" s="105"/>
      <c r="C275" s="105"/>
      <c r="D275" s="106"/>
      <c r="E275" s="105"/>
      <c r="F275" s="56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9"/>
      <c r="W275" s="59"/>
      <c r="X275" s="56"/>
      <c r="Y275" s="56"/>
      <c r="Z275" s="60"/>
      <c r="AA275" s="60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9"/>
      <c r="AQ275" s="59"/>
      <c r="AR275" s="59"/>
      <c r="AS275" s="59"/>
      <c r="AT275" s="58"/>
      <c r="AU275" s="58"/>
      <c r="AV275" s="58"/>
      <c r="AW275" s="58"/>
      <c r="AX275" s="58"/>
      <c r="AY275" s="59"/>
      <c r="AZ275" s="59"/>
      <c r="BA275" s="59"/>
      <c r="BB275" s="59"/>
      <c r="BC275" s="59"/>
      <c r="BD275" s="59"/>
      <c r="BE275" s="59"/>
    </row>
    <row r="276" spans="1:72" s="8" customFormat="1" ht="38.25" customHeight="1">
      <c r="A276" s="61" t="s">
        <v>56</v>
      </c>
      <c r="B276" s="62" t="s">
        <v>57</v>
      </c>
      <c r="C276" s="62"/>
      <c r="D276" s="63"/>
      <c r="E276" s="62"/>
      <c r="F276" s="109">
        <f aca="true" t="shared" si="292" ref="F276:N276">F286</f>
        <v>13065</v>
      </c>
      <c r="G276" s="109">
        <f t="shared" si="292"/>
        <v>61506</v>
      </c>
      <c r="H276" s="109">
        <f t="shared" si="292"/>
        <v>74571</v>
      </c>
      <c r="I276" s="109">
        <f t="shared" si="292"/>
        <v>50000</v>
      </c>
      <c r="J276" s="109">
        <f t="shared" si="292"/>
        <v>27641</v>
      </c>
      <c r="K276" s="109">
        <f t="shared" si="292"/>
        <v>0</v>
      </c>
      <c r="L276" s="109">
        <f t="shared" si="292"/>
        <v>0</v>
      </c>
      <c r="M276" s="109">
        <f t="shared" si="292"/>
        <v>74571</v>
      </c>
      <c r="N276" s="109">
        <f t="shared" si="292"/>
        <v>50000</v>
      </c>
      <c r="O276" s="109">
        <f aca="true" t="shared" si="293" ref="O276:T276">O286</f>
        <v>-67370</v>
      </c>
      <c r="P276" s="109">
        <f t="shared" si="293"/>
        <v>7201</v>
      </c>
      <c r="Q276" s="109">
        <f t="shared" si="293"/>
        <v>0</v>
      </c>
      <c r="R276" s="109">
        <f t="shared" si="293"/>
        <v>0</v>
      </c>
      <c r="S276" s="109">
        <f t="shared" si="293"/>
        <v>7201</v>
      </c>
      <c r="T276" s="109">
        <f t="shared" si="293"/>
        <v>0</v>
      </c>
      <c r="U276" s="109">
        <f aca="true" t="shared" si="294" ref="U276:Z276">U286</f>
        <v>0</v>
      </c>
      <c r="V276" s="109">
        <f t="shared" si="294"/>
        <v>7201</v>
      </c>
      <c r="W276" s="109">
        <f t="shared" si="294"/>
        <v>0</v>
      </c>
      <c r="X276" s="109">
        <f t="shared" si="294"/>
        <v>0</v>
      </c>
      <c r="Y276" s="109">
        <f t="shared" si="294"/>
        <v>0</v>
      </c>
      <c r="Z276" s="109">
        <f t="shared" si="294"/>
        <v>7201</v>
      </c>
      <c r="AA276" s="109">
        <f aca="true" t="shared" si="295" ref="AA276:AH276">AA286</f>
        <v>0</v>
      </c>
      <c r="AB276" s="109">
        <f t="shared" si="295"/>
        <v>0</v>
      </c>
      <c r="AC276" s="109">
        <f>AC286</f>
        <v>0</v>
      </c>
      <c r="AD276" s="109">
        <f>AD286</f>
        <v>0</v>
      </c>
      <c r="AE276" s="109">
        <f>AE286</f>
        <v>0</v>
      </c>
      <c r="AF276" s="109">
        <f>AF286</f>
        <v>0</v>
      </c>
      <c r="AG276" s="109">
        <f t="shared" si="295"/>
        <v>0</v>
      </c>
      <c r="AH276" s="109">
        <f t="shared" si="295"/>
        <v>7201</v>
      </c>
      <c r="AI276" s="109">
        <f>AI286</f>
        <v>0</v>
      </c>
      <c r="AJ276" s="109">
        <f aca="true" t="shared" si="296" ref="AJ276:AR276">AJ281+AJ286</f>
        <v>3600</v>
      </c>
      <c r="AK276" s="109">
        <f t="shared" si="296"/>
        <v>0</v>
      </c>
      <c r="AL276" s="109">
        <f t="shared" si="296"/>
        <v>0</v>
      </c>
      <c r="AM276" s="109">
        <f t="shared" si="296"/>
        <v>0</v>
      </c>
      <c r="AN276" s="109">
        <f t="shared" si="296"/>
        <v>10801</v>
      </c>
      <c r="AO276" s="109">
        <f t="shared" si="296"/>
        <v>0</v>
      </c>
      <c r="AP276" s="109">
        <f t="shared" si="296"/>
        <v>0</v>
      </c>
      <c r="AQ276" s="109">
        <f t="shared" si="296"/>
        <v>0</v>
      </c>
      <c r="AR276" s="109">
        <f t="shared" si="296"/>
        <v>10801</v>
      </c>
      <c r="AS276" s="109">
        <f aca="true" t="shared" si="297" ref="AS276:AX276">AS281+AS286</f>
        <v>0</v>
      </c>
      <c r="AT276" s="109">
        <f t="shared" si="297"/>
        <v>0</v>
      </c>
      <c r="AU276" s="109">
        <f t="shared" si="297"/>
        <v>0</v>
      </c>
      <c r="AV276" s="109">
        <f t="shared" si="297"/>
        <v>0</v>
      </c>
      <c r="AW276" s="109">
        <f t="shared" si="297"/>
        <v>10801</v>
      </c>
      <c r="AX276" s="109">
        <f t="shared" si="297"/>
        <v>0</v>
      </c>
      <c r="AY276" s="109">
        <f aca="true" t="shared" si="298" ref="AY276:BE276">AY277+AY281+AY286</f>
        <v>0</v>
      </c>
      <c r="AZ276" s="109">
        <f t="shared" si="298"/>
        <v>0</v>
      </c>
      <c r="BA276" s="109">
        <f>BA277+BA281+BA286</f>
        <v>184</v>
      </c>
      <c r="BB276" s="109">
        <f t="shared" si="298"/>
        <v>0</v>
      </c>
      <c r="BC276" s="109">
        <f t="shared" si="298"/>
        <v>4400</v>
      </c>
      <c r="BD276" s="109">
        <f t="shared" si="298"/>
        <v>15385</v>
      </c>
      <c r="BE276" s="109">
        <f t="shared" si="298"/>
        <v>4400</v>
      </c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</row>
    <row r="277" spans="1:72" s="8" customFormat="1" ht="50.25" customHeight="1">
      <c r="A277" s="68" t="s">
        <v>430</v>
      </c>
      <c r="B277" s="69" t="s">
        <v>150</v>
      </c>
      <c r="C277" s="69" t="s">
        <v>128</v>
      </c>
      <c r="D277" s="63"/>
      <c r="E277" s="62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48">
        <f aca="true" t="shared" si="299" ref="AY277:BE278">AY278</f>
        <v>0</v>
      </c>
      <c r="AZ277" s="148">
        <f t="shared" si="299"/>
        <v>0</v>
      </c>
      <c r="BA277" s="148">
        <f t="shared" si="299"/>
        <v>200</v>
      </c>
      <c r="BB277" s="148">
        <f t="shared" si="299"/>
        <v>0</v>
      </c>
      <c r="BC277" s="148">
        <f t="shared" si="299"/>
        <v>0</v>
      </c>
      <c r="BD277" s="148">
        <f t="shared" si="299"/>
        <v>200</v>
      </c>
      <c r="BE277" s="148">
        <f t="shared" si="299"/>
        <v>0</v>
      </c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</row>
    <row r="278" spans="1:72" s="8" customFormat="1" ht="37.5" customHeight="1">
      <c r="A278" s="82" t="s">
        <v>164</v>
      </c>
      <c r="B278" s="83" t="s">
        <v>150</v>
      </c>
      <c r="C278" s="83" t="s">
        <v>128</v>
      </c>
      <c r="D278" s="83" t="s">
        <v>120</v>
      </c>
      <c r="E278" s="62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49">
        <f t="shared" si="299"/>
        <v>0</v>
      </c>
      <c r="AZ278" s="149">
        <f t="shared" si="299"/>
        <v>0</v>
      </c>
      <c r="BA278" s="149">
        <f t="shared" si="299"/>
        <v>200</v>
      </c>
      <c r="BB278" s="149">
        <f t="shared" si="299"/>
        <v>0</v>
      </c>
      <c r="BC278" s="149">
        <f t="shared" si="299"/>
        <v>0</v>
      </c>
      <c r="BD278" s="149">
        <f t="shared" si="299"/>
        <v>200</v>
      </c>
      <c r="BE278" s="149">
        <f t="shared" si="299"/>
        <v>0</v>
      </c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</row>
    <row r="279" spans="1:72" s="8" customFormat="1" ht="70.5" customHeight="1">
      <c r="A279" s="82" t="s">
        <v>137</v>
      </c>
      <c r="B279" s="83" t="s">
        <v>150</v>
      </c>
      <c r="C279" s="83" t="s">
        <v>128</v>
      </c>
      <c r="D279" s="83" t="s">
        <v>120</v>
      </c>
      <c r="E279" s="83" t="s">
        <v>138</v>
      </c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49"/>
      <c r="AZ279" s="149"/>
      <c r="BA279" s="149">
        <v>200</v>
      </c>
      <c r="BB279" s="149"/>
      <c r="BC279" s="149"/>
      <c r="BD279" s="74">
        <f>AW279+AY279+AZ279+BA279+BB279+BC279</f>
        <v>200</v>
      </c>
      <c r="BE279" s="74">
        <f>AX279+BC279</f>
        <v>0</v>
      </c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</row>
    <row r="280" spans="1:72" s="8" customFormat="1" ht="17.25" customHeight="1">
      <c r="A280" s="61"/>
      <c r="B280" s="62"/>
      <c r="C280" s="62"/>
      <c r="D280" s="63"/>
      <c r="E280" s="62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</row>
    <row r="281" spans="1:72" s="8" customFormat="1" ht="56.25" customHeight="1">
      <c r="A281" s="68" t="s">
        <v>400</v>
      </c>
      <c r="B281" s="69" t="s">
        <v>150</v>
      </c>
      <c r="C281" s="69" t="s">
        <v>132</v>
      </c>
      <c r="D281" s="63"/>
      <c r="E281" s="62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49">
        <f>AJ282</f>
        <v>3600</v>
      </c>
      <c r="AK281" s="149">
        <f aca="true" t="shared" si="300" ref="AK281:BA283">AK282</f>
        <v>0</v>
      </c>
      <c r="AL281" s="149">
        <f t="shared" si="300"/>
        <v>0</v>
      </c>
      <c r="AM281" s="149">
        <f t="shared" si="300"/>
        <v>0</v>
      </c>
      <c r="AN281" s="149">
        <f t="shared" si="300"/>
        <v>3600</v>
      </c>
      <c r="AO281" s="149">
        <f t="shared" si="300"/>
        <v>0</v>
      </c>
      <c r="AP281" s="149">
        <f t="shared" si="300"/>
        <v>0</v>
      </c>
      <c r="AQ281" s="149">
        <f t="shared" si="300"/>
        <v>0</v>
      </c>
      <c r="AR281" s="148">
        <f t="shared" si="300"/>
        <v>3600</v>
      </c>
      <c r="AS281" s="148">
        <f t="shared" si="300"/>
        <v>0</v>
      </c>
      <c r="AT281" s="148">
        <f t="shared" si="300"/>
        <v>0</v>
      </c>
      <c r="AU281" s="148">
        <f t="shared" si="300"/>
        <v>0</v>
      </c>
      <c r="AV281" s="148">
        <f t="shared" si="300"/>
        <v>0</v>
      </c>
      <c r="AW281" s="148">
        <f t="shared" si="300"/>
        <v>3600</v>
      </c>
      <c r="AX281" s="148">
        <f t="shared" si="300"/>
        <v>0</v>
      </c>
      <c r="AY281" s="148">
        <f t="shared" si="300"/>
        <v>0</v>
      </c>
      <c r="AZ281" s="148">
        <f t="shared" si="300"/>
        <v>0</v>
      </c>
      <c r="BA281" s="148">
        <f t="shared" si="300"/>
        <v>0</v>
      </c>
      <c r="BB281" s="148">
        <f aca="true" t="shared" si="301" ref="AX281:BE283">BB282</f>
        <v>0</v>
      </c>
      <c r="BC281" s="148">
        <f t="shared" si="301"/>
        <v>4400</v>
      </c>
      <c r="BD281" s="148">
        <f t="shared" si="301"/>
        <v>8000</v>
      </c>
      <c r="BE281" s="148">
        <f t="shared" si="301"/>
        <v>4400</v>
      </c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</row>
    <row r="282" spans="1:72" s="8" customFormat="1" ht="23.25" customHeight="1">
      <c r="A282" s="82" t="s">
        <v>211</v>
      </c>
      <c r="B282" s="83" t="s">
        <v>150</v>
      </c>
      <c r="C282" s="83" t="s">
        <v>132</v>
      </c>
      <c r="D282" s="142" t="s">
        <v>210</v>
      </c>
      <c r="E282" s="62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49">
        <f>AJ283</f>
        <v>3600</v>
      </c>
      <c r="AK282" s="149">
        <f t="shared" si="300"/>
        <v>0</v>
      </c>
      <c r="AL282" s="149">
        <f t="shared" si="300"/>
        <v>0</v>
      </c>
      <c r="AM282" s="149">
        <f t="shared" si="300"/>
        <v>0</v>
      </c>
      <c r="AN282" s="149">
        <f t="shared" si="300"/>
        <v>3600</v>
      </c>
      <c r="AO282" s="149">
        <f t="shared" si="300"/>
        <v>0</v>
      </c>
      <c r="AP282" s="149">
        <f t="shared" si="300"/>
        <v>0</v>
      </c>
      <c r="AQ282" s="149">
        <f t="shared" si="300"/>
        <v>0</v>
      </c>
      <c r="AR282" s="149">
        <f t="shared" si="300"/>
        <v>3600</v>
      </c>
      <c r="AS282" s="149">
        <f t="shared" si="300"/>
        <v>0</v>
      </c>
      <c r="AT282" s="149">
        <f t="shared" si="300"/>
        <v>0</v>
      </c>
      <c r="AU282" s="149">
        <f t="shared" si="300"/>
        <v>0</v>
      </c>
      <c r="AV282" s="149">
        <f t="shared" si="300"/>
        <v>0</v>
      </c>
      <c r="AW282" s="149">
        <f t="shared" si="300"/>
        <v>3600</v>
      </c>
      <c r="AX282" s="149">
        <f t="shared" si="301"/>
        <v>0</v>
      </c>
      <c r="AY282" s="149">
        <f t="shared" si="301"/>
        <v>0</v>
      </c>
      <c r="AZ282" s="149">
        <f t="shared" si="301"/>
        <v>0</v>
      </c>
      <c r="BA282" s="149">
        <f t="shared" si="301"/>
        <v>0</v>
      </c>
      <c r="BB282" s="149">
        <f t="shared" si="301"/>
        <v>0</v>
      </c>
      <c r="BC282" s="149">
        <f t="shared" si="301"/>
        <v>4400</v>
      </c>
      <c r="BD282" s="149">
        <f t="shared" si="301"/>
        <v>8000</v>
      </c>
      <c r="BE282" s="149">
        <f t="shared" si="301"/>
        <v>4400</v>
      </c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</row>
    <row r="283" spans="1:72" s="8" customFormat="1" ht="135.75" customHeight="1">
      <c r="A283" s="82" t="s">
        <v>399</v>
      </c>
      <c r="B283" s="83" t="s">
        <v>150</v>
      </c>
      <c r="C283" s="83" t="s">
        <v>132</v>
      </c>
      <c r="D283" s="142" t="s">
        <v>398</v>
      </c>
      <c r="E283" s="62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49">
        <f>AJ284</f>
        <v>3600</v>
      </c>
      <c r="AK283" s="149">
        <f t="shared" si="300"/>
        <v>0</v>
      </c>
      <c r="AL283" s="149">
        <f t="shared" si="300"/>
        <v>0</v>
      </c>
      <c r="AM283" s="149">
        <f t="shared" si="300"/>
        <v>0</v>
      </c>
      <c r="AN283" s="149">
        <f t="shared" si="300"/>
        <v>3600</v>
      </c>
      <c r="AO283" s="149">
        <f t="shared" si="300"/>
        <v>0</v>
      </c>
      <c r="AP283" s="149">
        <f t="shared" si="300"/>
        <v>0</v>
      </c>
      <c r="AQ283" s="149">
        <f t="shared" si="300"/>
        <v>0</v>
      </c>
      <c r="AR283" s="149">
        <f t="shared" si="300"/>
        <v>3600</v>
      </c>
      <c r="AS283" s="149">
        <f t="shared" si="300"/>
        <v>0</v>
      </c>
      <c r="AT283" s="149">
        <f t="shared" si="300"/>
        <v>0</v>
      </c>
      <c r="AU283" s="149">
        <f t="shared" si="300"/>
        <v>0</v>
      </c>
      <c r="AV283" s="149">
        <f t="shared" si="300"/>
        <v>0</v>
      </c>
      <c r="AW283" s="149">
        <f t="shared" si="300"/>
        <v>3600</v>
      </c>
      <c r="AX283" s="149">
        <f t="shared" si="301"/>
        <v>0</v>
      </c>
      <c r="AY283" s="149">
        <f t="shared" si="301"/>
        <v>0</v>
      </c>
      <c r="AZ283" s="149">
        <f t="shared" si="301"/>
        <v>0</v>
      </c>
      <c r="BA283" s="149">
        <f t="shared" si="301"/>
        <v>0</v>
      </c>
      <c r="BB283" s="149">
        <f t="shared" si="301"/>
        <v>0</v>
      </c>
      <c r="BC283" s="149">
        <f t="shared" si="301"/>
        <v>4400</v>
      </c>
      <c r="BD283" s="149">
        <f t="shared" si="301"/>
        <v>8000</v>
      </c>
      <c r="BE283" s="149">
        <f t="shared" si="301"/>
        <v>4400</v>
      </c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</row>
    <row r="284" spans="1:72" s="8" customFormat="1" ht="66.75" customHeight="1">
      <c r="A284" s="82" t="s">
        <v>137</v>
      </c>
      <c r="B284" s="83" t="s">
        <v>150</v>
      </c>
      <c r="C284" s="83" t="s">
        <v>132</v>
      </c>
      <c r="D284" s="142" t="s">
        <v>398</v>
      </c>
      <c r="E284" s="83" t="s">
        <v>138</v>
      </c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49">
        <v>3600</v>
      </c>
      <c r="AK284" s="149"/>
      <c r="AL284" s="149"/>
      <c r="AM284" s="149"/>
      <c r="AN284" s="74">
        <f>AH284+AJ284+AK284+AL284+AM284</f>
        <v>3600</v>
      </c>
      <c r="AO284" s="74">
        <f>AI284+AM284</f>
        <v>0</v>
      </c>
      <c r="AP284" s="150"/>
      <c r="AQ284" s="150"/>
      <c r="AR284" s="74">
        <f>AN284+AP284+AQ284</f>
        <v>3600</v>
      </c>
      <c r="AS284" s="74">
        <f>AO284+AQ284</f>
        <v>0</v>
      </c>
      <c r="AT284" s="151"/>
      <c r="AU284" s="151"/>
      <c r="AV284" s="151"/>
      <c r="AW284" s="74">
        <f>AR284+AT284+AU284+AV284</f>
        <v>3600</v>
      </c>
      <c r="AX284" s="74">
        <f>AS284+AV284</f>
        <v>0</v>
      </c>
      <c r="AY284" s="74"/>
      <c r="AZ284" s="74"/>
      <c r="BA284" s="74"/>
      <c r="BB284" s="150"/>
      <c r="BC284" s="74">
        <v>4400</v>
      </c>
      <c r="BD284" s="74">
        <f>AW284+AY284+AZ284+BA284+BB284+BC284</f>
        <v>8000</v>
      </c>
      <c r="BE284" s="74">
        <f>AX284+BC284</f>
        <v>4400</v>
      </c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</row>
    <row r="285" spans="1:72" s="8" customFormat="1" ht="19.5" customHeight="1">
      <c r="A285" s="82"/>
      <c r="B285" s="83"/>
      <c r="C285" s="83"/>
      <c r="D285" s="142"/>
      <c r="E285" s="83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50"/>
      <c r="AQ285" s="150"/>
      <c r="AR285" s="150"/>
      <c r="AS285" s="150"/>
      <c r="AT285" s="151"/>
      <c r="AU285" s="151"/>
      <c r="AV285" s="151"/>
      <c r="AW285" s="151"/>
      <c r="AX285" s="151"/>
      <c r="AY285" s="150"/>
      <c r="AZ285" s="150"/>
      <c r="BA285" s="150"/>
      <c r="BB285" s="150"/>
      <c r="BC285" s="150"/>
      <c r="BD285" s="150"/>
      <c r="BE285" s="150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</row>
    <row r="286" spans="1:72" s="12" customFormat="1" ht="36.75" customHeight="1">
      <c r="A286" s="68" t="s">
        <v>163</v>
      </c>
      <c r="B286" s="69" t="s">
        <v>150</v>
      </c>
      <c r="C286" s="69" t="s">
        <v>159</v>
      </c>
      <c r="D286" s="80"/>
      <c r="E286" s="69"/>
      <c r="F286" s="71">
        <f aca="true" t="shared" si="302" ref="F286:L286">F287+F289</f>
        <v>13065</v>
      </c>
      <c r="G286" s="71">
        <f t="shared" si="302"/>
        <v>61506</v>
      </c>
      <c r="H286" s="71">
        <f t="shared" si="302"/>
        <v>74571</v>
      </c>
      <c r="I286" s="71">
        <f t="shared" si="302"/>
        <v>50000</v>
      </c>
      <c r="J286" s="71">
        <f t="shared" si="302"/>
        <v>27641</v>
      </c>
      <c r="K286" s="71">
        <f t="shared" si="302"/>
        <v>0</v>
      </c>
      <c r="L286" s="71">
        <f t="shared" si="302"/>
        <v>0</v>
      </c>
      <c r="M286" s="71">
        <f aca="true" t="shared" si="303" ref="M286:T286">M287+M289+M291</f>
        <v>74571</v>
      </c>
      <c r="N286" s="71">
        <f t="shared" si="303"/>
        <v>50000</v>
      </c>
      <c r="O286" s="71">
        <f t="shared" si="303"/>
        <v>-67370</v>
      </c>
      <c r="P286" s="71">
        <f t="shared" si="303"/>
        <v>7201</v>
      </c>
      <c r="Q286" s="71">
        <f t="shared" si="303"/>
        <v>0</v>
      </c>
      <c r="R286" s="71">
        <f t="shared" si="303"/>
        <v>0</v>
      </c>
      <c r="S286" s="71">
        <f t="shared" si="303"/>
        <v>7201</v>
      </c>
      <c r="T286" s="71">
        <f t="shared" si="303"/>
        <v>0</v>
      </c>
      <c r="U286" s="71">
        <f aca="true" t="shared" si="304" ref="U286:Z286">U287+U289+U291</f>
        <v>0</v>
      </c>
      <c r="V286" s="71">
        <f t="shared" si="304"/>
        <v>7201</v>
      </c>
      <c r="W286" s="71">
        <f t="shared" si="304"/>
        <v>0</v>
      </c>
      <c r="X286" s="71">
        <f t="shared" si="304"/>
        <v>0</v>
      </c>
      <c r="Y286" s="71">
        <f t="shared" si="304"/>
        <v>0</v>
      </c>
      <c r="Z286" s="71">
        <f t="shared" si="304"/>
        <v>7201</v>
      </c>
      <c r="AA286" s="71">
        <f aca="true" t="shared" si="305" ref="AA286:AH286">AA287+AA289+AA291</f>
        <v>0</v>
      </c>
      <c r="AB286" s="71">
        <f t="shared" si="305"/>
        <v>0</v>
      </c>
      <c r="AC286" s="71">
        <f>AC287+AC289+AC291</f>
        <v>0</v>
      </c>
      <c r="AD286" s="71">
        <f>AD287+AD289+AD291</f>
        <v>0</v>
      </c>
      <c r="AE286" s="71">
        <f>AE287+AE289+AE291</f>
        <v>0</v>
      </c>
      <c r="AF286" s="71">
        <f>AF287+AF289+AF291</f>
        <v>0</v>
      </c>
      <c r="AG286" s="71">
        <f t="shared" si="305"/>
        <v>0</v>
      </c>
      <c r="AH286" s="71">
        <f t="shared" si="305"/>
        <v>7201</v>
      </c>
      <c r="AI286" s="71">
        <f aca="true" t="shared" si="306" ref="AI286:AN286">AI287+AI289+AI291</f>
        <v>0</v>
      </c>
      <c r="AJ286" s="71">
        <f t="shared" si="306"/>
        <v>0</v>
      </c>
      <c r="AK286" s="71">
        <f t="shared" si="306"/>
        <v>0</v>
      </c>
      <c r="AL286" s="71">
        <f t="shared" si="306"/>
        <v>0</v>
      </c>
      <c r="AM286" s="71">
        <f t="shared" si="306"/>
        <v>0</v>
      </c>
      <c r="AN286" s="71">
        <f t="shared" si="306"/>
        <v>7201</v>
      </c>
      <c r="AO286" s="71">
        <f>AO287+AO289+AO291</f>
        <v>0</v>
      </c>
      <c r="AP286" s="71">
        <f>AP287+AP289+AP291</f>
        <v>0</v>
      </c>
      <c r="AQ286" s="71">
        <f>AQ287+AQ289+AQ291</f>
        <v>0</v>
      </c>
      <c r="AR286" s="71">
        <f>AR287+AR289+AR291</f>
        <v>7201</v>
      </c>
      <c r="AS286" s="71">
        <f aca="true" t="shared" si="307" ref="AS286:BE286">AS287+AS289+AS291</f>
        <v>0</v>
      </c>
      <c r="AT286" s="71">
        <f t="shared" si="307"/>
        <v>0</v>
      </c>
      <c r="AU286" s="71">
        <f t="shared" si="307"/>
        <v>0</v>
      </c>
      <c r="AV286" s="71">
        <f t="shared" si="307"/>
        <v>0</v>
      </c>
      <c r="AW286" s="71">
        <f t="shared" si="307"/>
        <v>7201</v>
      </c>
      <c r="AX286" s="71">
        <f t="shared" si="307"/>
        <v>0</v>
      </c>
      <c r="AY286" s="71">
        <f t="shared" si="307"/>
        <v>0</v>
      </c>
      <c r="AZ286" s="71">
        <f t="shared" si="307"/>
        <v>0</v>
      </c>
      <c r="BA286" s="71">
        <f>BA287+BA289+BA291</f>
        <v>-16</v>
      </c>
      <c r="BB286" s="71">
        <f t="shared" si="307"/>
        <v>0</v>
      </c>
      <c r="BC286" s="71">
        <f t="shared" si="307"/>
        <v>0</v>
      </c>
      <c r="BD286" s="71">
        <f t="shared" si="307"/>
        <v>7185</v>
      </c>
      <c r="BE286" s="71">
        <f t="shared" si="307"/>
        <v>0</v>
      </c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</row>
    <row r="287" spans="1:72" s="14" customFormat="1" ht="33" hidden="1">
      <c r="A287" s="82" t="s">
        <v>164</v>
      </c>
      <c r="B287" s="83" t="s">
        <v>150</v>
      </c>
      <c r="C287" s="83" t="s">
        <v>159</v>
      </c>
      <c r="D287" s="84" t="s">
        <v>120</v>
      </c>
      <c r="E287" s="83"/>
      <c r="F287" s="74">
        <f aca="true" t="shared" si="308" ref="F287:AA287">F288</f>
        <v>11448</v>
      </c>
      <c r="G287" s="74">
        <f t="shared" si="308"/>
        <v>10380</v>
      </c>
      <c r="H287" s="74">
        <f t="shared" si="308"/>
        <v>21828</v>
      </c>
      <c r="I287" s="74">
        <f t="shared" si="308"/>
        <v>0</v>
      </c>
      <c r="J287" s="74">
        <f t="shared" si="308"/>
        <v>23378</v>
      </c>
      <c r="K287" s="74">
        <f t="shared" si="308"/>
        <v>0</v>
      </c>
      <c r="L287" s="74">
        <f t="shared" si="308"/>
        <v>0</v>
      </c>
      <c r="M287" s="74">
        <f t="shared" si="308"/>
        <v>21828</v>
      </c>
      <c r="N287" s="74">
        <f t="shared" si="308"/>
        <v>0</v>
      </c>
      <c r="O287" s="74">
        <f t="shared" si="308"/>
        <v>-21828</v>
      </c>
      <c r="P287" s="74">
        <f t="shared" si="308"/>
        <v>0</v>
      </c>
      <c r="Q287" s="74">
        <f t="shared" si="308"/>
        <v>0</v>
      </c>
      <c r="R287" s="74">
        <f t="shared" si="308"/>
        <v>0</v>
      </c>
      <c r="S287" s="74">
        <f t="shared" si="308"/>
        <v>0</v>
      </c>
      <c r="T287" s="74">
        <f t="shared" si="308"/>
        <v>0</v>
      </c>
      <c r="U287" s="74">
        <f t="shared" si="308"/>
        <v>0</v>
      </c>
      <c r="V287" s="74">
        <f t="shared" si="308"/>
        <v>0</v>
      </c>
      <c r="W287" s="74">
        <f t="shared" si="308"/>
        <v>0</v>
      </c>
      <c r="X287" s="74">
        <f t="shared" si="308"/>
        <v>0</v>
      </c>
      <c r="Y287" s="74">
        <f t="shared" si="308"/>
        <v>0</v>
      </c>
      <c r="Z287" s="74">
        <f t="shared" si="308"/>
        <v>0</v>
      </c>
      <c r="AA287" s="74">
        <f t="shared" si="308"/>
        <v>0</v>
      </c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</row>
    <row r="288" spans="1:72" s="16" customFormat="1" ht="51.75" customHeight="1" hidden="1">
      <c r="A288" s="82" t="s">
        <v>137</v>
      </c>
      <c r="B288" s="83" t="s">
        <v>150</v>
      </c>
      <c r="C288" s="83" t="s">
        <v>159</v>
      </c>
      <c r="D288" s="84" t="s">
        <v>120</v>
      </c>
      <c r="E288" s="83" t="s">
        <v>138</v>
      </c>
      <c r="F288" s="74">
        <v>11448</v>
      </c>
      <c r="G288" s="74">
        <f>H288-F288</f>
        <v>10380</v>
      </c>
      <c r="H288" s="74">
        <v>21828</v>
      </c>
      <c r="I288" s="74"/>
      <c r="J288" s="74">
        <v>23378</v>
      </c>
      <c r="K288" s="76"/>
      <c r="L288" s="76"/>
      <c r="M288" s="74">
        <f>H288+K288</f>
        <v>21828</v>
      </c>
      <c r="N288" s="75"/>
      <c r="O288" s="74">
        <f>P288-M288</f>
        <v>-21828</v>
      </c>
      <c r="P288" s="74"/>
      <c r="Q288" s="74"/>
      <c r="R288" s="76"/>
      <c r="S288" s="74">
        <f>P288+R288</f>
        <v>0</v>
      </c>
      <c r="T288" s="74"/>
      <c r="U288" s="74">
        <f aca="true" t="shared" si="309" ref="U288:AA288">R288+T288</f>
        <v>0</v>
      </c>
      <c r="V288" s="74">
        <f t="shared" si="309"/>
        <v>0</v>
      </c>
      <c r="W288" s="74">
        <f t="shared" si="309"/>
        <v>0</v>
      </c>
      <c r="X288" s="74">
        <f t="shared" si="309"/>
        <v>0</v>
      </c>
      <c r="Y288" s="74">
        <f t="shared" si="309"/>
        <v>0</v>
      </c>
      <c r="Z288" s="74">
        <f t="shared" si="309"/>
        <v>0</v>
      </c>
      <c r="AA288" s="74">
        <f t="shared" si="309"/>
        <v>0</v>
      </c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</row>
    <row r="289" spans="1:72" s="16" customFormat="1" ht="22.5" customHeight="1" hidden="1">
      <c r="A289" s="82" t="s">
        <v>211</v>
      </c>
      <c r="B289" s="83" t="s">
        <v>150</v>
      </c>
      <c r="C289" s="83" t="s">
        <v>159</v>
      </c>
      <c r="D289" s="84" t="s">
        <v>210</v>
      </c>
      <c r="E289" s="83"/>
      <c r="F289" s="74">
        <f aca="true" t="shared" si="310" ref="F289:AA289">F290</f>
        <v>1617</v>
      </c>
      <c r="G289" s="74">
        <f t="shared" si="310"/>
        <v>51126</v>
      </c>
      <c r="H289" s="74">
        <f t="shared" si="310"/>
        <v>52743</v>
      </c>
      <c r="I289" s="74">
        <f t="shared" si="310"/>
        <v>50000</v>
      </c>
      <c r="J289" s="74">
        <f t="shared" si="310"/>
        <v>4263</v>
      </c>
      <c r="K289" s="74">
        <f t="shared" si="310"/>
        <v>0</v>
      </c>
      <c r="L289" s="74">
        <f t="shared" si="310"/>
        <v>0</v>
      </c>
      <c r="M289" s="74">
        <f t="shared" si="310"/>
        <v>52743</v>
      </c>
      <c r="N289" s="74">
        <f t="shared" si="310"/>
        <v>50000</v>
      </c>
      <c r="O289" s="74">
        <f t="shared" si="310"/>
        <v>-52743</v>
      </c>
      <c r="P289" s="74">
        <f t="shared" si="310"/>
        <v>0</v>
      </c>
      <c r="Q289" s="74">
        <f t="shared" si="310"/>
        <v>0</v>
      </c>
      <c r="R289" s="74">
        <f t="shared" si="310"/>
        <v>0</v>
      </c>
      <c r="S289" s="74">
        <f t="shared" si="310"/>
        <v>0</v>
      </c>
      <c r="T289" s="74">
        <f t="shared" si="310"/>
        <v>0</v>
      </c>
      <c r="U289" s="74">
        <f t="shared" si="310"/>
        <v>0</v>
      </c>
      <c r="V289" s="74">
        <f t="shared" si="310"/>
        <v>0</v>
      </c>
      <c r="W289" s="74">
        <f t="shared" si="310"/>
        <v>0</v>
      </c>
      <c r="X289" s="74">
        <f t="shared" si="310"/>
        <v>0</v>
      </c>
      <c r="Y289" s="74">
        <f t="shared" si="310"/>
        <v>0</v>
      </c>
      <c r="Z289" s="74">
        <f t="shared" si="310"/>
        <v>0</v>
      </c>
      <c r="AA289" s="74">
        <f t="shared" si="310"/>
        <v>0</v>
      </c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</row>
    <row r="290" spans="1:72" s="16" customFormat="1" ht="39" customHeight="1" hidden="1">
      <c r="A290" s="82" t="s">
        <v>165</v>
      </c>
      <c r="B290" s="83" t="s">
        <v>150</v>
      </c>
      <c r="C290" s="83" t="s">
        <v>159</v>
      </c>
      <c r="D290" s="84" t="s">
        <v>210</v>
      </c>
      <c r="E290" s="83" t="s">
        <v>166</v>
      </c>
      <c r="F290" s="74">
        <v>1617</v>
      </c>
      <c r="G290" s="74">
        <f>H290-F290</f>
        <v>51126</v>
      </c>
      <c r="H290" s="74">
        <v>52743</v>
      </c>
      <c r="I290" s="74">
        <v>50000</v>
      </c>
      <c r="J290" s="74">
        <v>4263</v>
      </c>
      <c r="K290" s="76"/>
      <c r="L290" s="76"/>
      <c r="M290" s="74">
        <f>H290+K290</f>
        <v>52743</v>
      </c>
      <c r="N290" s="74">
        <f>I290</f>
        <v>50000</v>
      </c>
      <c r="O290" s="74">
        <f>P290-M290</f>
        <v>-52743</v>
      </c>
      <c r="P290" s="74"/>
      <c r="Q290" s="74"/>
      <c r="R290" s="76"/>
      <c r="S290" s="74">
        <f>P290+R290</f>
        <v>0</v>
      </c>
      <c r="T290" s="74"/>
      <c r="U290" s="74">
        <f aca="true" t="shared" si="311" ref="U290:AA290">R290+T290</f>
        <v>0</v>
      </c>
      <c r="V290" s="74">
        <f t="shared" si="311"/>
        <v>0</v>
      </c>
      <c r="W290" s="74">
        <f t="shared" si="311"/>
        <v>0</v>
      </c>
      <c r="X290" s="74">
        <f t="shared" si="311"/>
        <v>0</v>
      </c>
      <c r="Y290" s="74">
        <f t="shared" si="311"/>
        <v>0</v>
      </c>
      <c r="Z290" s="74">
        <f t="shared" si="311"/>
        <v>0</v>
      </c>
      <c r="AA290" s="74">
        <f t="shared" si="311"/>
        <v>0</v>
      </c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</row>
    <row r="291" spans="1:72" s="16" customFormat="1" ht="36" customHeight="1">
      <c r="A291" s="82" t="s">
        <v>121</v>
      </c>
      <c r="B291" s="83" t="s">
        <v>150</v>
      </c>
      <c r="C291" s="83" t="s">
        <v>159</v>
      </c>
      <c r="D291" s="84" t="s">
        <v>122</v>
      </c>
      <c r="E291" s="83"/>
      <c r="F291" s="74"/>
      <c r="G291" s="74"/>
      <c r="H291" s="74"/>
      <c r="I291" s="74"/>
      <c r="J291" s="74"/>
      <c r="K291" s="76"/>
      <c r="L291" s="76"/>
      <c r="M291" s="74"/>
      <c r="N291" s="74"/>
      <c r="O291" s="74">
        <f aca="true" t="shared" si="312" ref="O291:AG292">O292</f>
        <v>7201</v>
      </c>
      <c r="P291" s="74">
        <f t="shared" si="312"/>
        <v>7201</v>
      </c>
      <c r="Q291" s="74">
        <f t="shared" si="312"/>
        <v>0</v>
      </c>
      <c r="R291" s="74">
        <f t="shared" si="312"/>
        <v>0</v>
      </c>
      <c r="S291" s="74">
        <f t="shared" si="312"/>
        <v>7201</v>
      </c>
      <c r="T291" s="74">
        <f t="shared" si="312"/>
        <v>0</v>
      </c>
      <c r="U291" s="74">
        <f t="shared" si="312"/>
        <v>0</v>
      </c>
      <c r="V291" s="74">
        <f t="shared" si="312"/>
        <v>7201</v>
      </c>
      <c r="W291" s="74">
        <f t="shared" si="312"/>
        <v>0</v>
      </c>
      <c r="X291" s="74">
        <f t="shared" si="312"/>
        <v>0</v>
      </c>
      <c r="Y291" s="74">
        <f t="shared" si="312"/>
        <v>0</v>
      </c>
      <c r="Z291" s="74">
        <f t="shared" si="312"/>
        <v>7201</v>
      </c>
      <c r="AA291" s="74">
        <f t="shared" si="312"/>
        <v>0</v>
      </c>
      <c r="AB291" s="74">
        <f t="shared" si="312"/>
        <v>0</v>
      </c>
      <c r="AC291" s="74">
        <f t="shared" si="312"/>
        <v>0</v>
      </c>
      <c r="AD291" s="74">
        <f t="shared" si="312"/>
        <v>0</v>
      </c>
      <c r="AE291" s="74">
        <f t="shared" si="312"/>
        <v>0</v>
      </c>
      <c r="AF291" s="74">
        <f t="shared" si="312"/>
        <v>0</v>
      </c>
      <c r="AG291" s="74">
        <f t="shared" si="312"/>
        <v>0</v>
      </c>
      <c r="AH291" s="74">
        <f aca="true" t="shared" si="313" ref="AA291:AP292">AH292</f>
        <v>7201</v>
      </c>
      <c r="AI291" s="74">
        <f t="shared" si="313"/>
        <v>0</v>
      </c>
      <c r="AJ291" s="74">
        <f t="shared" si="313"/>
        <v>0</v>
      </c>
      <c r="AK291" s="74">
        <f t="shared" si="313"/>
        <v>0</v>
      </c>
      <c r="AL291" s="74">
        <f t="shared" si="313"/>
        <v>0</v>
      </c>
      <c r="AM291" s="74">
        <f t="shared" si="313"/>
        <v>0</v>
      </c>
      <c r="AN291" s="74">
        <f t="shared" si="313"/>
        <v>7201</v>
      </c>
      <c r="AO291" s="74">
        <f t="shared" si="313"/>
        <v>0</v>
      </c>
      <c r="AP291" s="74">
        <f t="shared" si="313"/>
        <v>0</v>
      </c>
      <c r="AQ291" s="74">
        <f aca="true" t="shared" si="314" ref="AO291:BE292">AQ292</f>
        <v>0</v>
      </c>
      <c r="AR291" s="74">
        <f t="shared" si="314"/>
        <v>7201</v>
      </c>
      <c r="AS291" s="74">
        <f t="shared" si="314"/>
        <v>0</v>
      </c>
      <c r="AT291" s="74">
        <f t="shared" si="314"/>
        <v>0</v>
      </c>
      <c r="AU291" s="74">
        <f t="shared" si="314"/>
        <v>0</v>
      </c>
      <c r="AV291" s="74">
        <f t="shared" si="314"/>
        <v>0</v>
      </c>
      <c r="AW291" s="74">
        <f t="shared" si="314"/>
        <v>7201</v>
      </c>
      <c r="AX291" s="74">
        <f t="shared" si="314"/>
        <v>0</v>
      </c>
      <c r="AY291" s="74">
        <f t="shared" si="314"/>
        <v>0</v>
      </c>
      <c r="AZ291" s="74">
        <f t="shared" si="314"/>
        <v>0</v>
      </c>
      <c r="BA291" s="74">
        <f t="shared" si="314"/>
        <v>-16</v>
      </c>
      <c r="BB291" s="74">
        <f t="shared" si="314"/>
        <v>0</v>
      </c>
      <c r="BC291" s="74">
        <f t="shared" si="314"/>
        <v>0</v>
      </c>
      <c r="BD291" s="74">
        <f t="shared" si="314"/>
        <v>7185</v>
      </c>
      <c r="BE291" s="74">
        <f t="shared" si="314"/>
        <v>0</v>
      </c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</row>
    <row r="292" spans="1:72" s="16" customFormat="1" ht="61.5" customHeight="1">
      <c r="A292" s="82" t="s">
        <v>363</v>
      </c>
      <c r="B292" s="83" t="s">
        <v>150</v>
      </c>
      <c r="C292" s="83" t="s">
        <v>159</v>
      </c>
      <c r="D292" s="84" t="s">
        <v>322</v>
      </c>
      <c r="E292" s="83"/>
      <c r="F292" s="74"/>
      <c r="G292" s="74"/>
      <c r="H292" s="74"/>
      <c r="I292" s="74"/>
      <c r="J292" s="74"/>
      <c r="K292" s="76"/>
      <c r="L292" s="76"/>
      <c r="M292" s="74"/>
      <c r="N292" s="74"/>
      <c r="O292" s="74">
        <f t="shared" si="312"/>
        <v>7201</v>
      </c>
      <c r="P292" s="74">
        <f t="shared" si="312"/>
        <v>7201</v>
      </c>
      <c r="Q292" s="74">
        <f t="shared" si="312"/>
        <v>0</v>
      </c>
      <c r="R292" s="74">
        <f t="shared" si="312"/>
        <v>0</v>
      </c>
      <c r="S292" s="74">
        <f t="shared" si="312"/>
        <v>7201</v>
      </c>
      <c r="T292" s="74">
        <f t="shared" si="312"/>
        <v>0</v>
      </c>
      <c r="U292" s="74">
        <f t="shared" si="312"/>
        <v>0</v>
      </c>
      <c r="V292" s="74">
        <f t="shared" si="312"/>
        <v>7201</v>
      </c>
      <c r="W292" s="74">
        <f t="shared" si="312"/>
        <v>0</v>
      </c>
      <c r="X292" s="74">
        <f t="shared" si="312"/>
        <v>0</v>
      </c>
      <c r="Y292" s="74">
        <f t="shared" si="312"/>
        <v>0</v>
      </c>
      <c r="Z292" s="74">
        <f t="shared" si="312"/>
        <v>7201</v>
      </c>
      <c r="AA292" s="74">
        <f t="shared" si="313"/>
        <v>0</v>
      </c>
      <c r="AB292" s="74">
        <f t="shared" si="313"/>
        <v>0</v>
      </c>
      <c r="AC292" s="74">
        <f t="shared" si="313"/>
        <v>0</v>
      </c>
      <c r="AD292" s="74">
        <f t="shared" si="313"/>
        <v>0</v>
      </c>
      <c r="AE292" s="74">
        <f t="shared" si="313"/>
        <v>0</v>
      </c>
      <c r="AF292" s="74">
        <f t="shared" si="313"/>
        <v>0</v>
      </c>
      <c r="AG292" s="74">
        <f t="shared" si="313"/>
        <v>0</v>
      </c>
      <c r="AH292" s="74">
        <f t="shared" si="313"/>
        <v>7201</v>
      </c>
      <c r="AI292" s="74">
        <f t="shared" si="313"/>
        <v>0</v>
      </c>
      <c r="AJ292" s="74">
        <f t="shared" si="313"/>
        <v>0</v>
      </c>
      <c r="AK292" s="74">
        <f t="shared" si="313"/>
        <v>0</v>
      </c>
      <c r="AL292" s="74">
        <f t="shared" si="313"/>
        <v>0</v>
      </c>
      <c r="AM292" s="74">
        <f t="shared" si="313"/>
        <v>0</v>
      </c>
      <c r="AN292" s="74">
        <f t="shared" si="313"/>
        <v>7201</v>
      </c>
      <c r="AO292" s="74">
        <f t="shared" si="314"/>
        <v>0</v>
      </c>
      <c r="AP292" s="74">
        <f t="shared" si="314"/>
        <v>0</v>
      </c>
      <c r="AQ292" s="74">
        <f t="shared" si="314"/>
        <v>0</v>
      </c>
      <c r="AR292" s="74">
        <f t="shared" si="314"/>
        <v>7201</v>
      </c>
      <c r="AS292" s="74">
        <f t="shared" si="314"/>
        <v>0</v>
      </c>
      <c r="AT292" s="74">
        <f t="shared" si="314"/>
        <v>0</v>
      </c>
      <c r="AU292" s="74">
        <f t="shared" si="314"/>
        <v>0</v>
      </c>
      <c r="AV292" s="74">
        <f t="shared" si="314"/>
        <v>0</v>
      </c>
      <c r="AW292" s="74">
        <f t="shared" si="314"/>
        <v>7201</v>
      </c>
      <c r="AX292" s="74">
        <f t="shared" si="314"/>
        <v>0</v>
      </c>
      <c r="AY292" s="74">
        <f t="shared" si="314"/>
        <v>0</v>
      </c>
      <c r="AZ292" s="74">
        <f t="shared" si="314"/>
        <v>0</v>
      </c>
      <c r="BA292" s="74">
        <f t="shared" si="314"/>
        <v>-16</v>
      </c>
      <c r="BB292" s="74">
        <f t="shared" si="314"/>
        <v>0</v>
      </c>
      <c r="BC292" s="74">
        <f t="shared" si="314"/>
        <v>0</v>
      </c>
      <c r="BD292" s="74">
        <f t="shared" si="314"/>
        <v>7185</v>
      </c>
      <c r="BE292" s="74">
        <f t="shared" si="314"/>
        <v>0</v>
      </c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</row>
    <row r="293" spans="1:72" s="16" customFormat="1" ht="72.75" customHeight="1">
      <c r="A293" s="82" t="s">
        <v>137</v>
      </c>
      <c r="B293" s="83" t="s">
        <v>150</v>
      </c>
      <c r="C293" s="83" t="s">
        <v>159</v>
      </c>
      <c r="D293" s="84" t="s">
        <v>322</v>
      </c>
      <c r="E293" s="83" t="s">
        <v>138</v>
      </c>
      <c r="F293" s="74"/>
      <c r="G293" s="74"/>
      <c r="H293" s="74"/>
      <c r="I293" s="74"/>
      <c r="J293" s="74"/>
      <c r="K293" s="76"/>
      <c r="L293" s="76"/>
      <c r="M293" s="74"/>
      <c r="N293" s="74"/>
      <c r="O293" s="74">
        <f>P293-M293</f>
        <v>7201</v>
      </c>
      <c r="P293" s="74">
        <v>7201</v>
      </c>
      <c r="Q293" s="74"/>
      <c r="R293" s="76"/>
      <c r="S293" s="74">
        <f>P293+R293</f>
        <v>7201</v>
      </c>
      <c r="T293" s="74"/>
      <c r="U293" s="76"/>
      <c r="V293" s="74">
        <f>U293+S293</f>
        <v>7201</v>
      </c>
      <c r="W293" s="74">
        <f>T293</f>
        <v>0</v>
      </c>
      <c r="X293" s="77"/>
      <c r="Y293" s="77"/>
      <c r="Z293" s="74">
        <f>V293+X293+Y293</f>
        <v>7201</v>
      </c>
      <c r="AA293" s="74">
        <f>W293+Y293</f>
        <v>0</v>
      </c>
      <c r="AB293" s="76"/>
      <c r="AC293" s="76"/>
      <c r="AD293" s="76"/>
      <c r="AE293" s="76"/>
      <c r="AF293" s="76"/>
      <c r="AG293" s="76"/>
      <c r="AH293" s="74">
        <f>Z293+AB293+AC293+AD293+AE293+AF293+AG293</f>
        <v>7201</v>
      </c>
      <c r="AI293" s="74">
        <f>AA293+AG293</f>
        <v>0</v>
      </c>
      <c r="AJ293" s="74"/>
      <c r="AK293" s="74"/>
      <c r="AL293" s="76"/>
      <c r="AM293" s="76"/>
      <c r="AN293" s="74">
        <f>AH293+AJ293+AK293+AL293+AM293</f>
        <v>7201</v>
      </c>
      <c r="AO293" s="74">
        <f>AI293+AM293</f>
        <v>0</v>
      </c>
      <c r="AP293" s="75"/>
      <c r="AQ293" s="75"/>
      <c r="AR293" s="74">
        <f>AN293+AP293+AQ293</f>
        <v>7201</v>
      </c>
      <c r="AS293" s="74">
        <f>AO293+AQ293</f>
        <v>0</v>
      </c>
      <c r="AT293" s="76"/>
      <c r="AU293" s="76"/>
      <c r="AV293" s="76"/>
      <c r="AW293" s="74">
        <f>AR293+AT293+AU293+AV293</f>
        <v>7201</v>
      </c>
      <c r="AX293" s="74">
        <f>AS293+AV293</f>
        <v>0</v>
      </c>
      <c r="AY293" s="74"/>
      <c r="AZ293" s="74"/>
      <c r="BA293" s="74">
        <v>-16</v>
      </c>
      <c r="BB293" s="75"/>
      <c r="BC293" s="75"/>
      <c r="BD293" s="74">
        <f>AW293+AY293+AZ293+BA293+BB293+BC293</f>
        <v>7185</v>
      </c>
      <c r="BE293" s="74">
        <f>AX293+BC293</f>
        <v>0</v>
      </c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</row>
    <row r="294" spans="1:57" ht="15">
      <c r="A294" s="104"/>
      <c r="B294" s="105"/>
      <c r="C294" s="105"/>
      <c r="D294" s="106"/>
      <c r="E294" s="105"/>
      <c r="F294" s="56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9"/>
      <c r="W294" s="59"/>
      <c r="X294" s="56"/>
      <c r="Y294" s="56"/>
      <c r="Z294" s="60"/>
      <c r="AA294" s="60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9"/>
      <c r="AQ294" s="59"/>
      <c r="AR294" s="59"/>
      <c r="AS294" s="59"/>
      <c r="AT294" s="58"/>
      <c r="AU294" s="58"/>
      <c r="AV294" s="58"/>
      <c r="AW294" s="58"/>
      <c r="AX294" s="58"/>
      <c r="AY294" s="59"/>
      <c r="AZ294" s="59"/>
      <c r="BA294" s="59"/>
      <c r="BB294" s="59"/>
      <c r="BC294" s="59"/>
      <c r="BD294" s="59"/>
      <c r="BE294" s="59"/>
    </row>
    <row r="295" spans="1:72" s="8" customFormat="1" ht="20.25">
      <c r="A295" s="61" t="s">
        <v>58</v>
      </c>
      <c r="B295" s="62" t="s">
        <v>59</v>
      </c>
      <c r="C295" s="62"/>
      <c r="D295" s="63"/>
      <c r="E295" s="62"/>
      <c r="F295" s="152">
        <f aca="true" t="shared" si="315" ref="F295:AO295">F297+F306+F314+F318+F322+F348</f>
        <v>2461012</v>
      </c>
      <c r="G295" s="152">
        <f t="shared" si="315"/>
        <v>266874</v>
      </c>
      <c r="H295" s="152">
        <f t="shared" si="315"/>
        <v>2727886</v>
      </c>
      <c r="I295" s="152">
        <f t="shared" si="315"/>
        <v>0</v>
      </c>
      <c r="J295" s="152">
        <f t="shared" si="315"/>
        <v>2894414</v>
      </c>
      <c r="K295" s="152">
        <f t="shared" si="315"/>
        <v>0</v>
      </c>
      <c r="L295" s="152">
        <f t="shared" si="315"/>
        <v>0</v>
      </c>
      <c r="M295" s="152">
        <f t="shared" si="315"/>
        <v>2727886</v>
      </c>
      <c r="N295" s="152">
        <f t="shared" si="315"/>
        <v>0</v>
      </c>
      <c r="O295" s="152">
        <f t="shared" si="315"/>
        <v>-657797</v>
      </c>
      <c r="P295" s="152">
        <f t="shared" si="315"/>
        <v>2070089</v>
      </c>
      <c r="Q295" s="152">
        <f t="shared" si="315"/>
        <v>24112</v>
      </c>
      <c r="R295" s="152">
        <f t="shared" si="315"/>
        <v>0</v>
      </c>
      <c r="S295" s="152">
        <f t="shared" si="315"/>
        <v>2070089</v>
      </c>
      <c r="T295" s="152">
        <f t="shared" si="315"/>
        <v>24112</v>
      </c>
      <c r="U295" s="152">
        <f t="shared" si="315"/>
        <v>0</v>
      </c>
      <c r="V295" s="152">
        <f t="shared" si="315"/>
        <v>2070089</v>
      </c>
      <c r="W295" s="152">
        <f t="shared" si="315"/>
        <v>24112</v>
      </c>
      <c r="X295" s="152">
        <f t="shared" si="315"/>
        <v>286</v>
      </c>
      <c r="Y295" s="152">
        <f t="shared" si="315"/>
        <v>35000</v>
      </c>
      <c r="Z295" s="152">
        <f t="shared" si="315"/>
        <v>2105375</v>
      </c>
      <c r="AA295" s="152">
        <f t="shared" si="315"/>
        <v>59112</v>
      </c>
      <c r="AB295" s="152">
        <f t="shared" si="315"/>
        <v>-4250</v>
      </c>
      <c r="AC295" s="152">
        <f t="shared" si="315"/>
        <v>62040</v>
      </c>
      <c r="AD295" s="152">
        <f t="shared" si="315"/>
        <v>127</v>
      </c>
      <c r="AE295" s="152">
        <f t="shared" si="315"/>
        <v>51429</v>
      </c>
      <c r="AF295" s="152">
        <f t="shared" si="315"/>
        <v>6712</v>
      </c>
      <c r="AG295" s="152">
        <f t="shared" si="315"/>
        <v>0</v>
      </c>
      <c r="AH295" s="152">
        <f t="shared" si="315"/>
        <v>2221433</v>
      </c>
      <c r="AI295" s="152">
        <f t="shared" si="315"/>
        <v>59112</v>
      </c>
      <c r="AJ295" s="152">
        <f t="shared" si="315"/>
        <v>3252</v>
      </c>
      <c r="AK295" s="152">
        <f t="shared" si="315"/>
        <v>0</v>
      </c>
      <c r="AL295" s="152">
        <f t="shared" si="315"/>
        <v>0</v>
      </c>
      <c r="AM295" s="152">
        <f t="shared" si="315"/>
        <v>834308</v>
      </c>
      <c r="AN295" s="152">
        <f t="shared" si="315"/>
        <v>3058993</v>
      </c>
      <c r="AO295" s="152">
        <f t="shared" si="315"/>
        <v>893420</v>
      </c>
      <c r="AP295" s="152">
        <f aca="true" t="shared" si="316" ref="AP295:AX295">AP297+AP306+AP314+AP318+AP322+AP348</f>
        <v>120</v>
      </c>
      <c r="AQ295" s="152">
        <f t="shared" si="316"/>
        <v>0</v>
      </c>
      <c r="AR295" s="152">
        <f t="shared" si="316"/>
        <v>3059113</v>
      </c>
      <c r="AS295" s="152">
        <f t="shared" si="316"/>
        <v>893420</v>
      </c>
      <c r="AT295" s="152">
        <f t="shared" si="316"/>
        <v>-580</v>
      </c>
      <c r="AU295" s="152">
        <f t="shared" si="316"/>
        <v>15780</v>
      </c>
      <c r="AV295" s="152">
        <f t="shared" si="316"/>
        <v>6947</v>
      </c>
      <c r="AW295" s="152">
        <f t="shared" si="316"/>
        <v>3081260</v>
      </c>
      <c r="AX295" s="152">
        <f t="shared" si="316"/>
        <v>900367</v>
      </c>
      <c r="AY295" s="152">
        <f aca="true" t="shared" si="317" ref="AY295:BE295">AY297+AY306+AY314+AY318+AY322+AY348</f>
        <v>0</v>
      </c>
      <c r="AZ295" s="152">
        <f t="shared" si="317"/>
        <v>10480</v>
      </c>
      <c r="BA295" s="152">
        <f>BA297+BA306+BA314+BA318+BA322+BA348</f>
        <v>828</v>
      </c>
      <c r="BB295" s="152">
        <f t="shared" si="317"/>
        <v>0</v>
      </c>
      <c r="BC295" s="152">
        <f t="shared" si="317"/>
        <v>0</v>
      </c>
      <c r="BD295" s="152">
        <f t="shared" si="317"/>
        <v>3092568</v>
      </c>
      <c r="BE295" s="152">
        <f t="shared" si="317"/>
        <v>900367</v>
      </c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</row>
    <row r="296" spans="1:72" s="8" customFormat="1" ht="15" customHeight="1">
      <c r="A296" s="61"/>
      <c r="B296" s="62"/>
      <c r="C296" s="62"/>
      <c r="D296" s="63"/>
      <c r="E296" s="6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2"/>
      <c r="AX296" s="152"/>
      <c r="AY296" s="152"/>
      <c r="AZ296" s="152"/>
      <c r="BA296" s="152"/>
      <c r="BB296" s="152"/>
      <c r="BC296" s="152"/>
      <c r="BD296" s="152"/>
      <c r="BE296" s="152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</row>
    <row r="297" spans="1:72" s="8" customFormat="1" ht="21" customHeight="1">
      <c r="A297" s="68" t="s">
        <v>60</v>
      </c>
      <c r="B297" s="69" t="s">
        <v>136</v>
      </c>
      <c r="C297" s="69" t="s">
        <v>127</v>
      </c>
      <c r="D297" s="80"/>
      <c r="E297" s="69"/>
      <c r="F297" s="81">
        <f aca="true" t="shared" si="318" ref="F297:N297">F300+F298</f>
        <v>1040864</v>
      </c>
      <c r="G297" s="81">
        <f t="shared" si="318"/>
        <v>23186</v>
      </c>
      <c r="H297" s="81">
        <f t="shared" si="318"/>
        <v>1064050</v>
      </c>
      <c r="I297" s="81">
        <f t="shared" si="318"/>
        <v>0</v>
      </c>
      <c r="J297" s="81">
        <f t="shared" si="318"/>
        <v>1168261</v>
      </c>
      <c r="K297" s="81">
        <f t="shared" si="318"/>
        <v>-68781</v>
      </c>
      <c r="L297" s="81">
        <f t="shared" si="318"/>
        <v>-75065</v>
      </c>
      <c r="M297" s="81">
        <f t="shared" si="318"/>
        <v>995269</v>
      </c>
      <c r="N297" s="81">
        <f t="shared" si="318"/>
        <v>0</v>
      </c>
      <c r="O297" s="81">
        <f aca="true" t="shared" si="319" ref="O297:T297">O300+O298+O302</f>
        <v>-125800</v>
      </c>
      <c r="P297" s="81">
        <f t="shared" si="319"/>
        <v>869469</v>
      </c>
      <c r="Q297" s="81">
        <f t="shared" si="319"/>
        <v>24112</v>
      </c>
      <c r="R297" s="81">
        <f t="shared" si="319"/>
        <v>0</v>
      </c>
      <c r="S297" s="81">
        <f t="shared" si="319"/>
        <v>869469</v>
      </c>
      <c r="T297" s="81">
        <f t="shared" si="319"/>
        <v>24112</v>
      </c>
      <c r="U297" s="81">
        <f aca="true" t="shared" si="320" ref="U297:AA297">U300+U298+U302</f>
        <v>0</v>
      </c>
      <c r="V297" s="81">
        <f t="shared" si="320"/>
        <v>869469</v>
      </c>
      <c r="W297" s="81">
        <f t="shared" si="320"/>
        <v>24112</v>
      </c>
      <c r="X297" s="81">
        <f t="shared" si="320"/>
        <v>0</v>
      </c>
      <c r="Y297" s="81">
        <f t="shared" si="320"/>
        <v>0</v>
      </c>
      <c r="Z297" s="81">
        <f t="shared" si="320"/>
        <v>869469</v>
      </c>
      <c r="AA297" s="81">
        <f t="shared" si="320"/>
        <v>24112</v>
      </c>
      <c r="AB297" s="81">
        <f aca="true" t="shared" si="321" ref="AB297:AI297">AB300+AB298+AB302</f>
        <v>-1533</v>
      </c>
      <c r="AC297" s="81">
        <f t="shared" si="321"/>
        <v>10450</v>
      </c>
      <c r="AD297" s="81">
        <f t="shared" si="321"/>
        <v>0</v>
      </c>
      <c r="AE297" s="81">
        <f t="shared" si="321"/>
        <v>13099</v>
      </c>
      <c r="AF297" s="81">
        <f t="shared" si="321"/>
        <v>2288</v>
      </c>
      <c r="AG297" s="81">
        <f t="shared" si="321"/>
        <v>0</v>
      </c>
      <c r="AH297" s="81">
        <f t="shared" si="321"/>
        <v>893773</v>
      </c>
      <c r="AI297" s="81">
        <f t="shared" si="321"/>
        <v>24112</v>
      </c>
      <c r="AJ297" s="81">
        <f aca="true" t="shared" si="322" ref="AJ297:AO297">AJ300+AJ298+AJ302</f>
        <v>0</v>
      </c>
      <c r="AK297" s="81">
        <f t="shared" si="322"/>
        <v>0</v>
      </c>
      <c r="AL297" s="81">
        <f t="shared" si="322"/>
        <v>0</v>
      </c>
      <c r="AM297" s="81">
        <f t="shared" si="322"/>
        <v>0</v>
      </c>
      <c r="AN297" s="81">
        <f t="shared" si="322"/>
        <v>893773</v>
      </c>
      <c r="AO297" s="81">
        <f t="shared" si="322"/>
        <v>24112</v>
      </c>
      <c r="AP297" s="81">
        <f aca="true" t="shared" si="323" ref="AP297:AX297">AP300+AP298+AP302</f>
        <v>0</v>
      </c>
      <c r="AQ297" s="81">
        <f t="shared" si="323"/>
        <v>0</v>
      </c>
      <c r="AR297" s="81">
        <f t="shared" si="323"/>
        <v>893773</v>
      </c>
      <c r="AS297" s="81">
        <f t="shared" si="323"/>
        <v>24112</v>
      </c>
      <c r="AT297" s="81">
        <f t="shared" si="323"/>
        <v>-477</v>
      </c>
      <c r="AU297" s="81">
        <f t="shared" si="323"/>
        <v>0</v>
      </c>
      <c r="AV297" s="81">
        <f t="shared" si="323"/>
        <v>0</v>
      </c>
      <c r="AW297" s="81">
        <f t="shared" si="323"/>
        <v>893296</v>
      </c>
      <c r="AX297" s="81">
        <f t="shared" si="323"/>
        <v>24112</v>
      </c>
      <c r="AY297" s="81">
        <f aca="true" t="shared" si="324" ref="AY297:BE297">AY300+AY298+AY302</f>
        <v>0</v>
      </c>
      <c r="AZ297" s="81">
        <f t="shared" si="324"/>
        <v>6835</v>
      </c>
      <c r="BA297" s="81">
        <f>BA300+BA298+BA302</f>
        <v>238</v>
      </c>
      <c r="BB297" s="81">
        <f t="shared" si="324"/>
        <v>0</v>
      </c>
      <c r="BC297" s="81">
        <f t="shared" si="324"/>
        <v>0</v>
      </c>
      <c r="BD297" s="81">
        <f t="shared" si="324"/>
        <v>900369</v>
      </c>
      <c r="BE297" s="81">
        <f t="shared" si="324"/>
        <v>24112</v>
      </c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</row>
    <row r="298" spans="1:72" s="8" customFormat="1" ht="61.5" customHeight="1">
      <c r="A298" s="82" t="s">
        <v>151</v>
      </c>
      <c r="B298" s="83" t="s">
        <v>136</v>
      </c>
      <c r="C298" s="83" t="s">
        <v>127</v>
      </c>
      <c r="D298" s="84" t="s">
        <v>38</v>
      </c>
      <c r="E298" s="153"/>
      <c r="F298" s="85">
        <f aca="true" t="shared" si="325" ref="F298:BE298">F299</f>
        <v>2195</v>
      </c>
      <c r="G298" s="85">
        <f t="shared" si="325"/>
        <v>13840</v>
      </c>
      <c r="H298" s="85">
        <f t="shared" si="325"/>
        <v>16035</v>
      </c>
      <c r="I298" s="85">
        <f t="shared" si="325"/>
        <v>0</v>
      </c>
      <c r="J298" s="85">
        <f t="shared" si="325"/>
        <v>27790</v>
      </c>
      <c r="K298" s="85">
        <f t="shared" si="325"/>
        <v>0</v>
      </c>
      <c r="L298" s="85">
        <f t="shared" si="325"/>
        <v>0</v>
      </c>
      <c r="M298" s="85">
        <f t="shared" si="325"/>
        <v>16035</v>
      </c>
      <c r="N298" s="85">
        <f t="shared" si="325"/>
        <v>0</v>
      </c>
      <c r="O298" s="85">
        <f t="shared" si="325"/>
        <v>-14083</v>
      </c>
      <c r="P298" s="85">
        <f t="shared" si="325"/>
        <v>1952</v>
      </c>
      <c r="Q298" s="85">
        <f t="shared" si="325"/>
        <v>0</v>
      </c>
      <c r="R298" s="85">
        <f t="shared" si="325"/>
        <v>0</v>
      </c>
      <c r="S298" s="85">
        <f t="shared" si="325"/>
        <v>1952</v>
      </c>
      <c r="T298" s="85">
        <f t="shared" si="325"/>
        <v>0</v>
      </c>
      <c r="U298" s="85">
        <f t="shared" si="325"/>
        <v>0</v>
      </c>
      <c r="V298" s="85">
        <f t="shared" si="325"/>
        <v>1952</v>
      </c>
      <c r="W298" s="85">
        <f t="shared" si="325"/>
        <v>0</v>
      </c>
      <c r="X298" s="85">
        <f t="shared" si="325"/>
        <v>0</v>
      </c>
      <c r="Y298" s="85">
        <f t="shared" si="325"/>
        <v>0</v>
      </c>
      <c r="Z298" s="85">
        <f t="shared" si="325"/>
        <v>1952</v>
      </c>
      <c r="AA298" s="85">
        <f t="shared" si="325"/>
        <v>0</v>
      </c>
      <c r="AB298" s="85">
        <f t="shared" si="325"/>
        <v>0</v>
      </c>
      <c r="AC298" s="85">
        <f t="shared" si="325"/>
        <v>0</v>
      </c>
      <c r="AD298" s="85">
        <f t="shared" si="325"/>
        <v>0</v>
      </c>
      <c r="AE298" s="85">
        <f t="shared" si="325"/>
        <v>0</v>
      </c>
      <c r="AF298" s="85">
        <f t="shared" si="325"/>
        <v>0</v>
      </c>
      <c r="AG298" s="85">
        <f t="shared" si="325"/>
        <v>0</v>
      </c>
      <c r="AH298" s="85">
        <f t="shared" si="325"/>
        <v>1952</v>
      </c>
      <c r="AI298" s="85">
        <f t="shared" si="325"/>
        <v>0</v>
      </c>
      <c r="AJ298" s="85">
        <f t="shared" si="325"/>
        <v>0</v>
      </c>
      <c r="AK298" s="85">
        <f t="shared" si="325"/>
        <v>0</v>
      </c>
      <c r="AL298" s="85">
        <f t="shared" si="325"/>
        <v>0</v>
      </c>
      <c r="AM298" s="85">
        <f t="shared" si="325"/>
        <v>0</v>
      </c>
      <c r="AN298" s="85">
        <f t="shared" si="325"/>
        <v>1952</v>
      </c>
      <c r="AO298" s="85">
        <f t="shared" si="325"/>
        <v>0</v>
      </c>
      <c r="AP298" s="85">
        <f t="shared" si="325"/>
        <v>0</v>
      </c>
      <c r="AQ298" s="85">
        <f t="shared" si="325"/>
        <v>0</v>
      </c>
      <c r="AR298" s="85">
        <f t="shared" si="325"/>
        <v>1952</v>
      </c>
      <c r="AS298" s="85">
        <f t="shared" si="325"/>
        <v>0</v>
      </c>
      <c r="AT298" s="85">
        <f t="shared" si="325"/>
        <v>-477</v>
      </c>
      <c r="AU298" s="85">
        <f t="shared" si="325"/>
        <v>0</v>
      </c>
      <c r="AV298" s="85">
        <f t="shared" si="325"/>
        <v>0</v>
      </c>
      <c r="AW298" s="85">
        <f t="shared" si="325"/>
        <v>1475</v>
      </c>
      <c r="AX298" s="85">
        <f t="shared" si="325"/>
        <v>0</v>
      </c>
      <c r="AY298" s="85">
        <f t="shared" si="325"/>
        <v>0</v>
      </c>
      <c r="AZ298" s="85">
        <f t="shared" si="325"/>
        <v>0</v>
      </c>
      <c r="BA298" s="85">
        <f t="shared" si="325"/>
        <v>-163</v>
      </c>
      <c r="BB298" s="85">
        <f t="shared" si="325"/>
        <v>0</v>
      </c>
      <c r="BC298" s="85">
        <f t="shared" si="325"/>
        <v>0</v>
      </c>
      <c r="BD298" s="85">
        <f t="shared" si="325"/>
        <v>1312</v>
      </c>
      <c r="BE298" s="85">
        <f t="shared" si="325"/>
        <v>0</v>
      </c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</row>
    <row r="299" spans="1:72" s="8" customFormat="1" ht="108" customHeight="1">
      <c r="A299" s="82" t="s">
        <v>252</v>
      </c>
      <c r="B299" s="83" t="s">
        <v>136</v>
      </c>
      <c r="C299" s="83" t="s">
        <v>127</v>
      </c>
      <c r="D299" s="84" t="s">
        <v>38</v>
      </c>
      <c r="E299" s="83" t="s">
        <v>152</v>
      </c>
      <c r="F299" s="74">
        <v>2195</v>
      </c>
      <c r="G299" s="74">
        <f>H299-F299</f>
        <v>13840</v>
      </c>
      <c r="H299" s="86">
        <v>16035</v>
      </c>
      <c r="I299" s="86"/>
      <c r="J299" s="86">
        <v>27790</v>
      </c>
      <c r="K299" s="154"/>
      <c r="L299" s="154"/>
      <c r="M299" s="74">
        <f>H299+K299</f>
        <v>16035</v>
      </c>
      <c r="N299" s="75"/>
      <c r="O299" s="74">
        <f>P299-M299</f>
        <v>-14083</v>
      </c>
      <c r="P299" s="74">
        <v>1952</v>
      </c>
      <c r="Q299" s="74"/>
      <c r="R299" s="154"/>
      <c r="S299" s="74">
        <f>P299+R299</f>
        <v>1952</v>
      </c>
      <c r="T299" s="74"/>
      <c r="U299" s="151"/>
      <c r="V299" s="74">
        <f>U299+S299</f>
        <v>1952</v>
      </c>
      <c r="W299" s="74">
        <f>T299</f>
        <v>0</v>
      </c>
      <c r="X299" s="155"/>
      <c r="Y299" s="155"/>
      <c r="Z299" s="74">
        <f>V299+X299+Y299</f>
        <v>1952</v>
      </c>
      <c r="AA299" s="74">
        <f>W299+Y299</f>
        <v>0</v>
      </c>
      <c r="AB299" s="151"/>
      <c r="AC299" s="151"/>
      <c r="AD299" s="151"/>
      <c r="AE299" s="151"/>
      <c r="AF299" s="151"/>
      <c r="AG299" s="151"/>
      <c r="AH299" s="74">
        <f>Z299+AB299+AC299+AD299+AE299+AF299+AG299</f>
        <v>1952</v>
      </c>
      <c r="AI299" s="74">
        <f>AA299+AG299</f>
        <v>0</v>
      </c>
      <c r="AJ299" s="74"/>
      <c r="AK299" s="74"/>
      <c r="AL299" s="151"/>
      <c r="AM299" s="151"/>
      <c r="AN299" s="74">
        <f>AH299+AJ299+AK299+AL299+AM299</f>
        <v>1952</v>
      </c>
      <c r="AO299" s="74">
        <f>AI299+AM299</f>
        <v>0</v>
      </c>
      <c r="AP299" s="150"/>
      <c r="AQ299" s="150"/>
      <c r="AR299" s="74">
        <f>AN299+AP299+AQ299</f>
        <v>1952</v>
      </c>
      <c r="AS299" s="74">
        <f>AO299+AQ299</f>
        <v>0</v>
      </c>
      <c r="AT299" s="75">
        <v>-477</v>
      </c>
      <c r="AU299" s="151"/>
      <c r="AV299" s="151"/>
      <c r="AW299" s="74">
        <f>AR299+AT299+AU299+AV299</f>
        <v>1475</v>
      </c>
      <c r="AX299" s="74">
        <f>AS299+AV299</f>
        <v>0</v>
      </c>
      <c r="AY299" s="74"/>
      <c r="AZ299" s="74"/>
      <c r="BA299" s="74">
        <v>-163</v>
      </c>
      <c r="BB299" s="150"/>
      <c r="BC299" s="150"/>
      <c r="BD299" s="74">
        <f>AW299+AY299+AZ299+BA299+BB299+BC299</f>
        <v>1312</v>
      </c>
      <c r="BE299" s="74">
        <f>AX299+BC299</f>
        <v>0</v>
      </c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</row>
    <row r="300" spans="1:72" s="8" customFormat="1" ht="20.25">
      <c r="A300" s="82" t="s">
        <v>61</v>
      </c>
      <c r="B300" s="83" t="s">
        <v>136</v>
      </c>
      <c r="C300" s="83" t="s">
        <v>127</v>
      </c>
      <c r="D300" s="84" t="s">
        <v>62</v>
      </c>
      <c r="E300" s="83"/>
      <c r="F300" s="85">
        <f aca="true" t="shared" si="326" ref="F300:BE300">F301</f>
        <v>1038669</v>
      </c>
      <c r="G300" s="85">
        <f t="shared" si="326"/>
        <v>9346</v>
      </c>
      <c r="H300" s="85">
        <f t="shared" si="326"/>
        <v>1048015</v>
      </c>
      <c r="I300" s="85">
        <f t="shared" si="326"/>
        <v>0</v>
      </c>
      <c r="J300" s="85">
        <f t="shared" si="326"/>
        <v>1140471</v>
      </c>
      <c r="K300" s="85">
        <f t="shared" si="326"/>
        <v>-68781</v>
      </c>
      <c r="L300" s="85">
        <f t="shared" si="326"/>
        <v>-75065</v>
      </c>
      <c r="M300" s="85">
        <f t="shared" si="326"/>
        <v>979234</v>
      </c>
      <c r="N300" s="85">
        <f t="shared" si="326"/>
        <v>0</v>
      </c>
      <c r="O300" s="85">
        <f t="shared" si="326"/>
        <v>-123717</v>
      </c>
      <c r="P300" s="85">
        <f t="shared" si="326"/>
        <v>855517</v>
      </c>
      <c r="Q300" s="85">
        <f t="shared" si="326"/>
        <v>12112</v>
      </c>
      <c r="R300" s="85">
        <f t="shared" si="326"/>
        <v>0</v>
      </c>
      <c r="S300" s="85">
        <f t="shared" si="326"/>
        <v>855517</v>
      </c>
      <c r="T300" s="85">
        <f t="shared" si="326"/>
        <v>12112</v>
      </c>
      <c r="U300" s="85">
        <f t="shared" si="326"/>
        <v>0</v>
      </c>
      <c r="V300" s="85">
        <f t="shared" si="326"/>
        <v>855517</v>
      </c>
      <c r="W300" s="85">
        <f t="shared" si="326"/>
        <v>12112</v>
      </c>
      <c r="X300" s="85">
        <f t="shared" si="326"/>
        <v>0</v>
      </c>
      <c r="Y300" s="85">
        <f t="shared" si="326"/>
        <v>0</v>
      </c>
      <c r="Z300" s="85">
        <f t="shared" si="326"/>
        <v>855517</v>
      </c>
      <c r="AA300" s="85">
        <f t="shared" si="326"/>
        <v>12112</v>
      </c>
      <c r="AB300" s="85">
        <f t="shared" si="326"/>
        <v>-1533</v>
      </c>
      <c r="AC300" s="85">
        <f t="shared" si="326"/>
        <v>10450</v>
      </c>
      <c r="AD300" s="85">
        <f t="shared" si="326"/>
        <v>0</v>
      </c>
      <c r="AE300" s="85">
        <f t="shared" si="326"/>
        <v>13099</v>
      </c>
      <c r="AF300" s="85">
        <f t="shared" si="326"/>
        <v>2288</v>
      </c>
      <c r="AG300" s="85">
        <f t="shared" si="326"/>
        <v>0</v>
      </c>
      <c r="AH300" s="85">
        <f t="shared" si="326"/>
        <v>879821</v>
      </c>
      <c r="AI300" s="85">
        <f t="shared" si="326"/>
        <v>12112</v>
      </c>
      <c r="AJ300" s="85">
        <f t="shared" si="326"/>
        <v>0</v>
      </c>
      <c r="AK300" s="85">
        <f t="shared" si="326"/>
        <v>0</v>
      </c>
      <c r="AL300" s="85">
        <f t="shared" si="326"/>
        <v>0</v>
      </c>
      <c r="AM300" s="85">
        <f t="shared" si="326"/>
        <v>0</v>
      </c>
      <c r="AN300" s="85">
        <f t="shared" si="326"/>
        <v>879821</v>
      </c>
      <c r="AO300" s="85">
        <f t="shared" si="326"/>
        <v>12112</v>
      </c>
      <c r="AP300" s="85">
        <f t="shared" si="326"/>
        <v>0</v>
      </c>
      <c r="AQ300" s="85">
        <f t="shared" si="326"/>
        <v>0</v>
      </c>
      <c r="AR300" s="85">
        <f t="shared" si="326"/>
        <v>879821</v>
      </c>
      <c r="AS300" s="85">
        <f t="shared" si="326"/>
        <v>12112</v>
      </c>
      <c r="AT300" s="85">
        <f t="shared" si="326"/>
        <v>0</v>
      </c>
      <c r="AU300" s="85">
        <f t="shared" si="326"/>
        <v>0</v>
      </c>
      <c r="AV300" s="85">
        <f t="shared" si="326"/>
        <v>0</v>
      </c>
      <c r="AW300" s="85">
        <f t="shared" si="326"/>
        <v>879821</v>
      </c>
      <c r="AX300" s="85">
        <f t="shared" si="326"/>
        <v>12112</v>
      </c>
      <c r="AY300" s="85">
        <f t="shared" si="326"/>
        <v>0</v>
      </c>
      <c r="AZ300" s="85">
        <f t="shared" si="326"/>
        <v>6835</v>
      </c>
      <c r="BA300" s="85">
        <f t="shared" si="326"/>
        <v>401</v>
      </c>
      <c r="BB300" s="85">
        <f t="shared" si="326"/>
        <v>0</v>
      </c>
      <c r="BC300" s="85">
        <f t="shared" si="326"/>
        <v>0</v>
      </c>
      <c r="BD300" s="85">
        <f t="shared" si="326"/>
        <v>887057</v>
      </c>
      <c r="BE300" s="85">
        <f t="shared" si="326"/>
        <v>12112</v>
      </c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</row>
    <row r="301" spans="1:72" s="8" customFormat="1" ht="39.75" customHeight="1">
      <c r="A301" s="82" t="s">
        <v>129</v>
      </c>
      <c r="B301" s="83" t="s">
        <v>136</v>
      </c>
      <c r="C301" s="83" t="s">
        <v>127</v>
      </c>
      <c r="D301" s="84" t="s">
        <v>62</v>
      </c>
      <c r="E301" s="83" t="s">
        <v>130</v>
      </c>
      <c r="F301" s="74">
        <v>1038669</v>
      </c>
      <c r="G301" s="74">
        <f>H301-F301</f>
        <v>9346</v>
      </c>
      <c r="H301" s="86">
        <v>1048015</v>
      </c>
      <c r="I301" s="86"/>
      <c r="J301" s="86">
        <v>1140471</v>
      </c>
      <c r="K301" s="86">
        <v>-68781</v>
      </c>
      <c r="L301" s="86">
        <v>-75065</v>
      </c>
      <c r="M301" s="74">
        <f>H301+K301</f>
        <v>979234</v>
      </c>
      <c r="N301" s="75"/>
      <c r="O301" s="74">
        <f>P301-M301</f>
        <v>-123717</v>
      </c>
      <c r="P301" s="74">
        <v>855517</v>
      </c>
      <c r="Q301" s="74">
        <v>12112</v>
      </c>
      <c r="R301" s="154"/>
      <c r="S301" s="74">
        <f>P301+R301</f>
        <v>855517</v>
      </c>
      <c r="T301" s="74">
        <v>12112</v>
      </c>
      <c r="U301" s="151"/>
      <c r="V301" s="74">
        <f>U301+S301</f>
        <v>855517</v>
      </c>
      <c r="W301" s="74">
        <f>T301</f>
        <v>12112</v>
      </c>
      <c r="X301" s="155"/>
      <c r="Y301" s="155"/>
      <c r="Z301" s="74">
        <f>V301+X301+Y301</f>
        <v>855517</v>
      </c>
      <c r="AA301" s="74">
        <f>W301+Y301</f>
        <v>12112</v>
      </c>
      <c r="AB301" s="74">
        <f>-2971+1438</f>
        <v>-1533</v>
      </c>
      <c r="AC301" s="74">
        <v>10450</v>
      </c>
      <c r="AD301" s="74"/>
      <c r="AE301" s="74">
        <v>13099</v>
      </c>
      <c r="AF301" s="74">
        <v>2288</v>
      </c>
      <c r="AG301" s="151"/>
      <c r="AH301" s="74">
        <f>Z301+AB301+AC301+AD301+AE301+AF301+AG301</f>
        <v>879821</v>
      </c>
      <c r="AI301" s="74">
        <f>AA301+AG301</f>
        <v>12112</v>
      </c>
      <c r="AJ301" s="74"/>
      <c r="AK301" s="74"/>
      <c r="AL301" s="151"/>
      <c r="AM301" s="151"/>
      <c r="AN301" s="74">
        <f>AH301+AJ301+AK301+AL301+AM301</f>
        <v>879821</v>
      </c>
      <c r="AO301" s="74">
        <f>AI301+AM301</f>
        <v>12112</v>
      </c>
      <c r="AP301" s="150"/>
      <c r="AQ301" s="150"/>
      <c r="AR301" s="74">
        <f>AN301+AP301+AQ301</f>
        <v>879821</v>
      </c>
      <c r="AS301" s="74">
        <f>AO301+AQ301</f>
        <v>12112</v>
      </c>
      <c r="AT301" s="151"/>
      <c r="AU301" s="151"/>
      <c r="AV301" s="151"/>
      <c r="AW301" s="74">
        <f>AR301+AT301+AU301+AV301</f>
        <v>879821</v>
      </c>
      <c r="AX301" s="74">
        <f>AS301+AV301</f>
        <v>12112</v>
      </c>
      <c r="AY301" s="74"/>
      <c r="AZ301" s="74">
        <v>6835</v>
      </c>
      <c r="BA301" s="74">
        <v>401</v>
      </c>
      <c r="BB301" s="150"/>
      <c r="BC301" s="150"/>
      <c r="BD301" s="74">
        <f>AW301+AY301+AZ301+BA301+BB301+BC301</f>
        <v>887057</v>
      </c>
      <c r="BE301" s="74">
        <f>AX301+BC301</f>
        <v>12112</v>
      </c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</row>
    <row r="302" spans="1:72" s="8" customFormat="1" ht="24" customHeight="1">
      <c r="A302" s="82" t="s">
        <v>211</v>
      </c>
      <c r="B302" s="83" t="s">
        <v>136</v>
      </c>
      <c r="C302" s="83" t="s">
        <v>127</v>
      </c>
      <c r="D302" s="84" t="s">
        <v>210</v>
      </c>
      <c r="E302" s="83"/>
      <c r="F302" s="74"/>
      <c r="G302" s="74"/>
      <c r="H302" s="86"/>
      <c r="I302" s="86"/>
      <c r="J302" s="86"/>
      <c r="K302" s="86"/>
      <c r="L302" s="86"/>
      <c r="M302" s="74"/>
      <c r="N302" s="75"/>
      <c r="O302" s="74">
        <f aca="true" t="shared" si="327" ref="O302:AG303">O303</f>
        <v>12000</v>
      </c>
      <c r="P302" s="74">
        <f t="shared" si="327"/>
        <v>12000</v>
      </c>
      <c r="Q302" s="74">
        <f t="shared" si="327"/>
        <v>12000</v>
      </c>
      <c r="R302" s="74">
        <f t="shared" si="327"/>
        <v>0</v>
      </c>
      <c r="S302" s="74">
        <f t="shared" si="327"/>
        <v>12000</v>
      </c>
      <c r="T302" s="74">
        <f t="shared" si="327"/>
        <v>12000</v>
      </c>
      <c r="U302" s="74">
        <f t="shared" si="327"/>
        <v>0</v>
      </c>
      <c r="V302" s="74">
        <f t="shared" si="327"/>
        <v>12000</v>
      </c>
      <c r="W302" s="74">
        <f t="shared" si="327"/>
        <v>12000</v>
      </c>
      <c r="X302" s="74">
        <f t="shared" si="327"/>
        <v>0</v>
      </c>
      <c r="Y302" s="74">
        <f t="shared" si="327"/>
        <v>0</v>
      </c>
      <c r="Z302" s="74">
        <f t="shared" si="327"/>
        <v>12000</v>
      </c>
      <c r="AA302" s="74">
        <f t="shared" si="327"/>
        <v>12000</v>
      </c>
      <c r="AB302" s="74">
        <f t="shared" si="327"/>
        <v>0</v>
      </c>
      <c r="AC302" s="74">
        <f t="shared" si="327"/>
        <v>0</v>
      </c>
      <c r="AD302" s="74">
        <f t="shared" si="327"/>
        <v>0</v>
      </c>
      <c r="AE302" s="74">
        <f t="shared" si="327"/>
        <v>0</v>
      </c>
      <c r="AF302" s="74">
        <f t="shared" si="327"/>
        <v>0</v>
      </c>
      <c r="AG302" s="74">
        <f t="shared" si="327"/>
        <v>0</v>
      </c>
      <c r="AH302" s="74">
        <f aca="true" t="shared" si="328" ref="AB302:AP303">AH303</f>
        <v>12000</v>
      </c>
      <c r="AI302" s="74">
        <f t="shared" si="328"/>
        <v>12000</v>
      </c>
      <c r="AJ302" s="74">
        <f t="shared" si="328"/>
        <v>0</v>
      </c>
      <c r="AK302" s="74">
        <f t="shared" si="328"/>
        <v>0</v>
      </c>
      <c r="AL302" s="74">
        <f t="shared" si="328"/>
        <v>0</v>
      </c>
      <c r="AM302" s="74">
        <f t="shared" si="328"/>
        <v>0</v>
      </c>
      <c r="AN302" s="74">
        <f t="shared" si="328"/>
        <v>12000</v>
      </c>
      <c r="AO302" s="74">
        <f t="shared" si="328"/>
        <v>12000</v>
      </c>
      <c r="AP302" s="74">
        <f t="shared" si="328"/>
        <v>0</v>
      </c>
      <c r="AQ302" s="74">
        <f aca="true" t="shared" si="329" ref="AP302:BE303">AQ303</f>
        <v>0</v>
      </c>
      <c r="AR302" s="74">
        <f t="shared" si="329"/>
        <v>12000</v>
      </c>
      <c r="AS302" s="74">
        <f t="shared" si="329"/>
        <v>12000</v>
      </c>
      <c r="AT302" s="74">
        <f t="shared" si="329"/>
        <v>0</v>
      </c>
      <c r="AU302" s="74">
        <f t="shared" si="329"/>
        <v>0</v>
      </c>
      <c r="AV302" s="74">
        <f t="shared" si="329"/>
        <v>0</v>
      </c>
      <c r="AW302" s="74">
        <f t="shared" si="329"/>
        <v>12000</v>
      </c>
      <c r="AX302" s="74">
        <f t="shared" si="329"/>
        <v>12000</v>
      </c>
      <c r="AY302" s="74">
        <f t="shared" si="329"/>
        <v>0</v>
      </c>
      <c r="AZ302" s="74">
        <f t="shared" si="329"/>
        <v>0</v>
      </c>
      <c r="BA302" s="74">
        <f t="shared" si="329"/>
        <v>0</v>
      </c>
      <c r="BB302" s="74">
        <f t="shared" si="329"/>
        <v>0</v>
      </c>
      <c r="BC302" s="74">
        <f t="shared" si="329"/>
        <v>0</v>
      </c>
      <c r="BD302" s="74">
        <f t="shared" si="329"/>
        <v>12000</v>
      </c>
      <c r="BE302" s="74">
        <f t="shared" si="329"/>
        <v>12000</v>
      </c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</row>
    <row r="303" spans="1:72" s="8" customFormat="1" ht="75.75" customHeight="1">
      <c r="A303" s="82" t="s">
        <v>340</v>
      </c>
      <c r="B303" s="83" t="s">
        <v>136</v>
      </c>
      <c r="C303" s="83" t="s">
        <v>127</v>
      </c>
      <c r="D303" s="84" t="s">
        <v>323</v>
      </c>
      <c r="E303" s="83"/>
      <c r="F303" s="74"/>
      <c r="G303" s="74"/>
      <c r="H303" s="86"/>
      <c r="I303" s="86"/>
      <c r="J303" s="86"/>
      <c r="K303" s="86"/>
      <c r="L303" s="86"/>
      <c r="M303" s="74"/>
      <c r="N303" s="75"/>
      <c r="O303" s="74">
        <f t="shared" si="327"/>
        <v>12000</v>
      </c>
      <c r="P303" s="74">
        <f t="shared" si="327"/>
        <v>12000</v>
      </c>
      <c r="Q303" s="74">
        <f t="shared" si="327"/>
        <v>12000</v>
      </c>
      <c r="R303" s="74">
        <f t="shared" si="327"/>
        <v>0</v>
      </c>
      <c r="S303" s="74">
        <f t="shared" si="327"/>
        <v>12000</v>
      </c>
      <c r="T303" s="74">
        <f t="shared" si="327"/>
        <v>12000</v>
      </c>
      <c r="U303" s="74">
        <f t="shared" si="327"/>
        <v>0</v>
      </c>
      <c r="V303" s="74">
        <f t="shared" si="327"/>
        <v>12000</v>
      </c>
      <c r="W303" s="74">
        <f t="shared" si="327"/>
        <v>12000</v>
      </c>
      <c r="X303" s="74">
        <f t="shared" si="327"/>
        <v>0</v>
      </c>
      <c r="Y303" s="74">
        <f t="shared" si="327"/>
        <v>0</v>
      </c>
      <c r="Z303" s="74">
        <f t="shared" si="327"/>
        <v>12000</v>
      </c>
      <c r="AA303" s="74">
        <f t="shared" si="327"/>
        <v>12000</v>
      </c>
      <c r="AB303" s="74">
        <f t="shared" si="328"/>
        <v>0</v>
      </c>
      <c r="AC303" s="74">
        <f t="shared" si="328"/>
        <v>0</v>
      </c>
      <c r="AD303" s="74">
        <f t="shared" si="328"/>
        <v>0</v>
      </c>
      <c r="AE303" s="74">
        <f t="shared" si="328"/>
        <v>0</v>
      </c>
      <c r="AF303" s="74">
        <f t="shared" si="328"/>
        <v>0</v>
      </c>
      <c r="AG303" s="74">
        <f t="shared" si="328"/>
        <v>0</v>
      </c>
      <c r="AH303" s="74">
        <f t="shared" si="328"/>
        <v>12000</v>
      </c>
      <c r="AI303" s="74">
        <f t="shared" si="328"/>
        <v>12000</v>
      </c>
      <c r="AJ303" s="74">
        <f t="shared" si="328"/>
        <v>0</v>
      </c>
      <c r="AK303" s="74">
        <f t="shared" si="328"/>
        <v>0</v>
      </c>
      <c r="AL303" s="74">
        <f t="shared" si="328"/>
        <v>0</v>
      </c>
      <c r="AM303" s="74">
        <f t="shared" si="328"/>
        <v>0</v>
      </c>
      <c r="AN303" s="74">
        <f t="shared" si="328"/>
        <v>12000</v>
      </c>
      <c r="AO303" s="74">
        <f t="shared" si="328"/>
        <v>12000</v>
      </c>
      <c r="AP303" s="74">
        <f t="shared" si="329"/>
        <v>0</v>
      </c>
      <c r="AQ303" s="74">
        <f t="shared" si="329"/>
        <v>0</v>
      </c>
      <c r="AR303" s="74">
        <f t="shared" si="329"/>
        <v>12000</v>
      </c>
      <c r="AS303" s="74">
        <f t="shared" si="329"/>
        <v>12000</v>
      </c>
      <c r="AT303" s="74">
        <f t="shared" si="329"/>
        <v>0</v>
      </c>
      <c r="AU303" s="74">
        <f t="shared" si="329"/>
        <v>0</v>
      </c>
      <c r="AV303" s="74">
        <f t="shared" si="329"/>
        <v>0</v>
      </c>
      <c r="AW303" s="74">
        <f t="shared" si="329"/>
        <v>12000</v>
      </c>
      <c r="AX303" s="74">
        <f t="shared" si="329"/>
        <v>12000</v>
      </c>
      <c r="AY303" s="74">
        <f t="shared" si="329"/>
        <v>0</v>
      </c>
      <c r="AZ303" s="74">
        <f t="shared" si="329"/>
        <v>0</v>
      </c>
      <c r="BA303" s="74">
        <f t="shared" si="329"/>
        <v>0</v>
      </c>
      <c r="BB303" s="74">
        <f t="shared" si="329"/>
        <v>0</v>
      </c>
      <c r="BC303" s="74">
        <f t="shared" si="329"/>
        <v>0</v>
      </c>
      <c r="BD303" s="74">
        <f t="shared" si="329"/>
        <v>12000</v>
      </c>
      <c r="BE303" s="74">
        <f t="shared" si="329"/>
        <v>12000</v>
      </c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</row>
    <row r="304" spans="1:72" s="8" customFormat="1" ht="112.5" customHeight="1">
      <c r="A304" s="82" t="s">
        <v>252</v>
      </c>
      <c r="B304" s="83" t="s">
        <v>136</v>
      </c>
      <c r="C304" s="83" t="s">
        <v>127</v>
      </c>
      <c r="D304" s="84" t="s">
        <v>323</v>
      </c>
      <c r="E304" s="83" t="s">
        <v>152</v>
      </c>
      <c r="F304" s="74"/>
      <c r="G304" s="74"/>
      <c r="H304" s="86"/>
      <c r="I304" s="86"/>
      <c r="J304" s="86"/>
      <c r="K304" s="86"/>
      <c r="L304" s="86"/>
      <c r="M304" s="74"/>
      <c r="N304" s="75"/>
      <c r="O304" s="74">
        <f>P304-M304</f>
        <v>12000</v>
      </c>
      <c r="P304" s="74">
        <v>12000</v>
      </c>
      <c r="Q304" s="74">
        <v>12000</v>
      </c>
      <c r="R304" s="154"/>
      <c r="S304" s="74">
        <f>P304+R304</f>
        <v>12000</v>
      </c>
      <c r="T304" s="74">
        <v>12000</v>
      </c>
      <c r="U304" s="151"/>
      <c r="V304" s="74">
        <f>U304+S304</f>
        <v>12000</v>
      </c>
      <c r="W304" s="74">
        <f>T304</f>
        <v>12000</v>
      </c>
      <c r="X304" s="155"/>
      <c r="Y304" s="155"/>
      <c r="Z304" s="74">
        <f>V304+X304+Y304</f>
        <v>12000</v>
      </c>
      <c r="AA304" s="74">
        <f>W304+Y304</f>
        <v>12000</v>
      </c>
      <c r="AB304" s="151"/>
      <c r="AC304" s="151"/>
      <c r="AD304" s="151"/>
      <c r="AE304" s="151"/>
      <c r="AF304" s="151"/>
      <c r="AG304" s="151"/>
      <c r="AH304" s="74">
        <f>Z304+AB304+AC304+AD304+AE304+AF304+AG304</f>
        <v>12000</v>
      </c>
      <c r="AI304" s="74">
        <f>AA304+AG304</f>
        <v>12000</v>
      </c>
      <c r="AJ304" s="74"/>
      <c r="AK304" s="74"/>
      <c r="AL304" s="151"/>
      <c r="AM304" s="151"/>
      <c r="AN304" s="74">
        <f>AH304+AJ304+AK304+AL304+AM304</f>
        <v>12000</v>
      </c>
      <c r="AO304" s="74">
        <f>AI304+AM304</f>
        <v>12000</v>
      </c>
      <c r="AP304" s="150"/>
      <c r="AQ304" s="150"/>
      <c r="AR304" s="74">
        <f>AN304+AP304+AQ304</f>
        <v>12000</v>
      </c>
      <c r="AS304" s="74">
        <f>AO304+AQ304</f>
        <v>12000</v>
      </c>
      <c r="AT304" s="151"/>
      <c r="AU304" s="151"/>
      <c r="AV304" s="151"/>
      <c r="AW304" s="74">
        <f>AR304+AT304+AU304+AV304</f>
        <v>12000</v>
      </c>
      <c r="AX304" s="74">
        <f>AS304+AV304</f>
        <v>12000</v>
      </c>
      <c r="AY304" s="74"/>
      <c r="AZ304" s="74"/>
      <c r="BA304" s="74"/>
      <c r="BB304" s="150"/>
      <c r="BC304" s="150"/>
      <c r="BD304" s="74">
        <f>AW304+AY304+AZ304+BA304+BB304+BC304</f>
        <v>12000</v>
      </c>
      <c r="BE304" s="74">
        <f>AX304+BC304</f>
        <v>12000</v>
      </c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</row>
    <row r="305" spans="1:57" ht="15">
      <c r="A305" s="104"/>
      <c r="B305" s="105"/>
      <c r="C305" s="105"/>
      <c r="D305" s="106"/>
      <c r="E305" s="105"/>
      <c r="F305" s="60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8"/>
      <c r="V305" s="59"/>
      <c r="W305" s="59"/>
      <c r="X305" s="56"/>
      <c r="Y305" s="56"/>
      <c r="Z305" s="60"/>
      <c r="AA305" s="60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9"/>
      <c r="AQ305" s="59"/>
      <c r="AR305" s="59"/>
      <c r="AS305" s="59"/>
      <c r="AT305" s="58"/>
      <c r="AU305" s="58"/>
      <c r="AV305" s="58"/>
      <c r="AW305" s="58"/>
      <c r="AX305" s="58"/>
      <c r="AY305" s="59"/>
      <c r="AZ305" s="59"/>
      <c r="BA305" s="59"/>
      <c r="BB305" s="59"/>
      <c r="BC305" s="59"/>
      <c r="BD305" s="59"/>
      <c r="BE305" s="59"/>
    </row>
    <row r="306" spans="1:72" s="12" customFormat="1" ht="18.75">
      <c r="A306" s="68" t="s">
        <v>63</v>
      </c>
      <c r="B306" s="69" t="s">
        <v>136</v>
      </c>
      <c r="C306" s="69" t="s">
        <v>128</v>
      </c>
      <c r="D306" s="80"/>
      <c r="E306" s="69"/>
      <c r="F306" s="81">
        <f aca="true" t="shared" si="330" ref="F306:N306">F311+F309+F307</f>
        <v>1107938</v>
      </c>
      <c r="G306" s="81">
        <f t="shared" si="330"/>
        <v>205798</v>
      </c>
      <c r="H306" s="81">
        <f t="shared" si="330"/>
        <v>1313736</v>
      </c>
      <c r="I306" s="81">
        <f t="shared" si="330"/>
        <v>0</v>
      </c>
      <c r="J306" s="81">
        <f t="shared" si="330"/>
        <v>1475986</v>
      </c>
      <c r="K306" s="81">
        <f t="shared" si="330"/>
        <v>-144415</v>
      </c>
      <c r="L306" s="81">
        <f t="shared" si="330"/>
        <v>-157319</v>
      </c>
      <c r="M306" s="81">
        <f t="shared" si="330"/>
        <v>1169321</v>
      </c>
      <c r="N306" s="81">
        <f t="shared" si="330"/>
        <v>0</v>
      </c>
      <c r="O306" s="81">
        <f aca="true" t="shared" si="331" ref="O306:T306">O311+O309+O307</f>
        <v>-201398</v>
      </c>
      <c r="P306" s="81">
        <f t="shared" si="331"/>
        <v>967923</v>
      </c>
      <c r="Q306" s="81">
        <f t="shared" si="331"/>
        <v>0</v>
      </c>
      <c r="R306" s="81">
        <f t="shared" si="331"/>
        <v>0</v>
      </c>
      <c r="S306" s="81">
        <f t="shared" si="331"/>
        <v>967923</v>
      </c>
      <c r="T306" s="81">
        <f t="shared" si="331"/>
        <v>0</v>
      </c>
      <c r="U306" s="81">
        <f aca="true" t="shared" si="332" ref="U306:Z306">U311+U309+U307</f>
        <v>0</v>
      </c>
      <c r="V306" s="81">
        <f t="shared" si="332"/>
        <v>967923</v>
      </c>
      <c r="W306" s="81">
        <f t="shared" si="332"/>
        <v>0</v>
      </c>
      <c r="X306" s="81">
        <f t="shared" si="332"/>
        <v>9669</v>
      </c>
      <c r="Y306" s="81">
        <f t="shared" si="332"/>
        <v>0</v>
      </c>
      <c r="Z306" s="81">
        <f t="shared" si="332"/>
        <v>977592</v>
      </c>
      <c r="AA306" s="81">
        <f aca="true" t="shared" si="333" ref="AA306:AH306">AA311+AA309+AA307</f>
        <v>0</v>
      </c>
      <c r="AB306" s="81">
        <f t="shared" si="333"/>
        <v>-2699</v>
      </c>
      <c r="AC306" s="81">
        <f>AC311+AC309+AC307</f>
        <v>51373</v>
      </c>
      <c r="AD306" s="81">
        <f>AD311+AD309+AD307</f>
        <v>123</v>
      </c>
      <c r="AE306" s="81">
        <f>AE311+AE309+AE307</f>
        <v>38153</v>
      </c>
      <c r="AF306" s="81">
        <f>AF311+AF309+AF307</f>
        <v>4325</v>
      </c>
      <c r="AG306" s="81">
        <f t="shared" si="333"/>
        <v>0</v>
      </c>
      <c r="AH306" s="81">
        <f t="shared" si="333"/>
        <v>1068867</v>
      </c>
      <c r="AI306" s="81">
        <f aca="true" t="shared" si="334" ref="AI306:AO306">AI311+AI309+AI307</f>
        <v>0</v>
      </c>
      <c r="AJ306" s="81">
        <f t="shared" si="334"/>
        <v>5690</v>
      </c>
      <c r="AK306" s="81">
        <f t="shared" si="334"/>
        <v>0</v>
      </c>
      <c r="AL306" s="81">
        <f t="shared" si="334"/>
        <v>0</v>
      </c>
      <c r="AM306" s="81">
        <f t="shared" si="334"/>
        <v>357215</v>
      </c>
      <c r="AN306" s="81">
        <f t="shared" si="334"/>
        <v>1431772</v>
      </c>
      <c r="AO306" s="81">
        <f t="shared" si="334"/>
        <v>357215</v>
      </c>
      <c r="AP306" s="81">
        <f aca="true" t="shared" si="335" ref="AP306:AX306">AP311+AP309+AP307</f>
        <v>120</v>
      </c>
      <c r="AQ306" s="81">
        <f t="shared" si="335"/>
        <v>0</v>
      </c>
      <c r="AR306" s="81">
        <f t="shared" si="335"/>
        <v>1431892</v>
      </c>
      <c r="AS306" s="81">
        <f t="shared" si="335"/>
        <v>357215</v>
      </c>
      <c r="AT306" s="81">
        <f t="shared" si="335"/>
        <v>-103</v>
      </c>
      <c r="AU306" s="81">
        <f t="shared" si="335"/>
        <v>15780</v>
      </c>
      <c r="AV306" s="81">
        <f t="shared" si="335"/>
        <v>0</v>
      </c>
      <c r="AW306" s="81">
        <f t="shared" si="335"/>
        <v>1447569</v>
      </c>
      <c r="AX306" s="81">
        <f t="shared" si="335"/>
        <v>357215</v>
      </c>
      <c r="AY306" s="81">
        <f aca="true" t="shared" si="336" ref="AY306:BE306">AY311+AY309+AY307</f>
        <v>-1920</v>
      </c>
      <c r="AZ306" s="81">
        <f t="shared" si="336"/>
        <v>3485</v>
      </c>
      <c r="BA306" s="81">
        <f>BA311+BA309+BA307</f>
        <v>2861</v>
      </c>
      <c r="BB306" s="81">
        <f t="shared" si="336"/>
        <v>0</v>
      </c>
      <c r="BC306" s="81">
        <f t="shared" si="336"/>
        <v>0</v>
      </c>
      <c r="BD306" s="81">
        <f t="shared" si="336"/>
        <v>1451995</v>
      </c>
      <c r="BE306" s="81">
        <f t="shared" si="336"/>
        <v>357215</v>
      </c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</row>
    <row r="307" spans="1:72" s="12" customFormat="1" ht="55.5" customHeight="1">
      <c r="A307" s="82" t="s">
        <v>151</v>
      </c>
      <c r="B307" s="83" t="s">
        <v>136</v>
      </c>
      <c r="C307" s="83" t="s">
        <v>128</v>
      </c>
      <c r="D307" s="84" t="s">
        <v>38</v>
      </c>
      <c r="E307" s="153"/>
      <c r="F307" s="85">
        <f aca="true" t="shared" si="337" ref="F307:BE307">F308</f>
        <v>67263</v>
      </c>
      <c r="G307" s="85">
        <f t="shared" si="337"/>
        <v>13412</v>
      </c>
      <c r="H307" s="85">
        <f t="shared" si="337"/>
        <v>80675</v>
      </c>
      <c r="I307" s="85">
        <f t="shared" si="337"/>
        <v>0</v>
      </c>
      <c r="J307" s="85">
        <f t="shared" si="337"/>
        <v>110207</v>
      </c>
      <c r="K307" s="85">
        <f t="shared" si="337"/>
        <v>0</v>
      </c>
      <c r="L307" s="85">
        <f t="shared" si="337"/>
        <v>0</v>
      </c>
      <c r="M307" s="85">
        <f t="shared" si="337"/>
        <v>80675</v>
      </c>
      <c r="N307" s="85">
        <f t="shared" si="337"/>
        <v>0</v>
      </c>
      <c r="O307" s="85">
        <f t="shared" si="337"/>
        <v>-80075</v>
      </c>
      <c r="P307" s="85">
        <f t="shared" si="337"/>
        <v>600</v>
      </c>
      <c r="Q307" s="85">
        <f t="shared" si="337"/>
        <v>0</v>
      </c>
      <c r="R307" s="85">
        <f t="shared" si="337"/>
        <v>0</v>
      </c>
      <c r="S307" s="85">
        <f t="shared" si="337"/>
        <v>600</v>
      </c>
      <c r="T307" s="85">
        <f t="shared" si="337"/>
        <v>0</v>
      </c>
      <c r="U307" s="85">
        <f t="shared" si="337"/>
        <v>0</v>
      </c>
      <c r="V307" s="85">
        <f t="shared" si="337"/>
        <v>600</v>
      </c>
      <c r="W307" s="85">
        <f t="shared" si="337"/>
        <v>0</v>
      </c>
      <c r="X307" s="85">
        <f t="shared" si="337"/>
        <v>0</v>
      </c>
      <c r="Y307" s="85">
        <f t="shared" si="337"/>
        <v>0</v>
      </c>
      <c r="Z307" s="85">
        <f t="shared" si="337"/>
        <v>600</v>
      </c>
      <c r="AA307" s="85">
        <f t="shared" si="337"/>
        <v>0</v>
      </c>
      <c r="AB307" s="85">
        <f t="shared" si="337"/>
        <v>0</v>
      </c>
      <c r="AC307" s="85">
        <f t="shared" si="337"/>
        <v>0</v>
      </c>
      <c r="AD307" s="85">
        <f t="shared" si="337"/>
        <v>0</v>
      </c>
      <c r="AE307" s="85">
        <f t="shared" si="337"/>
        <v>0</v>
      </c>
      <c r="AF307" s="85">
        <f t="shared" si="337"/>
        <v>0</v>
      </c>
      <c r="AG307" s="85">
        <f t="shared" si="337"/>
        <v>0</v>
      </c>
      <c r="AH307" s="85">
        <f t="shared" si="337"/>
        <v>600</v>
      </c>
      <c r="AI307" s="85">
        <f t="shared" si="337"/>
        <v>0</v>
      </c>
      <c r="AJ307" s="85">
        <f t="shared" si="337"/>
        <v>0</v>
      </c>
      <c r="AK307" s="85">
        <f t="shared" si="337"/>
        <v>0</v>
      </c>
      <c r="AL307" s="85">
        <f t="shared" si="337"/>
        <v>0</v>
      </c>
      <c r="AM307" s="85">
        <f t="shared" si="337"/>
        <v>0</v>
      </c>
      <c r="AN307" s="85">
        <f t="shared" si="337"/>
        <v>600</v>
      </c>
      <c r="AO307" s="85">
        <f t="shared" si="337"/>
        <v>0</v>
      </c>
      <c r="AP307" s="85">
        <f t="shared" si="337"/>
        <v>0</v>
      </c>
      <c r="AQ307" s="85">
        <f t="shared" si="337"/>
        <v>0</v>
      </c>
      <c r="AR307" s="85">
        <f t="shared" si="337"/>
        <v>600</v>
      </c>
      <c r="AS307" s="85">
        <f t="shared" si="337"/>
        <v>0</v>
      </c>
      <c r="AT307" s="85">
        <f t="shared" si="337"/>
        <v>-103</v>
      </c>
      <c r="AU307" s="85">
        <f t="shared" si="337"/>
        <v>0</v>
      </c>
      <c r="AV307" s="85">
        <f t="shared" si="337"/>
        <v>0</v>
      </c>
      <c r="AW307" s="85">
        <f t="shared" si="337"/>
        <v>497</v>
      </c>
      <c r="AX307" s="85">
        <f t="shared" si="337"/>
        <v>0</v>
      </c>
      <c r="AY307" s="85">
        <f t="shared" si="337"/>
        <v>0</v>
      </c>
      <c r="AZ307" s="85">
        <f t="shared" si="337"/>
        <v>0</v>
      </c>
      <c r="BA307" s="85">
        <f t="shared" si="337"/>
        <v>0</v>
      </c>
      <c r="BB307" s="85">
        <f t="shared" si="337"/>
        <v>0</v>
      </c>
      <c r="BC307" s="85">
        <f t="shared" si="337"/>
        <v>0</v>
      </c>
      <c r="BD307" s="85">
        <f t="shared" si="337"/>
        <v>497</v>
      </c>
      <c r="BE307" s="85">
        <f t="shared" si="337"/>
        <v>0</v>
      </c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</row>
    <row r="308" spans="1:72" s="12" customFormat="1" ht="111" customHeight="1">
      <c r="A308" s="82" t="s">
        <v>252</v>
      </c>
      <c r="B308" s="83" t="s">
        <v>136</v>
      </c>
      <c r="C308" s="83" t="s">
        <v>128</v>
      </c>
      <c r="D308" s="84" t="s">
        <v>38</v>
      </c>
      <c r="E308" s="83" t="s">
        <v>152</v>
      </c>
      <c r="F308" s="74">
        <v>67263</v>
      </c>
      <c r="G308" s="74">
        <f>H308-F308</f>
        <v>13412</v>
      </c>
      <c r="H308" s="92">
        <v>80675</v>
      </c>
      <c r="I308" s="92"/>
      <c r="J308" s="92">
        <v>110207</v>
      </c>
      <c r="K308" s="156"/>
      <c r="L308" s="156"/>
      <c r="M308" s="74">
        <f>H308+K308</f>
        <v>80675</v>
      </c>
      <c r="N308" s="75"/>
      <c r="O308" s="74">
        <f>P308-M308</f>
        <v>-80075</v>
      </c>
      <c r="P308" s="74">
        <v>600</v>
      </c>
      <c r="Q308" s="74"/>
      <c r="R308" s="156"/>
      <c r="S308" s="74">
        <f>P308+R308</f>
        <v>600</v>
      </c>
      <c r="T308" s="74"/>
      <c r="U308" s="101"/>
      <c r="V308" s="74">
        <f>U308+S308</f>
        <v>600</v>
      </c>
      <c r="W308" s="74">
        <f>T308</f>
        <v>0</v>
      </c>
      <c r="X308" s="102"/>
      <c r="Y308" s="102"/>
      <c r="Z308" s="74">
        <f>V308+X308+Y308</f>
        <v>600</v>
      </c>
      <c r="AA308" s="74">
        <f>W308+Y308</f>
        <v>0</v>
      </c>
      <c r="AB308" s="101"/>
      <c r="AC308" s="101"/>
      <c r="AD308" s="101"/>
      <c r="AE308" s="101"/>
      <c r="AF308" s="101"/>
      <c r="AG308" s="101"/>
      <c r="AH308" s="74">
        <f>Z308+AB308+AC308+AD308+AE308+AF308+AG308</f>
        <v>600</v>
      </c>
      <c r="AI308" s="74">
        <f>AA308+AG308</f>
        <v>0</v>
      </c>
      <c r="AJ308" s="74"/>
      <c r="AK308" s="74"/>
      <c r="AL308" s="101"/>
      <c r="AM308" s="101"/>
      <c r="AN308" s="74">
        <f>AH308+AJ308+AK308+AL308+AM308</f>
        <v>600</v>
      </c>
      <c r="AO308" s="74">
        <f>AI308+AM308</f>
        <v>0</v>
      </c>
      <c r="AP308" s="103"/>
      <c r="AQ308" s="103"/>
      <c r="AR308" s="74">
        <f>AN308+AP308+AQ308</f>
        <v>600</v>
      </c>
      <c r="AS308" s="74">
        <f>AO308+AQ308</f>
        <v>0</v>
      </c>
      <c r="AT308" s="75">
        <v>-103</v>
      </c>
      <c r="AU308" s="101"/>
      <c r="AV308" s="101"/>
      <c r="AW308" s="74">
        <f>AR308+AT308+AU308+AV308</f>
        <v>497</v>
      </c>
      <c r="AX308" s="74">
        <f>AS308+AV308</f>
        <v>0</v>
      </c>
      <c r="AY308" s="74"/>
      <c r="AZ308" s="74"/>
      <c r="BA308" s="74"/>
      <c r="BB308" s="103"/>
      <c r="BC308" s="103"/>
      <c r="BD308" s="74">
        <f>AW308+AY308+AZ308+BA308+BB308+BC308</f>
        <v>497</v>
      </c>
      <c r="BE308" s="74">
        <f>AX308+BC308</f>
        <v>0</v>
      </c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</row>
    <row r="309" spans="1:72" s="12" customFormat="1" ht="39.75" customHeight="1">
      <c r="A309" s="82" t="s">
        <v>255</v>
      </c>
      <c r="B309" s="83" t="s">
        <v>136</v>
      </c>
      <c r="C309" s="83" t="s">
        <v>128</v>
      </c>
      <c r="D309" s="84" t="s">
        <v>64</v>
      </c>
      <c r="E309" s="83"/>
      <c r="F309" s="85">
        <f aca="true" t="shared" si="338" ref="F309:BE309">F310</f>
        <v>573526</v>
      </c>
      <c r="G309" s="85">
        <f t="shared" si="338"/>
        <v>82674</v>
      </c>
      <c r="H309" s="85">
        <f t="shared" si="338"/>
        <v>656200</v>
      </c>
      <c r="I309" s="85">
        <f t="shared" si="338"/>
        <v>0</v>
      </c>
      <c r="J309" s="85">
        <f t="shared" si="338"/>
        <v>739716</v>
      </c>
      <c r="K309" s="85">
        <f t="shared" si="338"/>
        <v>-119300</v>
      </c>
      <c r="L309" s="85">
        <f t="shared" si="338"/>
        <v>-130548</v>
      </c>
      <c r="M309" s="85">
        <f t="shared" si="338"/>
        <v>536900</v>
      </c>
      <c r="N309" s="85">
        <f t="shared" si="338"/>
        <v>0</v>
      </c>
      <c r="O309" s="85">
        <f t="shared" si="338"/>
        <v>-31823</v>
      </c>
      <c r="P309" s="85">
        <f t="shared" si="338"/>
        <v>505077</v>
      </c>
      <c r="Q309" s="85">
        <f t="shared" si="338"/>
        <v>0</v>
      </c>
      <c r="R309" s="85">
        <f t="shared" si="338"/>
        <v>0</v>
      </c>
      <c r="S309" s="85">
        <f t="shared" si="338"/>
        <v>505077</v>
      </c>
      <c r="T309" s="85">
        <f t="shared" si="338"/>
        <v>0</v>
      </c>
      <c r="U309" s="85">
        <f t="shared" si="338"/>
        <v>0</v>
      </c>
      <c r="V309" s="85">
        <f t="shared" si="338"/>
        <v>505077</v>
      </c>
      <c r="W309" s="85">
        <f t="shared" si="338"/>
        <v>0</v>
      </c>
      <c r="X309" s="85">
        <f t="shared" si="338"/>
        <v>0</v>
      </c>
      <c r="Y309" s="85">
        <f t="shared" si="338"/>
        <v>0</v>
      </c>
      <c r="Z309" s="85">
        <f t="shared" si="338"/>
        <v>505077</v>
      </c>
      <c r="AA309" s="85">
        <f t="shared" si="338"/>
        <v>0</v>
      </c>
      <c r="AB309" s="85">
        <f t="shared" si="338"/>
        <v>-2414</v>
      </c>
      <c r="AC309" s="85">
        <f t="shared" si="338"/>
        <v>44988</v>
      </c>
      <c r="AD309" s="85">
        <f t="shared" si="338"/>
        <v>39</v>
      </c>
      <c r="AE309" s="85">
        <f t="shared" si="338"/>
        <v>35438</v>
      </c>
      <c r="AF309" s="85">
        <f t="shared" si="338"/>
        <v>3908</v>
      </c>
      <c r="AG309" s="85">
        <f t="shared" si="338"/>
        <v>0</v>
      </c>
      <c r="AH309" s="85">
        <f t="shared" si="338"/>
        <v>587036</v>
      </c>
      <c r="AI309" s="85">
        <f t="shared" si="338"/>
        <v>0</v>
      </c>
      <c r="AJ309" s="85">
        <f t="shared" si="338"/>
        <v>2438</v>
      </c>
      <c r="AK309" s="85">
        <f t="shared" si="338"/>
        <v>0</v>
      </c>
      <c r="AL309" s="85">
        <f t="shared" si="338"/>
        <v>0</v>
      </c>
      <c r="AM309" s="85">
        <f t="shared" si="338"/>
        <v>0</v>
      </c>
      <c r="AN309" s="85">
        <f t="shared" si="338"/>
        <v>589474</v>
      </c>
      <c r="AO309" s="85">
        <f t="shared" si="338"/>
        <v>0</v>
      </c>
      <c r="AP309" s="85">
        <f t="shared" si="338"/>
        <v>120</v>
      </c>
      <c r="AQ309" s="85">
        <f t="shared" si="338"/>
        <v>0</v>
      </c>
      <c r="AR309" s="85">
        <f t="shared" si="338"/>
        <v>589594</v>
      </c>
      <c r="AS309" s="85">
        <f t="shared" si="338"/>
        <v>0</v>
      </c>
      <c r="AT309" s="85">
        <f t="shared" si="338"/>
        <v>0</v>
      </c>
      <c r="AU309" s="85">
        <f t="shared" si="338"/>
        <v>15780</v>
      </c>
      <c r="AV309" s="85">
        <f t="shared" si="338"/>
        <v>0</v>
      </c>
      <c r="AW309" s="85">
        <f t="shared" si="338"/>
        <v>605374</v>
      </c>
      <c r="AX309" s="85">
        <f t="shared" si="338"/>
        <v>0</v>
      </c>
      <c r="AY309" s="85">
        <f t="shared" si="338"/>
        <v>-1920</v>
      </c>
      <c r="AZ309" s="85">
        <f t="shared" si="338"/>
        <v>1155</v>
      </c>
      <c r="BA309" s="85">
        <f t="shared" si="338"/>
        <v>2838</v>
      </c>
      <c r="BB309" s="85">
        <f t="shared" si="338"/>
        <v>0</v>
      </c>
      <c r="BC309" s="85">
        <f t="shared" si="338"/>
        <v>0</v>
      </c>
      <c r="BD309" s="85">
        <f t="shared" si="338"/>
        <v>607447</v>
      </c>
      <c r="BE309" s="85">
        <f t="shared" si="338"/>
        <v>0</v>
      </c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</row>
    <row r="310" spans="1:72" s="12" customFormat="1" ht="33.75">
      <c r="A310" s="82" t="s">
        <v>129</v>
      </c>
      <c r="B310" s="83" t="s">
        <v>136</v>
      </c>
      <c r="C310" s="83" t="s">
        <v>128</v>
      </c>
      <c r="D310" s="84" t="s">
        <v>64</v>
      </c>
      <c r="E310" s="83" t="s">
        <v>130</v>
      </c>
      <c r="F310" s="74">
        <v>573526</v>
      </c>
      <c r="G310" s="74">
        <f>H310-F310</f>
        <v>82674</v>
      </c>
      <c r="H310" s="92">
        <f>12408+646284-2492</f>
        <v>656200</v>
      </c>
      <c r="I310" s="92"/>
      <c r="J310" s="92">
        <f>13753+728818-2855</f>
        <v>739716</v>
      </c>
      <c r="K310" s="92">
        <v>-119300</v>
      </c>
      <c r="L310" s="92">
        <v>-130548</v>
      </c>
      <c r="M310" s="74">
        <f>H310+K310</f>
        <v>536900</v>
      </c>
      <c r="N310" s="75"/>
      <c r="O310" s="74">
        <f>P310-M310</f>
        <v>-31823</v>
      </c>
      <c r="P310" s="74">
        <f>9817+495260</f>
        <v>505077</v>
      </c>
      <c r="Q310" s="74"/>
      <c r="R310" s="156"/>
      <c r="S310" s="74">
        <f>P310+R310</f>
        <v>505077</v>
      </c>
      <c r="T310" s="74"/>
      <c r="U310" s="101"/>
      <c r="V310" s="74">
        <f>U310+S310</f>
        <v>505077</v>
      </c>
      <c r="W310" s="74">
        <f>T310</f>
        <v>0</v>
      </c>
      <c r="X310" s="102"/>
      <c r="Y310" s="102"/>
      <c r="Z310" s="74">
        <f>V310+X310+Y310</f>
        <v>505077</v>
      </c>
      <c r="AA310" s="74">
        <f>W310+Y310</f>
        <v>0</v>
      </c>
      <c r="AB310" s="74">
        <f>-99+65-6618+4238</f>
        <v>-2414</v>
      </c>
      <c r="AC310" s="74">
        <v>44988</v>
      </c>
      <c r="AD310" s="74">
        <v>39</v>
      </c>
      <c r="AE310" s="74">
        <f>454+34984</f>
        <v>35438</v>
      </c>
      <c r="AF310" s="74">
        <f>67+3841</f>
        <v>3908</v>
      </c>
      <c r="AG310" s="101"/>
      <c r="AH310" s="74">
        <f>Z310+AB310+AC310+AD310+AE310+AF310+AG310</f>
        <v>587036</v>
      </c>
      <c r="AI310" s="74">
        <f>AA310+AG310</f>
        <v>0</v>
      </c>
      <c r="AJ310" s="74">
        <v>2438</v>
      </c>
      <c r="AK310" s="74"/>
      <c r="AL310" s="101"/>
      <c r="AM310" s="101"/>
      <c r="AN310" s="74">
        <f>AH310+AJ310+AK310+AL310+AM310</f>
        <v>589474</v>
      </c>
      <c r="AO310" s="74">
        <f>AI310+AM310</f>
        <v>0</v>
      </c>
      <c r="AP310" s="75">
        <v>120</v>
      </c>
      <c r="AQ310" s="103"/>
      <c r="AR310" s="74">
        <f>AN310+AP310+AQ310</f>
        <v>589594</v>
      </c>
      <c r="AS310" s="74">
        <f>AO310+AQ310</f>
        <v>0</v>
      </c>
      <c r="AT310" s="74"/>
      <c r="AU310" s="74">
        <f>15780</f>
        <v>15780</v>
      </c>
      <c r="AV310" s="74"/>
      <c r="AW310" s="74">
        <f>AR310+AT310+AU310+AV310</f>
        <v>605374</v>
      </c>
      <c r="AX310" s="74">
        <f>AS310+AV310</f>
        <v>0</v>
      </c>
      <c r="AY310" s="74">
        <v>-1920</v>
      </c>
      <c r="AZ310" s="74">
        <f>701+454</f>
        <v>1155</v>
      </c>
      <c r="BA310" s="74">
        <f>-20+2858</f>
        <v>2838</v>
      </c>
      <c r="BB310" s="103"/>
      <c r="BC310" s="103"/>
      <c r="BD310" s="74">
        <f>AW310+AY310+AZ310+BA310+BB310+BC310</f>
        <v>607447</v>
      </c>
      <c r="BE310" s="74">
        <f>AX310+BC310</f>
        <v>0</v>
      </c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</row>
    <row r="311" spans="1:72" s="12" customFormat="1" ht="39" customHeight="1">
      <c r="A311" s="82" t="s">
        <v>65</v>
      </c>
      <c r="B311" s="83" t="s">
        <v>136</v>
      </c>
      <c r="C311" s="83" t="s">
        <v>128</v>
      </c>
      <c r="D311" s="84" t="s">
        <v>66</v>
      </c>
      <c r="E311" s="83"/>
      <c r="F311" s="85">
        <f aca="true" t="shared" si="339" ref="F311:BE311">F312</f>
        <v>467149</v>
      </c>
      <c r="G311" s="85">
        <f t="shared" si="339"/>
        <v>109712</v>
      </c>
      <c r="H311" s="85">
        <f t="shared" si="339"/>
        <v>576861</v>
      </c>
      <c r="I311" s="85">
        <f t="shared" si="339"/>
        <v>0</v>
      </c>
      <c r="J311" s="85">
        <f t="shared" si="339"/>
        <v>626063</v>
      </c>
      <c r="K311" s="85">
        <f t="shared" si="339"/>
        <v>-25115</v>
      </c>
      <c r="L311" s="85">
        <f t="shared" si="339"/>
        <v>-26771</v>
      </c>
      <c r="M311" s="85">
        <f t="shared" si="339"/>
        <v>551746</v>
      </c>
      <c r="N311" s="85">
        <f t="shared" si="339"/>
        <v>0</v>
      </c>
      <c r="O311" s="85">
        <f t="shared" si="339"/>
        <v>-89500</v>
      </c>
      <c r="P311" s="85">
        <f t="shared" si="339"/>
        <v>462246</v>
      </c>
      <c r="Q311" s="85">
        <f t="shared" si="339"/>
        <v>0</v>
      </c>
      <c r="R311" s="85">
        <f t="shared" si="339"/>
        <v>0</v>
      </c>
      <c r="S311" s="85">
        <f t="shared" si="339"/>
        <v>462246</v>
      </c>
      <c r="T311" s="85">
        <f t="shared" si="339"/>
        <v>0</v>
      </c>
      <c r="U311" s="85">
        <f t="shared" si="339"/>
        <v>0</v>
      </c>
      <c r="V311" s="85">
        <f t="shared" si="339"/>
        <v>462246</v>
      </c>
      <c r="W311" s="85">
        <f t="shared" si="339"/>
        <v>0</v>
      </c>
      <c r="X311" s="85">
        <f t="shared" si="339"/>
        <v>9669</v>
      </c>
      <c r="Y311" s="85">
        <f t="shared" si="339"/>
        <v>0</v>
      </c>
      <c r="Z311" s="85">
        <f t="shared" si="339"/>
        <v>471915</v>
      </c>
      <c r="AA311" s="85">
        <f t="shared" si="339"/>
        <v>0</v>
      </c>
      <c r="AB311" s="85">
        <f t="shared" si="339"/>
        <v>-285</v>
      </c>
      <c r="AC311" s="85">
        <f t="shared" si="339"/>
        <v>6385</v>
      </c>
      <c r="AD311" s="85">
        <f t="shared" si="339"/>
        <v>84</v>
      </c>
      <c r="AE311" s="85">
        <f t="shared" si="339"/>
        <v>2715</v>
      </c>
      <c r="AF311" s="85">
        <f t="shared" si="339"/>
        <v>417</v>
      </c>
      <c r="AG311" s="85">
        <f t="shared" si="339"/>
        <v>0</v>
      </c>
      <c r="AH311" s="85">
        <f t="shared" si="339"/>
        <v>481231</v>
      </c>
      <c r="AI311" s="85">
        <f t="shared" si="339"/>
        <v>0</v>
      </c>
      <c r="AJ311" s="85">
        <f t="shared" si="339"/>
        <v>3252</v>
      </c>
      <c r="AK311" s="85">
        <f t="shared" si="339"/>
        <v>0</v>
      </c>
      <c r="AL311" s="85">
        <f t="shared" si="339"/>
        <v>0</v>
      </c>
      <c r="AM311" s="85">
        <f t="shared" si="339"/>
        <v>357215</v>
      </c>
      <c r="AN311" s="85">
        <f t="shared" si="339"/>
        <v>841698</v>
      </c>
      <c r="AO311" s="85">
        <f t="shared" si="339"/>
        <v>357215</v>
      </c>
      <c r="AP311" s="85">
        <f t="shared" si="339"/>
        <v>0</v>
      </c>
      <c r="AQ311" s="85">
        <f t="shared" si="339"/>
        <v>0</v>
      </c>
      <c r="AR311" s="85">
        <f t="shared" si="339"/>
        <v>841698</v>
      </c>
      <c r="AS311" s="85">
        <f t="shared" si="339"/>
        <v>357215</v>
      </c>
      <c r="AT311" s="85">
        <f t="shared" si="339"/>
        <v>0</v>
      </c>
      <c r="AU311" s="85">
        <f t="shared" si="339"/>
        <v>0</v>
      </c>
      <c r="AV311" s="85">
        <f t="shared" si="339"/>
        <v>0</v>
      </c>
      <c r="AW311" s="85">
        <f t="shared" si="339"/>
        <v>841698</v>
      </c>
      <c r="AX311" s="85">
        <f t="shared" si="339"/>
        <v>357215</v>
      </c>
      <c r="AY311" s="85">
        <f t="shared" si="339"/>
        <v>0</v>
      </c>
      <c r="AZ311" s="85">
        <f t="shared" si="339"/>
        <v>2330</v>
      </c>
      <c r="BA311" s="85">
        <f t="shared" si="339"/>
        <v>23</v>
      </c>
      <c r="BB311" s="85">
        <f t="shared" si="339"/>
        <v>0</v>
      </c>
      <c r="BC311" s="85">
        <f t="shared" si="339"/>
        <v>0</v>
      </c>
      <c r="BD311" s="85">
        <f t="shared" si="339"/>
        <v>844051</v>
      </c>
      <c r="BE311" s="85">
        <f t="shared" si="339"/>
        <v>357215</v>
      </c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</row>
    <row r="312" spans="1:72" s="14" customFormat="1" ht="36.75" customHeight="1">
      <c r="A312" s="82" t="s">
        <v>129</v>
      </c>
      <c r="B312" s="83" t="s">
        <v>136</v>
      </c>
      <c r="C312" s="83" t="s">
        <v>128</v>
      </c>
      <c r="D312" s="84" t="s">
        <v>66</v>
      </c>
      <c r="E312" s="83" t="s">
        <v>130</v>
      </c>
      <c r="F312" s="74">
        <v>467149</v>
      </c>
      <c r="G312" s="74">
        <f>H312-F312</f>
        <v>109712</v>
      </c>
      <c r="H312" s="92">
        <f>159786+117293+300978-1196</f>
        <v>576861</v>
      </c>
      <c r="I312" s="92"/>
      <c r="J312" s="92">
        <f>172674+129187+325385-1183</f>
        <v>626063</v>
      </c>
      <c r="K312" s="92">
        <v>-25115</v>
      </c>
      <c r="L312" s="92">
        <v>-26771</v>
      </c>
      <c r="M312" s="74">
        <f>H312+K312</f>
        <v>551746</v>
      </c>
      <c r="N312" s="75"/>
      <c r="O312" s="74">
        <f>P312-M312</f>
        <v>-89500</v>
      </c>
      <c r="P312" s="74">
        <f>76523+233044+152679</f>
        <v>462246</v>
      </c>
      <c r="Q312" s="74"/>
      <c r="R312" s="93"/>
      <c r="S312" s="74">
        <f>P312+R312</f>
        <v>462246</v>
      </c>
      <c r="T312" s="74"/>
      <c r="U312" s="97"/>
      <c r="V312" s="74">
        <f>U312+S312</f>
        <v>462246</v>
      </c>
      <c r="W312" s="74">
        <f>T312</f>
        <v>0</v>
      </c>
      <c r="X312" s="74">
        <v>9669</v>
      </c>
      <c r="Y312" s="96"/>
      <c r="Z312" s="74">
        <f>V312+X312+Y312</f>
        <v>471915</v>
      </c>
      <c r="AA312" s="74">
        <f>W312+Y312</f>
        <v>0</v>
      </c>
      <c r="AB312" s="75">
        <f>-55+170-362+60-605+507</f>
        <v>-285</v>
      </c>
      <c r="AC312" s="74">
        <f>3282+3103</f>
        <v>6385</v>
      </c>
      <c r="AD312" s="75">
        <f>75+9</f>
        <v>84</v>
      </c>
      <c r="AE312" s="74">
        <f>374+336+2005</f>
        <v>2715</v>
      </c>
      <c r="AF312" s="75">
        <f>70+133+214</f>
        <v>417</v>
      </c>
      <c r="AG312" s="97"/>
      <c r="AH312" s="74">
        <f>Z312+AB312+AC312+AD312+AE312+AF312+AG312</f>
        <v>481231</v>
      </c>
      <c r="AI312" s="74">
        <f>AA312+AG312</f>
        <v>0</v>
      </c>
      <c r="AJ312" s="74">
        <v>3252</v>
      </c>
      <c r="AK312" s="74"/>
      <c r="AL312" s="97"/>
      <c r="AM312" s="74">
        <f>357198+17</f>
        <v>357215</v>
      </c>
      <c r="AN312" s="74">
        <f>AH312+AJ312+AK312+AL312+AM312</f>
        <v>841698</v>
      </c>
      <c r="AO312" s="74">
        <f>AI312+AM312</f>
        <v>357215</v>
      </c>
      <c r="AP312" s="98"/>
      <c r="AQ312" s="98"/>
      <c r="AR312" s="74">
        <f>AN312+AP312+AQ312</f>
        <v>841698</v>
      </c>
      <c r="AS312" s="74">
        <f>AO312+AQ312</f>
        <v>357215</v>
      </c>
      <c r="AT312" s="97"/>
      <c r="AU312" s="97"/>
      <c r="AV312" s="97"/>
      <c r="AW312" s="74">
        <f>AR312+AT312+AU312+AV312</f>
        <v>841698</v>
      </c>
      <c r="AX312" s="74">
        <f>AS312+AV312</f>
        <v>357215</v>
      </c>
      <c r="AY312" s="74"/>
      <c r="AZ312" s="74">
        <f>1643+315+372</f>
        <v>2330</v>
      </c>
      <c r="BA312" s="74">
        <f>-467+489+1</f>
        <v>23</v>
      </c>
      <c r="BB312" s="98"/>
      <c r="BC312" s="98"/>
      <c r="BD312" s="74">
        <f>AW312+AY312+AZ312+BA312+BB312+BC312</f>
        <v>844051</v>
      </c>
      <c r="BE312" s="74">
        <f>AX312+BC312</f>
        <v>357215</v>
      </c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</row>
    <row r="313" spans="1:72" s="16" customFormat="1" ht="16.5">
      <c r="A313" s="82"/>
      <c r="B313" s="83"/>
      <c r="C313" s="83"/>
      <c r="D313" s="142"/>
      <c r="E313" s="83"/>
      <c r="F313" s="149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76"/>
      <c r="V313" s="75"/>
      <c r="W313" s="75"/>
      <c r="X313" s="77"/>
      <c r="Y313" s="77"/>
      <c r="Z313" s="74"/>
      <c r="AA313" s="74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5"/>
      <c r="AQ313" s="75"/>
      <c r="AR313" s="75"/>
      <c r="AS313" s="75"/>
      <c r="AT313" s="76"/>
      <c r="AU313" s="76"/>
      <c r="AV313" s="76"/>
      <c r="AW313" s="76"/>
      <c r="AX313" s="76"/>
      <c r="AY313" s="75"/>
      <c r="AZ313" s="75"/>
      <c r="BA313" s="75"/>
      <c r="BB313" s="75"/>
      <c r="BC313" s="75"/>
      <c r="BD313" s="75"/>
      <c r="BE313" s="7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</row>
    <row r="314" spans="1:72" s="16" customFormat="1" ht="56.25">
      <c r="A314" s="68" t="s">
        <v>167</v>
      </c>
      <c r="B314" s="69" t="s">
        <v>136</v>
      </c>
      <c r="C314" s="69" t="s">
        <v>159</v>
      </c>
      <c r="D314" s="80"/>
      <c r="E314" s="69"/>
      <c r="F314" s="71">
        <f aca="true" t="shared" si="340" ref="F314:U315">F315</f>
        <v>4930</v>
      </c>
      <c r="G314" s="71">
        <f t="shared" si="340"/>
        <v>417</v>
      </c>
      <c r="H314" s="71">
        <f t="shared" si="340"/>
        <v>5347</v>
      </c>
      <c r="I314" s="71">
        <f t="shared" si="340"/>
        <v>0</v>
      </c>
      <c r="J314" s="71">
        <f t="shared" si="340"/>
        <v>5745</v>
      </c>
      <c r="K314" s="71">
        <f t="shared" si="340"/>
        <v>0</v>
      </c>
      <c r="L314" s="71">
        <f t="shared" si="340"/>
        <v>0</v>
      </c>
      <c r="M314" s="71">
        <f t="shared" si="340"/>
        <v>5347</v>
      </c>
      <c r="N314" s="71">
        <f t="shared" si="340"/>
        <v>0</v>
      </c>
      <c r="O314" s="71">
        <f t="shared" si="340"/>
        <v>-628</v>
      </c>
      <c r="P314" s="71">
        <f t="shared" si="340"/>
        <v>4719</v>
      </c>
      <c r="Q314" s="71">
        <f t="shared" si="340"/>
        <v>0</v>
      </c>
      <c r="R314" s="71">
        <f t="shared" si="340"/>
        <v>0</v>
      </c>
      <c r="S314" s="71">
        <f t="shared" si="340"/>
        <v>4719</v>
      </c>
      <c r="T314" s="71">
        <f t="shared" si="340"/>
        <v>0</v>
      </c>
      <c r="U314" s="71">
        <f t="shared" si="340"/>
        <v>0</v>
      </c>
      <c r="V314" s="71">
        <f aca="true" t="shared" si="341" ref="U314:AJ315">V315</f>
        <v>4719</v>
      </c>
      <c r="W314" s="71">
        <f t="shared" si="341"/>
        <v>0</v>
      </c>
      <c r="X314" s="71">
        <f t="shared" si="341"/>
        <v>286</v>
      </c>
      <c r="Y314" s="71">
        <f t="shared" si="341"/>
        <v>0</v>
      </c>
      <c r="Z314" s="71">
        <f t="shared" si="341"/>
        <v>5005</v>
      </c>
      <c r="AA314" s="71">
        <f t="shared" si="341"/>
        <v>0</v>
      </c>
      <c r="AB314" s="71">
        <f t="shared" si="341"/>
        <v>3</v>
      </c>
      <c r="AC314" s="71">
        <f t="shared" si="341"/>
        <v>4</v>
      </c>
      <c r="AD314" s="71">
        <f t="shared" si="341"/>
        <v>0</v>
      </c>
      <c r="AE314" s="71">
        <f t="shared" si="341"/>
        <v>0</v>
      </c>
      <c r="AF314" s="71">
        <f t="shared" si="341"/>
        <v>4</v>
      </c>
      <c r="AG314" s="71">
        <f t="shared" si="341"/>
        <v>0</v>
      </c>
      <c r="AH314" s="71">
        <f t="shared" si="341"/>
        <v>5016</v>
      </c>
      <c r="AI314" s="71">
        <f t="shared" si="341"/>
        <v>0</v>
      </c>
      <c r="AJ314" s="71">
        <f t="shared" si="341"/>
        <v>0</v>
      </c>
      <c r="AK314" s="71">
        <f aca="true" t="shared" si="342" ref="AI314:AX315">AK315</f>
        <v>0</v>
      </c>
      <c r="AL314" s="71">
        <f t="shared" si="342"/>
        <v>0</v>
      </c>
      <c r="AM314" s="71">
        <f t="shared" si="342"/>
        <v>0</v>
      </c>
      <c r="AN314" s="71">
        <f t="shared" si="342"/>
        <v>5016</v>
      </c>
      <c r="AO314" s="71">
        <f t="shared" si="342"/>
        <v>0</v>
      </c>
      <c r="AP314" s="71">
        <f t="shared" si="342"/>
        <v>0</v>
      </c>
      <c r="AQ314" s="71">
        <f t="shared" si="342"/>
        <v>0</v>
      </c>
      <c r="AR314" s="71">
        <f t="shared" si="342"/>
        <v>5016</v>
      </c>
      <c r="AS314" s="71">
        <f t="shared" si="342"/>
        <v>0</v>
      </c>
      <c r="AT314" s="71">
        <f t="shared" si="342"/>
        <v>0</v>
      </c>
      <c r="AU314" s="71">
        <f t="shared" si="342"/>
        <v>0</v>
      </c>
      <c r="AV314" s="71">
        <f t="shared" si="342"/>
        <v>0</v>
      </c>
      <c r="AW314" s="71">
        <f t="shared" si="342"/>
        <v>5016</v>
      </c>
      <c r="AX314" s="71">
        <f t="shared" si="342"/>
        <v>0</v>
      </c>
      <c r="AY314" s="71">
        <f aca="true" t="shared" si="343" ref="AX314:BE315">AY315</f>
        <v>0</v>
      </c>
      <c r="AZ314" s="71">
        <f t="shared" si="343"/>
        <v>0</v>
      </c>
      <c r="BA314" s="71">
        <f t="shared" si="343"/>
        <v>0</v>
      </c>
      <c r="BB314" s="71">
        <f t="shared" si="343"/>
        <v>0</v>
      </c>
      <c r="BC314" s="71">
        <f t="shared" si="343"/>
        <v>0</v>
      </c>
      <c r="BD314" s="71">
        <f t="shared" si="343"/>
        <v>5016</v>
      </c>
      <c r="BE314" s="71">
        <f t="shared" si="343"/>
        <v>0</v>
      </c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</row>
    <row r="315" spans="1:72" s="10" customFormat="1" ht="33">
      <c r="A315" s="82" t="s">
        <v>67</v>
      </c>
      <c r="B315" s="83" t="s">
        <v>136</v>
      </c>
      <c r="C315" s="83" t="s">
        <v>159</v>
      </c>
      <c r="D315" s="84" t="s">
        <v>68</v>
      </c>
      <c r="E315" s="83"/>
      <c r="F315" s="74">
        <f t="shared" si="340"/>
        <v>4930</v>
      </c>
      <c r="G315" s="74">
        <f t="shared" si="340"/>
        <v>417</v>
      </c>
      <c r="H315" s="74">
        <f t="shared" si="340"/>
        <v>5347</v>
      </c>
      <c r="I315" s="74">
        <f t="shared" si="340"/>
        <v>0</v>
      </c>
      <c r="J315" s="74">
        <f t="shared" si="340"/>
        <v>5745</v>
      </c>
      <c r="K315" s="74">
        <f t="shared" si="340"/>
        <v>0</v>
      </c>
      <c r="L315" s="74">
        <f t="shared" si="340"/>
        <v>0</v>
      </c>
      <c r="M315" s="74">
        <f t="shared" si="340"/>
        <v>5347</v>
      </c>
      <c r="N315" s="74">
        <f t="shared" si="340"/>
        <v>0</v>
      </c>
      <c r="O315" s="74">
        <f t="shared" si="340"/>
        <v>-628</v>
      </c>
      <c r="P315" s="74">
        <f t="shared" si="340"/>
        <v>4719</v>
      </c>
      <c r="Q315" s="74">
        <f t="shared" si="340"/>
        <v>0</v>
      </c>
      <c r="R315" s="74">
        <f t="shared" si="340"/>
        <v>0</v>
      </c>
      <c r="S315" s="74">
        <f t="shared" si="340"/>
        <v>4719</v>
      </c>
      <c r="T315" s="74">
        <f t="shared" si="340"/>
        <v>0</v>
      </c>
      <c r="U315" s="74">
        <f t="shared" si="341"/>
        <v>0</v>
      </c>
      <c r="V315" s="74">
        <f t="shared" si="341"/>
        <v>4719</v>
      </c>
      <c r="W315" s="74">
        <f t="shared" si="341"/>
        <v>0</v>
      </c>
      <c r="X315" s="74">
        <f t="shared" si="341"/>
        <v>286</v>
      </c>
      <c r="Y315" s="74">
        <f t="shared" si="341"/>
        <v>0</v>
      </c>
      <c r="Z315" s="74">
        <f t="shared" si="341"/>
        <v>5005</v>
      </c>
      <c r="AA315" s="74">
        <f t="shared" si="341"/>
        <v>0</v>
      </c>
      <c r="AB315" s="74">
        <f t="shared" si="341"/>
        <v>3</v>
      </c>
      <c r="AC315" s="74">
        <f t="shared" si="341"/>
        <v>4</v>
      </c>
      <c r="AD315" s="74">
        <f t="shared" si="341"/>
        <v>0</v>
      </c>
      <c r="AE315" s="74">
        <f t="shared" si="341"/>
        <v>0</v>
      </c>
      <c r="AF315" s="74">
        <f t="shared" si="341"/>
        <v>4</v>
      </c>
      <c r="AG315" s="74">
        <f t="shared" si="341"/>
        <v>0</v>
      </c>
      <c r="AH315" s="74">
        <f t="shared" si="341"/>
        <v>5016</v>
      </c>
      <c r="AI315" s="74">
        <f t="shared" si="342"/>
        <v>0</v>
      </c>
      <c r="AJ315" s="74">
        <f t="shared" si="342"/>
        <v>0</v>
      </c>
      <c r="AK315" s="74">
        <f t="shared" si="342"/>
        <v>0</v>
      </c>
      <c r="AL315" s="74">
        <f t="shared" si="342"/>
        <v>0</v>
      </c>
      <c r="AM315" s="74">
        <f t="shared" si="342"/>
        <v>0</v>
      </c>
      <c r="AN315" s="74">
        <f t="shared" si="342"/>
        <v>5016</v>
      </c>
      <c r="AO315" s="74">
        <f t="shared" si="342"/>
        <v>0</v>
      </c>
      <c r="AP315" s="74">
        <f t="shared" si="342"/>
        <v>0</v>
      </c>
      <c r="AQ315" s="74">
        <f t="shared" si="342"/>
        <v>0</v>
      </c>
      <c r="AR315" s="74">
        <f t="shared" si="342"/>
        <v>5016</v>
      </c>
      <c r="AS315" s="74">
        <f t="shared" si="342"/>
        <v>0</v>
      </c>
      <c r="AT315" s="74">
        <f t="shared" si="342"/>
        <v>0</v>
      </c>
      <c r="AU315" s="74">
        <f t="shared" si="342"/>
        <v>0</v>
      </c>
      <c r="AV315" s="74">
        <f t="shared" si="342"/>
        <v>0</v>
      </c>
      <c r="AW315" s="74">
        <f t="shared" si="342"/>
        <v>5016</v>
      </c>
      <c r="AX315" s="74">
        <f t="shared" si="343"/>
        <v>0</v>
      </c>
      <c r="AY315" s="74">
        <f t="shared" si="343"/>
        <v>0</v>
      </c>
      <c r="AZ315" s="74">
        <f t="shared" si="343"/>
        <v>0</v>
      </c>
      <c r="BA315" s="74">
        <f t="shared" si="343"/>
        <v>0</v>
      </c>
      <c r="BB315" s="74">
        <f t="shared" si="343"/>
        <v>0</v>
      </c>
      <c r="BC315" s="74">
        <f t="shared" si="343"/>
        <v>0</v>
      </c>
      <c r="BD315" s="74">
        <f t="shared" si="343"/>
        <v>5016</v>
      </c>
      <c r="BE315" s="74">
        <f t="shared" si="343"/>
        <v>0</v>
      </c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</row>
    <row r="316" spans="1:72" s="27" customFormat="1" ht="32.25" customHeight="1">
      <c r="A316" s="82" t="s">
        <v>129</v>
      </c>
      <c r="B316" s="83" t="s">
        <v>136</v>
      </c>
      <c r="C316" s="83" t="s">
        <v>159</v>
      </c>
      <c r="D316" s="84" t="s">
        <v>68</v>
      </c>
      <c r="E316" s="83" t="s">
        <v>130</v>
      </c>
      <c r="F316" s="74">
        <v>4930</v>
      </c>
      <c r="G316" s="74">
        <f>H316-F316</f>
        <v>417</v>
      </c>
      <c r="H316" s="92">
        <f>2681+2666</f>
        <v>5347</v>
      </c>
      <c r="I316" s="92"/>
      <c r="J316" s="92">
        <f>2890+2855</f>
        <v>5745</v>
      </c>
      <c r="K316" s="157"/>
      <c r="L316" s="157"/>
      <c r="M316" s="74">
        <f>H316+K316</f>
        <v>5347</v>
      </c>
      <c r="N316" s="75"/>
      <c r="O316" s="74">
        <f>P316-M316</f>
        <v>-628</v>
      </c>
      <c r="P316" s="74">
        <f>2304+2415</f>
        <v>4719</v>
      </c>
      <c r="Q316" s="74"/>
      <c r="R316" s="157"/>
      <c r="S316" s="74">
        <f>P316+R316</f>
        <v>4719</v>
      </c>
      <c r="T316" s="74"/>
      <c r="U316" s="126"/>
      <c r="V316" s="74">
        <f>U316+S316</f>
        <v>4719</v>
      </c>
      <c r="W316" s="74">
        <f>T316</f>
        <v>0</v>
      </c>
      <c r="X316" s="74">
        <v>286</v>
      </c>
      <c r="Y316" s="127"/>
      <c r="Z316" s="74">
        <f>V316+X316+Y316</f>
        <v>5005</v>
      </c>
      <c r="AA316" s="74">
        <f>W316+Y316</f>
        <v>0</v>
      </c>
      <c r="AB316" s="75">
        <f>4-1</f>
        <v>3</v>
      </c>
      <c r="AC316" s="75">
        <v>4</v>
      </c>
      <c r="AD316" s="126"/>
      <c r="AE316" s="126"/>
      <c r="AF316" s="75">
        <f>1+3</f>
        <v>4</v>
      </c>
      <c r="AG316" s="126"/>
      <c r="AH316" s="74">
        <f>Z316+AB316+AC316+AD316+AE316+AF316+AG316</f>
        <v>5016</v>
      </c>
      <c r="AI316" s="74">
        <f>AA316+AG316</f>
        <v>0</v>
      </c>
      <c r="AJ316" s="74"/>
      <c r="AK316" s="74"/>
      <c r="AL316" s="126"/>
      <c r="AM316" s="126"/>
      <c r="AN316" s="74">
        <f>AH316+AJ316+AK316+AL316+AM316</f>
        <v>5016</v>
      </c>
      <c r="AO316" s="74">
        <f>AI316+AM316</f>
        <v>0</v>
      </c>
      <c r="AP316" s="128"/>
      <c r="AQ316" s="128"/>
      <c r="AR316" s="74">
        <f>AN316+AP316+AQ316</f>
        <v>5016</v>
      </c>
      <c r="AS316" s="74">
        <f>AO316+AQ316</f>
        <v>0</v>
      </c>
      <c r="AT316" s="126"/>
      <c r="AU316" s="126"/>
      <c r="AV316" s="126"/>
      <c r="AW316" s="74">
        <f>AR316+AT316+AU316+AV316</f>
        <v>5016</v>
      </c>
      <c r="AX316" s="74">
        <f>AS316+AV316</f>
        <v>0</v>
      </c>
      <c r="AY316" s="74"/>
      <c r="AZ316" s="74"/>
      <c r="BA316" s="74"/>
      <c r="BB316" s="128"/>
      <c r="BC316" s="128"/>
      <c r="BD316" s="74">
        <f>AW316+AY316+AZ316+BA316+BB316+BC316</f>
        <v>5016</v>
      </c>
      <c r="BE316" s="74">
        <f>AX316+BC316</f>
        <v>0</v>
      </c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</row>
    <row r="317" spans="1:72" s="27" customFormat="1" ht="12" customHeight="1">
      <c r="A317" s="82"/>
      <c r="B317" s="83"/>
      <c r="C317" s="83"/>
      <c r="D317" s="84"/>
      <c r="E317" s="83"/>
      <c r="F317" s="158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26"/>
      <c r="V317" s="128"/>
      <c r="W317" s="128"/>
      <c r="X317" s="127"/>
      <c r="Y317" s="127"/>
      <c r="Z317" s="130"/>
      <c r="AA317" s="130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8"/>
      <c r="AQ317" s="128"/>
      <c r="AR317" s="128"/>
      <c r="AS317" s="128"/>
      <c r="AT317" s="126"/>
      <c r="AU317" s="126"/>
      <c r="AV317" s="126"/>
      <c r="AW317" s="126"/>
      <c r="AX317" s="126"/>
      <c r="AY317" s="128"/>
      <c r="AZ317" s="128"/>
      <c r="BA317" s="128"/>
      <c r="BB317" s="128"/>
      <c r="BC317" s="128"/>
      <c r="BD317" s="128"/>
      <c r="BE317" s="128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</row>
    <row r="318" spans="1:72" s="27" customFormat="1" ht="36" customHeight="1">
      <c r="A318" s="68" t="s">
        <v>169</v>
      </c>
      <c r="B318" s="69" t="s">
        <v>136</v>
      </c>
      <c r="C318" s="69" t="s">
        <v>150</v>
      </c>
      <c r="D318" s="80"/>
      <c r="E318" s="69"/>
      <c r="F318" s="81">
        <f aca="true" t="shared" si="344" ref="F318:U319">F319</f>
        <v>43777</v>
      </c>
      <c r="G318" s="81">
        <f t="shared" si="344"/>
        <v>674</v>
      </c>
      <c r="H318" s="81">
        <f t="shared" si="344"/>
        <v>44451</v>
      </c>
      <c r="I318" s="81">
        <f t="shared" si="344"/>
        <v>0</v>
      </c>
      <c r="J318" s="81">
        <f t="shared" si="344"/>
        <v>50448</v>
      </c>
      <c r="K318" s="81">
        <f t="shared" si="344"/>
        <v>0</v>
      </c>
      <c r="L318" s="81">
        <f t="shared" si="344"/>
        <v>0</v>
      </c>
      <c r="M318" s="81">
        <f t="shared" si="344"/>
        <v>44451</v>
      </c>
      <c r="N318" s="81">
        <f t="shared" si="344"/>
        <v>0</v>
      </c>
      <c r="O318" s="81">
        <f t="shared" si="344"/>
        <v>-4898</v>
      </c>
      <c r="P318" s="81">
        <f t="shared" si="344"/>
        <v>39553</v>
      </c>
      <c r="Q318" s="81">
        <f t="shared" si="344"/>
        <v>0</v>
      </c>
      <c r="R318" s="81">
        <f t="shared" si="344"/>
        <v>0</v>
      </c>
      <c r="S318" s="81">
        <f t="shared" si="344"/>
        <v>39553</v>
      </c>
      <c r="T318" s="81">
        <f t="shared" si="344"/>
        <v>0</v>
      </c>
      <c r="U318" s="81">
        <f t="shared" si="344"/>
        <v>0</v>
      </c>
      <c r="V318" s="81">
        <f aca="true" t="shared" si="345" ref="U318:AJ319">V319</f>
        <v>39553</v>
      </c>
      <c r="W318" s="81">
        <f t="shared" si="345"/>
        <v>0</v>
      </c>
      <c r="X318" s="81">
        <f t="shared" si="345"/>
        <v>0</v>
      </c>
      <c r="Y318" s="81">
        <f t="shared" si="345"/>
        <v>0</v>
      </c>
      <c r="Z318" s="81">
        <f t="shared" si="345"/>
        <v>39553</v>
      </c>
      <c r="AA318" s="81">
        <f t="shared" si="345"/>
        <v>0</v>
      </c>
      <c r="AB318" s="81">
        <f t="shared" si="345"/>
        <v>-27</v>
      </c>
      <c r="AC318" s="81">
        <f t="shared" si="345"/>
        <v>20</v>
      </c>
      <c r="AD318" s="81">
        <f t="shared" si="345"/>
        <v>0</v>
      </c>
      <c r="AE318" s="81">
        <f t="shared" si="345"/>
        <v>108</v>
      </c>
      <c r="AF318" s="81">
        <f t="shared" si="345"/>
        <v>75</v>
      </c>
      <c r="AG318" s="81">
        <f t="shared" si="345"/>
        <v>0</v>
      </c>
      <c r="AH318" s="81">
        <f t="shared" si="345"/>
        <v>39729</v>
      </c>
      <c r="AI318" s="81">
        <f t="shared" si="345"/>
        <v>0</v>
      </c>
      <c r="AJ318" s="81">
        <f t="shared" si="345"/>
        <v>0</v>
      </c>
      <c r="AK318" s="81">
        <f aca="true" t="shared" si="346" ref="AI318:AX319">AK319</f>
        <v>0</v>
      </c>
      <c r="AL318" s="81">
        <f t="shared" si="346"/>
        <v>0</v>
      </c>
      <c r="AM318" s="81">
        <f t="shared" si="346"/>
        <v>0</v>
      </c>
      <c r="AN318" s="81">
        <f t="shared" si="346"/>
        <v>39729</v>
      </c>
      <c r="AO318" s="81">
        <f t="shared" si="346"/>
        <v>0</v>
      </c>
      <c r="AP318" s="81">
        <f t="shared" si="346"/>
        <v>0</v>
      </c>
      <c r="AQ318" s="81">
        <f t="shared" si="346"/>
        <v>0</v>
      </c>
      <c r="AR318" s="81">
        <f t="shared" si="346"/>
        <v>39729</v>
      </c>
      <c r="AS318" s="81">
        <f t="shared" si="346"/>
        <v>0</v>
      </c>
      <c r="AT318" s="81">
        <f t="shared" si="346"/>
        <v>0</v>
      </c>
      <c r="AU318" s="81">
        <f t="shared" si="346"/>
        <v>0</v>
      </c>
      <c r="AV318" s="81">
        <f t="shared" si="346"/>
        <v>0</v>
      </c>
      <c r="AW318" s="81">
        <f t="shared" si="346"/>
        <v>39729</v>
      </c>
      <c r="AX318" s="81">
        <f t="shared" si="346"/>
        <v>0</v>
      </c>
      <c r="AY318" s="81">
        <f aca="true" t="shared" si="347" ref="AX318:BE319">AY319</f>
        <v>0</v>
      </c>
      <c r="AZ318" s="81">
        <f t="shared" si="347"/>
        <v>108</v>
      </c>
      <c r="BA318" s="81">
        <f t="shared" si="347"/>
        <v>0</v>
      </c>
      <c r="BB318" s="81">
        <f t="shared" si="347"/>
        <v>0</v>
      </c>
      <c r="BC318" s="81">
        <f t="shared" si="347"/>
        <v>0</v>
      </c>
      <c r="BD318" s="81">
        <f t="shared" si="347"/>
        <v>39837</v>
      </c>
      <c r="BE318" s="81">
        <f t="shared" si="347"/>
        <v>0</v>
      </c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</row>
    <row r="319" spans="1:72" s="27" customFormat="1" ht="16.5">
      <c r="A319" s="82" t="s">
        <v>69</v>
      </c>
      <c r="B319" s="83" t="s">
        <v>136</v>
      </c>
      <c r="C319" s="83" t="s">
        <v>150</v>
      </c>
      <c r="D319" s="84" t="s">
        <v>70</v>
      </c>
      <c r="E319" s="83"/>
      <c r="F319" s="85">
        <f t="shared" si="344"/>
        <v>43777</v>
      </c>
      <c r="G319" s="85">
        <f t="shared" si="344"/>
        <v>674</v>
      </c>
      <c r="H319" s="85">
        <f t="shared" si="344"/>
        <v>44451</v>
      </c>
      <c r="I319" s="85">
        <f t="shared" si="344"/>
        <v>0</v>
      </c>
      <c r="J319" s="85">
        <f t="shared" si="344"/>
        <v>50448</v>
      </c>
      <c r="K319" s="85">
        <f t="shared" si="344"/>
        <v>0</v>
      </c>
      <c r="L319" s="85">
        <f t="shared" si="344"/>
        <v>0</v>
      </c>
      <c r="M319" s="85">
        <f t="shared" si="344"/>
        <v>44451</v>
      </c>
      <c r="N319" s="85">
        <f t="shared" si="344"/>
        <v>0</v>
      </c>
      <c r="O319" s="85">
        <f t="shared" si="344"/>
        <v>-4898</v>
      </c>
      <c r="P319" s="85">
        <f t="shared" si="344"/>
        <v>39553</v>
      </c>
      <c r="Q319" s="85">
        <f t="shared" si="344"/>
        <v>0</v>
      </c>
      <c r="R319" s="85">
        <f t="shared" si="344"/>
        <v>0</v>
      </c>
      <c r="S319" s="85">
        <f t="shared" si="344"/>
        <v>39553</v>
      </c>
      <c r="T319" s="85">
        <f t="shared" si="344"/>
        <v>0</v>
      </c>
      <c r="U319" s="85">
        <f t="shared" si="345"/>
        <v>0</v>
      </c>
      <c r="V319" s="85">
        <f t="shared" si="345"/>
        <v>39553</v>
      </c>
      <c r="W319" s="85">
        <f t="shared" si="345"/>
        <v>0</v>
      </c>
      <c r="X319" s="85">
        <f t="shared" si="345"/>
        <v>0</v>
      </c>
      <c r="Y319" s="85">
        <f t="shared" si="345"/>
        <v>0</v>
      </c>
      <c r="Z319" s="85">
        <f t="shared" si="345"/>
        <v>39553</v>
      </c>
      <c r="AA319" s="85">
        <f t="shared" si="345"/>
        <v>0</v>
      </c>
      <c r="AB319" s="85">
        <f t="shared" si="345"/>
        <v>-27</v>
      </c>
      <c r="AC319" s="85">
        <f t="shared" si="345"/>
        <v>20</v>
      </c>
      <c r="AD319" s="85">
        <f t="shared" si="345"/>
        <v>0</v>
      </c>
      <c r="AE319" s="85">
        <f t="shared" si="345"/>
        <v>108</v>
      </c>
      <c r="AF319" s="85">
        <f t="shared" si="345"/>
        <v>75</v>
      </c>
      <c r="AG319" s="85">
        <f t="shared" si="345"/>
        <v>0</v>
      </c>
      <c r="AH319" s="85">
        <f t="shared" si="345"/>
        <v>39729</v>
      </c>
      <c r="AI319" s="85">
        <f t="shared" si="346"/>
        <v>0</v>
      </c>
      <c r="AJ319" s="85">
        <f t="shared" si="346"/>
        <v>0</v>
      </c>
      <c r="AK319" s="85">
        <f t="shared" si="346"/>
        <v>0</v>
      </c>
      <c r="AL319" s="85">
        <f t="shared" si="346"/>
        <v>0</v>
      </c>
      <c r="AM319" s="85">
        <f t="shared" si="346"/>
        <v>0</v>
      </c>
      <c r="AN319" s="85">
        <f t="shared" si="346"/>
        <v>39729</v>
      </c>
      <c r="AO319" s="85">
        <f t="shared" si="346"/>
        <v>0</v>
      </c>
      <c r="AP319" s="85">
        <f t="shared" si="346"/>
        <v>0</v>
      </c>
      <c r="AQ319" s="85">
        <f t="shared" si="346"/>
        <v>0</v>
      </c>
      <c r="AR319" s="85">
        <f t="shared" si="346"/>
        <v>39729</v>
      </c>
      <c r="AS319" s="85">
        <f t="shared" si="346"/>
        <v>0</v>
      </c>
      <c r="AT319" s="85">
        <f t="shared" si="346"/>
        <v>0</v>
      </c>
      <c r="AU319" s="85">
        <f t="shared" si="346"/>
        <v>0</v>
      </c>
      <c r="AV319" s="85">
        <f t="shared" si="346"/>
        <v>0</v>
      </c>
      <c r="AW319" s="85">
        <f t="shared" si="346"/>
        <v>39729</v>
      </c>
      <c r="AX319" s="85">
        <f t="shared" si="347"/>
        <v>0</v>
      </c>
      <c r="AY319" s="85">
        <f t="shared" si="347"/>
        <v>0</v>
      </c>
      <c r="AZ319" s="85">
        <f t="shared" si="347"/>
        <v>108</v>
      </c>
      <c r="BA319" s="85">
        <f t="shared" si="347"/>
        <v>0</v>
      </c>
      <c r="BB319" s="85">
        <f t="shared" si="347"/>
        <v>0</v>
      </c>
      <c r="BC319" s="85">
        <f t="shared" si="347"/>
        <v>0</v>
      </c>
      <c r="BD319" s="85">
        <f t="shared" si="347"/>
        <v>39837</v>
      </c>
      <c r="BE319" s="85">
        <f t="shared" si="347"/>
        <v>0</v>
      </c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</row>
    <row r="320" spans="1:72" s="27" customFormat="1" ht="31.5" customHeight="1">
      <c r="A320" s="82" t="s">
        <v>129</v>
      </c>
      <c r="B320" s="83" t="s">
        <v>136</v>
      </c>
      <c r="C320" s="83" t="s">
        <v>150</v>
      </c>
      <c r="D320" s="84" t="s">
        <v>70</v>
      </c>
      <c r="E320" s="83" t="s">
        <v>130</v>
      </c>
      <c r="F320" s="74">
        <v>43777</v>
      </c>
      <c r="G320" s="74">
        <f>H320-F320</f>
        <v>674</v>
      </c>
      <c r="H320" s="92">
        <v>44451</v>
      </c>
      <c r="I320" s="92"/>
      <c r="J320" s="92">
        <v>50448</v>
      </c>
      <c r="K320" s="157"/>
      <c r="L320" s="157"/>
      <c r="M320" s="74">
        <f>H320+K320</f>
        <v>44451</v>
      </c>
      <c r="N320" s="75"/>
      <c r="O320" s="74">
        <f>P320-M320</f>
        <v>-4898</v>
      </c>
      <c r="P320" s="74">
        <v>39553</v>
      </c>
      <c r="Q320" s="74"/>
      <c r="R320" s="157"/>
      <c r="S320" s="74">
        <f>P320+R320</f>
        <v>39553</v>
      </c>
      <c r="T320" s="74"/>
      <c r="U320" s="126"/>
      <c r="V320" s="74">
        <f>U320+S320</f>
        <v>39553</v>
      </c>
      <c r="W320" s="74">
        <f>T320</f>
        <v>0</v>
      </c>
      <c r="X320" s="127"/>
      <c r="Y320" s="127"/>
      <c r="Z320" s="74">
        <f>V320+X320+Y320</f>
        <v>39553</v>
      </c>
      <c r="AA320" s="74">
        <f>W320+Y320</f>
        <v>0</v>
      </c>
      <c r="AB320" s="75">
        <f>-39+12</f>
        <v>-27</v>
      </c>
      <c r="AC320" s="75">
        <v>20</v>
      </c>
      <c r="AD320" s="75"/>
      <c r="AE320" s="75">
        <v>108</v>
      </c>
      <c r="AF320" s="75">
        <v>75</v>
      </c>
      <c r="AG320" s="126"/>
      <c r="AH320" s="74">
        <f>Z320+AB320+AC320+AD320+AE320+AF320+AG320</f>
        <v>39729</v>
      </c>
      <c r="AI320" s="74">
        <f>AA320+AG320</f>
        <v>0</v>
      </c>
      <c r="AJ320" s="74"/>
      <c r="AK320" s="74"/>
      <c r="AL320" s="126"/>
      <c r="AM320" s="126"/>
      <c r="AN320" s="74">
        <f>AH320+AJ320+AK320+AL320+AM320</f>
        <v>39729</v>
      </c>
      <c r="AO320" s="74">
        <f>AI320+AM320</f>
        <v>0</v>
      </c>
      <c r="AP320" s="128"/>
      <c r="AQ320" s="128"/>
      <c r="AR320" s="74">
        <f>AN320+AP320+AQ320</f>
        <v>39729</v>
      </c>
      <c r="AS320" s="74">
        <f>AO320+AQ320</f>
        <v>0</v>
      </c>
      <c r="AT320" s="126"/>
      <c r="AU320" s="126"/>
      <c r="AV320" s="126"/>
      <c r="AW320" s="74">
        <f>AR320+AT320+AU320+AV320</f>
        <v>39729</v>
      </c>
      <c r="AX320" s="74">
        <f>AS320+AV320</f>
        <v>0</v>
      </c>
      <c r="AY320" s="74"/>
      <c r="AZ320" s="74">
        <v>108</v>
      </c>
      <c r="BA320" s="74"/>
      <c r="BB320" s="128"/>
      <c r="BC320" s="128"/>
      <c r="BD320" s="74">
        <f>AW320+AY320+AZ320+BA320+BB320+BC320</f>
        <v>39837</v>
      </c>
      <c r="BE320" s="74">
        <f>AX320+BC320</f>
        <v>0</v>
      </c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</row>
    <row r="321" spans="1:72" s="27" customFormat="1" ht="12.75" customHeight="1">
      <c r="A321" s="82"/>
      <c r="B321" s="83"/>
      <c r="C321" s="83"/>
      <c r="D321" s="84"/>
      <c r="E321" s="83"/>
      <c r="F321" s="158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26"/>
      <c r="V321" s="128"/>
      <c r="W321" s="128"/>
      <c r="X321" s="127"/>
      <c r="Y321" s="127"/>
      <c r="Z321" s="130"/>
      <c r="AA321" s="130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8"/>
      <c r="AQ321" s="128"/>
      <c r="AR321" s="128"/>
      <c r="AS321" s="128"/>
      <c r="AT321" s="126"/>
      <c r="AU321" s="126"/>
      <c r="AV321" s="126"/>
      <c r="AW321" s="126"/>
      <c r="AX321" s="126"/>
      <c r="AY321" s="128"/>
      <c r="AZ321" s="128"/>
      <c r="BA321" s="128"/>
      <c r="BB321" s="128"/>
      <c r="BC321" s="128"/>
      <c r="BD321" s="128"/>
      <c r="BE321" s="128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</row>
    <row r="322" spans="1:72" s="27" customFormat="1" ht="35.25" customHeight="1">
      <c r="A322" s="68" t="s">
        <v>71</v>
      </c>
      <c r="B322" s="69" t="s">
        <v>136</v>
      </c>
      <c r="C322" s="69" t="s">
        <v>136</v>
      </c>
      <c r="D322" s="80"/>
      <c r="E322" s="69"/>
      <c r="F322" s="81">
        <f aca="true" t="shared" si="348" ref="F322:AO322">F327+F323+F331</f>
        <v>44527</v>
      </c>
      <c r="G322" s="81">
        <f t="shared" si="348"/>
        <v>21442</v>
      </c>
      <c r="H322" s="81">
        <f t="shared" si="348"/>
        <v>65969</v>
      </c>
      <c r="I322" s="81">
        <f t="shared" si="348"/>
        <v>0</v>
      </c>
      <c r="J322" s="81">
        <f t="shared" si="348"/>
        <v>70787</v>
      </c>
      <c r="K322" s="81">
        <f t="shared" si="348"/>
        <v>0</v>
      </c>
      <c r="L322" s="81">
        <f t="shared" si="348"/>
        <v>0</v>
      </c>
      <c r="M322" s="81">
        <f t="shared" si="348"/>
        <v>65969</v>
      </c>
      <c r="N322" s="81">
        <f t="shared" si="348"/>
        <v>0</v>
      </c>
      <c r="O322" s="81">
        <f t="shared" si="348"/>
        <v>-28811</v>
      </c>
      <c r="P322" s="81">
        <f t="shared" si="348"/>
        <v>37158</v>
      </c>
      <c r="Q322" s="81">
        <f t="shared" si="348"/>
        <v>0</v>
      </c>
      <c r="R322" s="81">
        <f t="shared" si="348"/>
        <v>0</v>
      </c>
      <c r="S322" s="81">
        <f t="shared" si="348"/>
        <v>37158</v>
      </c>
      <c r="T322" s="81">
        <f t="shared" si="348"/>
        <v>0</v>
      </c>
      <c r="U322" s="81">
        <f t="shared" si="348"/>
        <v>0</v>
      </c>
      <c r="V322" s="81">
        <f t="shared" si="348"/>
        <v>37158</v>
      </c>
      <c r="W322" s="81">
        <f t="shared" si="348"/>
        <v>0</v>
      </c>
      <c r="X322" s="81">
        <f t="shared" si="348"/>
        <v>0</v>
      </c>
      <c r="Y322" s="81">
        <f t="shared" si="348"/>
        <v>0</v>
      </c>
      <c r="Z322" s="81">
        <f t="shared" si="348"/>
        <v>37158</v>
      </c>
      <c r="AA322" s="81">
        <f t="shared" si="348"/>
        <v>0</v>
      </c>
      <c r="AB322" s="81">
        <f t="shared" si="348"/>
        <v>11</v>
      </c>
      <c r="AC322" s="81">
        <f t="shared" si="348"/>
        <v>59</v>
      </c>
      <c r="AD322" s="81">
        <f t="shared" si="348"/>
        <v>1</v>
      </c>
      <c r="AE322" s="81">
        <f t="shared" si="348"/>
        <v>0</v>
      </c>
      <c r="AF322" s="81">
        <f t="shared" si="348"/>
        <v>7</v>
      </c>
      <c r="AG322" s="81">
        <f t="shared" si="348"/>
        <v>0</v>
      </c>
      <c r="AH322" s="81">
        <f t="shared" si="348"/>
        <v>37236</v>
      </c>
      <c r="AI322" s="81">
        <f t="shared" si="348"/>
        <v>0</v>
      </c>
      <c r="AJ322" s="81">
        <f t="shared" si="348"/>
        <v>0</v>
      </c>
      <c r="AK322" s="81">
        <f t="shared" si="348"/>
        <v>0</v>
      </c>
      <c r="AL322" s="81">
        <f t="shared" si="348"/>
        <v>0</v>
      </c>
      <c r="AM322" s="81">
        <f t="shared" si="348"/>
        <v>14600</v>
      </c>
      <c r="AN322" s="81">
        <f t="shared" si="348"/>
        <v>51836</v>
      </c>
      <c r="AO322" s="81">
        <f t="shared" si="348"/>
        <v>14600</v>
      </c>
      <c r="AP322" s="81">
        <f aca="true" t="shared" si="349" ref="AP322:AX322">AP327+AP323+AP331</f>
        <v>0</v>
      </c>
      <c r="AQ322" s="81">
        <f t="shared" si="349"/>
        <v>0</v>
      </c>
      <c r="AR322" s="81">
        <f t="shared" si="349"/>
        <v>51836</v>
      </c>
      <c r="AS322" s="81">
        <f t="shared" si="349"/>
        <v>14600</v>
      </c>
      <c r="AT322" s="81">
        <f t="shared" si="349"/>
        <v>0</v>
      </c>
      <c r="AU322" s="81">
        <f t="shared" si="349"/>
        <v>0</v>
      </c>
      <c r="AV322" s="81">
        <f t="shared" si="349"/>
        <v>6947</v>
      </c>
      <c r="AW322" s="81">
        <f t="shared" si="349"/>
        <v>58783</v>
      </c>
      <c r="AX322" s="81">
        <f t="shared" si="349"/>
        <v>21547</v>
      </c>
      <c r="AY322" s="81">
        <f aca="true" t="shared" si="350" ref="AY322:BE322">AY327+AY323+AY331</f>
        <v>1920</v>
      </c>
      <c r="AZ322" s="81">
        <f t="shared" si="350"/>
        <v>0</v>
      </c>
      <c r="BA322" s="81">
        <f>BA327+BA323+BA331</f>
        <v>0</v>
      </c>
      <c r="BB322" s="81">
        <f t="shared" si="350"/>
        <v>0</v>
      </c>
      <c r="BC322" s="81">
        <f t="shared" si="350"/>
        <v>0</v>
      </c>
      <c r="BD322" s="81">
        <f t="shared" si="350"/>
        <v>60703</v>
      </c>
      <c r="BE322" s="81">
        <f t="shared" si="350"/>
        <v>21547</v>
      </c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</row>
    <row r="323" spans="1:72" s="27" customFormat="1" ht="31.5" customHeight="1">
      <c r="A323" s="82" t="s">
        <v>72</v>
      </c>
      <c r="B323" s="83" t="s">
        <v>136</v>
      </c>
      <c r="C323" s="83" t="s">
        <v>136</v>
      </c>
      <c r="D323" s="84" t="s">
        <v>73</v>
      </c>
      <c r="E323" s="83"/>
      <c r="F323" s="74">
        <f>F324+F326</f>
        <v>26550</v>
      </c>
      <c r="G323" s="74">
        <f aca="true" t="shared" si="351" ref="G323:N323">G324+G325</f>
        <v>4147</v>
      </c>
      <c r="H323" s="74">
        <f t="shared" si="351"/>
        <v>30697</v>
      </c>
      <c r="I323" s="74">
        <f t="shared" si="351"/>
        <v>0</v>
      </c>
      <c r="J323" s="74">
        <f t="shared" si="351"/>
        <v>33007</v>
      </c>
      <c r="K323" s="74">
        <f t="shared" si="351"/>
        <v>-489</v>
      </c>
      <c r="L323" s="74">
        <f t="shared" si="351"/>
        <v>-524</v>
      </c>
      <c r="M323" s="74">
        <f t="shared" si="351"/>
        <v>30208</v>
      </c>
      <c r="N323" s="74">
        <f t="shared" si="351"/>
        <v>0</v>
      </c>
      <c r="O323" s="74">
        <f aca="true" t="shared" si="352" ref="O323:T323">O324+O325</f>
        <v>-7678</v>
      </c>
      <c r="P323" s="74">
        <f t="shared" si="352"/>
        <v>22530</v>
      </c>
      <c r="Q323" s="74">
        <f t="shared" si="352"/>
        <v>0</v>
      </c>
      <c r="R323" s="74">
        <f t="shared" si="352"/>
        <v>0</v>
      </c>
      <c r="S323" s="74">
        <f t="shared" si="352"/>
        <v>22530</v>
      </c>
      <c r="T323" s="74">
        <f t="shared" si="352"/>
        <v>0</v>
      </c>
      <c r="U323" s="74">
        <f aca="true" t="shared" si="353" ref="U323:Z323">U324+U325</f>
        <v>0</v>
      </c>
      <c r="V323" s="74">
        <f t="shared" si="353"/>
        <v>22530</v>
      </c>
      <c r="W323" s="74">
        <f t="shared" si="353"/>
        <v>0</v>
      </c>
      <c r="X323" s="74">
        <f t="shared" si="353"/>
        <v>0</v>
      </c>
      <c r="Y323" s="74">
        <f t="shared" si="353"/>
        <v>0</v>
      </c>
      <c r="Z323" s="74">
        <f t="shared" si="353"/>
        <v>22530</v>
      </c>
      <c r="AA323" s="74">
        <f aca="true" t="shared" si="354" ref="AA323:AH323">AA324+AA325</f>
        <v>0</v>
      </c>
      <c r="AB323" s="74">
        <f t="shared" si="354"/>
        <v>11</v>
      </c>
      <c r="AC323" s="74">
        <f>AC324+AC325</f>
        <v>59</v>
      </c>
      <c r="AD323" s="74">
        <f>AD324+AD325</f>
        <v>1</v>
      </c>
      <c r="AE323" s="74">
        <f>AE324+AE325</f>
        <v>0</v>
      </c>
      <c r="AF323" s="74">
        <f>AF324+AF325</f>
        <v>7</v>
      </c>
      <c r="AG323" s="74">
        <f t="shared" si="354"/>
        <v>0</v>
      </c>
      <c r="AH323" s="74">
        <f t="shared" si="354"/>
        <v>22608</v>
      </c>
      <c r="AI323" s="74">
        <f aca="true" t="shared" si="355" ref="AI323:AO323">AI324+AI325</f>
        <v>0</v>
      </c>
      <c r="AJ323" s="74">
        <f t="shared" si="355"/>
        <v>0</v>
      </c>
      <c r="AK323" s="74">
        <f t="shared" si="355"/>
        <v>0</v>
      </c>
      <c r="AL323" s="74">
        <f t="shared" si="355"/>
        <v>0</v>
      </c>
      <c r="AM323" s="74">
        <f t="shared" si="355"/>
        <v>0</v>
      </c>
      <c r="AN323" s="74">
        <f t="shared" si="355"/>
        <v>22608</v>
      </c>
      <c r="AO323" s="74">
        <f t="shared" si="355"/>
        <v>0</v>
      </c>
      <c r="AP323" s="74">
        <f aca="true" t="shared" si="356" ref="AP323:AX323">AP324+AP325</f>
        <v>0</v>
      </c>
      <c r="AQ323" s="74">
        <f t="shared" si="356"/>
        <v>0</v>
      </c>
      <c r="AR323" s="74">
        <f t="shared" si="356"/>
        <v>22608</v>
      </c>
      <c r="AS323" s="74">
        <f t="shared" si="356"/>
        <v>0</v>
      </c>
      <c r="AT323" s="74">
        <f t="shared" si="356"/>
        <v>0</v>
      </c>
      <c r="AU323" s="74">
        <f t="shared" si="356"/>
        <v>0</v>
      </c>
      <c r="AV323" s="74">
        <f t="shared" si="356"/>
        <v>0</v>
      </c>
      <c r="AW323" s="74">
        <f t="shared" si="356"/>
        <v>22608</v>
      </c>
      <c r="AX323" s="74">
        <f t="shared" si="356"/>
        <v>0</v>
      </c>
      <c r="AY323" s="74">
        <f aca="true" t="shared" si="357" ref="AY323:BE323">AY324+AY325</f>
        <v>0</v>
      </c>
      <c r="AZ323" s="74">
        <f t="shared" si="357"/>
        <v>0</v>
      </c>
      <c r="BA323" s="74">
        <f>BA324+BA325</f>
        <v>0</v>
      </c>
      <c r="BB323" s="74">
        <f t="shared" si="357"/>
        <v>0</v>
      </c>
      <c r="BC323" s="74">
        <f t="shared" si="357"/>
        <v>0</v>
      </c>
      <c r="BD323" s="74">
        <f t="shared" si="357"/>
        <v>22608</v>
      </c>
      <c r="BE323" s="74">
        <f t="shared" si="357"/>
        <v>0</v>
      </c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</row>
    <row r="324" spans="1:72" s="27" customFormat="1" ht="33">
      <c r="A324" s="82" t="s">
        <v>129</v>
      </c>
      <c r="B324" s="83" t="s">
        <v>136</v>
      </c>
      <c r="C324" s="83" t="s">
        <v>136</v>
      </c>
      <c r="D324" s="84" t="s">
        <v>73</v>
      </c>
      <c r="E324" s="83" t="s">
        <v>130</v>
      </c>
      <c r="F324" s="74">
        <v>26550</v>
      </c>
      <c r="G324" s="74">
        <f>H324-F324</f>
        <v>4147</v>
      </c>
      <c r="H324" s="92">
        <f>30697</f>
        <v>30697</v>
      </c>
      <c r="I324" s="92"/>
      <c r="J324" s="92">
        <f>33007</f>
        <v>33007</v>
      </c>
      <c r="K324" s="92">
        <v>-489</v>
      </c>
      <c r="L324" s="92">
        <v>-524</v>
      </c>
      <c r="M324" s="74">
        <f>H324+K324</f>
        <v>30208</v>
      </c>
      <c r="N324" s="75"/>
      <c r="O324" s="74">
        <f>P324-M324</f>
        <v>-7678</v>
      </c>
      <c r="P324" s="74">
        <v>22530</v>
      </c>
      <c r="Q324" s="74"/>
      <c r="R324" s="157"/>
      <c r="S324" s="74">
        <f>P324+R324</f>
        <v>22530</v>
      </c>
      <c r="T324" s="74"/>
      <c r="U324" s="126"/>
      <c r="V324" s="74">
        <f>U324+S324</f>
        <v>22530</v>
      </c>
      <c r="W324" s="74">
        <f>T324</f>
        <v>0</v>
      </c>
      <c r="X324" s="127"/>
      <c r="Y324" s="127"/>
      <c r="Z324" s="74">
        <f>V324+X324+Y324</f>
        <v>22530</v>
      </c>
      <c r="AA324" s="74">
        <f>W324+Y324</f>
        <v>0</v>
      </c>
      <c r="AB324" s="75">
        <v>11</v>
      </c>
      <c r="AC324" s="75">
        <v>59</v>
      </c>
      <c r="AD324" s="75">
        <v>1</v>
      </c>
      <c r="AE324" s="126"/>
      <c r="AF324" s="75">
        <v>7</v>
      </c>
      <c r="AG324" s="126"/>
      <c r="AH324" s="74">
        <f>Z324+AB324+AC324+AD324+AE324+AF324+AG324</f>
        <v>22608</v>
      </c>
      <c r="AI324" s="74">
        <f>AA324+AG324</f>
        <v>0</v>
      </c>
      <c r="AJ324" s="74"/>
      <c r="AK324" s="74"/>
      <c r="AL324" s="126"/>
      <c r="AM324" s="126"/>
      <c r="AN324" s="74">
        <f>AH324+AJ324+AK324+AL324+AM324</f>
        <v>22608</v>
      </c>
      <c r="AO324" s="74">
        <f>AI324+AM324</f>
        <v>0</v>
      </c>
      <c r="AP324" s="128"/>
      <c r="AQ324" s="128"/>
      <c r="AR324" s="74">
        <f>AN324+AP324+AQ324</f>
        <v>22608</v>
      </c>
      <c r="AS324" s="74">
        <f>AO324+AQ324</f>
        <v>0</v>
      </c>
      <c r="AT324" s="126"/>
      <c r="AU324" s="126"/>
      <c r="AV324" s="126"/>
      <c r="AW324" s="74">
        <f>AR324+AT324+AU324+AV324</f>
        <v>22608</v>
      </c>
      <c r="AX324" s="74">
        <f>AS324+AV324</f>
        <v>0</v>
      </c>
      <c r="AY324" s="74"/>
      <c r="AZ324" s="74"/>
      <c r="BA324" s="74"/>
      <c r="BB324" s="128"/>
      <c r="BC324" s="128"/>
      <c r="BD324" s="74">
        <f>AW324+AY324+AZ324+BA324+BB324+BC324</f>
        <v>22608</v>
      </c>
      <c r="BE324" s="74">
        <f>AX324+BC324</f>
        <v>0</v>
      </c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</row>
    <row r="325" spans="1:72" s="27" customFormat="1" ht="66" hidden="1">
      <c r="A325" s="82" t="s">
        <v>235</v>
      </c>
      <c r="B325" s="83" t="s">
        <v>136</v>
      </c>
      <c r="C325" s="83" t="s">
        <v>136</v>
      </c>
      <c r="D325" s="84" t="s">
        <v>234</v>
      </c>
      <c r="E325" s="83"/>
      <c r="F325" s="74"/>
      <c r="G325" s="74">
        <f>G326</f>
        <v>0</v>
      </c>
      <c r="H325" s="74">
        <f>H326</f>
        <v>0</v>
      </c>
      <c r="I325" s="74">
        <f>I326</f>
        <v>0</v>
      </c>
      <c r="J325" s="74">
        <f>J326</f>
        <v>0</v>
      </c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26"/>
      <c r="V325" s="128"/>
      <c r="W325" s="128"/>
      <c r="X325" s="127"/>
      <c r="Y325" s="127"/>
      <c r="Z325" s="130"/>
      <c r="AA325" s="130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8"/>
      <c r="AQ325" s="128"/>
      <c r="AR325" s="128"/>
      <c r="AS325" s="128"/>
      <c r="AT325" s="126"/>
      <c r="AU325" s="126"/>
      <c r="AV325" s="126"/>
      <c r="AW325" s="126"/>
      <c r="AX325" s="126"/>
      <c r="AY325" s="128"/>
      <c r="AZ325" s="128"/>
      <c r="BA325" s="128"/>
      <c r="BB325" s="128"/>
      <c r="BC325" s="128"/>
      <c r="BD325" s="128"/>
      <c r="BE325" s="128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</row>
    <row r="326" spans="1:72" s="27" customFormat="1" ht="87" customHeight="1" hidden="1">
      <c r="A326" s="107" t="s">
        <v>236</v>
      </c>
      <c r="B326" s="83" t="s">
        <v>136</v>
      </c>
      <c r="C326" s="83" t="s">
        <v>136</v>
      </c>
      <c r="D326" s="84" t="s">
        <v>234</v>
      </c>
      <c r="E326" s="83" t="s">
        <v>239</v>
      </c>
      <c r="F326" s="74"/>
      <c r="G326" s="74">
        <f>H326-F326</f>
        <v>0</v>
      </c>
      <c r="H326" s="92">
        <f>5989-5989</f>
        <v>0</v>
      </c>
      <c r="I326" s="92"/>
      <c r="J326" s="92">
        <f>6414-6414</f>
        <v>0</v>
      </c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26"/>
      <c r="V326" s="128"/>
      <c r="W326" s="128"/>
      <c r="X326" s="127"/>
      <c r="Y326" s="127"/>
      <c r="Z326" s="130"/>
      <c r="AA326" s="130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8"/>
      <c r="AQ326" s="128"/>
      <c r="AR326" s="128"/>
      <c r="AS326" s="128"/>
      <c r="AT326" s="126"/>
      <c r="AU326" s="126"/>
      <c r="AV326" s="126"/>
      <c r="AW326" s="126"/>
      <c r="AX326" s="126"/>
      <c r="AY326" s="128"/>
      <c r="AZ326" s="128"/>
      <c r="BA326" s="128"/>
      <c r="BB326" s="128"/>
      <c r="BC326" s="128"/>
      <c r="BD326" s="128"/>
      <c r="BE326" s="128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</row>
    <row r="327" spans="1:72" s="27" customFormat="1" ht="31.5" customHeight="1">
      <c r="A327" s="82" t="s">
        <v>74</v>
      </c>
      <c r="B327" s="83" t="s">
        <v>136</v>
      </c>
      <c r="C327" s="83" t="s">
        <v>136</v>
      </c>
      <c r="D327" s="84" t="s">
        <v>75</v>
      </c>
      <c r="E327" s="83"/>
      <c r="F327" s="85">
        <f aca="true" t="shared" si="358" ref="F327:AI327">F328</f>
        <v>5192</v>
      </c>
      <c r="G327" s="85">
        <f t="shared" si="358"/>
        <v>8701</v>
      </c>
      <c r="H327" s="85">
        <f t="shared" si="358"/>
        <v>13893</v>
      </c>
      <c r="I327" s="85">
        <f t="shared" si="358"/>
        <v>0</v>
      </c>
      <c r="J327" s="85">
        <f t="shared" si="358"/>
        <v>14880</v>
      </c>
      <c r="K327" s="85">
        <f t="shared" si="358"/>
        <v>0</v>
      </c>
      <c r="L327" s="85">
        <f t="shared" si="358"/>
        <v>0</v>
      </c>
      <c r="M327" s="85">
        <f t="shared" si="358"/>
        <v>13893</v>
      </c>
      <c r="N327" s="85">
        <f t="shared" si="358"/>
        <v>0</v>
      </c>
      <c r="O327" s="85">
        <f t="shared" si="358"/>
        <v>-8968</v>
      </c>
      <c r="P327" s="85">
        <f t="shared" si="358"/>
        <v>4925</v>
      </c>
      <c r="Q327" s="85">
        <f t="shared" si="358"/>
        <v>0</v>
      </c>
      <c r="R327" s="85">
        <f t="shared" si="358"/>
        <v>0</v>
      </c>
      <c r="S327" s="85">
        <f t="shared" si="358"/>
        <v>4925</v>
      </c>
      <c r="T327" s="85">
        <f t="shared" si="358"/>
        <v>0</v>
      </c>
      <c r="U327" s="85">
        <f t="shared" si="358"/>
        <v>0</v>
      </c>
      <c r="V327" s="85">
        <f t="shared" si="358"/>
        <v>4925</v>
      </c>
      <c r="W327" s="85">
        <f t="shared" si="358"/>
        <v>0</v>
      </c>
      <c r="X327" s="85">
        <f t="shared" si="358"/>
        <v>0</v>
      </c>
      <c r="Y327" s="85">
        <f t="shared" si="358"/>
        <v>0</v>
      </c>
      <c r="Z327" s="85">
        <f t="shared" si="358"/>
        <v>4925</v>
      </c>
      <c r="AA327" s="85">
        <f t="shared" si="358"/>
        <v>0</v>
      </c>
      <c r="AB327" s="85">
        <f t="shared" si="358"/>
        <v>0</v>
      </c>
      <c r="AC327" s="85">
        <f t="shared" si="358"/>
        <v>0</v>
      </c>
      <c r="AD327" s="85">
        <f t="shared" si="358"/>
        <v>0</v>
      </c>
      <c r="AE327" s="85">
        <f t="shared" si="358"/>
        <v>0</v>
      </c>
      <c r="AF327" s="85">
        <f t="shared" si="358"/>
        <v>0</v>
      </c>
      <c r="AG327" s="85">
        <f t="shared" si="358"/>
        <v>0</v>
      </c>
      <c r="AH327" s="85">
        <f t="shared" si="358"/>
        <v>4925</v>
      </c>
      <c r="AI327" s="85">
        <f t="shared" si="358"/>
        <v>0</v>
      </c>
      <c r="AJ327" s="85">
        <f aca="true" t="shared" si="359" ref="AJ327:BE327">AJ328+AJ329</f>
        <v>0</v>
      </c>
      <c r="AK327" s="85">
        <f t="shared" si="359"/>
        <v>0</v>
      </c>
      <c r="AL327" s="85">
        <f t="shared" si="359"/>
        <v>0</v>
      </c>
      <c r="AM327" s="85">
        <f t="shared" si="359"/>
        <v>14600</v>
      </c>
      <c r="AN327" s="85">
        <f t="shared" si="359"/>
        <v>19525</v>
      </c>
      <c r="AO327" s="85">
        <f t="shared" si="359"/>
        <v>14600</v>
      </c>
      <c r="AP327" s="85">
        <f t="shared" si="359"/>
        <v>0</v>
      </c>
      <c r="AQ327" s="85">
        <f t="shared" si="359"/>
        <v>0</v>
      </c>
      <c r="AR327" s="85">
        <f t="shared" si="359"/>
        <v>19525</v>
      </c>
      <c r="AS327" s="85">
        <f t="shared" si="359"/>
        <v>14600</v>
      </c>
      <c r="AT327" s="85">
        <f t="shared" si="359"/>
        <v>0</v>
      </c>
      <c r="AU327" s="85">
        <f t="shared" si="359"/>
        <v>0</v>
      </c>
      <c r="AV327" s="85">
        <f t="shared" si="359"/>
        <v>6947</v>
      </c>
      <c r="AW327" s="85">
        <f t="shared" si="359"/>
        <v>26472</v>
      </c>
      <c r="AX327" s="85">
        <f t="shared" si="359"/>
        <v>21547</v>
      </c>
      <c r="AY327" s="85">
        <f t="shared" si="359"/>
        <v>1920</v>
      </c>
      <c r="AZ327" s="85">
        <f t="shared" si="359"/>
        <v>0</v>
      </c>
      <c r="BA327" s="85">
        <f t="shared" si="359"/>
        <v>0</v>
      </c>
      <c r="BB327" s="85">
        <f t="shared" si="359"/>
        <v>0</v>
      </c>
      <c r="BC327" s="85">
        <f t="shared" si="359"/>
        <v>0</v>
      </c>
      <c r="BD327" s="85">
        <f t="shared" si="359"/>
        <v>28392</v>
      </c>
      <c r="BE327" s="85">
        <f t="shared" si="359"/>
        <v>21547</v>
      </c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</row>
    <row r="328" spans="1:72" s="27" customFormat="1" ht="67.5" customHeight="1">
      <c r="A328" s="82" t="s">
        <v>137</v>
      </c>
      <c r="B328" s="83" t="s">
        <v>136</v>
      </c>
      <c r="C328" s="83" t="s">
        <v>136</v>
      </c>
      <c r="D328" s="84" t="s">
        <v>75</v>
      </c>
      <c r="E328" s="83" t="s">
        <v>138</v>
      </c>
      <c r="F328" s="74">
        <v>5192</v>
      </c>
      <c r="G328" s="74">
        <f>H328-F328</f>
        <v>8701</v>
      </c>
      <c r="H328" s="92">
        <v>13893</v>
      </c>
      <c r="I328" s="92"/>
      <c r="J328" s="92">
        <v>14880</v>
      </c>
      <c r="K328" s="157"/>
      <c r="L328" s="157"/>
      <c r="M328" s="74">
        <f>H328+K328</f>
        <v>13893</v>
      </c>
      <c r="N328" s="75"/>
      <c r="O328" s="74">
        <f>P328-M328</f>
        <v>-8968</v>
      </c>
      <c r="P328" s="74">
        <v>4925</v>
      </c>
      <c r="Q328" s="74"/>
      <c r="R328" s="157"/>
      <c r="S328" s="74">
        <f>P328+R328</f>
        <v>4925</v>
      </c>
      <c r="T328" s="74"/>
      <c r="U328" s="126"/>
      <c r="V328" s="74">
        <f>U328+S328</f>
        <v>4925</v>
      </c>
      <c r="W328" s="74">
        <f>T328</f>
        <v>0</v>
      </c>
      <c r="X328" s="127"/>
      <c r="Y328" s="127"/>
      <c r="Z328" s="74">
        <f>V328+X328+Y328</f>
        <v>4925</v>
      </c>
      <c r="AA328" s="74">
        <f>W328+Y328</f>
        <v>0</v>
      </c>
      <c r="AB328" s="126"/>
      <c r="AC328" s="126"/>
      <c r="AD328" s="126"/>
      <c r="AE328" s="126"/>
      <c r="AF328" s="126"/>
      <c r="AG328" s="126"/>
      <c r="AH328" s="74">
        <f>Z328+AB328+AC328+AD328+AE328+AF328+AG328</f>
        <v>4925</v>
      </c>
      <c r="AI328" s="74">
        <f>AA328+AG328</f>
        <v>0</v>
      </c>
      <c r="AJ328" s="74"/>
      <c r="AK328" s="74"/>
      <c r="AL328" s="126"/>
      <c r="AM328" s="126"/>
      <c r="AN328" s="74">
        <f>AH328+AJ328+AK328+AL328+AM328</f>
        <v>4925</v>
      </c>
      <c r="AO328" s="74">
        <f>AI328+AM328</f>
        <v>0</v>
      </c>
      <c r="AP328" s="128"/>
      <c r="AQ328" s="128"/>
      <c r="AR328" s="74">
        <f>AN328+AP328+AQ328</f>
        <v>4925</v>
      </c>
      <c r="AS328" s="74">
        <f>AO328+AQ328</f>
        <v>0</v>
      </c>
      <c r="AT328" s="126"/>
      <c r="AU328" s="126"/>
      <c r="AV328" s="74">
        <v>6947</v>
      </c>
      <c r="AW328" s="74">
        <f>AR328+AT328+AU328+AV328</f>
        <v>11872</v>
      </c>
      <c r="AX328" s="74">
        <f>AS328+AV328</f>
        <v>6947</v>
      </c>
      <c r="AY328" s="74">
        <v>1920</v>
      </c>
      <c r="AZ328" s="74"/>
      <c r="BA328" s="74"/>
      <c r="BB328" s="128"/>
      <c r="BC328" s="128"/>
      <c r="BD328" s="74">
        <f>AW328+AY328+AZ328+BA328+BB328+BC328</f>
        <v>13792</v>
      </c>
      <c r="BE328" s="74">
        <f>AX328+BC328</f>
        <v>6947</v>
      </c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</row>
    <row r="329" spans="1:72" s="27" customFormat="1" ht="90" customHeight="1">
      <c r="A329" s="82" t="s">
        <v>404</v>
      </c>
      <c r="B329" s="83" t="s">
        <v>136</v>
      </c>
      <c r="C329" s="83" t="s">
        <v>136</v>
      </c>
      <c r="D329" s="84" t="s">
        <v>403</v>
      </c>
      <c r="E329" s="83"/>
      <c r="F329" s="74"/>
      <c r="G329" s="74"/>
      <c r="H329" s="92"/>
      <c r="I329" s="92"/>
      <c r="J329" s="92"/>
      <c r="K329" s="157"/>
      <c r="L329" s="157"/>
      <c r="M329" s="74"/>
      <c r="N329" s="75"/>
      <c r="O329" s="74"/>
      <c r="P329" s="74"/>
      <c r="Q329" s="74"/>
      <c r="R329" s="157"/>
      <c r="S329" s="74"/>
      <c r="T329" s="74"/>
      <c r="U329" s="126"/>
      <c r="V329" s="74"/>
      <c r="W329" s="74"/>
      <c r="X329" s="127"/>
      <c r="Y329" s="127"/>
      <c r="Z329" s="74"/>
      <c r="AA329" s="74"/>
      <c r="AB329" s="126"/>
      <c r="AC329" s="126"/>
      <c r="AD329" s="126"/>
      <c r="AE329" s="126"/>
      <c r="AF329" s="126"/>
      <c r="AG329" s="126"/>
      <c r="AH329" s="74"/>
      <c r="AI329" s="74"/>
      <c r="AJ329" s="74">
        <f aca="true" t="shared" si="360" ref="AJ329:BE329">AJ330</f>
        <v>0</v>
      </c>
      <c r="AK329" s="74">
        <f t="shared" si="360"/>
        <v>0</v>
      </c>
      <c r="AL329" s="126">
        <f t="shared" si="360"/>
        <v>0</v>
      </c>
      <c r="AM329" s="74">
        <f t="shared" si="360"/>
        <v>14600</v>
      </c>
      <c r="AN329" s="74">
        <f t="shared" si="360"/>
        <v>14600</v>
      </c>
      <c r="AO329" s="74">
        <f t="shared" si="360"/>
        <v>14600</v>
      </c>
      <c r="AP329" s="74">
        <f t="shared" si="360"/>
        <v>0</v>
      </c>
      <c r="AQ329" s="74">
        <f t="shared" si="360"/>
        <v>0</v>
      </c>
      <c r="AR329" s="74">
        <f t="shared" si="360"/>
        <v>14600</v>
      </c>
      <c r="AS329" s="74">
        <f t="shared" si="360"/>
        <v>14600</v>
      </c>
      <c r="AT329" s="74">
        <f t="shared" si="360"/>
        <v>0</v>
      </c>
      <c r="AU329" s="74">
        <f t="shared" si="360"/>
        <v>0</v>
      </c>
      <c r="AV329" s="74">
        <f t="shared" si="360"/>
        <v>0</v>
      </c>
      <c r="AW329" s="74">
        <f t="shared" si="360"/>
        <v>14600</v>
      </c>
      <c r="AX329" s="74">
        <f t="shared" si="360"/>
        <v>14600</v>
      </c>
      <c r="AY329" s="74">
        <f t="shared" si="360"/>
        <v>0</v>
      </c>
      <c r="AZ329" s="74">
        <f t="shared" si="360"/>
        <v>0</v>
      </c>
      <c r="BA329" s="74">
        <f t="shared" si="360"/>
        <v>0</v>
      </c>
      <c r="BB329" s="74">
        <f t="shared" si="360"/>
        <v>0</v>
      </c>
      <c r="BC329" s="74">
        <f t="shared" si="360"/>
        <v>0</v>
      </c>
      <c r="BD329" s="74">
        <f t="shared" si="360"/>
        <v>14600</v>
      </c>
      <c r="BE329" s="74">
        <f t="shared" si="360"/>
        <v>14600</v>
      </c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</row>
    <row r="330" spans="1:72" s="27" customFormat="1" ht="108.75" customHeight="1">
      <c r="A330" s="107" t="s">
        <v>253</v>
      </c>
      <c r="B330" s="83" t="s">
        <v>136</v>
      </c>
      <c r="C330" s="83" t="s">
        <v>136</v>
      </c>
      <c r="D330" s="84" t="s">
        <v>403</v>
      </c>
      <c r="E330" s="83" t="s">
        <v>144</v>
      </c>
      <c r="F330" s="74"/>
      <c r="G330" s="74"/>
      <c r="H330" s="92"/>
      <c r="I330" s="92"/>
      <c r="J330" s="92"/>
      <c r="K330" s="157"/>
      <c r="L330" s="157"/>
      <c r="M330" s="74"/>
      <c r="N330" s="75"/>
      <c r="O330" s="74"/>
      <c r="P330" s="74"/>
      <c r="Q330" s="74"/>
      <c r="R330" s="157"/>
      <c r="S330" s="74"/>
      <c r="T330" s="74"/>
      <c r="U330" s="126"/>
      <c r="V330" s="74"/>
      <c r="W330" s="74"/>
      <c r="X330" s="127"/>
      <c r="Y330" s="127"/>
      <c r="Z330" s="74"/>
      <c r="AA330" s="74"/>
      <c r="AB330" s="126"/>
      <c r="AC330" s="126"/>
      <c r="AD330" s="126"/>
      <c r="AE330" s="126"/>
      <c r="AF330" s="126"/>
      <c r="AG330" s="126"/>
      <c r="AH330" s="74"/>
      <c r="AI330" s="74"/>
      <c r="AJ330" s="74"/>
      <c r="AK330" s="74"/>
      <c r="AL330" s="126"/>
      <c r="AM330" s="74">
        <v>14600</v>
      </c>
      <c r="AN330" s="74">
        <f>AH330+AJ330+AK330+AL330+AM330</f>
        <v>14600</v>
      </c>
      <c r="AO330" s="74">
        <f>AI330+AM330</f>
        <v>14600</v>
      </c>
      <c r="AP330" s="128"/>
      <c r="AQ330" s="128"/>
      <c r="AR330" s="74">
        <f>AN330+AP330+AQ330</f>
        <v>14600</v>
      </c>
      <c r="AS330" s="74">
        <f>AO330+AQ330</f>
        <v>14600</v>
      </c>
      <c r="AT330" s="126"/>
      <c r="AU330" s="126"/>
      <c r="AV330" s="126"/>
      <c r="AW330" s="74">
        <f>AR330+AT330+AU330+AV330</f>
        <v>14600</v>
      </c>
      <c r="AX330" s="74">
        <f>AS330+AV330</f>
        <v>14600</v>
      </c>
      <c r="AY330" s="74"/>
      <c r="AZ330" s="74"/>
      <c r="BA330" s="74"/>
      <c r="BB330" s="128"/>
      <c r="BC330" s="128"/>
      <c r="BD330" s="74">
        <f>AW330+AY330+AZ330+BA330+BB330+BC330</f>
        <v>14600</v>
      </c>
      <c r="BE330" s="74">
        <f>AX330+BC330</f>
        <v>14600</v>
      </c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</row>
    <row r="331" spans="1:72" s="27" customFormat="1" ht="39" customHeight="1">
      <c r="A331" s="82" t="s">
        <v>121</v>
      </c>
      <c r="B331" s="83" t="s">
        <v>136</v>
      </c>
      <c r="C331" s="83" t="s">
        <v>136</v>
      </c>
      <c r="D331" s="84" t="s">
        <v>122</v>
      </c>
      <c r="E331" s="83"/>
      <c r="F331" s="74">
        <f>F332</f>
        <v>12785</v>
      </c>
      <c r="G331" s="74">
        <f aca="true" t="shared" si="361" ref="G331:N331">G332+G333</f>
        <v>8594</v>
      </c>
      <c r="H331" s="74">
        <f t="shared" si="361"/>
        <v>21379</v>
      </c>
      <c r="I331" s="74">
        <f t="shared" si="361"/>
        <v>0</v>
      </c>
      <c r="J331" s="74">
        <f t="shared" si="361"/>
        <v>22900</v>
      </c>
      <c r="K331" s="74">
        <f t="shared" si="361"/>
        <v>489</v>
      </c>
      <c r="L331" s="74">
        <f t="shared" si="361"/>
        <v>524</v>
      </c>
      <c r="M331" s="74">
        <f t="shared" si="361"/>
        <v>21868</v>
      </c>
      <c r="N331" s="74">
        <f t="shared" si="361"/>
        <v>0</v>
      </c>
      <c r="O331" s="74">
        <f aca="true" t="shared" si="362" ref="O331:T331">O332+O333+O335+O344+O340</f>
        <v>-12165</v>
      </c>
      <c r="P331" s="74">
        <f t="shared" si="362"/>
        <v>9703</v>
      </c>
      <c r="Q331" s="74">
        <f t="shared" si="362"/>
        <v>0</v>
      </c>
      <c r="R331" s="74">
        <f t="shared" si="362"/>
        <v>0</v>
      </c>
      <c r="S331" s="74">
        <f t="shared" si="362"/>
        <v>9703</v>
      </c>
      <c r="T331" s="74">
        <f t="shared" si="362"/>
        <v>0</v>
      </c>
      <c r="U331" s="74">
        <f aca="true" t="shared" si="363" ref="U331:Z331">U332+U333+U335+U344+U340</f>
        <v>0</v>
      </c>
      <c r="V331" s="74">
        <f t="shared" si="363"/>
        <v>9703</v>
      </c>
      <c r="W331" s="74">
        <f t="shared" si="363"/>
        <v>0</v>
      </c>
      <c r="X331" s="74">
        <f t="shared" si="363"/>
        <v>0</v>
      </c>
      <c r="Y331" s="74">
        <f t="shared" si="363"/>
        <v>0</v>
      </c>
      <c r="Z331" s="74">
        <f t="shared" si="363"/>
        <v>9703</v>
      </c>
      <c r="AA331" s="74">
        <f aca="true" t="shared" si="364" ref="AA331:AN331">AA332+AA333+AA335+AA344+AA340</f>
        <v>0</v>
      </c>
      <c r="AB331" s="74">
        <f t="shared" si="364"/>
        <v>0</v>
      </c>
      <c r="AC331" s="74">
        <f t="shared" si="364"/>
        <v>0</v>
      </c>
      <c r="AD331" s="74">
        <f t="shared" si="364"/>
        <v>0</v>
      </c>
      <c r="AE331" s="74">
        <f t="shared" si="364"/>
        <v>0</v>
      </c>
      <c r="AF331" s="74">
        <f t="shared" si="364"/>
        <v>0</v>
      </c>
      <c r="AG331" s="74">
        <f t="shared" si="364"/>
        <v>0</v>
      </c>
      <c r="AH331" s="74">
        <f t="shared" si="364"/>
        <v>9703</v>
      </c>
      <c r="AI331" s="74">
        <f t="shared" si="364"/>
        <v>0</v>
      </c>
      <c r="AJ331" s="74">
        <f t="shared" si="364"/>
        <v>0</v>
      </c>
      <c r="AK331" s="74">
        <f t="shared" si="364"/>
        <v>0</v>
      </c>
      <c r="AL331" s="74">
        <f t="shared" si="364"/>
        <v>0</v>
      </c>
      <c r="AM331" s="74">
        <f t="shared" si="364"/>
        <v>0</v>
      </c>
      <c r="AN331" s="74">
        <f t="shared" si="364"/>
        <v>9703</v>
      </c>
      <c r="AO331" s="74">
        <f aca="true" t="shared" si="365" ref="AO331:AW331">AO332+AO333+AO335+AO344+AO340</f>
        <v>0</v>
      </c>
      <c r="AP331" s="74">
        <f t="shared" si="365"/>
        <v>0</v>
      </c>
      <c r="AQ331" s="74">
        <f t="shared" si="365"/>
        <v>0</v>
      </c>
      <c r="AR331" s="74">
        <f t="shared" si="365"/>
        <v>9703</v>
      </c>
      <c r="AS331" s="74">
        <f t="shared" si="365"/>
        <v>0</v>
      </c>
      <c r="AT331" s="74">
        <f t="shared" si="365"/>
        <v>0</v>
      </c>
      <c r="AU331" s="74">
        <f t="shared" si="365"/>
        <v>0</v>
      </c>
      <c r="AV331" s="74">
        <f t="shared" si="365"/>
        <v>0</v>
      </c>
      <c r="AW331" s="74">
        <f t="shared" si="365"/>
        <v>9703</v>
      </c>
      <c r="AX331" s="74">
        <f aca="true" t="shared" si="366" ref="AX331:BE331">AX332+AX333+AX335+AX344+AX340</f>
        <v>0</v>
      </c>
      <c r="AY331" s="74">
        <f t="shared" si="366"/>
        <v>0</v>
      </c>
      <c r="AZ331" s="74">
        <f t="shared" si="366"/>
        <v>0</v>
      </c>
      <c r="BA331" s="74">
        <f>BA332+BA333+BA335+BA344+BA340</f>
        <v>0</v>
      </c>
      <c r="BB331" s="74">
        <f t="shared" si="366"/>
        <v>0</v>
      </c>
      <c r="BC331" s="74">
        <f t="shared" si="366"/>
        <v>0</v>
      </c>
      <c r="BD331" s="74">
        <f t="shared" si="366"/>
        <v>9703</v>
      </c>
      <c r="BE331" s="74">
        <f t="shared" si="366"/>
        <v>0</v>
      </c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</row>
    <row r="332" spans="1:72" s="27" customFormat="1" ht="53.25" customHeight="1" hidden="1">
      <c r="A332" s="82" t="s">
        <v>137</v>
      </c>
      <c r="B332" s="83" t="s">
        <v>136</v>
      </c>
      <c r="C332" s="83" t="s">
        <v>136</v>
      </c>
      <c r="D332" s="84" t="s">
        <v>122</v>
      </c>
      <c r="E332" s="83" t="s">
        <v>138</v>
      </c>
      <c r="F332" s="74">
        <v>12785</v>
      </c>
      <c r="G332" s="74">
        <f>H332-F332</f>
        <v>3461</v>
      </c>
      <c r="H332" s="92">
        <f>10599+5647</f>
        <v>16246</v>
      </c>
      <c r="I332" s="92"/>
      <c r="J332" s="92">
        <f>11352+6051</f>
        <v>17403</v>
      </c>
      <c r="K332" s="92">
        <v>489</v>
      </c>
      <c r="L332" s="92">
        <v>524</v>
      </c>
      <c r="M332" s="74">
        <f>H332+K332</f>
        <v>16735</v>
      </c>
      <c r="N332" s="75"/>
      <c r="O332" s="74">
        <f>P332-M332</f>
        <v>-16735</v>
      </c>
      <c r="P332" s="74"/>
      <c r="Q332" s="74"/>
      <c r="R332" s="157"/>
      <c r="S332" s="74">
        <f>P332+R332</f>
        <v>0</v>
      </c>
      <c r="T332" s="74"/>
      <c r="U332" s="74">
        <f>R332+T332</f>
        <v>0</v>
      </c>
      <c r="V332" s="74">
        <f>S332+U332</f>
        <v>0</v>
      </c>
      <c r="W332" s="74">
        <f>T332+V332</f>
        <v>0</v>
      </c>
      <c r="X332" s="127"/>
      <c r="Y332" s="127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26"/>
      <c r="AM332" s="126"/>
      <c r="AN332" s="126"/>
      <c r="AO332" s="126"/>
      <c r="AP332" s="128"/>
      <c r="AQ332" s="128"/>
      <c r="AR332" s="128"/>
      <c r="AS332" s="128"/>
      <c r="AT332" s="126"/>
      <c r="AU332" s="126"/>
      <c r="AV332" s="126"/>
      <c r="AW332" s="126"/>
      <c r="AX332" s="126"/>
      <c r="AY332" s="128"/>
      <c r="AZ332" s="128"/>
      <c r="BA332" s="128"/>
      <c r="BB332" s="128"/>
      <c r="BC332" s="128"/>
      <c r="BD332" s="128"/>
      <c r="BE332" s="128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</row>
    <row r="333" spans="1:72" s="27" customFormat="1" ht="53.25" customHeight="1" hidden="1">
      <c r="A333" s="82" t="s">
        <v>235</v>
      </c>
      <c r="B333" s="83" t="s">
        <v>136</v>
      </c>
      <c r="C333" s="83" t="s">
        <v>136</v>
      </c>
      <c r="D333" s="84" t="s">
        <v>245</v>
      </c>
      <c r="E333" s="83"/>
      <c r="F333" s="74"/>
      <c r="G333" s="74">
        <f aca="true" t="shared" si="367" ref="G333:W333">G334</f>
        <v>5133</v>
      </c>
      <c r="H333" s="74">
        <f t="shared" si="367"/>
        <v>5133</v>
      </c>
      <c r="I333" s="74">
        <f t="shared" si="367"/>
        <v>0</v>
      </c>
      <c r="J333" s="74">
        <f t="shared" si="367"/>
        <v>5497</v>
      </c>
      <c r="K333" s="74">
        <f t="shared" si="367"/>
        <v>0</v>
      </c>
      <c r="L333" s="74">
        <f t="shared" si="367"/>
        <v>0</v>
      </c>
      <c r="M333" s="74">
        <f t="shared" si="367"/>
        <v>5133</v>
      </c>
      <c r="N333" s="74">
        <f t="shared" si="367"/>
        <v>0</v>
      </c>
      <c r="O333" s="74">
        <f t="shared" si="367"/>
        <v>-5133</v>
      </c>
      <c r="P333" s="74">
        <f t="shared" si="367"/>
        <v>0</v>
      </c>
      <c r="Q333" s="74">
        <f t="shared" si="367"/>
        <v>0</v>
      </c>
      <c r="R333" s="74">
        <f t="shared" si="367"/>
        <v>0</v>
      </c>
      <c r="S333" s="74">
        <f t="shared" si="367"/>
        <v>0</v>
      </c>
      <c r="T333" s="74">
        <f t="shared" si="367"/>
        <v>0</v>
      </c>
      <c r="U333" s="74">
        <f t="shared" si="367"/>
        <v>0</v>
      </c>
      <c r="V333" s="74">
        <f t="shared" si="367"/>
        <v>0</v>
      </c>
      <c r="W333" s="74">
        <f t="shared" si="367"/>
        <v>0</v>
      </c>
      <c r="X333" s="127"/>
      <c r="Y333" s="127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26"/>
      <c r="AM333" s="126"/>
      <c r="AN333" s="126"/>
      <c r="AO333" s="126"/>
      <c r="AP333" s="128"/>
      <c r="AQ333" s="128"/>
      <c r="AR333" s="128"/>
      <c r="AS333" s="128"/>
      <c r="AT333" s="126"/>
      <c r="AU333" s="126"/>
      <c r="AV333" s="126"/>
      <c r="AW333" s="126"/>
      <c r="AX333" s="126"/>
      <c r="AY333" s="128"/>
      <c r="AZ333" s="128"/>
      <c r="BA333" s="128"/>
      <c r="BB333" s="128"/>
      <c r="BC333" s="128"/>
      <c r="BD333" s="128"/>
      <c r="BE333" s="128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</row>
    <row r="334" spans="1:72" s="27" customFormat="1" ht="72" customHeight="1" hidden="1">
      <c r="A334" s="82" t="s">
        <v>336</v>
      </c>
      <c r="B334" s="83" t="s">
        <v>136</v>
      </c>
      <c r="C334" s="83" t="s">
        <v>136</v>
      </c>
      <c r="D334" s="84" t="s">
        <v>245</v>
      </c>
      <c r="E334" s="83" t="s">
        <v>239</v>
      </c>
      <c r="F334" s="74"/>
      <c r="G334" s="74">
        <f>H334-F334</f>
        <v>5133</v>
      </c>
      <c r="H334" s="92">
        <v>5133</v>
      </c>
      <c r="I334" s="92"/>
      <c r="J334" s="92">
        <v>5497</v>
      </c>
      <c r="K334" s="157"/>
      <c r="L334" s="157"/>
      <c r="M334" s="74">
        <f>H334+K334</f>
        <v>5133</v>
      </c>
      <c r="N334" s="75"/>
      <c r="O334" s="74">
        <f>P334-M334</f>
        <v>-5133</v>
      </c>
      <c r="P334" s="74"/>
      <c r="Q334" s="74"/>
      <c r="R334" s="157"/>
      <c r="S334" s="74">
        <f>P334+R334</f>
        <v>0</v>
      </c>
      <c r="T334" s="74"/>
      <c r="U334" s="74">
        <f>R334+T334</f>
        <v>0</v>
      </c>
      <c r="V334" s="74">
        <f>S334+U334</f>
        <v>0</v>
      </c>
      <c r="W334" s="74">
        <f>T334+V334</f>
        <v>0</v>
      </c>
      <c r="X334" s="127"/>
      <c r="Y334" s="127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26"/>
      <c r="AM334" s="126"/>
      <c r="AN334" s="126"/>
      <c r="AO334" s="126"/>
      <c r="AP334" s="128"/>
      <c r="AQ334" s="128"/>
      <c r="AR334" s="128"/>
      <c r="AS334" s="128"/>
      <c r="AT334" s="126"/>
      <c r="AU334" s="126"/>
      <c r="AV334" s="126"/>
      <c r="AW334" s="126"/>
      <c r="AX334" s="126"/>
      <c r="AY334" s="128"/>
      <c r="AZ334" s="128"/>
      <c r="BA334" s="128"/>
      <c r="BB334" s="128"/>
      <c r="BC334" s="128"/>
      <c r="BD334" s="128"/>
      <c r="BE334" s="128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</row>
    <row r="335" spans="1:72" s="27" customFormat="1" ht="75" customHeight="1">
      <c r="A335" s="107" t="s">
        <v>355</v>
      </c>
      <c r="B335" s="83" t="s">
        <v>136</v>
      </c>
      <c r="C335" s="83" t="s">
        <v>136</v>
      </c>
      <c r="D335" s="84" t="s">
        <v>309</v>
      </c>
      <c r="E335" s="83"/>
      <c r="F335" s="74"/>
      <c r="G335" s="74"/>
      <c r="H335" s="92"/>
      <c r="I335" s="92"/>
      <c r="J335" s="92"/>
      <c r="K335" s="157"/>
      <c r="L335" s="157"/>
      <c r="M335" s="74"/>
      <c r="N335" s="75"/>
      <c r="O335" s="74">
        <f aca="true" t="shared" si="368" ref="O335:T335">O336+O338</f>
        <v>5353</v>
      </c>
      <c r="P335" s="74">
        <f t="shared" si="368"/>
        <v>5353</v>
      </c>
      <c r="Q335" s="74">
        <f t="shared" si="368"/>
        <v>0</v>
      </c>
      <c r="R335" s="74">
        <f t="shared" si="368"/>
        <v>0</v>
      </c>
      <c r="S335" s="74">
        <f t="shared" si="368"/>
        <v>5353</v>
      </c>
      <c r="T335" s="74">
        <f t="shared" si="368"/>
        <v>0</v>
      </c>
      <c r="U335" s="74">
        <f aca="true" t="shared" si="369" ref="U335:Z335">U336+U338</f>
        <v>0</v>
      </c>
      <c r="V335" s="74">
        <f t="shared" si="369"/>
        <v>5353</v>
      </c>
      <c r="W335" s="74">
        <f t="shared" si="369"/>
        <v>0</v>
      </c>
      <c r="X335" s="74">
        <f t="shared" si="369"/>
        <v>0</v>
      </c>
      <c r="Y335" s="74">
        <f t="shared" si="369"/>
        <v>0</v>
      </c>
      <c r="Z335" s="74">
        <f t="shared" si="369"/>
        <v>5353</v>
      </c>
      <c r="AA335" s="74">
        <f aca="true" t="shared" si="370" ref="AA335:AN335">AA336+AA338</f>
        <v>0</v>
      </c>
      <c r="AB335" s="74">
        <f t="shared" si="370"/>
        <v>0</v>
      </c>
      <c r="AC335" s="74">
        <f t="shared" si="370"/>
        <v>0</v>
      </c>
      <c r="AD335" s="74">
        <f t="shared" si="370"/>
        <v>0</v>
      </c>
      <c r="AE335" s="74">
        <f t="shared" si="370"/>
        <v>0</v>
      </c>
      <c r="AF335" s="74">
        <f t="shared" si="370"/>
        <v>0</v>
      </c>
      <c r="AG335" s="74">
        <f t="shared" si="370"/>
        <v>0</v>
      </c>
      <c r="AH335" s="74">
        <f t="shared" si="370"/>
        <v>5353</v>
      </c>
      <c r="AI335" s="74">
        <f t="shared" si="370"/>
        <v>0</v>
      </c>
      <c r="AJ335" s="74">
        <f t="shared" si="370"/>
        <v>0</v>
      </c>
      <c r="AK335" s="74">
        <f t="shared" si="370"/>
        <v>0</v>
      </c>
      <c r="AL335" s="74">
        <f t="shared" si="370"/>
        <v>0</v>
      </c>
      <c r="AM335" s="74">
        <f t="shared" si="370"/>
        <v>0</v>
      </c>
      <c r="AN335" s="74">
        <f t="shared" si="370"/>
        <v>5353</v>
      </c>
      <c r="AO335" s="74">
        <f aca="true" t="shared" si="371" ref="AO335:AW335">AO336+AO338</f>
        <v>0</v>
      </c>
      <c r="AP335" s="74">
        <f t="shared" si="371"/>
        <v>0</v>
      </c>
      <c r="AQ335" s="74">
        <f t="shared" si="371"/>
        <v>0</v>
      </c>
      <c r="AR335" s="74">
        <f t="shared" si="371"/>
        <v>5353</v>
      </c>
      <c r="AS335" s="74">
        <f t="shared" si="371"/>
        <v>0</v>
      </c>
      <c r="AT335" s="74">
        <f t="shared" si="371"/>
        <v>0</v>
      </c>
      <c r="AU335" s="74">
        <f t="shared" si="371"/>
        <v>0</v>
      </c>
      <c r="AV335" s="74">
        <f t="shared" si="371"/>
        <v>0</v>
      </c>
      <c r="AW335" s="74">
        <f t="shared" si="371"/>
        <v>5353</v>
      </c>
      <c r="AX335" s="74">
        <f aca="true" t="shared" si="372" ref="AX335:BE335">AX336+AX338</f>
        <v>0</v>
      </c>
      <c r="AY335" s="74">
        <f t="shared" si="372"/>
        <v>0</v>
      </c>
      <c r="AZ335" s="74">
        <f t="shared" si="372"/>
        <v>0</v>
      </c>
      <c r="BA335" s="74">
        <f>BA336+BA338</f>
        <v>0</v>
      </c>
      <c r="BB335" s="74">
        <f t="shared" si="372"/>
        <v>0</v>
      </c>
      <c r="BC335" s="74">
        <f t="shared" si="372"/>
        <v>0</v>
      </c>
      <c r="BD335" s="74">
        <f t="shared" si="372"/>
        <v>5353</v>
      </c>
      <c r="BE335" s="74">
        <f t="shared" si="372"/>
        <v>0</v>
      </c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</row>
    <row r="336" spans="1:72" s="27" customFormat="1" ht="120.75" customHeight="1">
      <c r="A336" s="107" t="s">
        <v>365</v>
      </c>
      <c r="B336" s="83" t="s">
        <v>136</v>
      </c>
      <c r="C336" s="83" t="s">
        <v>136</v>
      </c>
      <c r="D336" s="84" t="s">
        <v>310</v>
      </c>
      <c r="E336" s="83"/>
      <c r="F336" s="74"/>
      <c r="G336" s="74"/>
      <c r="H336" s="92"/>
      <c r="I336" s="92"/>
      <c r="J336" s="92"/>
      <c r="K336" s="157"/>
      <c r="L336" s="157"/>
      <c r="M336" s="74"/>
      <c r="N336" s="75"/>
      <c r="O336" s="74">
        <f aca="true" t="shared" si="373" ref="O336:BE336">O337</f>
        <v>2783</v>
      </c>
      <c r="P336" s="74">
        <f t="shared" si="373"/>
        <v>2783</v>
      </c>
      <c r="Q336" s="74">
        <f t="shared" si="373"/>
        <v>0</v>
      </c>
      <c r="R336" s="74">
        <f t="shared" si="373"/>
        <v>0</v>
      </c>
      <c r="S336" s="74">
        <f t="shared" si="373"/>
        <v>2783</v>
      </c>
      <c r="T336" s="74">
        <f t="shared" si="373"/>
        <v>0</v>
      </c>
      <c r="U336" s="74">
        <f t="shared" si="373"/>
        <v>0</v>
      </c>
      <c r="V336" s="74">
        <f t="shared" si="373"/>
        <v>2783</v>
      </c>
      <c r="W336" s="74">
        <f t="shared" si="373"/>
        <v>0</v>
      </c>
      <c r="X336" s="74">
        <f t="shared" si="373"/>
        <v>0</v>
      </c>
      <c r="Y336" s="74">
        <f t="shared" si="373"/>
        <v>0</v>
      </c>
      <c r="Z336" s="74">
        <f t="shared" si="373"/>
        <v>2783</v>
      </c>
      <c r="AA336" s="74">
        <f t="shared" si="373"/>
        <v>0</v>
      </c>
      <c r="AB336" s="74">
        <f t="shared" si="373"/>
        <v>0</v>
      </c>
      <c r="AC336" s="74">
        <f t="shared" si="373"/>
        <v>0</v>
      </c>
      <c r="AD336" s="74">
        <f t="shared" si="373"/>
        <v>0</v>
      </c>
      <c r="AE336" s="74">
        <f t="shared" si="373"/>
        <v>0</v>
      </c>
      <c r="AF336" s="74">
        <f t="shared" si="373"/>
        <v>0</v>
      </c>
      <c r="AG336" s="74">
        <f t="shared" si="373"/>
        <v>0</v>
      </c>
      <c r="AH336" s="74">
        <f t="shared" si="373"/>
        <v>2783</v>
      </c>
      <c r="AI336" s="74">
        <f t="shared" si="373"/>
        <v>0</v>
      </c>
      <c r="AJ336" s="74">
        <f t="shared" si="373"/>
        <v>1000</v>
      </c>
      <c r="AK336" s="74">
        <f t="shared" si="373"/>
        <v>0</v>
      </c>
      <c r="AL336" s="74">
        <f t="shared" si="373"/>
        <v>0</v>
      </c>
      <c r="AM336" s="74">
        <f t="shared" si="373"/>
        <v>0</v>
      </c>
      <c r="AN336" s="74">
        <f t="shared" si="373"/>
        <v>3783</v>
      </c>
      <c r="AO336" s="74">
        <f t="shared" si="373"/>
        <v>0</v>
      </c>
      <c r="AP336" s="74">
        <f t="shared" si="373"/>
        <v>0</v>
      </c>
      <c r="AQ336" s="74">
        <f t="shared" si="373"/>
        <v>0</v>
      </c>
      <c r="AR336" s="74">
        <f t="shared" si="373"/>
        <v>3783</v>
      </c>
      <c r="AS336" s="74">
        <f t="shared" si="373"/>
        <v>0</v>
      </c>
      <c r="AT336" s="74">
        <f t="shared" si="373"/>
        <v>0</v>
      </c>
      <c r="AU336" s="74">
        <f t="shared" si="373"/>
        <v>0</v>
      </c>
      <c r="AV336" s="74">
        <f t="shared" si="373"/>
        <v>0</v>
      </c>
      <c r="AW336" s="74">
        <f t="shared" si="373"/>
        <v>3783</v>
      </c>
      <c r="AX336" s="74">
        <f t="shared" si="373"/>
        <v>0</v>
      </c>
      <c r="AY336" s="74">
        <f t="shared" si="373"/>
        <v>0</v>
      </c>
      <c r="AZ336" s="74">
        <f t="shared" si="373"/>
        <v>0</v>
      </c>
      <c r="BA336" s="74">
        <f t="shared" si="373"/>
        <v>0</v>
      </c>
      <c r="BB336" s="74">
        <f t="shared" si="373"/>
        <v>0</v>
      </c>
      <c r="BC336" s="74">
        <f t="shared" si="373"/>
        <v>0</v>
      </c>
      <c r="BD336" s="74">
        <f t="shared" si="373"/>
        <v>3783</v>
      </c>
      <c r="BE336" s="74">
        <f t="shared" si="373"/>
        <v>0</v>
      </c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</row>
    <row r="337" spans="1:72" s="27" customFormat="1" ht="92.25" customHeight="1">
      <c r="A337" s="82" t="s">
        <v>336</v>
      </c>
      <c r="B337" s="83" t="s">
        <v>136</v>
      </c>
      <c r="C337" s="83" t="s">
        <v>136</v>
      </c>
      <c r="D337" s="84" t="s">
        <v>310</v>
      </c>
      <c r="E337" s="83" t="s">
        <v>239</v>
      </c>
      <c r="F337" s="74"/>
      <c r="G337" s="74"/>
      <c r="H337" s="92"/>
      <c r="I337" s="92"/>
      <c r="J337" s="92"/>
      <c r="K337" s="157"/>
      <c r="L337" s="157"/>
      <c r="M337" s="74"/>
      <c r="N337" s="75"/>
      <c r="O337" s="74">
        <f>P337-M337</f>
        <v>2783</v>
      </c>
      <c r="P337" s="74">
        <v>2783</v>
      </c>
      <c r="Q337" s="74"/>
      <c r="R337" s="157"/>
      <c r="S337" s="74">
        <f>P337+R337</f>
        <v>2783</v>
      </c>
      <c r="T337" s="74"/>
      <c r="U337" s="126"/>
      <c r="V337" s="74">
        <f>U337+S337</f>
        <v>2783</v>
      </c>
      <c r="W337" s="74">
        <f>T337</f>
        <v>0</v>
      </c>
      <c r="X337" s="127"/>
      <c r="Y337" s="127"/>
      <c r="Z337" s="74">
        <f>V337+X337+Y337</f>
        <v>2783</v>
      </c>
      <c r="AA337" s="74">
        <f>W337+Y337</f>
        <v>0</v>
      </c>
      <c r="AB337" s="126"/>
      <c r="AC337" s="126"/>
      <c r="AD337" s="126"/>
      <c r="AE337" s="126"/>
      <c r="AF337" s="126"/>
      <c r="AG337" s="126"/>
      <c r="AH337" s="74">
        <f>Z337+AB337+AC337+AD337+AE337+AF337+AG337</f>
        <v>2783</v>
      </c>
      <c r="AI337" s="74">
        <f>AA337+AG337</f>
        <v>0</v>
      </c>
      <c r="AJ337" s="74">
        <v>1000</v>
      </c>
      <c r="AK337" s="74"/>
      <c r="AL337" s="126"/>
      <c r="AM337" s="126"/>
      <c r="AN337" s="74">
        <f>AH337+AJ337+AK337+AL337+AM337</f>
        <v>3783</v>
      </c>
      <c r="AO337" s="74">
        <f>AI337+AM337</f>
        <v>0</v>
      </c>
      <c r="AP337" s="128"/>
      <c r="AQ337" s="128"/>
      <c r="AR337" s="74">
        <f>AN337+AP337+AQ337</f>
        <v>3783</v>
      </c>
      <c r="AS337" s="74">
        <f>AO337+AQ337</f>
        <v>0</v>
      </c>
      <c r="AT337" s="126"/>
      <c r="AU337" s="126"/>
      <c r="AV337" s="126"/>
      <c r="AW337" s="74">
        <f>AR337+AT337+AU337+AV337</f>
        <v>3783</v>
      </c>
      <c r="AX337" s="74">
        <f>AS337+AV337</f>
        <v>0</v>
      </c>
      <c r="AY337" s="74"/>
      <c r="AZ337" s="74"/>
      <c r="BA337" s="74"/>
      <c r="BB337" s="128"/>
      <c r="BC337" s="128"/>
      <c r="BD337" s="74">
        <f>AW337+AY337+AZ337+BA337+BB337+BC337</f>
        <v>3783</v>
      </c>
      <c r="BE337" s="74">
        <f>AX337+BC337</f>
        <v>0</v>
      </c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</row>
    <row r="338" spans="1:72" s="27" customFormat="1" ht="85.5" customHeight="1">
      <c r="A338" s="107" t="s">
        <v>356</v>
      </c>
      <c r="B338" s="83" t="s">
        <v>136</v>
      </c>
      <c r="C338" s="83" t="s">
        <v>136</v>
      </c>
      <c r="D338" s="84" t="s">
        <v>311</v>
      </c>
      <c r="E338" s="83"/>
      <c r="F338" s="74"/>
      <c r="G338" s="74"/>
      <c r="H338" s="92"/>
      <c r="I338" s="92"/>
      <c r="J338" s="92"/>
      <c r="K338" s="157"/>
      <c r="L338" s="157"/>
      <c r="M338" s="74"/>
      <c r="N338" s="75"/>
      <c r="O338" s="74">
        <f aca="true" t="shared" si="374" ref="O338:BE338">O339</f>
        <v>2570</v>
      </c>
      <c r="P338" s="74">
        <f t="shared" si="374"/>
        <v>2570</v>
      </c>
      <c r="Q338" s="74">
        <f t="shared" si="374"/>
        <v>0</v>
      </c>
      <c r="R338" s="74">
        <f t="shared" si="374"/>
        <v>0</v>
      </c>
      <c r="S338" s="74">
        <f t="shared" si="374"/>
        <v>2570</v>
      </c>
      <c r="T338" s="74">
        <f t="shared" si="374"/>
        <v>0</v>
      </c>
      <c r="U338" s="74">
        <f t="shared" si="374"/>
        <v>0</v>
      </c>
      <c r="V338" s="74">
        <f t="shared" si="374"/>
        <v>2570</v>
      </c>
      <c r="W338" s="74">
        <f t="shared" si="374"/>
        <v>0</v>
      </c>
      <c r="X338" s="74">
        <f t="shared" si="374"/>
        <v>0</v>
      </c>
      <c r="Y338" s="74">
        <f t="shared" si="374"/>
        <v>0</v>
      </c>
      <c r="Z338" s="74">
        <f t="shared" si="374"/>
        <v>2570</v>
      </c>
      <c r="AA338" s="74">
        <f t="shared" si="374"/>
        <v>0</v>
      </c>
      <c r="AB338" s="74">
        <f t="shared" si="374"/>
        <v>0</v>
      </c>
      <c r="AC338" s="74">
        <f t="shared" si="374"/>
        <v>0</v>
      </c>
      <c r="AD338" s="74">
        <f t="shared" si="374"/>
        <v>0</v>
      </c>
      <c r="AE338" s="74">
        <f t="shared" si="374"/>
        <v>0</v>
      </c>
      <c r="AF338" s="74">
        <f t="shared" si="374"/>
        <v>0</v>
      </c>
      <c r="AG338" s="74">
        <f t="shared" si="374"/>
        <v>0</v>
      </c>
      <c r="AH338" s="74">
        <f t="shared" si="374"/>
        <v>2570</v>
      </c>
      <c r="AI338" s="74">
        <f t="shared" si="374"/>
        <v>0</v>
      </c>
      <c r="AJ338" s="74">
        <f t="shared" si="374"/>
        <v>-1000</v>
      </c>
      <c r="AK338" s="74">
        <f t="shared" si="374"/>
        <v>0</v>
      </c>
      <c r="AL338" s="74">
        <f t="shared" si="374"/>
        <v>0</v>
      </c>
      <c r="AM338" s="74">
        <f t="shared" si="374"/>
        <v>0</v>
      </c>
      <c r="AN338" s="74">
        <f t="shared" si="374"/>
        <v>1570</v>
      </c>
      <c r="AO338" s="74">
        <f t="shared" si="374"/>
        <v>0</v>
      </c>
      <c r="AP338" s="74">
        <f t="shared" si="374"/>
        <v>0</v>
      </c>
      <c r="AQ338" s="74">
        <f t="shared" si="374"/>
        <v>0</v>
      </c>
      <c r="AR338" s="74">
        <f t="shared" si="374"/>
        <v>1570</v>
      </c>
      <c r="AS338" s="74">
        <f t="shared" si="374"/>
        <v>0</v>
      </c>
      <c r="AT338" s="74">
        <f t="shared" si="374"/>
        <v>0</v>
      </c>
      <c r="AU338" s="74">
        <f t="shared" si="374"/>
        <v>0</v>
      </c>
      <c r="AV338" s="74">
        <f t="shared" si="374"/>
        <v>0</v>
      </c>
      <c r="AW338" s="74">
        <f t="shared" si="374"/>
        <v>1570</v>
      </c>
      <c r="AX338" s="74">
        <f t="shared" si="374"/>
        <v>0</v>
      </c>
      <c r="AY338" s="74">
        <f t="shared" si="374"/>
        <v>0</v>
      </c>
      <c r="AZ338" s="74">
        <f t="shared" si="374"/>
        <v>0</v>
      </c>
      <c r="BA338" s="74">
        <f t="shared" si="374"/>
        <v>0</v>
      </c>
      <c r="BB338" s="74">
        <f t="shared" si="374"/>
        <v>0</v>
      </c>
      <c r="BC338" s="74">
        <f t="shared" si="374"/>
        <v>0</v>
      </c>
      <c r="BD338" s="74">
        <f t="shared" si="374"/>
        <v>1570</v>
      </c>
      <c r="BE338" s="74">
        <f t="shared" si="374"/>
        <v>0</v>
      </c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</row>
    <row r="339" spans="1:72" s="27" customFormat="1" ht="74.25" customHeight="1">
      <c r="A339" s="82" t="s">
        <v>137</v>
      </c>
      <c r="B339" s="83" t="s">
        <v>136</v>
      </c>
      <c r="C339" s="83" t="s">
        <v>136</v>
      </c>
      <c r="D339" s="84" t="s">
        <v>311</v>
      </c>
      <c r="E339" s="83" t="s">
        <v>138</v>
      </c>
      <c r="F339" s="74"/>
      <c r="G339" s="74"/>
      <c r="H339" s="92"/>
      <c r="I339" s="92"/>
      <c r="J339" s="92"/>
      <c r="K339" s="157"/>
      <c r="L339" s="157"/>
      <c r="M339" s="74"/>
      <c r="N339" s="75"/>
      <c r="O339" s="74">
        <f>P339-M339</f>
        <v>2570</v>
      </c>
      <c r="P339" s="74">
        <v>2570</v>
      </c>
      <c r="Q339" s="74"/>
      <c r="R339" s="157"/>
      <c r="S339" s="74">
        <f>P339+R339</f>
        <v>2570</v>
      </c>
      <c r="T339" s="74"/>
      <c r="U339" s="126"/>
      <c r="V339" s="74">
        <f>U339+S339</f>
        <v>2570</v>
      </c>
      <c r="W339" s="74">
        <f>T339</f>
        <v>0</v>
      </c>
      <c r="X339" s="127"/>
      <c r="Y339" s="127"/>
      <c r="Z339" s="74">
        <f>V339+X339+Y339</f>
        <v>2570</v>
      </c>
      <c r="AA339" s="74">
        <f>W339+Y339</f>
        <v>0</v>
      </c>
      <c r="AB339" s="126"/>
      <c r="AC339" s="126"/>
      <c r="AD339" s="126"/>
      <c r="AE339" s="126"/>
      <c r="AF339" s="126"/>
      <c r="AG339" s="126"/>
      <c r="AH339" s="74">
        <f>Z339+AB339+AC339+AD339+AE339+AF339+AG339</f>
        <v>2570</v>
      </c>
      <c r="AI339" s="74">
        <f>AA339+AG339</f>
        <v>0</v>
      </c>
      <c r="AJ339" s="74">
        <v>-1000</v>
      </c>
      <c r="AK339" s="74"/>
      <c r="AL339" s="126"/>
      <c r="AM339" s="126"/>
      <c r="AN339" s="74">
        <f>AH339+AJ339+AK339+AL339+AM339</f>
        <v>1570</v>
      </c>
      <c r="AO339" s="74">
        <f>AI339+AM339</f>
        <v>0</v>
      </c>
      <c r="AP339" s="128"/>
      <c r="AQ339" s="128"/>
      <c r="AR339" s="74">
        <f>AN339+AP339+AQ339</f>
        <v>1570</v>
      </c>
      <c r="AS339" s="74">
        <f>AO339+AQ339</f>
        <v>0</v>
      </c>
      <c r="AT339" s="126"/>
      <c r="AU339" s="126"/>
      <c r="AV339" s="126"/>
      <c r="AW339" s="74">
        <f>AR339+AT339+AU339+AV339</f>
        <v>1570</v>
      </c>
      <c r="AX339" s="74">
        <f>AS339+AV339</f>
        <v>0</v>
      </c>
      <c r="AY339" s="74"/>
      <c r="AZ339" s="74"/>
      <c r="BA339" s="74"/>
      <c r="BB339" s="128"/>
      <c r="BC339" s="128"/>
      <c r="BD339" s="74">
        <f>AW339+AY339+AZ339+BA339+BB339+BC339</f>
        <v>1570</v>
      </c>
      <c r="BE339" s="74">
        <f>AX339+BC339</f>
        <v>0</v>
      </c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</row>
    <row r="340" spans="1:72" s="27" customFormat="1" ht="56.25" customHeight="1">
      <c r="A340" s="82" t="s">
        <v>364</v>
      </c>
      <c r="B340" s="83" t="s">
        <v>136</v>
      </c>
      <c r="C340" s="83" t="s">
        <v>136</v>
      </c>
      <c r="D340" s="84" t="s">
        <v>330</v>
      </c>
      <c r="E340" s="83"/>
      <c r="F340" s="74"/>
      <c r="G340" s="74"/>
      <c r="H340" s="92"/>
      <c r="I340" s="92"/>
      <c r="J340" s="92"/>
      <c r="K340" s="157"/>
      <c r="L340" s="157"/>
      <c r="M340" s="74"/>
      <c r="N340" s="75"/>
      <c r="O340" s="74">
        <f aca="true" t="shared" si="375" ref="O340:AA340">O341</f>
        <v>4000</v>
      </c>
      <c r="P340" s="74">
        <f t="shared" si="375"/>
        <v>4000</v>
      </c>
      <c r="Q340" s="74">
        <f t="shared" si="375"/>
        <v>0</v>
      </c>
      <c r="R340" s="74">
        <f t="shared" si="375"/>
        <v>0</v>
      </c>
      <c r="S340" s="74">
        <f t="shared" si="375"/>
        <v>4000</v>
      </c>
      <c r="T340" s="74">
        <f t="shared" si="375"/>
        <v>0</v>
      </c>
      <c r="U340" s="74">
        <f t="shared" si="375"/>
        <v>0</v>
      </c>
      <c r="V340" s="74">
        <f t="shared" si="375"/>
        <v>4000</v>
      </c>
      <c r="W340" s="74">
        <f t="shared" si="375"/>
        <v>0</v>
      </c>
      <c r="X340" s="74">
        <f t="shared" si="375"/>
        <v>0</v>
      </c>
      <c r="Y340" s="74">
        <f t="shared" si="375"/>
        <v>0</v>
      </c>
      <c r="Z340" s="74">
        <f t="shared" si="375"/>
        <v>4000</v>
      </c>
      <c r="AA340" s="74">
        <f t="shared" si="375"/>
        <v>0</v>
      </c>
      <c r="AB340" s="74">
        <f aca="true" t="shared" si="376" ref="AB340:AN340">AB341+AB342</f>
        <v>0</v>
      </c>
      <c r="AC340" s="74">
        <f t="shared" si="376"/>
        <v>0</v>
      </c>
      <c r="AD340" s="74">
        <f t="shared" si="376"/>
        <v>0</v>
      </c>
      <c r="AE340" s="74">
        <f t="shared" si="376"/>
        <v>0</v>
      </c>
      <c r="AF340" s="74">
        <f t="shared" si="376"/>
        <v>0</v>
      </c>
      <c r="AG340" s="74">
        <f t="shared" si="376"/>
        <v>0</v>
      </c>
      <c r="AH340" s="74">
        <f t="shared" si="376"/>
        <v>4000</v>
      </c>
      <c r="AI340" s="74">
        <f t="shared" si="376"/>
        <v>0</v>
      </c>
      <c r="AJ340" s="74">
        <f t="shared" si="376"/>
        <v>0</v>
      </c>
      <c r="AK340" s="74">
        <f t="shared" si="376"/>
        <v>0</v>
      </c>
      <c r="AL340" s="74">
        <f t="shared" si="376"/>
        <v>0</v>
      </c>
      <c r="AM340" s="74">
        <f t="shared" si="376"/>
        <v>0</v>
      </c>
      <c r="AN340" s="74">
        <f t="shared" si="376"/>
        <v>4000</v>
      </c>
      <c r="AO340" s="74">
        <f>AO341+AO342</f>
        <v>0</v>
      </c>
      <c r="AP340" s="74">
        <f>AP341+AP342</f>
        <v>0</v>
      </c>
      <c r="AQ340" s="74">
        <f>AQ341+AQ342</f>
        <v>0</v>
      </c>
      <c r="AR340" s="74">
        <f>AR341+AR342</f>
        <v>4000</v>
      </c>
      <c r="AS340" s="74">
        <f aca="true" t="shared" si="377" ref="AS340:BE340">AS341+AS342</f>
        <v>0</v>
      </c>
      <c r="AT340" s="74">
        <f t="shared" si="377"/>
        <v>0</v>
      </c>
      <c r="AU340" s="74">
        <f t="shared" si="377"/>
        <v>0</v>
      </c>
      <c r="AV340" s="74">
        <f t="shared" si="377"/>
        <v>0</v>
      </c>
      <c r="AW340" s="74">
        <f t="shared" si="377"/>
        <v>4000</v>
      </c>
      <c r="AX340" s="74">
        <f t="shared" si="377"/>
        <v>0</v>
      </c>
      <c r="AY340" s="74">
        <f t="shared" si="377"/>
        <v>0</v>
      </c>
      <c r="AZ340" s="74">
        <f t="shared" si="377"/>
        <v>0</v>
      </c>
      <c r="BA340" s="74">
        <f t="shared" si="377"/>
        <v>0</v>
      </c>
      <c r="BB340" s="74">
        <f t="shared" si="377"/>
        <v>0</v>
      </c>
      <c r="BC340" s="74">
        <f t="shared" si="377"/>
        <v>0</v>
      </c>
      <c r="BD340" s="74">
        <f t="shared" si="377"/>
        <v>4000</v>
      </c>
      <c r="BE340" s="74">
        <f t="shared" si="377"/>
        <v>0</v>
      </c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</row>
    <row r="341" spans="1:72" s="45" customFormat="1" ht="72" customHeight="1" hidden="1">
      <c r="A341" s="134" t="s">
        <v>137</v>
      </c>
      <c r="B341" s="135" t="s">
        <v>136</v>
      </c>
      <c r="C341" s="135" t="s">
        <v>136</v>
      </c>
      <c r="D341" s="136" t="s">
        <v>330</v>
      </c>
      <c r="E341" s="135" t="s">
        <v>138</v>
      </c>
      <c r="F341" s="137"/>
      <c r="G341" s="137"/>
      <c r="H341" s="159"/>
      <c r="I341" s="159"/>
      <c r="J341" s="159"/>
      <c r="K341" s="160"/>
      <c r="L341" s="160"/>
      <c r="M341" s="137"/>
      <c r="N341" s="138"/>
      <c r="O341" s="137">
        <f>P341-M341</f>
        <v>4000</v>
      </c>
      <c r="P341" s="137">
        <v>4000</v>
      </c>
      <c r="Q341" s="137"/>
      <c r="R341" s="160"/>
      <c r="S341" s="137">
        <f>P341+R341</f>
        <v>4000</v>
      </c>
      <c r="T341" s="137"/>
      <c r="U341" s="161"/>
      <c r="V341" s="137">
        <f>U341+S341</f>
        <v>4000</v>
      </c>
      <c r="W341" s="137">
        <f>T341</f>
        <v>0</v>
      </c>
      <c r="X341" s="162"/>
      <c r="Y341" s="162"/>
      <c r="Z341" s="137">
        <f>V341+X341+Y341</f>
        <v>4000</v>
      </c>
      <c r="AA341" s="137">
        <f>W341+Y341</f>
        <v>0</v>
      </c>
      <c r="AB341" s="137">
        <v>-4000</v>
      </c>
      <c r="AC341" s="161"/>
      <c r="AD341" s="161"/>
      <c r="AE341" s="161"/>
      <c r="AF341" s="161"/>
      <c r="AG341" s="161"/>
      <c r="AH341" s="137">
        <f>Z341+AB341+AC341+AD341+AE341+AF341+AG341</f>
        <v>0</v>
      </c>
      <c r="AI341" s="137">
        <f>AA341+AG341</f>
        <v>0</v>
      </c>
      <c r="AJ341" s="137"/>
      <c r="AK341" s="137"/>
      <c r="AL341" s="161"/>
      <c r="AM341" s="161"/>
      <c r="AN341" s="161"/>
      <c r="AO341" s="161"/>
      <c r="AP341" s="163"/>
      <c r="AQ341" s="163"/>
      <c r="AR341" s="163"/>
      <c r="AS341" s="163"/>
      <c r="AT341" s="163"/>
      <c r="AU341" s="163"/>
      <c r="AV341" s="163"/>
      <c r="AW341" s="163"/>
      <c r="AX341" s="163"/>
      <c r="AY341" s="128"/>
      <c r="AZ341" s="128"/>
      <c r="BA341" s="128"/>
      <c r="BB341" s="128"/>
      <c r="BC341" s="128"/>
      <c r="BD341" s="128"/>
      <c r="BE341" s="128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</row>
    <row r="342" spans="1:72" s="27" customFormat="1" ht="136.5" customHeight="1">
      <c r="A342" s="82" t="s">
        <v>427</v>
      </c>
      <c r="B342" s="83" t="s">
        <v>136</v>
      </c>
      <c r="C342" s="83" t="s">
        <v>136</v>
      </c>
      <c r="D342" s="84" t="s">
        <v>376</v>
      </c>
      <c r="E342" s="83"/>
      <c r="F342" s="74"/>
      <c r="G342" s="74"/>
      <c r="H342" s="92"/>
      <c r="I342" s="92"/>
      <c r="J342" s="92"/>
      <c r="K342" s="157"/>
      <c r="L342" s="157"/>
      <c r="M342" s="74"/>
      <c r="N342" s="75"/>
      <c r="O342" s="74"/>
      <c r="P342" s="74"/>
      <c r="Q342" s="74"/>
      <c r="R342" s="157"/>
      <c r="S342" s="74"/>
      <c r="T342" s="74"/>
      <c r="U342" s="126"/>
      <c r="V342" s="74"/>
      <c r="W342" s="74"/>
      <c r="X342" s="127"/>
      <c r="Y342" s="127"/>
      <c r="Z342" s="74"/>
      <c r="AA342" s="74"/>
      <c r="AB342" s="74">
        <f aca="true" t="shared" si="378" ref="AB342:BE342">AB343</f>
        <v>4000</v>
      </c>
      <c r="AC342" s="126">
        <f t="shared" si="378"/>
        <v>0</v>
      </c>
      <c r="AD342" s="126">
        <f t="shared" si="378"/>
        <v>0</v>
      </c>
      <c r="AE342" s="126">
        <f t="shared" si="378"/>
        <v>0</v>
      </c>
      <c r="AF342" s="126">
        <f t="shared" si="378"/>
        <v>0</v>
      </c>
      <c r="AG342" s="126">
        <f t="shared" si="378"/>
        <v>0</v>
      </c>
      <c r="AH342" s="74">
        <f t="shared" si="378"/>
        <v>4000</v>
      </c>
      <c r="AI342" s="74">
        <f t="shared" si="378"/>
        <v>0</v>
      </c>
      <c r="AJ342" s="74">
        <f t="shared" si="378"/>
        <v>0</v>
      </c>
      <c r="AK342" s="74">
        <f t="shared" si="378"/>
        <v>0</v>
      </c>
      <c r="AL342" s="74">
        <f t="shared" si="378"/>
        <v>0</v>
      </c>
      <c r="AM342" s="74">
        <f t="shared" si="378"/>
        <v>0</v>
      </c>
      <c r="AN342" s="74">
        <f t="shared" si="378"/>
        <v>4000</v>
      </c>
      <c r="AO342" s="74">
        <f t="shared" si="378"/>
        <v>0</v>
      </c>
      <c r="AP342" s="74">
        <f t="shared" si="378"/>
        <v>0</v>
      </c>
      <c r="AQ342" s="74">
        <f t="shared" si="378"/>
        <v>0</v>
      </c>
      <c r="AR342" s="74">
        <f t="shared" si="378"/>
        <v>4000</v>
      </c>
      <c r="AS342" s="74">
        <f t="shared" si="378"/>
        <v>0</v>
      </c>
      <c r="AT342" s="74">
        <f t="shared" si="378"/>
        <v>0</v>
      </c>
      <c r="AU342" s="74">
        <f t="shared" si="378"/>
        <v>0</v>
      </c>
      <c r="AV342" s="74">
        <f t="shared" si="378"/>
        <v>0</v>
      </c>
      <c r="AW342" s="74">
        <f t="shared" si="378"/>
        <v>4000</v>
      </c>
      <c r="AX342" s="74">
        <f t="shared" si="378"/>
        <v>0</v>
      </c>
      <c r="AY342" s="74">
        <f t="shared" si="378"/>
        <v>0</v>
      </c>
      <c r="AZ342" s="74">
        <f t="shared" si="378"/>
        <v>0</v>
      </c>
      <c r="BA342" s="74">
        <f t="shared" si="378"/>
        <v>0</v>
      </c>
      <c r="BB342" s="74">
        <f t="shared" si="378"/>
        <v>0</v>
      </c>
      <c r="BC342" s="74">
        <f t="shared" si="378"/>
        <v>0</v>
      </c>
      <c r="BD342" s="74">
        <f t="shared" si="378"/>
        <v>4000</v>
      </c>
      <c r="BE342" s="74">
        <f t="shared" si="378"/>
        <v>0</v>
      </c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</row>
    <row r="343" spans="1:72" s="27" customFormat="1" ht="102.75" customHeight="1">
      <c r="A343" s="107" t="s">
        <v>253</v>
      </c>
      <c r="B343" s="83" t="s">
        <v>136</v>
      </c>
      <c r="C343" s="83" t="s">
        <v>136</v>
      </c>
      <c r="D343" s="84" t="s">
        <v>376</v>
      </c>
      <c r="E343" s="83" t="s">
        <v>144</v>
      </c>
      <c r="F343" s="74"/>
      <c r="G343" s="74"/>
      <c r="H343" s="92"/>
      <c r="I343" s="92"/>
      <c r="J343" s="92"/>
      <c r="K343" s="157"/>
      <c r="L343" s="157"/>
      <c r="M343" s="74"/>
      <c r="N343" s="75"/>
      <c r="O343" s="74"/>
      <c r="P343" s="74"/>
      <c r="Q343" s="74"/>
      <c r="R343" s="157"/>
      <c r="S343" s="74"/>
      <c r="T343" s="74"/>
      <c r="U343" s="126"/>
      <c r="V343" s="74"/>
      <c r="W343" s="74"/>
      <c r="X343" s="127"/>
      <c r="Y343" s="127"/>
      <c r="Z343" s="74"/>
      <c r="AA343" s="74"/>
      <c r="AB343" s="74">
        <v>4000</v>
      </c>
      <c r="AC343" s="126"/>
      <c r="AD343" s="126"/>
      <c r="AE343" s="126"/>
      <c r="AF343" s="126"/>
      <c r="AG343" s="126"/>
      <c r="AH343" s="74">
        <f>Z343+AB343+AC343+AD343+AE343+AF343+AG343</f>
        <v>4000</v>
      </c>
      <c r="AI343" s="74">
        <f>AA343+AG343</f>
        <v>0</v>
      </c>
      <c r="AJ343" s="74"/>
      <c r="AK343" s="74"/>
      <c r="AL343" s="126"/>
      <c r="AM343" s="74"/>
      <c r="AN343" s="74">
        <f>AH343+AJ343+AK343+AL343+AM343</f>
        <v>4000</v>
      </c>
      <c r="AO343" s="74">
        <f>AI343+AM343</f>
        <v>0</v>
      </c>
      <c r="AP343" s="128"/>
      <c r="AQ343" s="128"/>
      <c r="AR343" s="74">
        <f>AN343+AP343+AQ343</f>
        <v>4000</v>
      </c>
      <c r="AS343" s="74">
        <f>AO343+AQ343</f>
        <v>0</v>
      </c>
      <c r="AT343" s="126"/>
      <c r="AU343" s="126"/>
      <c r="AV343" s="126"/>
      <c r="AW343" s="74">
        <f>AR343+AT343+AU343+AV343</f>
        <v>4000</v>
      </c>
      <c r="AX343" s="74">
        <f>AS343+AV343</f>
        <v>0</v>
      </c>
      <c r="AY343" s="74"/>
      <c r="AZ343" s="74"/>
      <c r="BA343" s="74"/>
      <c r="BB343" s="128"/>
      <c r="BC343" s="128"/>
      <c r="BD343" s="74">
        <f>AW343+AY343+AZ343+BA343+BB343+BC343</f>
        <v>4000</v>
      </c>
      <c r="BE343" s="74">
        <f>AX343+BC343</f>
        <v>0</v>
      </c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</row>
    <row r="344" spans="1:72" s="27" customFormat="1" ht="45" customHeight="1">
      <c r="A344" s="82" t="s">
        <v>357</v>
      </c>
      <c r="B344" s="83" t="s">
        <v>136</v>
      </c>
      <c r="C344" s="83" t="s">
        <v>136</v>
      </c>
      <c r="D344" s="84" t="s">
        <v>298</v>
      </c>
      <c r="E344" s="83"/>
      <c r="F344" s="74"/>
      <c r="G344" s="74"/>
      <c r="H344" s="92"/>
      <c r="I344" s="92"/>
      <c r="J344" s="92"/>
      <c r="K344" s="157"/>
      <c r="L344" s="157"/>
      <c r="M344" s="74"/>
      <c r="N344" s="75"/>
      <c r="O344" s="74">
        <f aca="true" t="shared" si="379" ref="O344:AG345">O345</f>
        <v>350</v>
      </c>
      <c r="P344" s="74">
        <f t="shared" si="379"/>
        <v>350</v>
      </c>
      <c r="Q344" s="74">
        <f t="shared" si="379"/>
        <v>0</v>
      </c>
      <c r="R344" s="74">
        <f t="shared" si="379"/>
        <v>0</v>
      </c>
      <c r="S344" s="74">
        <f t="shared" si="379"/>
        <v>350</v>
      </c>
      <c r="T344" s="74">
        <f t="shared" si="379"/>
        <v>0</v>
      </c>
      <c r="U344" s="74">
        <f t="shared" si="379"/>
        <v>0</v>
      </c>
      <c r="V344" s="74">
        <f t="shared" si="379"/>
        <v>350</v>
      </c>
      <c r="W344" s="74">
        <f t="shared" si="379"/>
        <v>0</v>
      </c>
      <c r="X344" s="74">
        <f t="shared" si="379"/>
        <v>0</v>
      </c>
      <c r="Y344" s="74">
        <f t="shared" si="379"/>
        <v>0</v>
      </c>
      <c r="Z344" s="74">
        <f t="shared" si="379"/>
        <v>350</v>
      </c>
      <c r="AA344" s="74">
        <f t="shared" si="379"/>
        <v>0</v>
      </c>
      <c r="AB344" s="74">
        <f t="shared" si="379"/>
        <v>0</v>
      </c>
      <c r="AC344" s="74">
        <f t="shared" si="379"/>
        <v>0</v>
      </c>
      <c r="AD344" s="74">
        <f t="shared" si="379"/>
        <v>0</v>
      </c>
      <c r="AE344" s="74">
        <f t="shared" si="379"/>
        <v>0</v>
      </c>
      <c r="AF344" s="74">
        <f t="shared" si="379"/>
        <v>0</v>
      </c>
      <c r="AG344" s="74">
        <f t="shared" si="379"/>
        <v>0</v>
      </c>
      <c r="AH344" s="74">
        <f aca="true" t="shared" si="380" ref="AA344:AP345">AH345</f>
        <v>350</v>
      </c>
      <c r="AI344" s="74">
        <f t="shared" si="380"/>
        <v>0</v>
      </c>
      <c r="AJ344" s="74">
        <f t="shared" si="380"/>
        <v>0</v>
      </c>
      <c r="AK344" s="74">
        <f t="shared" si="380"/>
        <v>0</v>
      </c>
      <c r="AL344" s="74">
        <f t="shared" si="380"/>
        <v>0</v>
      </c>
      <c r="AM344" s="74">
        <f t="shared" si="380"/>
        <v>0</v>
      </c>
      <c r="AN344" s="74">
        <f t="shared" si="380"/>
        <v>350</v>
      </c>
      <c r="AO344" s="74">
        <f t="shared" si="380"/>
        <v>0</v>
      </c>
      <c r="AP344" s="74">
        <f t="shared" si="380"/>
        <v>0</v>
      </c>
      <c r="AQ344" s="74">
        <f aca="true" t="shared" si="381" ref="AO344:BE345">AQ345</f>
        <v>0</v>
      </c>
      <c r="AR344" s="74">
        <f t="shared" si="381"/>
        <v>350</v>
      </c>
      <c r="AS344" s="74">
        <f t="shared" si="381"/>
        <v>0</v>
      </c>
      <c r="AT344" s="74">
        <f t="shared" si="381"/>
        <v>0</v>
      </c>
      <c r="AU344" s="74">
        <f t="shared" si="381"/>
        <v>0</v>
      </c>
      <c r="AV344" s="74">
        <f t="shared" si="381"/>
        <v>0</v>
      </c>
      <c r="AW344" s="74">
        <f t="shared" si="381"/>
        <v>350</v>
      </c>
      <c r="AX344" s="74">
        <f t="shared" si="381"/>
        <v>0</v>
      </c>
      <c r="AY344" s="74">
        <f t="shared" si="381"/>
        <v>0</v>
      </c>
      <c r="AZ344" s="74">
        <f t="shared" si="381"/>
        <v>0</v>
      </c>
      <c r="BA344" s="74">
        <f t="shared" si="381"/>
        <v>0</v>
      </c>
      <c r="BB344" s="74">
        <f t="shared" si="381"/>
        <v>0</v>
      </c>
      <c r="BC344" s="74">
        <f t="shared" si="381"/>
        <v>0</v>
      </c>
      <c r="BD344" s="74">
        <f t="shared" si="381"/>
        <v>350</v>
      </c>
      <c r="BE344" s="74">
        <f t="shared" si="381"/>
        <v>0</v>
      </c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</row>
    <row r="345" spans="1:72" s="27" customFormat="1" ht="58.5" customHeight="1">
      <c r="A345" s="82" t="s">
        <v>358</v>
      </c>
      <c r="B345" s="83" t="s">
        <v>136</v>
      </c>
      <c r="C345" s="83" t="s">
        <v>136</v>
      </c>
      <c r="D345" s="84" t="s">
        <v>299</v>
      </c>
      <c r="E345" s="83"/>
      <c r="F345" s="74"/>
      <c r="G345" s="74"/>
      <c r="H345" s="92"/>
      <c r="I345" s="92"/>
      <c r="J345" s="92"/>
      <c r="K345" s="157"/>
      <c r="L345" s="157"/>
      <c r="M345" s="74"/>
      <c r="N345" s="75"/>
      <c r="O345" s="74">
        <f t="shared" si="379"/>
        <v>350</v>
      </c>
      <c r="P345" s="74">
        <f t="shared" si="379"/>
        <v>350</v>
      </c>
      <c r="Q345" s="74">
        <f t="shared" si="379"/>
        <v>0</v>
      </c>
      <c r="R345" s="74">
        <f t="shared" si="379"/>
        <v>0</v>
      </c>
      <c r="S345" s="74">
        <f t="shared" si="379"/>
        <v>350</v>
      </c>
      <c r="T345" s="74">
        <f t="shared" si="379"/>
        <v>0</v>
      </c>
      <c r="U345" s="74">
        <f t="shared" si="379"/>
        <v>0</v>
      </c>
      <c r="V345" s="74">
        <f t="shared" si="379"/>
        <v>350</v>
      </c>
      <c r="W345" s="74">
        <f t="shared" si="379"/>
        <v>0</v>
      </c>
      <c r="X345" s="74">
        <f t="shared" si="379"/>
        <v>0</v>
      </c>
      <c r="Y345" s="74">
        <f t="shared" si="379"/>
        <v>0</v>
      </c>
      <c r="Z345" s="74">
        <f t="shared" si="379"/>
        <v>350</v>
      </c>
      <c r="AA345" s="74">
        <f t="shared" si="380"/>
        <v>0</v>
      </c>
      <c r="AB345" s="74">
        <f t="shared" si="380"/>
        <v>0</v>
      </c>
      <c r="AC345" s="74">
        <f t="shared" si="380"/>
        <v>0</v>
      </c>
      <c r="AD345" s="74">
        <f t="shared" si="380"/>
        <v>0</v>
      </c>
      <c r="AE345" s="74">
        <f t="shared" si="380"/>
        <v>0</v>
      </c>
      <c r="AF345" s="74">
        <f t="shared" si="380"/>
        <v>0</v>
      </c>
      <c r="AG345" s="74">
        <f t="shared" si="380"/>
        <v>0</v>
      </c>
      <c r="AH345" s="74">
        <f t="shared" si="380"/>
        <v>350</v>
      </c>
      <c r="AI345" s="74">
        <f t="shared" si="380"/>
        <v>0</v>
      </c>
      <c r="AJ345" s="74">
        <f t="shared" si="380"/>
        <v>0</v>
      </c>
      <c r="AK345" s="74">
        <f t="shared" si="380"/>
        <v>0</v>
      </c>
      <c r="AL345" s="74">
        <f t="shared" si="380"/>
        <v>0</v>
      </c>
      <c r="AM345" s="74">
        <f t="shared" si="380"/>
        <v>0</v>
      </c>
      <c r="AN345" s="74">
        <f t="shared" si="380"/>
        <v>350</v>
      </c>
      <c r="AO345" s="74">
        <f t="shared" si="381"/>
        <v>0</v>
      </c>
      <c r="AP345" s="74">
        <f t="shared" si="381"/>
        <v>0</v>
      </c>
      <c r="AQ345" s="74">
        <f t="shared" si="381"/>
        <v>0</v>
      </c>
      <c r="AR345" s="74">
        <f t="shared" si="381"/>
        <v>350</v>
      </c>
      <c r="AS345" s="74">
        <f t="shared" si="381"/>
        <v>0</v>
      </c>
      <c r="AT345" s="74">
        <f t="shared" si="381"/>
        <v>0</v>
      </c>
      <c r="AU345" s="74">
        <f t="shared" si="381"/>
        <v>0</v>
      </c>
      <c r="AV345" s="74">
        <f t="shared" si="381"/>
        <v>0</v>
      </c>
      <c r="AW345" s="74">
        <f t="shared" si="381"/>
        <v>350</v>
      </c>
      <c r="AX345" s="74">
        <f t="shared" si="381"/>
        <v>0</v>
      </c>
      <c r="AY345" s="74">
        <f t="shared" si="381"/>
        <v>0</v>
      </c>
      <c r="AZ345" s="74">
        <f t="shared" si="381"/>
        <v>0</v>
      </c>
      <c r="BA345" s="74">
        <f t="shared" si="381"/>
        <v>0</v>
      </c>
      <c r="BB345" s="74">
        <f t="shared" si="381"/>
        <v>0</v>
      </c>
      <c r="BC345" s="74">
        <f t="shared" si="381"/>
        <v>0</v>
      </c>
      <c r="BD345" s="74">
        <f t="shared" si="381"/>
        <v>350</v>
      </c>
      <c r="BE345" s="74">
        <f t="shared" si="381"/>
        <v>0</v>
      </c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</row>
    <row r="346" spans="1:72" s="27" customFormat="1" ht="68.25" customHeight="1">
      <c r="A346" s="82" t="s">
        <v>137</v>
      </c>
      <c r="B346" s="83" t="s">
        <v>136</v>
      </c>
      <c r="C346" s="83" t="s">
        <v>136</v>
      </c>
      <c r="D346" s="84" t="s">
        <v>299</v>
      </c>
      <c r="E346" s="83" t="s">
        <v>138</v>
      </c>
      <c r="F346" s="74"/>
      <c r="G346" s="74"/>
      <c r="H346" s="92"/>
      <c r="I346" s="92"/>
      <c r="J346" s="92"/>
      <c r="K346" s="157"/>
      <c r="L346" s="157"/>
      <c r="M346" s="74"/>
      <c r="N346" s="75"/>
      <c r="O346" s="74">
        <f>P346-M346</f>
        <v>350</v>
      </c>
      <c r="P346" s="74">
        <v>350</v>
      </c>
      <c r="Q346" s="74"/>
      <c r="R346" s="157"/>
      <c r="S346" s="74">
        <f>P346+R346</f>
        <v>350</v>
      </c>
      <c r="T346" s="74"/>
      <c r="U346" s="126"/>
      <c r="V346" s="74">
        <f>U346+S346</f>
        <v>350</v>
      </c>
      <c r="W346" s="74">
        <f>T346</f>
        <v>0</v>
      </c>
      <c r="X346" s="127"/>
      <c r="Y346" s="127"/>
      <c r="Z346" s="74">
        <f>V346+X346+Y346</f>
        <v>350</v>
      </c>
      <c r="AA346" s="74">
        <f>W346+Y346</f>
        <v>0</v>
      </c>
      <c r="AB346" s="126"/>
      <c r="AC346" s="126"/>
      <c r="AD346" s="126"/>
      <c r="AE346" s="126"/>
      <c r="AF346" s="126"/>
      <c r="AG346" s="126"/>
      <c r="AH346" s="74">
        <f>Z346+AB346+AC346+AD346+AE346+AF346+AG346</f>
        <v>350</v>
      </c>
      <c r="AI346" s="74">
        <f>AA346+AG346</f>
        <v>0</v>
      </c>
      <c r="AJ346" s="74"/>
      <c r="AK346" s="74"/>
      <c r="AL346" s="126"/>
      <c r="AM346" s="126"/>
      <c r="AN346" s="74">
        <f>AH346+AJ346+AK346+AL346+AM346</f>
        <v>350</v>
      </c>
      <c r="AO346" s="74">
        <f>AI346+AM346</f>
        <v>0</v>
      </c>
      <c r="AP346" s="128"/>
      <c r="AQ346" s="128"/>
      <c r="AR346" s="74">
        <f>AN346+AP346+AQ346</f>
        <v>350</v>
      </c>
      <c r="AS346" s="74">
        <f>AO346+AQ346</f>
        <v>0</v>
      </c>
      <c r="AT346" s="126"/>
      <c r="AU346" s="126"/>
      <c r="AV346" s="126"/>
      <c r="AW346" s="74">
        <f>AR346+AT346+AU346+AV346</f>
        <v>350</v>
      </c>
      <c r="AX346" s="74">
        <f>AS346+AV346</f>
        <v>0</v>
      </c>
      <c r="AY346" s="74"/>
      <c r="AZ346" s="74"/>
      <c r="BA346" s="74"/>
      <c r="BB346" s="128"/>
      <c r="BC346" s="128"/>
      <c r="BD346" s="74">
        <f>AW346+AY346+AZ346+BA346+BB346+BC346</f>
        <v>350</v>
      </c>
      <c r="BE346" s="74">
        <f>AX346+BC346</f>
        <v>0</v>
      </c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</row>
    <row r="347" spans="1:72" s="27" customFormat="1" ht="17.25" customHeight="1">
      <c r="A347" s="82"/>
      <c r="B347" s="83"/>
      <c r="C347" s="83"/>
      <c r="D347" s="84"/>
      <c r="E347" s="83"/>
      <c r="F347" s="158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26"/>
      <c r="V347" s="128"/>
      <c r="W347" s="128"/>
      <c r="X347" s="127"/>
      <c r="Y347" s="127"/>
      <c r="Z347" s="130"/>
      <c r="AA347" s="130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8"/>
      <c r="AQ347" s="128"/>
      <c r="AR347" s="128"/>
      <c r="AS347" s="128"/>
      <c r="AT347" s="126"/>
      <c r="AU347" s="126"/>
      <c r="AV347" s="126"/>
      <c r="AW347" s="126"/>
      <c r="AX347" s="126"/>
      <c r="AY347" s="128"/>
      <c r="AZ347" s="128"/>
      <c r="BA347" s="128"/>
      <c r="BB347" s="128"/>
      <c r="BC347" s="128"/>
      <c r="BD347" s="128"/>
      <c r="BE347" s="128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</row>
    <row r="348" spans="1:72" s="27" customFormat="1" ht="35.25" customHeight="1">
      <c r="A348" s="68" t="s">
        <v>76</v>
      </c>
      <c r="B348" s="69" t="s">
        <v>136</v>
      </c>
      <c r="C348" s="69" t="s">
        <v>147</v>
      </c>
      <c r="D348" s="164"/>
      <c r="E348" s="143"/>
      <c r="F348" s="71">
        <f>F351+F349+F356</f>
        <v>218976</v>
      </c>
      <c r="G348" s="71">
        <f aca="true" t="shared" si="382" ref="G348:N348">G351+G349+G356+G358</f>
        <v>15357</v>
      </c>
      <c r="H348" s="71">
        <f t="shared" si="382"/>
        <v>234333</v>
      </c>
      <c r="I348" s="71">
        <f t="shared" si="382"/>
        <v>0</v>
      </c>
      <c r="J348" s="71">
        <f t="shared" si="382"/>
        <v>123187</v>
      </c>
      <c r="K348" s="71">
        <f t="shared" si="382"/>
        <v>213196</v>
      </c>
      <c r="L348" s="71">
        <f t="shared" si="382"/>
        <v>232384</v>
      </c>
      <c r="M348" s="71">
        <f t="shared" si="382"/>
        <v>447529</v>
      </c>
      <c r="N348" s="71">
        <f t="shared" si="382"/>
        <v>0</v>
      </c>
      <c r="O348" s="71">
        <f aca="true" t="shared" si="383" ref="O348:T348">O351+O349+O356+O358</f>
        <v>-296262</v>
      </c>
      <c r="P348" s="71">
        <f t="shared" si="383"/>
        <v>151267</v>
      </c>
      <c r="Q348" s="71">
        <f t="shared" si="383"/>
        <v>0</v>
      </c>
      <c r="R348" s="71">
        <f t="shared" si="383"/>
        <v>0</v>
      </c>
      <c r="S348" s="71">
        <f t="shared" si="383"/>
        <v>151267</v>
      </c>
      <c r="T348" s="71">
        <f t="shared" si="383"/>
        <v>0</v>
      </c>
      <c r="U348" s="71">
        <f aca="true" t="shared" si="384" ref="U348:AA348">U351+U349+U356+U358</f>
        <v>0</v>
      </c>
      <c r="V348" s="71">
        <f t="shared" si="384"/>
        <v>151267</v>
      </c>
      <c r="W348" s="71">
        <f t="shared" si="384"/>
        <v>0</v>
      </c>
      <c r="X348" s="71">
        <f t="shared" si="384"/>
        <v>-9669</v>
      </c>
      <c r="Y348" s="71">
        <f t="shared" si="384"/>
        <v>35000</v>
      </c>
      <c r="Z348" s="71">
        <f t="shared" si="384"/>
        <v>176598</v>
      </c>
      <c r="AA348" s="71">
        <f t="shared" si="384"/>
        <v>35000</v>
      </c>
      <c r="AB348" s="71">
        <f aca="true" t="shared" si="385" ref="AB348:AI348">AB351+AB349+AB356+AB358</f>
        <v>-5</v>
      </c>
      <c r="AC348" s="71">
        <f t="shared" si="385"/>
        <v>134</v>
      </c>
      <c r="AD348" s="71">
        <f t="shared" si="385"/>
        <v>3</v>
      </c>
      <c r="AE348" s="71">
        <f t="shared" si="385"/>
        <v>69</v>
      </c>
      <c r="AF348" s="71">
        <f t="shared" si="385"/>
        <v>13</v>
      </c>
      <c r="AG348" s="71">
        <f t="shared" si="385"/>
        <v>0</v>
      </c>
      <c r="AH348" s="71">
        <f t="shared" si="385"/>
        <v>176812</v>
      </c>
      <c r="AI348" s="71">
        <f t="shared" si="385"/>
        <v>35000</v>
      </c>
      <c r="AJ348" s="71">
        <f aca="true" t="shared" si="386" ref="AJ348:AO348">AJ351+AJ349+AJ356+AJ358</f>
        <v>-2438</v>
      </c>
      <c r="AK348" s="71">
        <f t="shared" si="386"/>
        <v>0</v>
      </c>
      <c r="AL348" s="71">
        <f t="shared" si="386"/>
        <v>0</v>
      </c>
      <c r="AM348" s="71">
        <f t="shared" si="386"/>
        <v>462493</v>
      </c>
      <c r="AN348" s="71">
        <f t="shared" si="386"/>
        <v>636867</v>
      </c>
      <c r="AO348" s="71">
        <f t="shared" si="386"/>
        <v>497493</v>
      </c>
      <c r="AP348" s="71">
        <f aca="true" t="shared" si="387" ref="AP348:AX348">AP351+AP349+AP356+AP358</f>
        <v>0</v>
      </c>
      <c r="AQ348" s="71">
        <f t="shared" si="387"/>
        <v>0</v>
      </c>
      <c r="AR348" s="71">
        <f t="shared" si="387"/>
        <v>636867</v>
      </c>
      <c r="AS348" s="71">
        <f t="shared" si="387"/>
        <v>497493</v>
      </c>
      <c r="AT348" s="71">
        <f t="shared" si="387"/>
        <v>0</v>
      </c>
      <c r="AU348" s="71">
        <f t="shared" si="387"/>
        <v>0</v>
      </c>
      <c r="AV348" s="71">
        <f t="shared" si="387"/>
        <v>0</v>
      </c>
      <c r="AW348" s="71">
        <f t="shared" si="387"/>
        <v>636867</v>
      </c>
      <c r="AX348" s="71">
        <f t="shared" si="387"/>
        <v>497493</v>
      </c>
      <c r="AY348" s="71">
        <f aca="true" t="shared" si="388" ref="AY348:BE348">AY351+AY349+AY356+AY358</f>
        <v>0</v>
      </c>
      <c r="AZ348" s="71">
        <f t="shared" si="388"/>
        <v>52</v>
      </c>
      <c r="BA348" s="71">
        <f>BA351+BA349+BA356+BA358</f>
        <v>-2271</v>
      </c>
      <c r="BB348" s="71">
        <f t="shared" si="388"/>
        <v>0</v>
      </c>
      <c r="BC348" s="71">
        <f t="shared" si="388"/>
        <v>0</v>
      </c>
      <c r="BD348" s="71">
        <f t="shared" si="388"/>
        <v>634648</v>
      </c>
      <c r="BE348" s="71">
        <f t="shared" si="388"/>
        <v>497493</v>
      </c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</row>
    <row r="349" spans="1:72" s="27" customFormat="1" ht="41.25" customHeight="1">
      <c r="A349" s="82" t="s">
        <v>77</v>
      </c>
      <c r="B349" s="83" t="s">
        <v>136</v>
      </c>
      <c r="C349" s="83" t="s">
        <v>147</v>
      </c>
      <c r="D349" s="84" t="s">
        <v>78</v>
      </c>
      <c r="E349" s="83"/>
      <c r="F349" s="85">
        <f aca="true" t="shared" si="389" ref="F349:BE349">F350</f>
        <v>85147</v>
      </c>
      <c r="G349" s="85">
        <f t="shared" si="389"/>
        <v>4235</v>
      </c>
      <c r="H349" s="85">
        <f t="shared" si="389"/>
        <v>89382</v>
      </c>
      <c r="I349" s="85">
        <f t="shared" si="389"/>
        <v>0</v>
      </c>
      <c r="J349" s="85">
        <f t="shared" si="389"/>
        <v>95852</v>
      </c>
      <c r="K349" s="85">
        <f t="shared" si="389"/>
        <v>-4021</v>
      </c>
      <c r="L349" s="85">
        <f t="shared" si="389"/>
        <v>-4305</v>
      </c>
      <c r="M349" s="85">
        <f t="shared" si="389"/>
        <v>85361</v>
      </c>
      <c r="N349" s="85">
        <f t="shared" si="389"/>
        <v>0</v>
      </c>
      <c r="O349" s="85">
        <f t="shared" si="389"/>
        <v>-33779</v>
      </c>
      <c r="P349" s="85">
        <f t="shared" si="389"/>
        <v>51582</v>
      </c>
      <c r="Q349" s="85">
        <f t="shared" si="389"/>
        <v>0</v>
      </c>
      <c r="R349" s="85">
        <f t="shared" si="389"/>
        <v>0</v>
      </c>
      <c r="S349" s="85">
        <f t="shared" si="389"/>
        <v>51582</v>
      </c>
      <c r="T349" s="85">
        <f t="shared" si="389"/>
        <v>0</v>
      </c>
      <c r="U349" s="85">
        <f t="shared" si="389"/>
        <v>0</v>
      </c>
      <c r="V349" s="85">
        <f t="shared" si="389"/>
        <v>51582</v>
      </c>
      <c r="W349" s="85">
        <f t="shared" si="389"/>
        <v>0</v>
      </c>
      <c r="X349" s="85">
        <f t="shared" si="389"/>
        <v>-9669</v>
      </c>
      <c r="Y349" s="85">
        <f t="shared" si="389"/>
        <v>0</v>
      </c>
      <c r="Z349" s="85">
        <f t="shared" si="389"/>
        <v>41913</v>
      </c>
      <c r="AA349" s="85">
        <f t="shared" si="389"/>
        <v>0</v>
      </c>
      <c r="AB349" s="85">
        <f t="shared" si="389"/>
        <v>4</v>
      </c>
      <c r="AC349" s="85">
        <f t="shared" si="389"/>
        <v>87</v>
      </c>
      <c r="AD349" s="85">
        <f t="shared" si="389"/>
        <v>3</v>
      </c>
      <c r="AE349" s="85">
        <f t="shared" si="389"/>
        <v>0</v>
      </c>
      <c r="AF349" s="85">
        <f t="shared" si="389"/>
        <v>2</v>
      </c>
      <c r="AG349" s="85">
        <f t="shared" si="389"/>
        <v>0</v>
      </c>
      <c r="AH349" s="85">
        <f t="shared" si="389"/>
        <v>42009</v>
      </c>
      <c r="AI349" s="85">
        <f t="shared" si="389"/>
        <v>0</v>
      </c>
      <c r="AJ349" s="85">
        <f t="shared" si="389"/>
        <v>0</v>
      </c>
      <c r="AK349" s="85">
        <f t="shared" si="389"/>
        <v>0</v>
      </c>
      <c r="AL349" s="85">
        <f t="shared" si="389"/>
        <v>0</v>
      </c>
      <c r="AM349" s="85">
        <f t="shared" si="389"/>
        <v>0</v>
      </c>
      <c r="AN349" s="85">
        <f t="shared" si="389"/>
        <v>42009</v>
      </c>
      <c r="AO349" s="85">
        <f t="shared" si="389"/>
        <v>0</v>
      </c>
      <c r="AP349" s="85">
        <f t="shared" si="389"/>
        <v>0</v>
      </c>
      <c r="AQ349" s="85">
        <f t="shared" si="389"/>
        <v>0</v>
      </c>
      <c r="AR349" s="85">
        <f t="shared" si="389"/>
        <v>42009</v>
      </c>
      <c r="AS349" s="85">
        <f t="shared" si="389"/>
        <v>0</v>
      </c>
      <c r="AT349" s="85">
        <f t="shared" si="389"/>
        <v>0</v>
      </c>
      <c r="AU349" s="85">
        <f t="shared" si="389"/>
        <v>0</v>
      </c>
      <c r="AV349" s="85">
        <f t="shared" si="389"/>
        <v>0</v>
      </c>
      <c r="AW349" s="85">
        <f t="shared" si="389"/>
        <v>42009</v>
      </c>
      <c r="AX349" s="85">
        <f t="shared" si="389"/>
        <v>0</v>
      </c>
      <c r="AY349" s="85">
        <f t="shared" si="389"/>
        <v>0</v>
      </c>
      <c r="AZ349" s="85">
        <f t="shared" si="389"/>
        <v>0</v>
      </c>
      <c r="BA349" s="85">
        <f t="shared" si="389"/>
        <v>6</v>
      </c>
      <c r="BB349" s="85">
        <f t="shared" si="389"/>
        <v>0</v>
      </c>
      <c r="BC349" s="85">
        <f t="shared" si="389"/>
        <v>0</v>
      </c>
      <c r="BD349" s="85">
        <f t="shared" si="389"/>
        <v>42015</v>
      </c>
      <c r="BE349" s="85">
        <f t="shared" si="389"/>
        <v>0</v>
      </c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</row>
    <row r="350" spans="1:72" s="27" customFormat="1" ht="45" customHeight="1">
      <c r="A350" s="82" t="s">
        <v>129</v>
      </c>
      <c r="B350" s="83" t="s">
        <v>136</v>
      </c>
      <c r="C350" s="83" t="s">
        <v>147</v>
      </c>
      <c r="D350" s="84" t="s">
        <v>78</v>
      </c>
      <c r="E350" s="83" t="s">
        <v>130</v>
      </c>
      <c r="F350" s="74">
        <v>85147</v>
      </c>
      <c r="G350" s="74">
        <f>H350-F350</f>
        <v>4235</v>
      </c>
      <c r="H350" s="92">
        <f>20302+69227-147</f>
        <v>89382</v>
      </c>
      <c r="I350" s="92"/>
      <c r="J350" s="92">
        <f>21827+74186-161</f>
        <v>95852</v>
      </c>
      <c r="K350" s="92">
        <v>-4021</v>
      </c>
      <c r="L350" s="92">
        <v>-4305</v>
      </c>
      <c r="M350" s="74">
        <f>H350+K350</f>
        <v>85361</v>
      </c>
      <c r="N350" s="75"/>
      <c r="O350" s="74">
        <f>P350-M350</f>
        <v>-33779</v>
      </c>
      <c r="P350" s="74">
        <f>9669+41913</f>
        <v>51582</v>
      </c>
      <c r="Q350" s="74"/>
      <c r="R350" s="157"/>
      <c r="S350" s="74">
        <f>P350+R350</f>
        <v>51582</v>
      </c>
      <c r="T350" s="74"/>
      <c r="U350" s="126"/>
      <c r="V350" s="74">
        <f>U350+S350</f>
        <v>51582</v>
      </c>
      <c r="W350" s="74">
        <f>T350</f>
        <v>0</v>
      </c>
      <c r="X350" s="74">
        <v>-9669</v>
      </c>
      <c r="Y350" s="127"/>
      <c r="Z350" s="74">
        <f>V350+X350+Y350</f>
        <v>41913</v>
      </c>
      <c r="AA350" s="74">
        <f>W350+Y350</f>
        <v>0</v>
      </c>
      <c r="AB350" s="75">
        <f>-6+10</f>
        <v>4</v>
      </c>
      <c r="AC350" s="75">
        <v>87</v>
      </c>
      <c r="AD350" s="75">
        <v>3</v>
      </c>
      <c r="AE350" s="126"/>
      <c r="AF350" s="75">
        <v>2</v>
      </c>
      <c r="AG350" s="126"/>
      <c r="AH350" s="74">
        <f>Z350+AB350+AC350+AD350+AE350+AF350+AG350</f>
        <v>42009</v>
      </c>
      <c r="AI350" s="74">
        <f>AA350+AG350</f>
        <v>0</v>
      </c>
      <c r="AJ350" s="74"/>
      <c r="AK350" s="74"/>
      <c r="AL350" s="126"/>
      <c r="AM350" s="126"/>
      <c r="AN350" s="74">
        <f>AH350+AJ350+AK350+AL350+AM350</f>
        <v>42009</v>
      </c>
      <c r="AO350" s="74">
        <f>AI350+AM350</f>
        <v>0</v>
      </c>
      <c r="AP350" s="128"/>
      <c r="AQ350" s="128"/>
      <c r="AR350" s="74">
        <f>AN350+AP350+AQ350</f>
        <v>42009</v>
      </c>
      <c r="AS350" s="74">
        <f>AO350+AQ350</f>
        <v>0</v>
      </c>
      <c r="AT350" s="126"/>
      <c r="AU350" s="126"/>
      <c r="AV350" s="126"/>
      <c r="AW350" s="74">
        <f>AR350+AT350+AU350+AV350</f>
        <v>42009</v>
      </c>
      <c r="AX350" s="74">
        <f>AS350+AV350</f>
        <v>0</v>
      </c>
      <c r="AY350" s="74"/>
      <c r="AZ350" s="74"/>
      <c r="BA350" s="74">
        <v>6</v>
      </c>
      <c r="BB350" s="128"/>
      <c r="BC350" s="128"/>
      <c r="BD350" s="74">
        <f>AW350+AY350+AZ350+BA350+BB350+BC350</f>
        <v>42015</v>
      </c>
      <c r="BE350" s="74">
        <f>AX350+BC350</f>
        <v>0</v>
      </c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</row>
    <row r="351" spans="1:72" s="10" customFormat="1" ht="30" customHeight="1">
      <c r="A351" s="82" t="s">
        <v>244</v>
      </c>
      <c r="B351" s="83" t="s">
        <v>136</v>
      </c>
      <c r="C351" s="83" t="s">
        <v>147</v>
      </c>
      <c r="D351" s="84" t="s">
        <v>168</v>
      </c>
      <c r="E351" s="83"/>
      <c r="F351" s="74">
        <f aca="true" t="shared" si="390" ref="F351:N351">F352+F354</f>
        <v>122551</v>
      </c>
      <c r="G351" s="74">
        <f t="shared" si="390"/>
        <v>0</v>
      </c>
      <c r="H351" s="74">
        <f t="shared" si="390"/>
        <v>122551</v>
      </c>
      <c r="I351" s="74">
        <f t="shared" si="390"/>
        <v>0</v>
      </c>
      <c r="J351" s="74">
        <f t="shared" si="390"/>
        <v>2732</v>
      </c>
      <c r="K351" s="74">
        <f t="shared" si="390"/>
        <v>-2551</v>
      </c>
      <c r="L351" s="74">
        <f t="shared" si="390"/>
        <v>-2732</v>
      </c>
      <c r="M351" s="74">
        <f t="shared" si="390"/>
        <v>120000</v>
      </c>
      <c r="N351" s="74">
        <f t="shared" si="390"/>
        <v>0</v>
      </c>
      <c r="O351" s="74">
        <f aca="true" t="shared" si="391" ref="O351:T351">O352+O354</f>
        <v>-64208</v>
      </c>
      <c r="P351" s="74">
        <f t="shared" si="391"/>
        <v>55792</v>
      </c>
      <c r="Q351" s="74">
        <f t="shared" si="391"/>
        <v>0</v>
      </c>
      <c r="R351" s="74">
        <f t="shared" si="391"/>
        <v>0</v>
      </c>
      <c r="S351" s="74">
        <f t="shared" si="391"/>
        <v>55792</v>
      </c>
      <c r="T351" s="74">
        <f t="shared" si="391"/>
        <v>0</v>
      </c>
      <c r="U351" s="74">
        <f aca="true" t="shared" si="392" ref="U351:AA351">U352+U354</f>
        <v>0</v>
      </c>
      <c r="V351" s="74">
        <f t="shared" si="392"/>
        <v>55792</v>
      </c>
      <c r="W351" s="74">
        <f t="shared" si="392"/>
        <v>0</v>
      </c>
      <c r="X351" s="74">
        <f t="shared" si="392"/>
        <v>0</v>
      </c>
      <c r="Y351" s="74">
        <f t="shared" si="392"/>
        <v>35000</v>
      </c>
      <c r="Z351" s="74">
        <f t="shared" si="392"/>
        <v>90792</v>
      </c>
      <c r="AA351" s="74">
        <f t="shared" si="392"/>
        <v>35000</v>
      </c>
      <c r="AB351" s="74">
        <f aca="true" t="shared" si="393" ref="AB351:AI351">AB352+AB354</f>
        <v>0</v>
      </c>
      <c r="AC351" s="74">
        <f t="shared" si="393"/>
        <v>0</v>
      </c>
      <c r="AD351" s="74">
        <f t="shared" si="393"/>
        <v>0</v>
      </c>
      <c r="AE351" s="74">
        <f t="shared" si="393"/>
        <v>0</v>
      </c>
      <c r="AF351" s="74">
        <f t="shared" si="393"/>
        <v>0</v>
      </c>
      <c r="AG351" s="74">
        <f t="shared" si="393"/>
        <v>0</v>
      </c>
      <c r="AH351" s="74">
        <f t="shared" si="393"/>
        <v>90792</v>
      </c>
      <c r="AI351" s="74">
        <f t="shared" si="393"/>
        <v>35000</v>
      </c>
      <c r="AJ351" s="74">
        <f aca="true" t="shared" si="394" ref="AJ351:AO351">AJ352+AJ354</f>
        <v>0</v>
      </c>
      <c r="AK351" s="74">
        <f t="shared" si="394"/>
        <v>0</v>
      </c>
      <c r="AL351" s="74">
        <f t="shared" si="394"/>
        <v>0</v>
      </c>
      <c r="AM351" s="74">
        <f t="shared" si="394"/>
        <v>462493</v>
      </c>
      <c r="AN351" s="74">
        <f t="shared" si="394"/>
        <v>553285</v>
      </c>
      <c r="AO351" s="74">
        <f t="shared" si="394"/>
        <v>497493</v>
      </c>
      <c r="AP351" s="74">
        <f aca="true" t="shared" si="395" ref="AP351:AX351">AP352+AP354</f>
        <v>0</v>
      </c>
      <c r="AQ351" s="74">
        <f t="shared" si="395"/>
        <v>0</v>
      </c>
      <c r="AR351" s="74">
        <f t="shared" si="395"/>
        <v>553285</v>
      </c>
      <c r="AS351" s="74">
        <f t="shared" si="395"/>
        <v>497493</v>
      </c>
      <c r="AT351" s="74">
        <f t="shared" si="395"/>
        <v>0</v>
      </c>
      <c r="AU351" s="74">
        <f t="shared" si="395"/>
        <v>0</v>
      </c>
      <c r="AV351" s="74">
        <f t="shared" si="395"/>
        <v>0</v>
      </c>
      <c r="AW351" s="74">
        <f t="shared" si="395"/>
        <v>553285</v>
      </c>
      <c r="AX351" s="74">
        <f t="shared" si="395"/>
        <v>497493</v>
      </c>
      <c r="AY351" s="74">
        <f aca="true" t="shared" si="396" ref="AY351:BE351">AY352+AY354</f>
        <v>0</v>
      </c>
      <c r="AZ351" s="74">
        <f t="shared" si="396"/>
        <v>0</v>
      </c>
      <c r="BA351" s="74">
        <f>BA352+BA354</f>
        <v>0</v>
      </c>
      <c r="BB351" s="74">
        <f t="shared" si="396"/>
        <v>0</v>
      </c>
      <c r="BC351" s="74">
        <f t="shared" si="396"/>
        <v>0</v>
      </c>
      <c r="BD351" s="74">
        <f t="shared" si="396"/>
        <v>553285</v>
      </c>
      <c r="BE351" s="74">
        <f t="shared" si="396"/>
        <v>497493</v>
      </c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</row>
    <row r="352" spans="1:72" s="14" customFormat="1" ht="129.75" customHeight="1">
      <c r="A352" s="82" t="s">
        <v>361</v>
      </c>
      <c r="B352" s="83" t="s">
        <v>136</v>
      </c>
      <c r="C352" s="83" t="s">
        <v>147</v>
      </c>
      <c r="D352" s="84" t="s">
        <v>181</v>
      </c>
      <c r="E352" s="83"/>
      <c r="F352" s="74">
        <f aca="true" t="shared" si="397" ref="F352:BE352">F353</f>
        <v>2551</v>
      </c>
      <c r="G352" s="74">
        <f t="shared" si="397"/>
        <v>0</v>
      </c>
      <c r="H352" s="74">
        <f t="shared" si="397"/>
        <v>2551</v>
      </c>
      <c r="I352" s="74">
        <f t="shared" si="397"/>
        <v>0</v>
      </c>
      <c r="J352" s="74">
        <f t="shared" si="397"/>
        <v>2732</v>
      </c>
      <c r="K352" s="74">
        <f t="shared" si="397"/>
        <v>-2551</v>
      </c>
      <c r="L352" s="74">
        <f t="shared" si="397"/>
        <v>-2732</v>
      </c>
      <c r="M352" s="74">
        <f t="shared" si="397"/>
        <v>0</v>
      </c>
      <c r="N352" s="74">
        <f t="shared" si="397"/>
        <v>0</v>
      </c>
      <c r="O352" s="74">
        <f t="shared" si="397"/>
        <v>0</v>
      </c>
      <c r="P352" s="74">
        <f t="shared" si="397"/>
        <v>0</v>
      </c>
      <c r="Q352" s="74">
        <f t="shared" si="397"/>
        <v>0</v>
      </c>
      <c r="R352" s="74">
        <f t="shared" si="397"/>
        <v>0</v>
      </c>
      <c r="S352" s="74">
        <f t="shared" si="397"/>
        <v>0</v>
      </c>
      <c r="T352" s="74">
        <f t="shared" si="397"/>
        <v>0</v>
      </c>
      <c r="U352" s="74">
        <f t="shared" si="397"/>
        <v>0</v>
      </c>
      <c r="V352" s="74">
        <f t="shared" si="397"/>
        <v>0</v>
      </c>
      <c r="W352" s="74">
        <f t="shared" si="397"/>
        <v>0</v>
      </c>
      <c r="X352" s="74">
        <f t="shared" si="397"/>
        <v>0</v>
      </c>
      <c r="Y352" s="74">
        <f t="shared" si="397"/>
        <v>35000</v>
      </c>
      <c r="Z352" s="74">
        <f t="shared" si="397"/>
        <v>35000</v>
      </c>
      <c r="AA352" s="74">
        <f t="shared" si="397"/>
        <v>35000</v>
      </c>
      <c r="AB352" s="74">
        <f t="shared" si="397"/>
        <v>0</v>
      </c>
      <c r="AC352" s="74">
        <f>AC353</f>
        <v>0</v>
      </c>
      <c r="AD352" s="74">
        <f>AD353</f>
        <v>0</v>
      </c>
      <c r="AE352" s="74">
        <f>AE353</f>
        <v>0</v>
      </c>
      <c r="AF352" s="74">
        <f>AF353</f>
        <v>0</v>
      </c>
      <c r="AG352" s="74">
        <f t="shared" si="397"/>
        <v>0</v>
      </c>
      <c r="AH352" s="74">
        <f t="shared" si="397"/>
        <v>35000</v>
      </c>
      <c r="AI352" s="74">
        <f t="shared" si="397"/>
        <v>35000</v>
      </c>
      <c r="AJ352" s="74">
        <f t="shared" si="397"/>
        <v>0</v>
      </c>
      <c r="AK352" s="74">
        <f t="shared" si="397"/>
        <v>0</v>
      </c>
      <c r="AL352" s="74">
        <f t="shared" si="397"/>
        <v>0</v>
      </c>
      <c r="AM352" s="74">
        <f t="shared" si="397"/>
        <v>0</v>
      </c>
      <c r="AN352" s="74">
        <f t="shared" si="397"/>
        <v>35000</v>
      </c>
      <c r="AO352" s="74">
        <f t="shared" si="397"/>
        <v>35000</v>
      </c>
      <c r="AP352" s="74">
        <f t="shared" si="397"/>
        <v>0</v>
      </c>
      <c r="AQ352" s="74">
        <f t="shared" si="397"/>
        <v>0</v>
      </c>
      <c r="AR352" s="74">
        <f t="shared" si="397"/>
        <v>35000</v>
      </c>
      <c r="AS352" s="74">
        <f t="shared" si="397"/>
        <v>35000</v>
      </c>
      <c r="AT352" s="74">
        <f t="shared" si="397"/>
        <v>0</v>
      </c>
      <c r="AU352" s="74">
        <f t="shared" si="397"/>
        <v>0</v>
      </c>
      <c r="AV352" s="74">
        <f t="shared" si="397"/>
        <v>0</v>
      </c>
      <c r="AW352" s="74">
        <f t="shared" si="397"/>
        <v>35000</v>
      </c>
      <c r="AX352" s="74">
        <f t="shared" si="397"/>
        <v>35000</v>
      </c>
      <c r="AY352" s="74">
        <f t="shared" si="397"/>
        <v>0</v>
      </c>
      <c r="AZ352" s="74">
        <f t="shared" si="397"/>
        <v>0</v>
      </c>
      <c r="BA352" s="74">
        <f t="shared" si="397"/>
        <v>0</v>
      </c>
      <c r="BB352" s="74">
        <f t="shared" si="397"/>
        <v>0</v>
      </c>
      <c r="BC352" s="74">
        <f t="shared" si="397"/>
        <v>0</v>
      </c>
      <c r="BD352" s="74">
        <f t="shared" si="397"/>
        <v>35000</v>
      </c>
      <c r="BE352" s="74">
        <f t="shared" si="397"/>
        <v>35000</v>
      </c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</row>
    <row r="353" spans="1:72" s="14" customFormat="1" ht="101.25" customHeight="1">
      <c r="A353" s="82" t="s">
        <v>447</v>
      </c>
      <c r="B353" s="83" t="s">
        <v>136</v>
      </c>
      <c r="C353" s="83" t="s">
        <v>147</v>
      </c>
      <c r="D353" s="84" t="s">
        <v>181</v>
      </c>
      <c r="E353" s="83" t="s">
        <v>144</v>
      </c>
      <c r="F353" s="74">
        <v>2551</v>
      </c>
      <c r="G353" s="74">
        <f>H353-F353</f>
        <v>0</v>
      </c>
      <c r="H353" s="92">
        <v>2551</v>
      </c>
      <c r="I353" s="92"/>
      <c r="J353" s="92">
        <v>2732</v>
      </c>
      <c r="K353" s="92">
        <v>-2551</v>
      </c>
      <c r="L353" s="92">
        <v>-2732</v>
      </c>
      <c r="M353" s="74">
        <f>H353+K353</f>
        <v>0</v>
      </c>
      <c r="N353" s="75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>
        <v>35000</v>
      </c>
      <c r="Z353" s="74">
        <f>V353+X353+Y353</f>
        <v>35000</v>
      </c>
      <c r="AA353" s="74">
        <f>W353+Y353</f>
        <v>35000</v>
      </c>
      <c r="AB353" s="97"/>
      <c r="AC353" s="97"/>
      <c r="AD353" s="97"/>
      <c r="AE353" s="97"/>
      <c r="AF353" s="97"/>
      <c r="AG353" s="97"/>
      <c r="AH353" s="74">
        <f>Z353+AB353+AC353+AD353+AE353+AF353+AG353</f>
        <v>35000</v>
      </c>
      <c r="AI353" s="74">
        <f>AA353+AG353</f>
        <v>35000</v>
      </c>
      <c r="AJ353" s="74"/>
      <c r="AK353" s="74"/>
      <c r="AL353" s="97"/>
      <c r="AM353" s="97"/>
      <c r="AN353" s="74">
        <f>AH353+AJ353+AK353+AL353+AM353</f>
        <v>35000</v>
      </c>
      <c r="AO353" s="74">
        <f>AI353+AM353</f>
        <v>35000</v>
      </c>
      <c r="AP353" s="98"/>
      <c r="AQ353" s="98"/>
      <c r="AR353" s="74">
        <f>AN353+AP353+AQ353</f>
        <v>35000</v>
      </c>
      <c r="AS353" s="74">
        <f>AO353+AQ353</f>
        <v>35000</v>
      </c>
      <c r="AT353" s="97"/>
      <c r="AU353" s="97"/>
      <c r="AV353" s="97"/>
      <c r="AW353" s="74">
        <f>AR353+AT353+AU353+AV353</f>
        <v>35000</v>
      </c>
      <c r="AX353" s="74">
        <f>AS353+AV353</f>
        <v>35000</v>
      </c>
      <c r="AY353" s="74"/>
      <c r="AZ353" s="74"/>
      <c r="BA353" s="74"/>
      <c r="BB353" s="98"/>
      <c r="BC353" s="98"/>
      <c r="BD353" s="74">
        <f>AW353+AY353+AZ353+BA353+BB353+BC353</f>
        <v>35000</v>
      </c>
      <c r="BE353" s="74">
        <f>AX353+BC353</f>
        <v>35000</v>
      </c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</row>
    <row r="354" spans="1:72" s="16" customFormat="1" ht="75.75" customHeight="1">
      <c r="A354" s="82" t="s">
        <v>303</v>
      </c>
      <c r="B354" s="83" t="s">
        <v>136</v>
      </c>
      <c r="C354" s="83" t="s">
        <v>147</v>
      </c>
      <c r="D354" s="84" t="s">
        <v>182</v>
      </c>
      <c r="E354" s="83"/>
      <c r="F354" s="74">
        <f aca="true" t="shared" si="398" ref="F354:BE354">F355</f>
        <v>120000</v>
      </c>
      <c r="G354" s="74">
        <f t="shared" si="398"/>
        <v>0</v>
      </c>
      <c r="H354" s="74">
        <f t="shared" si="398"/>
        <v>120000</v>
      </c>
      <c r="I354" s="74">
        <f t="shared" si="398"/>
        <v>0</v>
      </c>
      <c r="J354" s="74">
        <f t="shared" si="398"/>
        <v>0</v>
      </c>
      <c r="K354" s="74">
        <f t="shared" si="398"/>
        <v>0</v>
      </c>
      <c r="L354" s="74">
        <f t="shared" si="398"/>
        <v>0</v>
      </c>
      <c r="M354" s="74">
        <f t="shared" si="398"/>
        <v>120000</v>
      </c>
      <c r="N354" s="74">
        <f t="shared" si="398"/>
        <v>0</v>
      </c>
      <c r="O354" s="74">
        <f t="shared" si="398"/>
        <v>-64208</v>
      </c>
      <c r="P354" s="74">
        <f t="shared" si="398"/>
        <v>55792</v>
      </c>
      <c r="Q354" s="74">
        <f t="shared" si="398"/>
        <v>0</v>
      </c>
      <c r="R354" s="74">
        <f t="shared" si="398"/>
        <v>0</v>
      </c>
      <c r="S354" s="74">
        <f t="shared" si="398"/>
        <v>55792</v>
      </c>
      <c r="T354" s="74">
        <f t="shared" si="398"/>
        <v>0</v>
      </c>
      <c r="U354" s="74">
        <f t="shared" si="398"/>
        <v>0</v>
      </c>
      <c r="V354" s="74">
        <f t="shared" si="398"/>
        <v>55792</v>
      </c>
      <c r="W354" s="74">
        <f t="shared" si="398"/>
        <v>0</v>
      </c>
      <c r="X354" s="74">
        <f t="shared" si="398"/>
        <v>0</v>
      </c>
      <c r="Y354" s="74">
        <f t="shared" si="398"/>
        <v>0</v>
      </c>
      <c r="Z354" s="74">
        <f t="shared" si="398"/>
        <v>55792</v>
      </c>
      <c r="AA354" s="74">
        <f t="shared" si="398"/>
        <v>0</v>
      </c>
      <c r="AB354" s="74">
        <f t="shared" si="398"/>
        <v>0</v>
      </c>
      <c r="AC354" s="74">
        <f t="shared" si="398"/>
        <v>0</v>
      </c>
      <c r="AD354" s="74">
        <f t="shared" si="398"/>
        <v>0</v>
      </c>
      <c r="AE354" s="74">
        <f t="shared" si="398"/>
        <v>0</v>
      </c>
      <c r="AF354" s="74">
        <f t="shared" si="398"/>
        <v>0</v>
      </c>
      <c r="AG354" s="74">
        <f t="shared" si="398"/>
        <v>0</v>
      </c>
      <c r="AH354" s="74">
        <f t="shared" si="398"/>
        <v>55792</v>
      </c>
      <c r="AI354" s="74">
        <f t="shared" si="398"/>
        <v>0</v>
      </c>
      <c r="AJ354" s="74">
        <f t="shared" si="398"/>
        <v>0</v>
      </c>
      <c r="AK354" s="74">
        <f t="shared" si="398"/>
        <v>0</v>
      </c>
      <c r="AL354" s="74">
        <f t="shared" si="398"/>
        <v>0</v>
      </c>
      <c r="AM354" s="74">
        <f t="shared" si="398"/>
        <v>462493</v>
      </c>
      <c r="AN354" s="74">
        <f t="shared" si="398"/>
        <v>518285</v>
      </c>
      <c r="AO354" s="74">
        <f t="shared" si="398"/>
        <v>462493</v>
      </c>
      <c r="AP354" s="74">
        <f t="shared" si="398"/>
        <v>0</v>
      </c>
      <c r="AQ354" s="74">
        <f t="shared" si="398"/>
        <v>0</v>
      </c>
      <c r="AR354" s="74">
        <f t="shared" si="398"/>
        <v>518285</v>
      </c>
      <c r="AS354" s="74">
        <f t="shared" si="398"/>
        <v>462493</v>
      </c>
      <c r="AT354" s="74">
        <f t="shared" si="398"/>
        <v>0</v>
      </c>
      <c r="AU354" s="74">
        <f t="shared" si="398"/>
        <v>0</v>
      </c>
      <c r="AV354" s="74">
        <f t="shared" si="398"/>
        <v>0</v>
      </c>
      <c r="AW354" s="74">
        <f t="shared" si="398"/>
        <v>518285</v>
      </c>
      <c r="AX354" s="74">
        <f t="shared" si="398"/>
        <v>462493</v>
      </c>
      <c r="AY354" s="74">
        <f t="shared" si="398"/>
        <v>0</v>
      </c>
      <c r="AZ354" s="74">
        <f t="shared" si="398"/>
        <v>0</v>
      </c>
      <c r="BA354" s="74">
        <f t="shared" si="398"/>
        <v>0</v>
      </c>
      <c r="BB354" s="74">
        <f t="shared" si="398"/>
        <v>0</v>
      </c>
      <c r="BC354" s="74">
        <f t="shared" si="398"/>
        <v>0</v>
      </c>
      <c r="BD354" s="74">
        <f t="shared" si="398"/>
        <v>518285</v>
      </c>
      <c r="BE354" s="74">
        <f t="shared" si="398"/>
        <v>462493</v>
      </c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</row>
    <row r="355" spans="1:72" s="16" customFormat="1" ht="111" customHeight="1">
      <c r="A355" s="82" t="s">
        <v>253</v>
      </c>
      <c r="B355" s="83" t="s">
        <v>136</v>
      </c>
      <c r="C355" s="83" t="s">
        <v>147</v>
      </c>
      <c r="D355" s="84" t="s">
        <v>182</v>
      </c>
      <c r="E355" s="83" t="s">
        <v>144</v>
      </c>
      <c r="F355" s="74">
        <v>120000</v>
      </c>
      <c r="G355" s="74">
        <f>H355-F355</f>
        <v>0</v>
      </c>
      <c r="H355" s="92">
        <v>120000</v>
      </c>
      <c r="I355" s="92"/>
      <c r="J355" s="92"/>
      <c r="K355" s="93"/>
      <c r="L355" s="93"/>
      <c r="M355" s="74">
        <f>H355+K355</f>
        <v>120000</v>
      </c>
      <c r="N355" s="75"/>
      <c r="O355" s="74">
        <f>P355-M355</f>
        <v>-64208</v>
      </c>
      <c r="P355" s="74">
        <v>55792</v>
      </c>
      <c r="Q355" s="74"/>
      <c r="R355" s="93"/>
      <c r="S355" s="74">
        <f>P355+R355</f>
        <v>55792</v>
      </c>
      <c r="T355" s="74"/>
      <c r="U355" s="76"/>
      <c r="V355" s="74">
        <f>U355+S355</f>
        <v>55792</v>
      </c>
      <c r="W355" s="74">
        <f>T355</f>
        <v>0</v>
      </c>
      <c r="X355" s="77"/>
      <c r="Y355" s="77"/>
      <c r="Z355" s="74">
        <f>V355+X355+Y355</f>
        <v>55792</v>
      </c>
      <c r="AA355" s="74">
        <f>W355+Y355</f>
        <v>0</v>
      </c>
      <c r="AB355" s="76"/>
      <c r="AC355" s="76"/>
      <c r="AD355" s="76"/>
      <c r="AE355" s="76"/>
      <c r="AF355" s="76"/>
      <c r="AG355" s="76"/>
      <c r="AH355" s="74">
        <f>Z355+AB355+AC355+AD355+AE355+AF355+AG355</f>
        <v>55792</v>
      </c>
      <c r="AI355" s="74">
        <f>AA355+AG355</f>
        <v>0</v>
      </c>
      <c r="AJ355" s="74"/>
      <c r="AK355" s="74"/>
      <c r="AL355" s="76"/>
      <c r="AM355" s="74">
        <v>462493</v>
      </c>
      <c r="AN355" s="74">
        <f>AH355+AJ355+AK355+AL355+AM355</f>
        <v>518285</v>
      </c>
      <c r="AO355" s="74">
        <f>AI355+AM355</f>
        <v>462493</v>
      </c>
      <c r="AP355" s="75"/>
      <c r="AQ355" s="75"/>
      <c r="AR355" s="74">
        <f>AN355+AP355+AQ355</f>
        <v>518285</v>
      </c>
      <c r="AS355" s="74">
        <f>AO355+AQ355</f>
        <v>462493</v>
      </c>
      <c r="AT355" s="76"/>
      <c r="AU355" s="76"/>
      <c r="AV355" s="76"/>
      <c r="AW355" s="74">
        <f>AR355+AT355+AU355+AV355</f>
        <v>518285</v>
      </c>
      <c r="AX355" s="74">
        <f>AS355+AV355</f>
        <v>462493</v>
      </c>
      <c r="AY355" s="74"/>
      <c r="AZ355" s="74"/>
      <c r="BA355" s="74"/>
      <c r="BB355" s="75"/>
      <c r="BC355" s="75"/>
      <c r="BD355" s="74">
        <f>AW355+AY355+AZ355+BA355+BB355+BC355</f>
        <v>518285</v>
      </c>
      <c r="BE355" s="74">
        <f>AX355+BC355</f>
        <v>462493</v>
      </c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</row>
    <row r="356" spans="1:72" s="27" customFormat="1" ht="105" customHeight="1">
      <c r="A356" s="82" t="s">
        <v>79</v>
      </c>
      <c r="B356" s="83" t="s">
        <v>136</v>
      </c>
      <c r="C356" s="83" t="s">
        <v>147</v>
      </c>
      <c r="D356" s="84" t="s">
        <v>80</v>
      </c>
      <c r="E356" s="83"/>
      <c r="F356" s="85">
        <f aca="true" t="shared" si="399" ref="F356:BE356">F357</f>
        <v>11278</v>
      </c>
      <c r="G356" s="85">
        <f t="shared" si="399"/>
        <v>1062</v>
      </c>
      <c r="H356" s="85">
        <f t="shared" si="399"/>
        <v>12340</v>
      </c>
      <c r="I356" s="85">
        <f t="shared" si="399"/>
        <v>0</v>
      </c>
      <c r="J356" s="85">
        <f t="shared" si="399"/>
        <v>13287</v>
      </c>
      <c r="K356" s="85">
        <f t="shared" si="399"/>
        <v>-646</v>
      </c>
      <c r="L356" s="85">
        <f t="shared" si="399"/>
        <v>-692</v>
      </c>
      <c r="M356" s="85">
        <f t="shared" si="399"/>
        <v>11694</v>
      </c>
      <c r="N356" s="85">
        <f t="shared" si="399"/>
        <v>0</v>
      </c>
      <c r="O356" s="85">
        <f t="shared" si="399"/>
        <v>-3481</v>
      </c>
      <c r="P356" s="85">
        <f t="shared" si="399"/>
        <v>8213</v>
      </c>
      <c r="Q356" s="85">
        <f t="shared" si="399"/>
        <v>0</v>
      </c>
      <c r="R356" s="85">
        <f t="shared" si="399"/>
        <v>0</v>
      </c>
      <c r="S356" s="85">
        <f t="shared" si="399"/>
        <v>8213</v>
      </c>
      <c r="T356" s="85">
        <f t="shared" si="399"/>
        <v>0</v>
      </c>
      <c r="U356" s="85">
        <f t="shared" si="399"/>
        <v>0</v>
      </c>
      <c r="V356" s="85">
        <f t="shared" si="399"/>
        <v>8213</v>
      </c>
      <c r="W356" s="85">
        <f t="shared" si="399"/>
        <v>0</v>
      </c>
      <c r="X356" s="85">
        <f t="shared" si="399"/>
        <v>0</v>
      </c>
      <c r="Y356" s="85">
        <f t="shared" si="399"/>
        <v>0</v>
      </c>
      <c r="Z356" s="85">
        <f t="shared" si="399"/>
        <v>8213</v>
      </c>
      <c r="AA356" s="85">
        <f t="shared" si="399"/>
        <v>0</v>
      </c>
      <c r="AB356" s="85">
        <f t="shared" si="399"/>
        <v>-9</v>
      </c>
      <c r="AC356" s="85">
        <f t="shared" si="399"/>
        <v>47</v>
      </c>
      <c r="AD356" s="85">
        <f t="shared" si="399"/>
        <v>0</v>
      </c>
      <c r="AE356" s="85">
        <f t="shared" si="399"/>
        <v>69</v>
      </c>
      <c r="AF356" s="85">
        <f t="shared" si="399"/>
        <v>11</v>
      </c>
      <c r="AG356" s="85">
        <f t="shared" si="399"/>
        <v>0</v>
      </c>
      <c r="AH356" s="85">
        <f t="shared" si="399"/>
        <v>8331</v>
      </c>
      <c r="AI356" s="85">
        <f t="shared" si="399"/>
        <v>0</v>
      </c>
      <c r="AJ356" s="85">
        <f t="shared" si="399"/>
        <v>-2438</v>
      </c>
      <c r="AK356" s="85">
        <f t="shared" si="399"/>
        <v>0</v>
      </c>
      <c r="AL356" s="85">
        <f t="shared" si="399"/>
        <v>0</v>
      </c>
      <c r="AM356" s="85">
        <f t="shared" si="399"/>
        <v>0</v>
      </c>
      <c r="AN356" s="85">
        <f t="shared" si="399"/>
        <v>5893</v>
      </c>
      <c r="AO356" s="85">
        <f t="shared" si="399"/>
        <v>0</v>
      </c>
      <c r="AP356" s="85">
        <f t="shared" si="399"/>
        <v>0</v>
      </c>
      <c r="AQ356" s="85">
        <f t="shared" si="399"/>
        <v>0</v>
      </c>
      <c r="AR356" s="85">
        <f t="shared" si="399"/>
        <v>5893</v>
      </c>
      <c r="AS356" s="85">
        <f t="shared" si="399"/>
        <v>0</v>
      </c>
      <c r="AT356" s="85">
        <f t="shared" si="399"/>
        <v>0</v>
      </c>
      <c r="AU356" s="85">
        <f t="shared" si="399"/>
        <v>0</v>
      </c>
      <c r="AV356" s="85">
        <f t="shared" si="399"/>
        <v>0</v>
      </c>
      <c r="AW356" s="85">
        <f t="shared" si="399"/>
        <v>5893</v>
      </c>
      <c r="AX356" s="85">
        <f t="shared" si="399"/>
        <v>0</v>
      </c>
      <c r="AY356" s="85">
        <f t="shared" si="399"/>
        <v>0</v>
      </c>
      <c r="AZ356" s="85">
        <f t="shared" si="399"/>
        <v>52</v>
      </c>
      <c r="BA356" s="85">
        <f t="shared" si="399"/>
        <v>3</v>
      </c>
      <c r="BB356" s="85">
        <f t="shared" si="399"/>
        <v>0</v>
      </c>
      <c r="BC356" s="85">
        <f t="shared" si="399"/>
        <v>0</v>
      </c>
      <c r="BD356" s="85">
        <f t="shared" si="399"/>
        <v>5948</v>
      </c>
      <c r="BE356" s="85">
        <f t="shared" si="399"/>
        <v>0</v>
      </c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</row>
    <row r="357" spans="1:72" s="27" customFormat="1" ht="33.75" customHeight="1">
      <c r="A357" s="82" t="s">
        <v>129</v>
      </c>
      <c r="B357" s="83" t="s">
        <v>136</v>
      </c>
      <c r="C357" s="83" t="s">
        <v>147</v>
      </c>
      <c r="D357" s="84" t="s">
        <v>80</v>
      </c>
      <c r="E357" s="83" t="s">
        <v>130</v>
      </c>
      <c r="F357" s="74">
        <v>11278</v>
      </c>
      <c r="G357" s="74">
        <f>H357-F357</f>
        <v>1062</v>
      </c>
      <c r="H357" s="92">
        <f>12383-43</f>
        <v>12340</v>
      </c>
      <c r="I357" s="92"/>
      <c r="J357" s="92">
        <f>13341-54</f>
        <v>13287</v>
      </c>
      <c r="K357" s="92">
        <v>-646</v>
      </c>
      <c r="L357" s="92">
        <v>-692</v>
      </c>
      <c r="M357" s="74">
        <f>H357+K357</f>
        <v>11694</v>
      </c>
      <c r="N357" s="75"/>
      <c r="O357" s="74">
        <f>P357-M357</f>
        <v>-3481</v>
      </c>
      <c r="P357" s="74">
        <v>8213</v>
      </c>
      <c r="Q357" s="74"/>
      <c r="R357" s="157"/>
      <c r="S357" s="74">
        <f>P357+R357</f>
        <v>8213</v>
      </c>
      <c r="T357" s="74"/>
      <c r="U357" s="126"/>
      <c r="V357" s="74">
        <f>U357+S357</f>
        <v>8213</v>
      </c>
      <c r="W357" s="74">
        <f>T357</f>
        <v>0</v>
      </c>
      <c r="X357" s="127"/>
      <c r="Y357" s="127"/>
      <c r="Z357" s="74">
        <f>V357+X357+Y357</f>
        <v>8213</v>
      </c>
      <c r="AA357" s="74">
        <f>W357+Y357</f>
        <v>0</v>
      </c>
      <c r="AB357" s="75">
        <f>-15+6</f>
        <v>-9</v>
      </c>
      <c r="AC357" s="75">
        <v>47</v>
      </c>
      <c r="AD357" s="75"/>
      <c r="AE357" s="75">
        <v>69</v>
      </c>
      <c r="AF357" s="75">
        <v>11</v>
      </c>
      <c r="AG357" s="126"/>
      <c r="AH357" s="74">
        <f>Z357+AB357+AC357+AD357+AE357+AF357+AG357</f>
        <v>8331</v>
      </c>
      <c r="AI357" s="74">
        <f>AA357+AG357</f>
        <v>0</v>
      </c>
      <c r="AJ357" s="74">
        <v>-2438</v>
      </c>
      <c r="AK357" s="74"/>
      <c r="AL357" s="126"/>
      <c r="AM357" s="126"/>
      <c r="AN357" s="74">
        <f>AH357+AJ357+AK357+AL357+AM357</f>
        <v>5893</v>
      </c>
      <c r="AO357" s="74">
        <f>AI357+AM357</f>
        <v>0</v>
      </c>
      <c r="AP357" s="75"/>
      <c r="AQ357" s="128"/>
      <c r="AR357" s="74">
        <f>AN357+AP357+AQ357</f>
        <v>5893</v>
      </c>
      <c r="AS357" s="74">
        <f>AO357+AQ357</f>
        <v>0</v>
      </c>
      <c r="AT357" s="126"/>
      <c r="AU357" s="126"/>
      <c r="AV357" s="126"/>
      <c r="AW357" s="74">
        <f>AR357+AT357+AU357+AV357</f>
        <v>5893</v>
      </c>
      <c r="AX357" s="74">
        <f>AS357+AV357</f>
        <v>0</v>
      </c>
      <c r="AY357" s="74"/>
      <c r="AZ357" s="74">
        <v>52</v>
      </c>
      <c r="BA357" s="74">
        <v>3</v>
      </c>
      <c r="BB357" s="128"/>
      <c r="BC357" s="128"/>
      <c r="BD357" s="74">
        <f>AW357+AY357+AZ357+BA357+BB357+BC357</f>
        <v>5948</v>
      </c>
      <c r="BE357" s="74">
        <f>AX357+BC357</f>
        <v>0</v>
      </c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</row>
    <row r="358" spans="1:72" s="27" customFormat="1" ht="38.25" customHeight="1">
      <c r="A358" s="82" t="s">
        <v>121</v>
      </c>
      <c r="B358" s="83" t="s">
        <v>136</v>
      </c>
      <c r="C358" s="83" t="s">
        <v>147</v>
      </c>
      <c r="D358" s="84" t="s">
        <v>122</v>
      </c>
      <c r="E358" s="83"/>
      <c r="F358" s="74"/>
      <c r="G358" s="74">
        <f>G359</f>
        <v>10060</v>
      </c>
      <c r="H358" s="74">
        <f>H359</f>
        <v>10060</v>
      </c>
      <c r="I358" s="74">
        <f>I359</f>
        <v>0</v>
      </c>
      <c r="J358" s="74">
        <f>J359</f>
        <v>11316</v>
      </c>
      <c r="K358" s="74">
        <f>K359+K360</f>
        <v>220414</v>
      </c>
      <c r="L358" s="74">
        <f>L359+L360</f>
        <v>240113</v>
      </c>
      <c r="M358" s="74">
        <f>M359+M360</f>
        <v>230474</v>
      </c>
      <c r="N358" s="74">
        <f>N359+N360</f>
        <v>0</v>
      </c>
      <c r="O358" s="74">
        <f aca="true" t="shared" si="400" ref="O358:T358">O359+O360+O362</f>
        <v>-194794</v>
      </c>
      <c r="P358" s="74">
        <f t="shared" si="400"/>
        <v>35680</v>
      </c>
      <c r="Q358" s="74">
        <f t="shared" si="400"/>
        <v>0</v>
      </c>
      <c r="R358" s="74">
        <f t="shared" si="400"/>
        <v>0</v>
      </c>
      <c r="S358" s="74">
        <f t="shared" si="400"/>
        <v>35680</v>
      </c>
      <c r="T358" s="74">
        <f t="shared" si="400"/>
        <v>0</v>
      </c>
      <c r="U358" s="74">
        <f aca="true" t="shared" si="401" ref="U358:Z358">U359+U360+U362</f>
        <v>0</v>
      </c>
      <c r="V358" s="74">
        <f t="shared" si="401"/>
        <v>35680</v>
      </c>
      <c r="W358" s="74">
        <f t="shared" si="401"/>
        <v>0</v>
      </c>
      <c r="X358" s="74">
        <f t="shared" si="401"/>
        <v>0</v>
      </c>
      <c r="Y358" s="74">
        <f t="shared" si="401"/>
        <v>0</v>
      </c>
      <c r="Z358" s="74">
        <f t="shared" si="401"/>
        <v>35680</v>
      </c>
      <c r="AA358" s="74">
        <f aca="true" t="shared" si="402" ref="AA358:AN358">AA359+AA360+AA362</f>
        <v>0</v>
      </c>
      <c r="AB358" s="74">
        <f t="shared" si="402"/>
        <v>0</v>
      </c>
      <c r="AC358" s="74">
        <f t="shared" si="402"/>
        <v>0</v>
      </c>
      <c r="AD358" s="74">
        <f t="shared" si="402"/>
        <v>0</v>
      </c>
      <c r="AE358" s="74">
        <f t="shared" si="402"/>
        <v>0</v>
      </c>
      <c r="AF358" s="74">
        <f t="shared" si="402"/>
        <v>0</v>
      </c>
      <c r="AG358" s="74">
        <f t="shared" si="402"/>
        <v>0</v>
      </c>
      <c r="AH358" s="74">
        <f t="shared" si="402"/>
        <v>35680</v>
      </c>
      <c r="AI358" s="74">
        <f t="shared" si="402"/>
        <v>0</v>
      </c>
      <c r="AJ358" s="74">
        <f t="shared" si="402"/>
        <v>0</v>
      </c>
      <c r="AK358" s="74">
        <f t="shared" si="402"/>
        <v>0</v>
      </c>
      <c r="AL358" s="74">
        <f t="shared" si="402"/>
        <v>0</v>
      </c>
      <c r="AM358" s="74">
        <f t="shared" si="402"/>
        <v>0</v>
      </c>
      <c r="AN358" s="74">
        <f t="shared" si="402"/>
        <v>35680</v>
      </c>
      <c r="AO358" s="74">
        <f>AO359+AO360+AO362</f>
        <v>0</v>
      </c>
      <c r="AP358" s="74">
        <f>AP359+AP360+AP362</f>
        <v>0</v>
      </c>
      <c r="AQ358" s="74">
        <f>AQ359+AQ360+AQ362</f>
        <v>0</v>
      </c>
      <c r="AR358" s="74">
        <f>AR359+AR360+AR362</f>
        <v>35680</v>
      </c>
      <c r="AS358" s="74">
        <f aca="true" t="shared" si="403" ref="AS358:BE358">AS359+AS360+AS362</f>
        <v>0</v>
      </c>
      <c r="AT358" s="74">
        <f t="shared" si="403"/>
        <v>0</v>
      </c>
      <c r="AU358" s="74">
        <f t="shared" si="403"/>
        <v>0</v>
      </c>
      <c r="AV358" s="74">
        <f t="shared" si="403"/>
        <v>0</v>
      </c>
      <c r="AW358" s="74">
        <f t="shared" si="403"/>
        <v>35680</v>
      </c>
      <c r="AX358" s="74">
        <f t="shared" si="403"/>
        <v>0</v>
      </c>
      <c r="AY358" s="74">
        <f t="shared" si="403"/>
        <v>0</v>
      </c>
      <c r="AZ358" s="74">
        <f t="shared" si="403"/>
        <v>0</v>
      </c>
      <c r="BA358" s="74">
        <f>BA359+BA360+BA362</f>
        <v>-2280</v>
      </c>
      <c r="BB358" s="74">
        <f t="shared" si="403"/>
        <v>0</v>
      </c>
      <c r="BC358" s="74">
        <f t="shared" si="403"/>
        <v>0</v>
      </c>
      <c r="BD358" s="74">
        <f t="shared" si="403"/>
        <v>33400</v>
      </c>
      <c r="BE358" s="74">
        <f t="shared" si="403"/>
        <v>0</v>
      </c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</row>
    <row r="359" spans="1:72" s="27" customFormat="1" ht="52.5" customHeight="1" hidden="1">
      <c r="A359" s="82" t="s">
        <v>137</v>
      </c>
      <c r="B359" s="83" t="s">
        <v>136</v>
      </c>
      <c r="C359" s="83" t="s">
        <v>147</v>
      </c>
      <c r="D359" s="84" t="s">
        <v>122</v>
      </c>
      <c r="E359" s="83" t="s">
        <v>138</v>
      </c>
      <c r="F359" s="74"/>
      <c r="G359" s="74">
        <f>H359-F359</f>
        <v>10060</v>
      </c>
      <c r="H359" s="92">
        <f>6512+769+2779</f>
        <v>10060</v>
      </c>
      <c r="I359" s="92"/>
      <c r="J359" s="92">
        <f>7146+822+3348</f>
        <v>11316</v>
      </c>
      <c r="K359" s="92">
        <f>220414-2551</f>
        <v>217863</v>
      </c>
      <c r="L359" s="92">
        <f>240113-2732</f>
        <v>237381</v>
      </c>
      <c r="M359" s="74">
        <f>H359+K359</f>
        <v>227923</v>
      </c>
      <c r="N359" s="75"/>
      <c r="O359" s="74">
        <f>P359-M359</f>
        <v>-227923</v>
      </c>
      <c r="P359" s="74"/>
      <c r="Q359" s="74"/>
      <c r="R359" s="157"/>
      <c r="S359" s="74">
        <f>P359+R359</f>
        <v>0</v>
      </c>
      <c r="T359" s="74"/>
      <c r="U359" s="74">
        <f aca="true" t="shared" si="404" ref="U359:Z359">R359+T359</f>
        <v>0</v>
      </c>
      <c r="V359" s="74">
        <f t="shared" si="404"/>
        <v>0</v>
      </c>
      <c r="W359" s="74">
        <f t="shared" si="404"/>
        <v>0</v>
      </c>
      <c r="X359" s="74">
        <f t="shared" si="404"/>
        <v>0</v>
      </c>
      <c r="Y359" s="74">
        <f t="shared" si="404"/>
        <v>0</v>
      </c>
      <c r="Z359" s="74">
        <f t="shared" si="404"/>
        <v>0</v>
      </c>
      <c r="AA359" s="74">
        <f>X359+Z359</f>
        <v>0</v>
      </c>
      <c r="AB359" s="74">
        <f>Y359+AA359</f>
        <v>0</v>
      </c>
      <c r="AC359" s="74">
        <f>Z359+AB359</f>
        <v>0</v>
      </c>
      <c r="AD359" s="74"/>
      <c r="AE359" s="74"/>
      <c r="AF359" s="74"/>
      <c r="AG359" s="74">
        <f>AA359+AC359</f>
        <v>0</v>
      </c>
      <c r="AH359" s="74">
        <f>AB359+AG359</f>
        <v>0</v>
      </c>
      <c r="AI359" s="74">
        <f>AC359+AH359</f>
        <v>0</v>
      </c>
      <c r="AJ359" s="74"/>
      <c r="AK359" s="74"/>
      <c r="AL359" s="126"/>
      <c r="AM359" s="126"/>
      <c r="AN359" s="126"/>
      <c r="AO359" s="126"/>
      <c r="AP359" s="128"/>
      <c r="AQ359" s="128"/>
      <c r="AR359" s="128"/>
      <c r="AS359" s="128"/>
      <c r="AT359" s="128"/>
      <c r="AU359" s="128"/>
      <c r="AV359" s="128"/>
      <c r="AW359" s="128"/>
      <c r="AX359" s="128"/>
      <c r="AY359" s="128"/>
      <c r="AZ359" s="128"/>
      <c r="BA359" s="128"/>
      <c r="BB359" s="128"/>
      <c r="BC359" s="128"/>
      <c r="BD359" s="128"/>
      <c r="BE359" s="128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</row>
    <row r="360" spans="1:72" s="27" customFormat="1" ht="69.75" customHeight="1" hidden="1">
      <c r="A360" s="82" t="s">
        <v>220</v>
      </c>
      <c r="B360" s="83" t="s">
        <v>136</v>
      </c>
      <c r="C360" s="83" t="s">
        <v>147</v>
      </c>
      <c r="D360" s="84" t="s">
        <v>246</v>
      </c>
      <c r="E360" s="83"/>
      <c r="F360" s="74"/>
      <c r="G360" s="74"/>
      <c r="H360" s="92"/>
      <c r="I360" s="92"/>
      <c r="J360" s="92"/>
      <c r="K360" s="92">
        <f aca="true" t="shared" si="405" ref="K360:AI360">K361</f>
        <v>2551</v>
      </c>
      <c r="L360" s="92">
        <f t="shared" si="405"/>
        <v>2732</v>
      </c>
      <c r="M360" s="74">
        <f t="shared" si="405"/>
        <v>2551</v>
      </c>
      <c r="N360" s="75">
        <f t="shared" si="405"/>
        <v>0</v>
      </c>
      <c r="O360" s="74">
        <f t="shared" si="405"/>
        <v>-2551</v>
      </c>
      <c r="P360" s="74">
        <f t="shared" si="405"/>
        <v>0</v>
      </c>
      <c r="Q360" s="74">
        <f t="shared" si="405"/>
        <v>0</v>
      </c>
      <c r="R360" s="74">
        <f t="shared" si="405"/>
        <v>0</v>
      </c>
      <c r="S360" s="74">
        <f t="shared" si="405"/>
        <v>0</v>
      </c>
      <c r="T360" s="74">
        <f t="shared" si="405"/>
        <v>0</v>
      </c>
      <c r="U360" s="74">
        <f t="shared" si="405"/>
        <v>0</v>
      </c>
      <c r="V360" s="74">
        <f t="shared" si="405"/>
        <v>0</v>
      </c>
      <c r="W360" s="74">
        <f t="shared" si="405"/>
        <v>0</v>
      </c>
      <c r="X360" s="74">
        <f t="shared" si="405"/>
        <v>0</v>
      </c>
      <c r="Y360" s="74">
        <f t="shared" si="405"/>
        <v>0</v>
      </c>
      <c r="Z360" s="74">
        <f t="shared" si="405"/>
        <v>0</v>
      </c>
      <c r="AA360" s="74">
        <f t="shared" si="405"/>
        <v>0</v>
      </c>
      <c r="AB360" s="74">
        <f t="shared" si="405"/>
        <v>0</v>
      </c>
      <c r="AC360" s="74">
        <f t="shared" si="405"/>
        <v>0</v>
      </c>
      <c r="AD360" s="74"/>
      <c r="AE360" s="74"/>
      <c r="AF360" s="74"/>
      <c r="AG360" s="74">
        <f t="shared" si="405"/>
        <v>0</v>
      </c>
      <c r="AH360" s="74">
        <f t="shared" si="405"/>
        <v>0</v>
      </c>
      <c r="AI360" s="74">
        <f t="shared" si="405"/>
        <v>0</v>
      </c>
      <c r="AJ360" s="74"/>
      <c r="AK360" s="74"/>
      <c r="AL360" s="126"/>
      <c r="AM360" s="126"/>
      <c r="AN360" s="126"/>
      <c r="AO360" s="126"/>
      <c r="AP360" s="128"/>
      <c r="AQ360" s="128"/>
      <c r="AR360" s="128"/>
      <c r="AS360" s="128"/>
      <c r="AT360" s="128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</row>
    <row r="361" spans="1:72" s="27" customFormat="1" ht="68.25" customHeight="1" hidden="1">
      <c r="A361" s="82" t="s">
        <v>253</v>
      </c>
      <c r="B361" s="83" t="s">
        <v>136</v>
      </c>
      <c r="C361" s="83" t="s">
        <v>147</v>
      </c>
      <c r="D361" s="84" t="s">
        <v>246</v>
      </c>
      <c r="E361" s="83" t="s">
        <v>144</v>
      </c>
      <c r="F361" s="74"/>
      <c r="G361" s="74"/>
      <c r="H361" s="92"/>
      <c r="I361" s="92"/>
      <c r="J361" s="92"/>
      <c r="K361" s="92">
        <v>2551</v>
      </c>
      <c r="L361" s="92">
        <v>2732</v>
      </c>
      <c r="M361" s="74">
        <f>H361+K361</f>
        <v>2551</v>
      </c>
      <c r="N361" s="75"/>
      <c r="O361" s="74">
        <f>P361-M361</f>
        <v>-2551</v>
      </c>
      <c r="P361" s="74"/>
      <c r="Q361" s="74"/>
      <c r="R361" s="157"/>
      <c r="S361" s="74">
        <f>P361+R361</f>
        <v>0</v>
      </c>
      <c r="T361" s="74"/>
      <c r="U361" s="74">
        <f aca="true" t="shared" si="406" ref="U361:Z361">R361+T361</f>
        <v>0</v>
      </c>
      <c r="V361" s="74">
        <f t="shared" si="406"/>
        <v>0</v>
      </c>
      <c r="W361" s="74">
        <f t="shared" si="406"/>
        <v>0</v>
      </c>
      <c r="X361" s="74">
        <f t="shared" si="406"/>
        <v>0</v>
      </c>
      <c r="Y361" s="74">
        <f t="shared" si="406"/>
        <v>0</v>
      </c>
      <c r="Z361" s="74">
        <f t="shared" si="406"/>
        <v>0</v>
      </c>
      <c r="AA361" s="74">
        <f>X361+Z361</f>
        <v>0</v>
      </c>
      <c r="AB361" s="74">
        <f>Y361+AA361</f>
        <v>0</v>
      </c>
      <c r="AC361" s="74">
        <f>Z361+AB361</f>
        <v>0</v>
      </c>
      <c r="AD361" s="74"/>
      <c r="AE361" s="74"/>
      <c r="AF361" s="74"/>
      <c r="AG361" s="74">
        <f>AA361+AC361</f>
        <v>0</v>
      </c>
      <c r="AH361" s="74">
        <f>AB361+AG361</f>
        <v>0</v>
      </c>
      <c r="AI361" s="74">
        <f>AC361+AH361</f>
        <v>0</v>
      </c>
      <c r="AJ361" s="74"/>
      <c r="AK361" s="74"/>
      <c r="AL361" s="126"/>
      <c r="AM361" s="126"/>
      <c r="AN361" s="126"/>
      <c r="AO361" s="126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</row>
    <row r="362" spans="1:72" s="27" customFormat="1" ht="69" customHeight="1">
      <c r="A362" s="82" t="s">
        <v>342</v>
      </c>
      <c r="B362" s="83" t="s">
        <v>136</v>
      </c>
      <c r="C362" s="83" t="s">
        <v>147</v>
      </c>
      <c r="D362" s="84" t="s">
        <v>302</v>
      </c>
      <c r="E362" s="83"/>
      <c r="F362" s="74"/>
      <c r="G362" s="74"/>
      <c r="H362" s="92"/>
      <c r="I362" s="92"/>
      <c r="J362" s="92"/>
      <c r="K362" s="92"/>
      <c r="L362" s="92"/>
      <c r="M362" s="74"/>
      <c r="N362" s="75"/>
      <c r="O362" s="74">
        <f aca="true" t="shared" si="407" ref="O362:BE362">O363</f>
        <v>35680</v>
      </c>
      <c r="P362" s="74">
        <f t="shared" si="407"/>
        <v>35680</v>
      </c>
      <c r="Q362" s="74">
        <f t="shared" si="407"/>
        <v>0</v>
      </c>
      <c r="R362" s="74">
        <f t="shared" si="407"/>
        <v>0</v>
      </c>
      <c r="S362" s="74">
        <f t="shared" si="407"/>
        <v>35680</v>
      </c>
      <c r="T362" s="74">
        <f t="shared" si="407"/>
        <v>0</v>
      </c>
      <c r="U362" s="74">
        <f t="shared" si="407"/>
        <v>0</v>
      </c>
      <c r="V362" s="74">
        <f t="shared" si="407"/>
        <v>35680</v>
      </c>
      <c r="W362" s="74">
        <f t="shared" si="407"/>
        <v>0</v>
      </c>
      <c r="X362" s="74">
        <f t="shared" si="407"/>
        <v>0</v>
      </c>
      <c r="Y362" s="74">
        <f t="shared" si="407"/>
        <v>0</v>
      </c>
      <c r="Z362" s="74">
        <f t="shared" si="407"/>
        <v>35680</v>
      </c>
      <c r="AA362" s="74">
        <f t="shared" si="407"/>
        <v>0</v>
      </c>
      <c r="AB362" s="74">
        <f t="shared" si="407"/>
        <v>0</v>
      </c>
      <c r="AC362" s="74">
        <f t="shared" si="407"/>
        <v>0</v>
      </c>
      <c r="AD362" s="74">
        <f t="shared" si="407"/>
        <v>0</v>
      </c>
      <c r="AE362" s="74">
        <f t="shared" si="407"/>
        <v>0</v>
      </c>
      <c r="AF362" s="74">
        <f t="shared" si="407"/>
        <v>0</v>
      </c>
      <c r="AG362" s="74">
        <f t="shared" si="407"/>
        <v>0</v>
      </c>
      <c r="AH362" s="74">
        <f t="shared" si="407"/>
        <v>35680</v>
      </c>
      <c r="AI362" s="74">
        <f t="shared" si="407"/>
        <v>0</v>
      </c>
      <c r="AJ362" s="74">
        <f t="shared" si="407"/>
        <v>0</v>
      </c>
      <c r="AK362" s="74">
        <f t="shared" si="407"/>
        <v>0</v>
      </c>
      <c r="AL362" s="74">
        <f t="shared" si="407"/>
        <v>0</v>
      </c>
      <c r="AM362" s="74">
        <f t="shared" si="407"/>
        <v>0</v>
      </c>
      <c r="AN362" s="74">
        <f t="shared" si="407"/>
        <v>35680</v>
      </c>
      <c r="AO362" s="74">
        <f t="shared" si="407"/>
        <v>0</v>
      </c>
      <c r="AP362" s="74">
        <f t="shared" si="407"/>
        <v>0</v>
      </c>
      <c r="AQ362" s="74">
        <f t="shared" si="407"/>
        <v>0</v>
      </c>
      <c r="AR362" s="74">
        <f t="shared" si="407"/>
        <v>35680</v>
      </c>
      <c r="AS362" s="74">
        <f t="shared" si="407"/>
        <v>0</v>
      </c>
      <c r="AT362" s="74">
        <f t="shared" si="407"/>
        <v>0</v>
      </c>
      <c r="AU362" s="74">
        <f t="shared" si="407"/>
        <v>0</v>
      </c>
      <c r="AV362" s="74">
        <f t="shared" si="407"/>
        <v>0</v>
      </c>
      <c r="AW362" s="74">
        <f t="shared" si="407"/>
        <v>35680</v>
      </c>
      <c r="AX362" s="74">
        <f t="shared" si="407"/>
        <v>0</v>
      </c>
      <c r="AY362" s="74">
        <f t="shared" si="407"/>
        <v>0</v>
      </c>
      <c r="AZ362" s="74">
        <f t="shared" si="407"/>
        <v>0</v>
      </c>
      <c r="BA362" s="74">
        <f t="shared" si="407"/>
        <v>-2280</v>
      </c>
      <c r="BB362" s="74">
        <f t="shared" si="407"/>
        <v>0</v>
      </c>
      <c r="BC362" s="74">
        <f t="shared" si="407"/>
        <v>0</v>
      </c>
      <c r="BD362" s="74">
        <f t="shared" si="407"/>
        <v>33400</v>
      </c>
      <c r="BE362" s="74">
        <f t="shared" si="407"/>
        <v>0</v>
      </c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</row>
    <row r="363" spans="1:72" s="27" customFormat="1" ht="74.25" customHeight="1">
      <c r="A363" s="82" t="s">
        <v>137</v>
      </c>
      <c r="B363" s="83" t="s">
        <v>136</v>
      </c>
      <c r="C363" s="83" t="s">
        <v>147</v>
      </c>
      <c r="D363" s="84" t="s">
        <v>302</v>
      </c>
      <c r="E363" s="83" t="s">
        <v>138</v>
      </c>
      <c r="F363" s="74"/>
      <c r="G363" s="74"/>
      <c r="H363" s="92"/>
      <c r="I363" s="92"/>
      <c r="J363" s="92"/>
      <c r="K363" s="92"/>
      <c r="L363" s="92"/>
      <c r="M363" s="74"/>
      <c r="N363" s="75"/>
      <c r="O363" s="74">
        <f>P363-M363</f>
        <v>35680</v>
      </c>
      <c r="P363" s="74">
        <v>35680</v>
      </c>
      <c r="Q363" s="74"/>
      <c r="R363" s="157"/>
      <c r="S363" s="74">
        <f>P363+R363</f>
        <v>35680</v>
      </c>
      <c r="T363" s="74"/>
      <c r="U363" s="126"/>
      <c r="V363" s="74">
        <f>U363+S363</f>
        <v>35680</v>
      </c>
      <c r="W363" s="74">
        <f>T363</f>
        <v>0</v>
      </c>
      <c r="X363" s="127"/>
      <c r="Y363" s="127"/>
      <c r="Z363" s="74">
        <f>V363+X363+Y363</f>
        <v>35680</v>
      </c>
      <c r="AA363" s="74">
        <f>W363+Y363</f>
        <v>0</v>
      </c>
      <c r="AB363" s="126"/>
      <c r="AC363" s="126"/>
      <c r="AD363" s="126"/>
      <c r="AE363" s="126"/>
      <c r="AF363" s="126"/>
      <c r="AG363" s="126"/>
      <c r="AH363" s="74">
        <f>Z363+AB363+AC363+AD363+AE363+AF363+AG363</f>
        <v>35680</v>
      </c>
      <c r="AI363" s="74">
        <f>AA363+AG363</f>
        <v>0</v>
      </c>
      <c r="AJ363" s="74"/>
      <c r="AK363" s="74"/>
      <c r="AL363" s="126"/>
      <c r="AM363" s="126"/>
      <c r="AN363" s="74">
        <f>AH363+AJ363+AK363+AL363+AM363</f>
        <v>35680</v>
      </c>
      <c r="AO363" s="74">
        <f>AI363+AM363</f>
        <v>0</v>
      </c>
      <c r="AP363" s="128"/>
      <c r="AQ363" s="128"/>
      <c r="AR363" s="74">
        <f>AN363+AP363+AQ363</f>
        <v>35680</v>
      </c>
      <c r="AS363" s="74">
        <f>AO363+AQ363</f>
        <v>0</v>
      </c>
      <c r="AT363" s="126"/>
      <c r="AU363" s="126"/>
      <c r="AV363" s="126"/>
      <c r="AW363" s="74">
        <f>AR363+AT363+AU363+AV363</f>
        <v>35680</v>
      </c>
      <c r="AX363" s="74">
        <f>AS363+AV363</f>
        <v>0</v>
      </c>
      <c r="AY363" s="74"/>
      <c r="AZ363" s="74"/>
      <c r="BA363" s="74">
        <v>-2280</v>
      </c>
      <c r="BB363" s="128"/>
      <c r="BC363" s="128"/>
      <c r="BD363" s="74">
        <f>AW363+AY363+AZ363+BA363+BB363+BC363</f>
        <v>33400</v>
      </c>
      <c r="BE363" s="74">
        <f>AX363+BC363</f>
        <v>0</v>
      </c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</row>
    <row r="364" spans="1:57" ht="20.25" customHeight="1">
      <c r="A364" s="104"/>
      <c r="B364" s="105"/>
      <c r="C364" s="105"/>
      <c r="D364" s="106"/>
      <c r="E364" s="105"/>
      <c r="F364" s="56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9"/>
      <c r="W364" s="59"/>
      <c r="X364" s="56"/>
      <c r="Y364" s="56"/>
      <c r="Z364" s="60"/>
      <c r="AA364" s="60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9"/>
      <c r="AQ364" s="59"/>
      <c r="AR364" s="59"/>
      <c r="AS364" s="59"/>
      <c r="AT364" s="58"/>
      <c r="AU364" s="58"/>
      <c r="AV364" s="58"/>
      <c r="AW364" s="58"/>
      <c r="AX364" s="58"/>
      <c r="AY364" s="59"/>
      <c r="AZ364" s="59"/>
      <c r="BA364" s="59"/>
      <c r="BB364" s="59"/>
      <c r="BC364" s="59"/>
      <c r="BD364" s="59"/>
      <c r="BE364" s="59"/>
    </row>
    <row r="365" spans="1:72" s="8" customFormat="1" ht="83.25" customHeight="1">
      <c r="A365" s="61" t="s">
        <v>175</v>
      </c>
      <c r="B365" s="62" t="s">
        <v>81</v>
      </c>
      <c r="C365" s="62"/>
      <c r="D365" s="63"/>
      <c r="E365" s="62"/>
      <c r="F365" s="64">
        <f aca="true" t="shared" si="408" ref="F365:N365">F367+F391+F395</f>
        <v>224517</v>
      </c>
      <c r="G365" s="64">
        <f t="shared" si="408"/>
        <v>14721</v>
      </c>
      <c r="H365" s="64">
        <f t="shared" si="408"/>
        <v>239238</v>
      </c>
      <c r="I365" s="64">
        <f t="shared" si="408"/>
        <v>0</v>
      </c>
      <c r="J365" s="64">
        <f t="shared" si="408"/>
        <v>257511</v>
      </c>
      <c r="K365" s="64">
        <f t="shared" si="408"/>
        <v>0</v>
      </c>
      <c r="L365" s="64">
        <f t="shared" si="408"/>
        <v>0</v>
      </c>
      <c r="M365" s="64">
        <f t="shared" si="408"/>
        <v>239238</v>
      </c>
      <c r="N365" s="64">
        <f t="shared" si="408"/>
        <v>0</v>
      </c>
      <c r="O365" s="64">
        <f aca="true" t="shared" si="409" ref="O365:T365">O367+O391+O395</f>
        <v>-76372</v>
      </c>
      <c r="P365" s="64">
        <f t="shared" si="409"/>
        <v>162866</v>
      </c>
      <c r="Q365" s="64">
        <f t="shared" si="409"/>
        <v>0</v>
      </c>
      <c r="R365" s="64">
        <f t="shared" si="409"/>
        <v>0</v>
      </c>
      <c r="S365" s="64">
        <f t="shared" si="409"/>
        <v>162866</v>
      </c>
      <c r="T365" s="64">
        <f t="shared" si="409"/>
        <v>0</v>
      </c>
      <c r="U365" s="64">
        <f aca="true" t="shared" si="410" ref="U365:Z365">U367+U391+U395</f>
        <v>0</v>
      </c>
      <c r="V365" s="64">
        <f t="shared" si="410"/>
        <v>162866</v>
      </c>
      <c r="W365" s="64">
        <f t="shared" si="410"/>
        <v>0</v>
      </c>
      <c r="X365" s="64">
        <f t="shared" si="410"/>
        <v>995</v>
      </c>
      <c r="Y365" s="64">
        <f t="shared" si="410"/>
        <v>0</v>
      </c>
      <c r="Z365" s="64">
        <f t="shared" si="410"/>
        <v>163861</v>
      </c>
      <c r="AA365" s="64">
        <f aca="true" t="shared" si="411" ref="AA365:AH365">AA367+AA391+AA395</f>
        <v>0</v>
      </c>
      <c r="AB365" s="64">
        <f t="shared" si="411"/>
        <v>-433</v>
      </c>
      <c r="AC365" s="64">
        <f>AC367+AC391+AC395</f>
        <v>1020</v>
      </c>
      <c r="AD365" s="64">
        <f>AD367+AD391+AD395</f>
        <v>0</v>
      </c>
      <c r="AE365" s="64">
        <f>AE367+AE391+AE395</f>
        <v>1418</v>
      </c>
      <c r="AF365" s="64">
        <f>AF367+AF391+AF395</f>
        <v>125</v>
      </c>
      <c r="AG365" s="64">
        <f t="shared" si="411"/>
        <v>0</v>
      </c>
      <c r="AH365" s="64">
        <f t="shared" si="411"/>
        <v>165991</v>
      </c>
      <c r="AI365" s="64">
        <f aca="true" t="shared" si="412" ref="AI365:AO365">AI367+AI391+AI395</f>
        <v>0</v>
      </c>
      <c r="AJ365" s="64">
        <f t="shared" si="412"/>
        <v>150</v>
      </c>
      <c r="AK365" s="64">
        <f t="shared" si="412"/>
        <v>0</v>
      </c>
      <c r="AL365" s="64">
        <f t="shared" si="412"/>
        <v>0</v>
      </c>
      <c r="AM365" s="64">
        <f t="shared" si="412"/>
        <v>58593</v>
      </c>
      <c r="AN365" s="64">
        <f t="shared" si="412"/>
        <v>224734</v>
      </c>
      <c r="AO365" s="64">
        <f t="shared" si="412"/>
        <v>58593</v>
      </c>
      <c r="AP365" s="64">
        <f aca="true" t="shared" si="413" ref="AP365:AX365">AP367+AP391+AP395</f>
        <v>0</v>
      </c>
      <c r="AQ365" s="64">
        <f t="shared" si="413"/>
        <v>0</v>
      </c>
      <c r="AR365" s="64">
        <f t="shared" si="413"/>
        <v>224734</v>
      </c>
      <c r="AS365" s="64">
        <f t="shared" si="413"/>
        <v>58593</v>
      </c>
      <c r="AT365" s="64">
        <f t="shared" si="413"/>
        <v>1297</v>
      </c>
      <c r="AU365" s="64">
        <f t="shared" si="413"/>
        <v>0</v>
      </c>
      <c r="AV365" s="64">
        <f t="shared" si="413"/>
        <v>0</v>
      </c>
      <c r="AW365" s="64">
        <f t="shared" si="413"/>
        <v>226031</v>
      </c>
      <c r="AX365" s="64">
        <f t="shared" si="413"/>
        <v>58593</v>
      </c>
      <c r="AY365" s="64">
        <f aca="true" t="shared" si="414" ref="AY365:BE365">AY367+AY391+AY395</f>
        <v>0</v>
      </c>
      <c r="AZ365" s="64">
        <f t="shared" si="414"/>
        <v>1416</v>
      </c>
      <c r="BA365" s="64">
        <f>BA367+BA391+BA395</f>
        <v>-2</v>
      </c>
      <c r="BB365" s="64">
        <f t="shared" si="414"/>
        <v>200</v>
      </c>
      <c r="BC365" s="64">
        <f t="shared" si="414"/>
        <v>0</v>
      </c>
      <c r="BD365" s="64">
        <f t="shared" si="414"/>
        <v>227645</v>
      </c>
      <c r="BE365" s="64">
        <f t="shared" si="414"/>
        <v>58593</v>
      </c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</row>
    <row r="366" spans="1:72" s="8" customFormat="1" ht="20.25">
      <c r="A366" s="61"/>
      <c r="B366" s="62"/>
      <c r="C366" s="62"/>
      <c r="D366" s="63"/>
      <c r="E366" s="62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151"/>
      <c r="AU366" s="151"/>
      <c r="AV366" s="151"/>
      <c r="AW366" s="151"/>
      <c r="AX366" s="151"/>
      <c r="AY366" s="150"/>
      <c r="AZ366" s="150"/>
      <c r="BA366" s="150"/>
      <c r="BB366" s="150"/>
      <c r="BC366" s="150"/>
      <c r="BD366" s="150"/>
      <c r="BE366" s="150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</row>
    <row r="367" spans="1:72" s="8" customFormat="1" ht="20.25">
      <c r="A367" s="68" t="s">
        <v>82</v>
      </c>
      <c r="B367" s="69" t="s">
        <v>154</v>
      </c>
      <c r="C367" s="69" t="s">
        <v>127</v>
      </c>
      <c r="D367" s="80"/>
      <c r="E367" s="69"/>
      <c r="F367" s="81">
        <f aca="true" t="shared" si="415" ref="F367:N367">F368+F370+F372+F374+F376+F378+F386</f>
        <v>218881</v>
      </c>
      <c r="G367" s="81">
        <f t="shared" si="415"/>
        <v>14525</v>
      </c>
      <c r="H367" s="81">
        <f t="shared" si="415"/>
        <v>233406</v>
      </c>
      <c r="I367" s="81">
        <f t="shared" si="415"/>
        <v>0</v>
      </c>
      <c r="J367" s="81">
        <f t="shared" si="415"/>
        <v>251244</v>
      </c>
      <c r="K367" s="81">
        <f t="shared" si="415"/>
        <v>0</v>
      </c>
      <c r="L367" s="81">
        <f t="shared" si="415"/>
        <v>0</v>
      </c>
      <c r="M367" s="81">
        <f t="shared" si="415"/>
        <v>233406</v>
      </c>
      <c r="N367" s="81">
        <f t="shared" si="415"/>
        <v>0</v>
      </c>
      <c r="O367" s="81">
        <f aca="true" t="shared" si="416" ref="O367:T367">O368+O370+O372+O374+O376+O378+O386</f>
        <v>-74943</v>
      </c>
      <c r="P367" s="81">
        <f t="shared" si="416"/>
        <v>158463</v>
      </c>
      <c r="Q367" s="81">
        <f t="shared" si="416"/>
        <v>0</v>
      </c>
      <c r="R367" s="81">
        <f t="shared" si="416"/>
        <v>0</v>
      </c>
      <c r="S367" s="81">
        <f t="shared" si="416"/>
        <v>158463</v>
      </c>
      <c r="T367" s="81">
        <f t="shared" si="416"/>
        <v>0</v>
      </c>
      <c r="U367" s="81">
        <f aca="true" t="shared" si="417" ref="U367:Z367">U368+U370+U372+U374+U376+U378+U386</f>
        <v>0</v>
      </c>
      <c r="V367" s="81">
        <f t="shared" si="417"/>
        <v>158463</v>
      </c>
      <c r="W367" s="81">
        <f t="shared" si="417"/>
        <v>0</v>
      </c>
      <c r="X367" s="81">
        <f t="shared" si="417"/>
        <v>995</v>
      </c>
      <c r="Y367" s="81">
        <f t="shared" si="417"/>
        <v>0</v>
      </c>
      <c r="Z367" s="81">
        <f t="shared" si="417"/>
        <v>159458</v>
      </c>
      <c r="AA367" s="81">
        <f aca="true" t="shared" si="418" ref="AA367:AH367">AA368+AA370+AA372+AA374+AA376+AA378+AA386</f>
        <v>0</v>
      </c>
      <c r="AB367" s="81">
        <f t="shared" si="418"/>
        <v>-434</v>
      </c>
      <c r="AC367" s="81">
        <f>AC368+AC370+AC372+AC374+AC376+AC378+AC386</f>
        <v>974</v>
      </c>
      <c r="AD367" s="81">
        <f>AD368+AD370+AD372+AD374+AD376+AD378+AD386</f>
        <v>0</v>
      </c>
      <c r="AE367" s="81">
        <f>AE368+AE370+AE372+AE374+AE376+AE378+AE386</f>
        <v>1418</v>
      </c>
      <c r="AF367" s="81">
        <f>AF368+AF370+AF372+AF374+AF376+AF378+AF386</f>
        <v>124</v>
      </c>
      <c r="AG367" s="81">
        <f t="shared" si="418"/>
        <v>0</v>
      </c>
      <c r="AH367" s="81">
        <f t="shared" si="418"/>
        <v>161540</v>
      </c>
      <c r="AI367" s="81">
        <f aca="true" t="shared" si="419" ref="AI367:AO367">AI368+AI370+AI372+AI374+AI376+AI378+AI386</f>
        <v>0</v>
      </c>
      <c r="AJ367" s="81">
        <f t="shared" si="419"/>
        <v>150</v>
      </c>
      <c r="AK367" s="81">
        <f t="shared" si="419"/>
        <v>0</v>
      </c>
      <c r="AL367" s="81">
        <f t="shared" si="419"/>
        <v>0</v>
      </c>
      <c r="AM367" s="81">
        <f t="shared" si="419"/>
        <v>58593</v>
      </c>
      <c r="AN367" s="81">
        <f t="shared" si="419"/>
        <v>220283</v>
      </c>
      <c r="AO367" s="81">
        <f t="shared" si="419"/>
        <v>58593</v>
      </c>
      <c r="AP367" s="81">
        <f aca="true" t="shared" si="420" ref="AP367:AX367">AP368+AP370+AP372+AP374+AP376+AP378+AP386</f>
        <v>0</v>
      </c>
      <c r="AQ367" s="81">
        <f t="shared" si="420"/>
        <v>0</v>
      </c>
      <c r="AR367" s="81">
        <f t="shared" si="420"/>
        <v>220283</v>
      </c>
      <c r="AS367" s="81">
        <f t="shared" si="420"/>
        <v>58593</v>
      </c>
      <c r="AT367" s="81">
        <f t="shared" si="420"/>
        <v>1297</v>
      </c>
      <c r="AU367" s="81">
        <f t="shared" si="420"/>
        <v>0</v>
      </c>
      <c r="AV367" s="81">
        <f t="shared" si="420"/>
        <v>0</v>
      </c>
      <c r="AW367" s="81">
        <f t="shared" si="420"/>
        <v>221580</v>
      </c>
      <c r="AX367" s="81">
        <f t="shared" si="420"/>
        <v>58593</v>
      </c>
      <c r="AY367" s="81">
        <f aca="true" t="shared" si="421" ref="AY367:BE367">AY368+AY370+AY372+AY374+AY376+AY378+AY386</f>
        <v>0</v>
      </c>
      <c r="AZ367" s="81">
        <f t="shared" si="421"/>
        <v>1416</v>
      </c>
      <c r="BA367" s="81">
        <f>BA368+BA370+BA372+BA374+BA376+BA378+BA386</f>
        <v>0</v>
      </c>
      <c r="BB367" s="81">
        <f t="shared" si="421"/>
        <v>200</v>
      </c>
      <c r="BC367" s="81">
        <f t="shared" si="421"/>
        <v>0</v>
      </c>
      <c r="BD367" s="81">
        <f t="shared" si="421"/>
        <v>223196</v>
      </c>
      <c r="BE367" s="81">
        <f t="shared" si="421"/>
        <v>58593</v>
      </c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</row>
    <row r="368" spans="1:72" s="8" customFormat="1" ht="58.5" customHeight="1">
      <c r="A368" s="82" t="s">
        <v>151</v>
      </c>
      <c r="B368" s="83" t="s">
        <v>154</v>
      </c>
      <c r="C368" s="83" t="s">
        <v>127</v>
      </c>
      <c r="D368" s="84" t="s">
        <v>38</v>
      </c>
      <c r="E368" s="83"/>
      <c r="F368" s="85">
        <f aca="true" t="shared" si="422" ref="F368:AA368">F369</f>
        <v>19370</v>
      </c>
      <c r="G368" s="85">
        <f t="shared" si="422"/>
        <v>-16627</v>
      </c>
      <c r="H368" s="85">
        <f t="shared" si="422"/>
        <v>2743</v>
      </c>
      <c r="I368" s="85">
        <f t="shared" si="422"/>
        <v>0</v>
      </c>
      <c r="J368" s="85">
        <f t="shared" si="422"/>
        <v>2984</v>
      </c>
      <c r="K368" s="85">
        <f t="shared" si="422"/>
        <v>0</v>
      </c>
      <c r="L368" s="85">
        <f t="shared" si="422"/>
        <v>0</v>
      </c>
      <c r="M368" s="85">
        <f t="shared" si="422"/>
        <v>2743</v>
      </c>
      <c r="N368" s="85">
        <f t="shared" si="422"/>
        <v>0</v>
      </c>
      <c r="O368" s="85">
        <f t="shared" si="422"/>
        <v>-2743</v>
      </c>
      <c r="P368" s="85">
        <f t="shared" si="422"/>
        <v>0</v>
      </c>
      <c r="Q368" s="85">
        <f t="shared" si="422"/>
        <v>0</v>
      </c>
      <c r="R368" s="85">
        <f t="shared" si="422"/>
        <v>0</v>
      </c>
      <c r="S368" s="85">
        <f t="shared" si="422"/>
        <v>0</v>
      </c>
      <c r="T368" s="85">
        <f t="shared" si="422"/>
        <v>0</v>
      </c>
      <c r="U368" s="85">
        <f t="shared" si="422"/>
        <v>0</v>
      </c>
      <c r="V368" s="85">
        <f t="shared" si="422"/>
        <v>0</v>
      </c>
      <c r="W368" s="85">
        <f t="shared" si="422"/>
        <v>0</v>
      </c>
      <c r="X368" s="85">
        <f t="shared" si="422"/>
        <v>0</v>
      </c>
      <c r="Y368" s="85">
        <f t="shared" si="422"/>
        <v>0</v>
      </c>
      <c r="Z368" s="85">
        <f t="shared" si="422"/>
        <v>0</v>
      </c>
      <c r="AA368" s="85">
        <f t="shared" si="422"/>
        <v>0</v>
      </c>
      <c r="AB368" s="151"/>
      <c r="AC368" s="151"/>
      <c r="AD368" s="151"/>
      <c r="AE368" s="151"/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0"/>
      <c r="AQ368" s="150"/>
      <c r="AR368" s="150"/>
      <c r="AS368" s="150"/>
      <c r="AT368" s="74">
        <f>AT369</f>
        <v>1297</v>
      </c>
      <c r="AU368" s="74">
        <f>AU369</f>
        <v>0</v>
      </c>
      <c r="AV368" s="74">
        <f>AV369</f>
        <v>0</v>
      </c>
      <c r="AW368" s="74">
        <f>AW369</f>
        <v>1297</v>
      </c>
      <c r="AX368" s="151">
        <f>AX369</f>
        <v>0</v>
      </c>
      <c r="AY368" s="150">
        <f aca="true" t="shared" si="423" ref="AY368:BE368">AY369</f>
        <v>0</v>
      </c>
      <c r="AZ368" s="150">
        <f t="shared" si="423"/>
        <v>0</v>
      </c>
      <c r="BA368" s="150">
        <f t="shared" si="423"/>
        <v>0</v>
      </c>
      <c r="BB368" s="150">
        <f t="shared" si="423"/>
        <v>0</v>
      </c>
      <c r="BC368" s="150">
        <f t="shared" si="423"/>
        <v>0</v>
      </c>
      <c r="BD368" s="74">
        <f t="shared" si="423"/>
        <v>1297</v>
      </c>
      <c r="BE368" s="150">
        <f t="shared" si="423"/>
        <v>0</v>
      </c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</row>
    <row r="369" spans="1:72" s="8" customFormat="1" ht="108.75" customHeight="1">
      <c r="A369" s="82" t="s">
        <v>252</v>
      </c>
      <c r="B369" s="83" t="s">
        <v>154</v>
      </c>
      <c r="C369" s="83" t="s">
        <v>127</v>
      </c>
      <c r="D369" s="84" t="s">
        <v>38</v>
      </c>
      <c r="E369" s="83" t="s">
        <v>152</v>
      </c>
      <c r="F369" s="74">
        <v>19370</v>
      </c>
      <c r="G369" s="74">
        <f>H369-F369</f>
        <v>-16627</v>
      </c>
      <c r="H369" s="92">
        <v>2743</v>
      </c>
      <c r="I369" s="92"/>
      <c r="J369" s="92">
        <v>2984</v>
      </c>
      <c r="K369" s="165"/>
      <c r="L369" s="165"/>
      <c r="M369" s="74">
        <f>H369+K369</f>
        <v>2743</v>
      </c>
      <c r="N369" s="75"/>
      <c r="O369" s="74">
        <f>P369-M369</f>
        <v>-2743</v>
      </c>
      <c r="P369" s="74"/>
      <c r="Q369" s="74"/>
      <c r="R369" s="165"/>
      <c r="S369" s="74">
        <f>P369+R369</f>
        <v>0</v>
      </c>
      <c r="T369" s="74"/>
      <c r="U369" s="74">
        <f aca="true" t="shared" si="424" ref="U369:AA369">R369+T369</f>
        <v>0</v>
      </c>
      <c r="V369" s="74">
        <f t="shared" si="424"/>
        <v>0</v>
      </c>
      <c r="W369" s="74">
        <f t="shared" si="424"/>
        <v>0</v>
      </c>
      <c r="X369" s="74">
        <f t="shared" si="424"/>
        <v>0</v>
      </c>
      <c r="Y369" s="74">
        <f t="shared" si="424"/>
        <v>0</v>
      </c>
      <c r="Z369" s="74">
        <f t="shared" si="424"/>
        <v>0</v>
      </c>
      <c r="AA369" s="74">
        <f t="shared" si="424"/>
        <v>0</v>
      </c>
      <c r="AB369" s="151"/>
      <c r="AC369" s="151"/>
      <c r="AD369" s="151"/>
      <c r="AE369" s="151"/>
      <c r="AF369" s="151"/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0"/>
      <c r="AQ369" s="150"/>
      <c r="AR369" s="150"/>
      <c r="AS369" s="150"/>
      <c r="AT369" s="74">
        <v>1297</v>
      </c>
      <c r="AU369" s="74"/>
      <c r="AV369" s="74"/>
      <c r="AW369" s="74">
        <f>AR369+AT369+AU369+AV369</f>
        <v>1297</v>
      </c>
      <c r="AX369" s="74">
        <f>AS369+AV369</f>
        <v>0</v>
      </c>
      <c r="AY369" s="74"/>
      <c r="AZ369" s="74"/>
      <c r="BA369" s="74"/>
      <c r="BB369" s="150"/>
      <c r="BC369" s="150"/>
      <c r="BD369" s="74">
        <f>AW369+AY369+AZ369+BA369+BB369+BC369</f>
        <v>1297</v>
      </c>
      <c r="BE369" s="74">
        <f>AX369+BC369</f>
        <v>0</v>
      </c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</row>
    <row r="370" spans="1:72" s="8" customFormat="1" ht="55.5" customHeight="1">
      <c r="A370" s="82" t="s">
        <v>83</v>
      </c>
      <c r="B370" s="83" t="s">
        <v>154</v>
      </c>
      <c r="C370" s="83" t="s">
        <v>127</v>
      </c>
      <c r="D370" s="84" t="s">
        <v>84</v>
      </c>
      <c r="E370" s="83"/>
      <c r="F370" s="85">
        <f aca="true" t="shared" si="425" ref="F370:BE370">F371</f>
        <v>15131</v>
      </c>
      <c r="G370" s="85">
        <f t="shared" si="425"/>
        <v>4562</v>
      </c>
      <c r="H370" s="85">
        <f t="shared" si="425"/>
        <v>19693</v>
      </c>
      <c r="I370" s="85">
        <f t="shared" si="425"/>
        <v>0</v>
      </c>
      <c r="J370" s="85">
        <f t="shared" si="425"/>
        <v>22702</v>
      </c>
      <c r="K370" s="85">
        <f t="shared" si="425"/>
        <v>0</v>
      </c>
      <c r="L370" s="85">
        <f t="shared" si="425"/>
        <v>0</v>
      </c>
      <c r="M370" s="85">
        <f t="shared" si="425"/>
        <v>19693</v>
      </c>
      <c r="N370" s="85">
        <f t="shared" si="425"/>
        <v>0</v>
      </c>
      <c r="O370" s="85">
        <f t="shared" si="425"/>
        <v>-11679</v>
      </c>
      <c r="P370" s="85">
        <f t="shared" si="425"/>
        <v>8014</v>
      </c>
      <c r="Q370" s="85">
        <f t="shared" si="425"/>
        <v>0</v>
      </c>
      <c r="R370" s="85">
        <f t="shared" si="425"/>
        <v>0</v>
      </c>
      <c r="S370" s="85">
        <f t="shared" si="425"/>
        <v>8014</v>
      </c>
      <c r="T370" s="85">
        <f t="shared" si="425"/>
        <v>0</v>
      </c>
      <c r="U370" s="85">
        <f t="shared" si="425"/>
        <v>0</v>
      </c>
      <c r="V370" s="85">
        <f t="shared" si="425"/>
        <v>8014</v>
      </c>
      <c r="W370" s="85">
        <f t="shared" si="425"/>
        <v>0</v>
      </c>
      <c r="X370" s="85">
        <f t="shared" si="425"/>
        <v>0</v>
      </c>
      <c r="Y370" s="85">
        <f t="shared" si="425"/>
        <v>0</v>
      </c>
      <c r="Z370" s="85">
        <f t="shared" si="425"/>
        <v>8014</v>
      </c>
      <c r="AA370" s="85">
        <f t="shared" si="425"/>
        <v>0</v>
      </c>
      <c r="AB370" s="85">
        <f t="shared" si="425"/>
        <v>-34</v>
      </c>
      <c r="AC370" s="85">
        <f t="shared" si="425"/>
        <v>0</v>
      </c>
      <c r="AD370" s="85">
        <f t="shared" si="425"/>
        <v>0</v>
      </c>
      <c r="AE370" s="85">
        <f t="shared" si="425"/>
        <v>68</v>
      </c>
      <c r="AF370" s="85">
        <f t="shared" si="425"/>
        <v>3</v>
      </c>
      <c r="AG370" s="85">
        <f t="shared" si="425"/>
        <v>0</v>
      </c>
      <c r="AH370" s="85">
        <f t="shared" si="425"/>
        <v>8051</v>
      </c>
      <c r="AI370" s="85">
        <f t="shared" si="425"/>
        <v>0</v>
      </c>
      <c r="AJ370" s="85">
        <f t="shared" si="425"/>
        <v>0</v>
      </c>
      <c r="AK370" s="85">
        <f t="shared" si="425"/>
        <v>0</v>
      </c>
      <c r="AL370" s="85">
        <f t="shared" si="425"/>
        <v>0</v>
      </c>
      <c r="AM370" s="85">
        <f t="shared" si="425"/>
        <v>0</v>
      </c>
      <c r="AN370" s="85">
        <f t="shared" si="425"/>
        <v>8051</v>
      </c>
      <c r="AO370" s="85">
        <f t="shared" si="425"/>
        <v>0</v>
      </c>
      <c r="AP370" s="85">
        <f t="shared" si="425"/>
        <v>0</v>
      </c>
      <c r="AQ370" s="85">
        <f t="shared" si="425"/>
        <v>0</v>
      </c>
      <c r="AR370" s="85">
        <f t="shared" si="425"/>
        <v>8051</v>
      </c>
      <c r="AS370" s="85">
        <f t="shared" si="425"/>
        <v>0</v>
      </c>
      <c r="AT370" s="85">
        <f t="shared" si="425"/>
        <v>0</v>
      </c>
      <c r="AU370" s="85">
        <f t="shared" si="425"/>
        <v>0</v>
      </c>
      <c r="AV370" s="85">
        <f t="shared" si="425"/>
        <v>0</v>
      </c>
      <c r="AW370" s="85">
        <f t="shared" si="425"/>
        <v>8051</v>
      </c>
      <c r="AX370" s="85">
        <f t="shared" si="425"/>
        <v>0</v>
      </c>
      <c r="AY370" s="85">
        <f t="shared" si="425"/>
        <v>0</v>
      </c>
      <c r="AZ370" s="85">
        <f t="shared" si="425"/>
        <v>67</v>
      </c>
      <c r="BA370" s="85">
        <f t="shared" si="425"/>
        <v>0</v>
      </c>
      <c r="BB370" s="85">
        <f t="shared" si="425"/>
        <v>0</v>
      </c>
      <c r="BC370" s="85">
        <f t="shared" si="425"/>
        <v>0</v>
      </c>
      <c r="BD370" s="85">
        <f t="shared" si="425"/>
        <v>8118</v>
      </c>
      <c r="BE370" s="85">
        <f t="shared" si="425"/>
        <v>0</v>
      </c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</row>
    <row r="371" spans="1:72" s="8" customFormat="1" ht="37.5" customHeight="1">
      <c r="A371" s="82" t="s">
        <v>129</v>
      </c>
      <c r="B371" s="83" t="s">
        <v>154</v>
      </c>
      <c r="C371" s="83" t="s">
        <v>127</v>
      </c>
      <c r="D371" s="84" t="s">
        <v>84</v>
      </c>
      <c r="E371" s="83" t="s">
        <v>130</v>
      </c>
      <c r="F371" s="74">
        <v>15131</v>
      </c>
      <c r="G371" s="74">
        <f>H371-F371</f>
        <v>4562</v>
      </c>
      <c r="H371" s="92">
        <v>19693</v>
      </c>
      <c r="I371" s="92"/>
      <c r="J371" s="92">
        <v>22702</v>
      </c>
      <c r="K371" s="165"/>
      <c r="L371" s="165"/>
      <c r="M371" s="74">
        <f>H371+K371</f>
        <v>19693</v>
      </c>
      <c r="N371" s="75"/>
      <c r="O371" s="74">
        <f>P371-M371</f>
        <v>-11679</v>
      </c>
      <c r="P371" s="74">
        <v>8014</v>
      </c>
      <c r="Q371" s="74"/>
      <c r="R371" s="165"/>
      <c r="S371" s="74">
        <f>P371+R371</f>
        <v>8014</v>
      </c>
      <c r="T371" s="74"/>
      <c r="U371" s="151"/>
      <c r="V371" s="74">
        <f>U371+S371</f>
        <v>8014</v>
      </c>
      <c r="W371" s="74">
        <f>T371</f>
        <v>0</v>
      </c>
      <c r="X371" s="155"/>
      <c r="Y371" s="155"/>
      <c r="Z371" s="74">
        <f>V371+X371+Y371</f>
        <v>8014</v>
      </c>
      <c r="AA371" s="74">
        <f>W371+Y371</f>
        <v>0</v>
      </c>
      <c r="AB371" s="75">
        <f>-41+7</f>
        <v>-34</v>
      </c>
      <c r="AC371" s="75"/>
      <c r="AD371" s="75"/>
      <c r="AE371" s="75">
        <v>68</v>
      </c>
      <c r="AF371" s="75">
        <v>3</v>
      </c>
      <c r="AG371" s="151"/>
      <c r="AH371" s="74">
        <f>Z371+AB371+AC371+AD371+AE371+AF371+AG371</f>
        <v>8051</v>
      </c>
      <c r="AI371" s="74">
        <f>AA371+AG371</f>
        <v>0</v>
      </c>
      <c r="AJ371" s="74"/>
      <c r="AK371" s="74"/>
      <c r="AL371" s="151"/>
      <c r="AM371" s="151"/>
      <c r="AN371" s="74">
        <f>AH371+AJ371+AK371+AL371+AM371</f>
        <v>8051</v>
      </c>
      <c r="AO371" s="74">
        <f>AI371+AM371</f>
        <v>0</v>
      </c>
      <c r="AP371" s="150"/>
      <c r="AQ371" s="150"/>
      <c r="AR371" s="74">
        <f>AN371+AP371+AQ371</f>
        <v>8051</v>
      </c>
      <c r="AS371" s="74">
        <f>AO371+AQ371</f>
        <v>0</v>
      </c>
      <c r="AT371" s="151"/>
      <c r="AU371" s="151"/>
      <c r="AV371" s="151"/>
      <c r="AW371" s="74">
        <f>AR371+AT371+AU371+AV371</f>
        <v>8051</v>
      </c>
      <c r="AX371" s="74">
        <f>AS371+AV371</f>
        <v>0</v>
      </c>
      <c r="AY371" s="74"/>
      <c r="AZ371" s="74">
        <v>67</v>
      </c>
      <c r="BA371" s="74"/>
      <c r="BB371" s="150"/>
      <c r="BC371" s="150"/>
      <c r="BD371" s="74">
        <f>AW371+AY371+AZ371+BA371+BB371+BC371</f>
        <v>8118</v>
      </c>
      <c r="BE371" s="74">
        <f>AX371+BC371</f>
        <v>0</v>
      </c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</row>
    <row r="372" spans="1:72" s="8" customFormat="1" ht="18.75" customHeight="1">
      <c r="A372" s="82" t="s">
        <v>85</v>
      </c>
      <c r="B372" s="83" t="s">
        <v>154</v>
      </c>
      <c r="C372" s="83" t="s">
        <v>127</v>
      </c>
      <c r="D372" s="84" t="s">
        <v>86</v>
      </c>
      <c r="E372" s="83"/>
      <c r="F372" s="85">
        <f aca="true" t="shared" si="426" ref="F372:BE372">F373</f>
        <v>16772</v>
      </c>
      <c r="G372" s="85">
        <f t="shared" si="426"/>
        <v>4187</v>
      </c>
      <c r="H372" s="85">
        <f t="shared" si="426"/>
        <v>20959</v>
      </c>
      <c r="I372" s="85">
        <f t="shared" si="426"/>
        <v>0</v>
      </c>
      <c r="J372" s="85">
        <f t="shared" si="426"/>
        <v>22756</v>
      </c>
      <c r="K372" s="85">
        <f t="shared" si="426"/>
        <v>0</v>
      </c>
      <c r="L372" s="85">
        <f t="shared" si="426"/>
        <v>0</v>
      </c>
      <c r="M372" s="85">
        <f t="shared" si="426"/>
        <v>20959</v>
      </c>
      <c r="N372" s="85">
        <f t="shared" si="426"/>
        <v>0</v>
      </c>
      <c r="O372" s="85">
        <f t="shared" si="426"/>
        <v>-4111</v>
      </c>
      <c r="P372" s="85">
        <f t="shared" si="426"/>
        <v>16848</v>
      </c>
      <c r="Q372" s="85">
        <f t="shared" si="426"/>
        <v>0</v>
      </c>
      <c r="R372" s="85">
        <f t="shared" si="426"/>
        <v>0</v>
      </c>
      <c r="S372" s="85">
        <f t="shared" si="426"/>
        <v>16848</v>
      </c>
      <c r="T372" s="85">
        <f t="shared" si="426"/>
        <v>0</v>
      </c>
      <c r="U372" s="85">
        <f t="shared" si="426"/>
        <v>0</v>
      </c>
      <c r="V372" s="85">
        <f t="shared" si="426"/>
        <v>16848</v>
      </c>
      <c r="W372" s="85">
        <f t="shared" si="426"/>
        <v>0</v>
      </c>
      <c r="X372" s="85">
        <f t="shared" si="426"/>
        <v>0</v>
      </c>
      <c r="Y372" s="85">
        <f t="shared" si="426"/>
        <v>0</v>
      </c>
      <c r="Z372" s="85">
        <f t="shared" si="426"/>
        <v>16848</v>
      </c>
      <c r="AA372" s="85">
        <f t="shared" si="426"/>
        <v>0</v>
      </c>
      <c r="AB372" s="85">
        <f t="shared" si="426"/>
        <v>-68</v>
      </c>
      <c r="AC372" s="85">
        <f t="shared" si="426"/>
        <v>241</v>
      </c>
      <c r="AD372" s="85">
        <f t="shared" si="426"/>
        <v>0</v>
      </c>
      <c r="AE372" s="85">
        <f t="shared" si="426"/>
        <v>0</v>
      </c>
      <c r="AF372" s="85">
        <f t="shared" si="426"/>
        <v>4</v>
      </c>
      <c r="AG372" s="85">
        <f t="shared" si="426"/>
        <v>0</v>
      </c>
      <c r="AH372" s="85">
        <f t="shared" si="426"/>
        <v>17025</v>
      </c>
      <c r="AI372" s="85">
        <f t="shared" si="426"/>
        <v>0</v>
      </c>
      <c r="AJ372" s="85">
        <f t="shared" si="426"/>
        <v>0</v>
      </c>
      <c r="AK372" s="85">
        <f t="shared" si="426"/>
        <v>0</v>
      </c>
      <c r="AL372" s="85">
        <f t="shared" si="426"/>
        <v>0</v>
      </c>
      <c r="AM372" s="85">
        <f t="shared" si="426"/>
        <v>0</v>
      </c>
      <c r="AN372" s="85">
        <f t="shared" si="426"/>
        <v>17025</v>
      </c>
      <c r="AO372" s="85">
        <f t="shared" si="426"/>
        <v>0</v>
      </c>
      <c r="AP372" s="85">
        <f t="shared" si="426"/>
        <v>0</v>
      </c>
      <c r="AQ372" s="85">
        <f t="shared" si="426"/>
        <v>0</v>
      </c>
      <c r="AR372" s="85">
        <f t="shared" si="426"/>
        <v>17025</v>
      </c>
      <c r="AS372" s="85">
        <f t="shared" si="426"/>
        <v>0</v>
      </c>
      <c r="AT372" s="85">
        <f t="shared" si="426"/>
        <v>0</v>
      </c>
      <c r="AU372" s="85">
        <f t="shared" si="426"/>
        <v>0</v>
      </c>
      <c r="AV372" s="85">
        <f t="shared" si="426"/>
        <v>0</v>
      </c>
      <c r="AW372" s="85">
        <f t="shared" si="426"/>
        <v>17025</v>
      </c>
      <c r="AX372" s="85">
        <f t="shared" si="426"/>
        <v>0</v>
      </c>
      <c r="AY372" s="85">
        <f t="shared" si="426"/>
        <v>0</v>
      </c>
      <c r="AZ372" s="85">
        <f t="shared" si="426"/>
        <v>0</v>
      </c>
      <c r="BA372" s="85">
        <f t="shared" si="426"/>
        <v>0</v>
      </c>
      <c r="BB372" s="85">
        <f t="shared" si="426"/>
        <v>0</v>
      </c>
      <c r="BC372" s="85">
        <f t="shared" si="426"/>
        <v>0</v>
      </c>
      <c r="BD372" s="85">
        <f t="shared" si="426"/>
        <v>17025</v>
      </c>
      <c r="BE372" s="85">
        <f t="shared" si="426"/>
        <v>0</v>
      </c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</row>
    <row r="373" spans="1:72" s="8" customFormat="1" ht="36" customHeight="1">
      <c r="A373" s="82" t="s">
        <v>129</v>
      </c>
      <c r="B373" s="83" t="s">
        <v>154</v>
      </c>
      <c r="C373" s="83" t="s">
        <v>127</v>
      </c>
      <c r="D373" s="84" t="s">
        <v>86</v>
      </c>
      <c r="E373" s="83" t="s">
        <v>130</v>
      </c>
      <c r="F373" s="74">
        <v>16772</v>
      </c>
      <c r="G373" s="74">
        <f>H373-F373</f>
        <v>4187</v>
      </c>
      <c r="H373" s="92">
        <v>20959</v>
      </c>
      <c r="I373" s="92"/>
      <c r="J373" s="92">
        <v>22756</v>
      </c>
      <c r="K373" s="165"/>
      <c r="L373" s="165"/>
      <c r="M373" s="74">
        <f>H373+K373</f>
        <v>20959</v>
      </c>
      <c r="N373" s="75"/>
      <c r="O373" s="74">
        <f>P373-M373</f>
        <v>-4111</v>
      </c>
      <c r="P373" s="74">
        <v>16848</v>
      </c>
      <c r="Q373" s="74"/>
      <c r="R373" s="165"/>
      <c r="S373" s="74">
        <f>P373+R373</f>
        <v>16848</v>
      </c>
      <c r="T373" s="74"/>
      <c r="U373" s="151"/>
      <c r="V373" s="74">
        <f>U373+S373</f>
        <v>16848</v>
      </c>
      <c r="W373" s="150"/>
      <c r="X373" s="155"/>
      <c r="Y373" s="155"/>
      <c r="Z373" s="74">
        <f>V373+X373+Y373</f>
        <v>16848</v>
      </c>
      <c r="AA373" s="74">
        <f>W373+Y373</f>
        <v>0</v>
      </c>
      <c r="AB373" s="75">
        <f>-83+13+2</f>
        <v>-68</v>
      </c>
      <c r="AC373" s="75">
        <v>241</v>
      </c>
      <c r="AD373" s="75"/>
      <c r="AE373" s="75"/>
      <c r="AF373" s="75">
        <v>4</v>
      </c>
      <c r="AG373" s="151"/>
      <c r="AH373" s="74">
        <f>Z373+AB373+AC373+AD373+AE373+AF373+AG373</f>
        <v>17025</v>
      </c>
      <c r="AI373" s="74">
        <f>AA373+AG373</f>
        <v>0</v>
      </c>
      <c r="AJ373" s="74"/>
      <c r="AK373" s="74"/>
      <c r="AL373" s="151"/>
      <c r="AM373" s="151"/>
      <c r="AN373" s="74">
        <f>AH373+AJ373+AK373+AL373+AM373</f>
        <v>17025</v>
      </c>
      <c r="AO373" s="74">
        <f>AI373+AM373</f>
        <v>0</v>
      </c>
      <c r="AP373" s="150"/>
      <c r="AQ373" s="150"/>
      <c r="AR373" s="74">
        <f>AN373+AP373+AQ373</f>
        <v>17025</v>
      </c>
      <c r="AS373" s="74">
        <f>AO373+AQ373</f>
        <v>0</v>
      </c>
      <c r="AT373" s="151"/>
      <c r="AU373" s="151"/>
      <c r="AV373" s="151"/>
      <c r="AW373" s="74">
        <f>AR373+AT373+AU373+AV373</f>
        <v>17025</v>
      </c>
      <c r="AX373" s="74">
        <f>AS373+AV373</f>
        <v>0</v>
      </c>
      <c r="AY373" s="74"/>
      <c r="AZ373" s="74"/>
      <c r="BA373" s="74"/>
      <c r="BB373" s="150"/>
      <c r="BC373" s="150"/>
      <c r="BD373" s="74">
        <f>AW373+AY373+AZ373+BA373+BB373+BC373</f>
        <v>17025</v>
      </c>
      <c r="BE373" s="74">
        <f>AX373+BC373</f>
        <v>0</v>
      </c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</row>
    <row r="374" spans="1:72" s="8" customFormat="1" ht="20.25" customHeight="1">
      <c r="A374" s="82" t="s">
        <v>87</v>
      </c>
      <c r="B374" s="83" t="s">
        <v>154</v>
      </c>
      <c r="C374" s="83" t="s">
        <v>127</v>
      </c>
      <c r="D374" s="84" t="s">
        <v>88</v>
      </c>
      <c r="E374" s="83"/>
      <c r="F374" s="85">
        <f aca="true" t="shared" si="427" ref="F374:BE374">F375</f>
        <v>69934</v>
      </c>
      <c r="G374" s="85">
        <f t="shared" si="427"/>
        <v>3968</v>
      </c>
      <c r="H374" s="85">
        <f t="shared" si="427"/>
        <v>73902</v>
      </c>
      <c r="I374" s="85">
        <f t="shared" si="427"/>
        <v>0</v>
      </c>
      <c r="J374" s="85">
        <f t="shared" si="427"/>
        <v>80038</v>
      </c>
      <c r="K374" s="85">
        <f t="shared" si="427"/>
        <v>0</v>
      </c>
      <c r="L374" s="85">
        <f t="shared" si="427"/>
        <v>0</v>
      </c>
      <c r="M374" s="85">
        <f t="shared" si="427"/>
        <v>73902</v>
      </c>
      <c r="N374" s="85">
        <f t="shared" si="427"/>
        <v>0</v>
      </c>
      <c r="O374" s="85">
        <f t="shared" si="427"/>
        <v>-12306</v>
      </c>
      <c r="P374" s="85">
        <f t="shared" si="427"/>
        <v>61596</v>
      </c>
      <c r="Q374" s="85">
        <f t="shared" si="427"/>
        <v>0</v>
      </c>
      <c r="R374" s="85">
        <f t="shared" si="427"/>
        <v>0</v>
      </c>
      <c r="S374" s="85">
        <f t="shared" si="427"/>
        <v>61596</v>
      </c>
      <c r="T374" s="85">
        <f t="shared" si="427"/>
        <v>0</v>
      </c>
      <c r="U374" s="85">
        <f t="shared" si="427"/>
        <v>0</v>
      </c>
      <c r="V374" s="85">
        <f t="shared" si="427"/>
        <v>61596</v>
      </c>
      <c r="W374" s="85">
        <f t="shared" si="427"/>
        <v>0</v>
      </c>
      <c r="X374" s="85">
        <f t="shared" si="427"/>
        <v>0</v>
      </c>
      <c r="Y374" s="85">
        <f t="shared" si="427"/>
        <v>0</v>
      </c>
      <c r="Z374" s="85">
        <f t="shared" si="427"/>
        <v>61596</v>
      </c>
      <c r="AA374" s="85">
        <f t="shared" si="427"/>
        <v>0</v>
      </c>
      <c r="AB374" s="85">
        <f t="shared" si="427"/>
        <v>-218</v>
      </c>
      <c r="AC374" s="85">
        <f t="shared" si="427"/>
        <v>553</v>
      </c>
      <c r="AD374" s="85">
        <f t="shared" si="427"/>
        <v>0</v>
      </c>
      <c r="AE374" s="85">
        <f t="shared" si="427"/>
        <v>0</v>
      </c>
      <c r="AF374" s="85">
        <f t="shared" si="427"/>
        <v>45</v>
      </c>
      <c r="AG374" s="85">
        <f t="shared" si="427"/>
        <v>0</v>
      </c>
      <c r="AH374" s="85">
        <f t="shared" si="427"/>
        <v>61976</v>
      </c>
      <c r="AI374" s="85">
        <f t="shared" si="427"/>
        <v>0</v>
      </c>
      <c r="AJ374" s="85">
        <f t="shared" si="427"/>
        <v>0</v>
      </c>
      <c r="AK374" s="85">
        <f t="shared" si="427"/>
        <v>0</v>
      </c>
      <c r="AL374" s="85">
        <f t="shared" si="427"/>
        <v>0</v>
      </c>
      <c r="AM374" s="85">
        <f t="shared" si="427"/>
        <v>0</v>
      </c>
      <c r="AN374" s="85">
        <f t="shared" si="427"/>
        <v>61976</v>
      </c>
      <c r="AO374" s="85">
        <f t="shared" si="427"/>
        <v>0</v>
      </c>
      <c r="AP374" s="85">
        <f t="shared" si="427"/>
        <v>0</v>
      </c>
      <c r="AQ374" s="85">
        <f t="shared" si="427"/>
        <v>0</v>
      </c>
      <c r="AR374" s="85">
        <f t="shared" si="427"/>
        <v>61976</v>
      </c>
      <c r="AS374" s="85">
        <f t="shared" si="427"/>
        <v>0</v>
      </c>
      <c r="AT374" s="85">
        <f t="shared" si="427"/>
        <v>0</v>
      </c>
      <c r="AU374" s="85">
        <f t="shared" si="427"/>
        <v>0</v>
      </c>
      <c r="AV374" s="85">
        <f t="shared" si="427"/>
        <v>0</v>
      </c>
      <c r="AW374" s="85">
        <f t="shared" si="427"/>
        <v>61976</v>
      </c>
      <c r="AX374" s="85">
        <f t="shared" si="427"/>
        <v>0</v>
      </c>
      <c r="AY374" s="85">
        <f t="shared" si="427"/>
        <v>0</v>
      </c>
      <c r="AZ374" s="85">
        <f t="shared" si="427"/>
        <v>0</v>
      </c>
      <c r="BA374" s="85">
        <f t="shared" si="427"/>
        <v>0</v>
      </c>
      <c r="BB374" s="85">
        <f t="shared" si="427"/>
        <v>0</v>
      </c>
      <c r="BC374" s="85">
        <f t="shared" si="427"/>
        <v>0</v>
      </c>
      <c r="BD374" s="85">
        <f t="shared" si="427"/>
        <v>61976</v>
      </c>
      <c r="BE374" s="85">
        <f t="shared" si="427"/>
        <v>0</v>
      </c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</row>
    <row r="375" spans="1:72" s="8" customFormat="1" ht="39" customHeight="1">
      <c r="A375" s="82" t="s">
        <v>129</v>
      </c>
      <c r="B375" s="83" t="s">
        <v>154</v>
      </c>
      <c r="C375" s="83" t="s">
        <v>127</v>
      </c>
      <c r="D375" s="84" t="s">
        <v>88</v>
      </c>
      <c r="E375" s="83" t="s">
        <v>130</v>
      </c>
      <c r="F375" s="74">
        <v>69934</v>
      </c>
      <c r="G375" s="74">
        <f>H375-F375</f>
        <v>3968</v>
      </c>
      <c r="H375" s="92">
        <v>73902</v>
      </c>
      <c r="I375" s="92"/>
      <c r="J375" s="92">
        <v>80038</v>
      </c>
      <c r="K375" s="165"/>
      <c r="L375" s="165"/>
      <c r="M375" s="74">
        <f>H375+K375</f>
        <v>73902</v>
      </c>
      <c r="N375" s="75"/>
      <c r="O375" s="74">
        <f>P375-M375</f>
        <v>-12306</v>
      </c>
      <c r="P375" s="74">
        <v>61596</v>
      </c>
      <c r="Q375" s="74"/>
      <c r="R375" s="165"/>
      <c r="S375" s="74">
        <f>P375+R375</f>
        <v>61596</v>
      </c>
      <c r="T375" s="74"/>
      <c r="U375" s="151"/>
      <c r="V375" s="74">
        <f>U375+S375</f>
        <v>61596</v>
      </c>
      <c r="W375" s="74">
        <f>T375</f>
        <v>0</v>
      </c>
      <c r="X375" s="155"/>
      <c r="Y375" s="155"/>
      <c r="Z375" s="74">
        <f>V375+X375+Y375</f>
        <v>61596</v>
      </c>
      <c r="AA375" s="74">
        <f>W375+Y375</f>
        <v>0</v>
      </c>
      <c r="AB375" s="75">
        <f>-142-76</f>
        <v>-218</v>
      </c>
      <c r="AC375" s="75">
        <v>553</v>
      </c>
      <c r="AD375" s="75"/>
      <c r="AE375" s="75"/>
      <c r="AF375" s="75">
        <v>45</v>
      </c>
      <c r="AG375" s="151"/>
      <c r="AH375" s="74">
        <f>Z375+AB375+AC375+AD375+AE375+AF375+AG375</f>
        <v>61976</v>
      </c>
      <c r="AI375" s="74">
        <f>AA375+AG375</f>
        <v>0</v>
      </c>
      <c r="AJ375" s="74"/>
      <c r="AK375" s="74"/>
      <c r="AL375" s="151"/>
      <c r="AM375" s="151"/>
      <c r="AN375" s="74">
        <f>AH375+AJ375+AK375+AL375+AM375</f>
        <v>61976</v>
      </c>
      <c r="AO375" s="74">
        <f>AI375+AM375</f>
        <v>0</v>
      </c>
      <c r="AP375" s="150"/>
      <c r="AQ375" s="150"/>
      <c r="AR375" s="74">
        <f>AN375+AP375+AQ375</f>
        <v>61976</v>
      </c>
      <c r="AS375" s="74">
        <f>AO375+AQ375</f>
        <v>0</v>
      </c>
      <c r="AT375" s="151"/>
      <c r="AU375" s="151"/>
      <c r="AV375" s="151"/>
      <c r="AW375" s="74">
        <f>AR375+AT375+AU375+AV375</f>
        <v>61976</v>
      </c>
      <c r="AX375" s="74">
        <f>AS375+AV375</f>
        <v>0</v>
      </c>
      <c r="AY375" s="74"/>
      <c r="AZ375" s="74"/>
      <c r="BA375" s="74"/>
      <c r="BB375" s="150"/>
      <c r="BC375" s="150"/>
      <c r="BD375" s="74">
        <f>AW375+AY375+AZ375+BA375+BB375+BC375</f>
        <v>61976</v>
      </c>
      <c r="BE375" s="74">
        <f>AX375+BC375</f>
        <v>0</v>
      </c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</row>
    <row r="376" spans="1:72" s="8" customFormat="1" ht="34.5" customHeight="1">
      <c r="A376" s="82" t="s">
        <v>89</v>
      </c>
      <c r="B376" s="83" t="s">
        <v>154</v>
      </c>
      <c r="C376" s="83" t="s">
        <v>127</v>
      </c>
      <c r="D376" s="84" t="s">
        <v>90</v>
      </c>
      <c r="E376" s="83"/>
      <c r="F376" s="85">
        <f aca="true" t="shared" si="428" ref="F376:BE376">F377</f>
        <v>75174</v>
      </c>
      <c r="G376" s="85">
        <f t="shared" si="428"/>
        <v>16533</v>
      </c>
      <c r="H376" s="85">
        <f t="shared" si="428"/>
        <v>91707</v>
      </c>
      <c r="I376" s="85">
        <f t="shared" si="428"/>
        <v>0</v>
      </c>
      <c r="J376" s="85">
        <f t="shared" si="428"/>
        <v>97311</v>
      </c>
      <c r="K376" s="85">
        <f t="shared" si="428"/>
        <v>0</v>
      </c>
      <c r="L376" s="85">
        <f t="shared" si="428"/>
        <v>0</v>
      </c>
      <c r="M376" s="85">
        <f t="shared" si="428"/>
        <v>91707</v>
      </c>
      <c r="N376" s="85">
        <f t="shared" si="428"/>
        <v>0</v>
      </c>
      <c r="O376" s="85">
        <f t="shared" si="428"/>
        <v>-22848</v>
      </c>
      <c r="P376" s="85">
        <f t="shared" si="428"/>
        <v>68859</v>
      </c>
      <c r="Q376" s="85">
        <f t="shared" si="428"/>
        <v>0</v>
      </c>
      <c r="R376" s="85">
        <f t="shared" si="428"/>
        <v>0</v>
      </c>
      <c r="S376" s="85">
        <f t="shared" si="428"/>
        <v>68859</v>
      </c>
      <c r="T376" s="85">
        <f t="shared" si="428"/>
        <v>0</v>
      </c>
      <c r="U376" s="85">
        <f t="shared" si="428"/>
        <v>-3008</v>
      </c>
      <c r="V376" s="85">
        <f t="shared" si="428"/>
        <v>65851</v>
      </c>
      <c r="W376" s="85">
        <f t="shared" si="428"/>
        <v>0</v>
      </c>
      <c r="X376" s="85">
        <f t="shared" si="428"/>
        <v>0</v>
      </c>
      <c r="Y376" s="85">
        <f t="shared" si="428"/>
        <v>0</v>
      </c>
      <c r="Z376" s="85">
        <f t="shared" si="428"/>
        <v>65851</v>
      </c>
      <c r="AA376" s="85">
        <f t="shared" si="428"/>
        <v>0</v>
      </c>
      <c r="AB376" s="85">
        <f t="shared" si="428"/>
        <v>-114</v>
      </c>
      <c r="AC376" s="85">
        <f t="shared" si="428"/>
        <v>180</v>
      </c>
      <c r="AD376" s="85">
        <f t="shared" si="428"/>
        <v>0</v>
      </c>
      <c r="AE376" s="85">
        <f t="shared" si="428"/>
        <v>1350</v>
      </c>
      <c r="AF376" s="85">
        <f t="shared" si="428"/>
        <v>72</v>
      </c>
      <c r="AG376" s="85">
        <f t="shared" si="428"/>
        <v>0</v>
      </c>
      <c r="AH376" s="85">
        <f t="shared" si="428"/>
        <v>67339</v>
      </c>
      <c r="AI376" s="85">
        <f t="shared" si="428"/>
        <v>0</v>
      </c>
      <c r="AJ376" s="85">
        <f t="shared" si="428"/>
        <v>3008</v>
      </c>
      <c r="AK376" s="85">
        <f t="shared" si="428"/>
        <v>0</v>
      </c>
      <c r="AL376" s="85">
        <f t="shared" si="428"/>
        <v>0</v>
      </c>
      <c r="AM376" s="85">
        <f t="shared" si="428"/>
        <v>0</v>
      </c>
      <c r="AN376" s="85">
        <f t="shared" si="428"/>
        <v>70347</v>
      </c>
      <c r="AO376" s="85">
        <f t="shared" si="428"/>
        <v>0</v>
      </c>
      <c r="AP376" s="85">
        <f t="shared" si="428"/>
        <v>0</v>
      </c>
      <c r="AQ376" s="85">
        <f t="shared" si="428"/>
        <v>0</v>
      </c>
      <c r="AR376" s="85">
        <f t="shared" si="428"/>
        <v>70347</v>
      </c>
      <c r="AS376" s="85">
        <f t="shared" si="428"/>
        <v>0</v>
      </c>
      <c r="AT376" s="85">
        <f t="shared" si="428"/>
        <v>0</v>
      </c>
      <c r="AU376" s="85">
        <f t="shared" si="428"/>
        <v>0</v>
      </c>
      <c r="AV376" s="85">
        <f t="shared" si="428"/>
        <v>0</v>
      </c>
      <c r="AW376" s="85">
        <f t="shared" si="428"/>
        <v>70347</v>
      </c>
      <c r="AX376" s="85">
        <f t="shared" si="428"/>
        <v>0</v>
      </c>
      <c r="AY376" s="85">
        <f t="shared" si="428"/>
        <v>0</v>
      </c>
      <c r="AZ376" s="85">
        <f t="shared" si="428"/>
        <v>1349</v>
      </c>
      <c r="BA376" s="85">
        <f t="shared" si="428"/>
        <v>0</v>
      </c>
      <c r="BB376" s="85">
        <f t="shared" si="428"/>
        <v>0</v>
      </c>
      <c r="BC376" s="85">
        <f t="shared" si="428"/>
        <v>0</v>
      </c>
      <c r="BD376" s="85">
        <f t="shared" si="428"/>
        <v>71696</v>
      </c>
      <c r="BE376" s="85">
        <f t="shared" si="428"/>
        <v>0</v>
      </c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</row>
    <row r="377" spans="1:72" s="8" customFormat="1" ht="33" customHeight="1">
      <c r="A377" s="82" t="s">
        <v>129</v>
      </c>
      <c r="B377" s="83" t="s">
        <v>154</v>
      </c>
      <c r="C377" s="83" t="s">
        <v>127</v>
      </c>
      <c r="D377" s="84" t="s">
        <v>90</v>
      </c>
      <c r="E377" s="83" t="s">
        <v>130</v>
      </c>
      <c r="F377" s="74">
        <v>75174</v>
      </c>
      <c r="G377" s="74">
        <f>H377-F377</f>
        <v>16533</v>
      </c>
      <c r="H377" s="92">
        <v>91707</v>
      </c>
      <c r="I377" s="92"/>
      <c r="J377" s="92">
        <v>97311</v>
      </c>
      <c r="K377" s="165"/>
      <c r="L377" s="165"/>
      <c r="M377" s="74">
        <f>H377+K377</f>
        <v>91707</v>
      </c>
      <c r="N377" s="75"/>
      <c r="O377" s="74">
        <f>P377-M377</f>
        <v>-22848</v>
      </c>
      <c r="P377" s="74">
        <v>68859</v>
      </c>
      <c r="Q377" s="74"/>
      <c r="R377" s="165"/>
      <c r="S377" s="74">
        <f>P377+R377</f>
        <v>68859</v>
      </c>
      <c r="T377" s="74"/>
      <c r="U377" s="76">
        <v>-3008</v>
      </c>
      <c r="V377" s="74">
        <f>U377+S377</f>
        <v>65851</v>
      </c>
      <c r="W377" s="74">
        <f>T377</f>
        <v>0</v>
      </c>
      <c r="X377" s="155"/>
      <c r="Y377" s="155"/>
      <c r="Z377" s="74">
        <f>V377+X377+Y377</f>
        <v>65851</v>
      </c>
      <c r="AA377" s="74">
        <f>W377+Y377</f>
        <v>0</v>
      </c>
      <c r="AB377" s="74">
        <f>-150+36</f>
        <v>-114</v>
      </c>
      <c r="AC377" s="74">
        <v>180</v>
      </c>
      <c r="AD377" s="74"/>
      <c r="AE377" s="74">
        <v>1350</v>
      </c>
      <c r="AF377" s="74">
        <v>72</v>
      </c>
      <c r="AG377" s="151"/>
      <c r="AH377" s="74">
        <f>Z377+AB377+AC377+AD377+AE377+AF377+AG377</f>
        <v>67339</v>
      </c>
      <c r="AI377" s="74">
        <f>AA377+AG377</f>
        <v>0</v>
      </c>
      <c r="AJ377" s="74">
        <v>3008</v>
      </c>
      <c r="AK377" s="74"/>
      <c r="AL377" s="151"/>
      <c r="AM377" s="74"/>
      <c r="AN377" s="74">
        <f>AH377+AJ377+AK377+AL377+AM377</f>
        <v>70347</v>
      </c>
      <c r="AO377" s="74">
        <f>AI377+AM377</f>
        <v>0</v>
      </c>
      <c r="AP377" s="150"/>
      <c r="AQ377" s="150"/>
      <c r="AR377" s="74">
        <f>AN377+AP377+AQ377</f>
        <v>70347</v>
      </c>
      <c r="AS377" s="74">
        <f>AO377+AQ377</f>
        <v>0</v>
      </c>
      <c r="AT377" s="151"/>
      <c r="AU377" s="151"/>
      <c r="AV377" s="151"/>
      <c r="AW377" s="74">
        <f>AR377+AT377+AU377+AV377</f>
        <v>70347</v>
      </c>
      <c r="AX377" s="74">
        <f>AS377+AV377</f>
        <v>0</v>
      </c>
      <c r="AY377" s="74"/>
      <c r="AZ377" s="74">
        <v>1349</v>
      </c>
      <c r="BA377" s="74"/>
      <c r="BB377" s="150"/>
      <c r="BC377" s="150"/>
      <c r="BD377" s="74">
        <f>AW377+AY377+AZ377+BA377+BB377+BC377</f>
        <v>71696</v>
      </c>
      <c r="BE377" s="74">
        <f>AX377+BC377</f>
        <v>0</v>
      </c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</row>
    <row r="378" spans="1:72" s="8" customFormat="1" ht="60" customHeight="1">
      <c r="A378" s="82" t="s">
        <v>91</v>
      </c>
      <c r="B378" s="83" t="s">
        <v>154</v>
      </c>
      <c r="C378" s="83" t="s">
        <v>127</v>
      </c>
      <c r="D378" s="84" t="s">
        <v>92</v>
      </c>
      <c r="E378" s="83"/>
      <c r="F378" s="85">
        <f aca="true" t="shared" si="429" ref="F378:N378">F379+F380+F382+F384</f>
        <v>22500</v>
      </c>
      <c r="G378" s="85">
        <f t="shared" si="429"/>
        <v>-5735</v>
      </c>
      <c r="H378" s="85">
        <f t="shared" si="429"/>
        <v>16765</v>
      </c>
      <c r="I378" s="85">
        <f t="shared" si="429"/>
        <v>0</v>
      </c>
      <c r="J378" s="85">
        <f t="shared" si="429"/>
        <v>17951</v>
      </c>
      <c r="K378" s="85">
        <f t="shared" si="429"/>
        <v>0</v>
      </c>
      <c r="L378" s="85">
        <f t="shared" si="429"/>
        <v>0</v>
      </c>
      <c r="M378" s="85">
        <f t="shared" si="429"/>
        <v>16765</v>
      </c>
      <c r="N378" s="85">
        <f t="shared" si="429"/>
        <v>0</v>
      </c>
      <c r="O378" s="85">
        <f aca="true" t="shared" si="430" ref="O378:T378">O379+O380+O382+O384</f>
        <v>-13619</v>
      </c>
      <c r="P378" s="85">
        <f t="shared" si="430"/>
        <v>3146</v>
      </c>
      <c r="Q378" s="85">
        <f t="shared" si="430"/>
        <v>0</v>
      </c>
      <c r="R378" s="85">
        <f t="shared" si="430"/>
        <v>0</v>
      </c>
      <c r="S378" s="85">
        <f t="shared" si="430"/>
        <v>3146</v>
      </c>
      <c r="T378" s="85">
        <f t="shared" si="430"/>
        <v>0</v>
      </c>
      <c r="U378" s="85">
        <f aca="true" t="shared" si="431" ref="U378:BE378">U379+U388</f>
        <v>3008</v>
      </c>
      <c r="V378" s="85">
        <f t="shared" si="431"/>
        <v>6154</v>
      </c>
      <c r="W378" s="85">
        <f t="shared" si="431"/>
        <v>0</v>
      </c>
      <c r="X378" s="85">
        <f t="shared" si="431"/>
        <v>995</v>
      </c>
      <c r="Y378" s="85">
        <f t="shared" si="431"/>
        <v>0</v>
      </c>
      <c r="Z378" s="85">
        <f t="shared" si="431"/>
        <v>7149</v>
      </c>
      <c r="AA378" s="85">
        <f t="shared" si="431"/>
        <v>0</v>
      </c>
      <c r="AB378" s="85">
        <f t="shared" si="431"/>
        <v>0</v>
      </c>
      <c r="AC378" s="85">
        <f t="shared" si="431"/>
        <v>0</v>
      </c>
      <c r="AD378" s="85">
        <f t="shared" si="431"/>
        <v>0</v>
      </c>
      <c r="AE378" s="85">
        <f t="shared" si="431"/>
        <v>0</v>
      </c>
      <c r="AF378" s="85">
        <f t="shared" si="431"/>
        <v>0</v>
      </c>
      <c r="AG378" s="85">
        <f t="shared" si="431"/>
        <v>0</v>
      </c>
      <c r="AH378" s="85">
        <f t="shared" si="431"/>
        <v>7149</v>
      </c>
      <c r="AI378" s="85">
        <f t="shared" si="431"/>
        <v>0</v>
      </c>
      <c r="AJ378" s="85">
        <f t="shared" si="431"/>
        <v>-2858</v>
      </c>
      <c r="AK378" s="85">
        <f t="shared" si="431"/>
        <v>0</v>
      </c>
      <c r="AL378" s="85">
        <f t="shared" si="431"/>
        <v>0</v>
      </c>
      <c r="AM378" s="85">
        <f t="shared" si="431"/>
        <v>58593</v>
      </c>
      <c r="AN378" s="85">
        <f t="shared" si="431"/>
        <v>62884</v>
      </c>
      <c r="AO378" s="85">
        <f t="shared" si="431"/>
        <v>58593</v>
      </c>
      <c r="AP378" s="85">
        <f t="shared" si="431"/>
        <v>0</v>
      </c>
      <c r="AQ378" s="85">
        <f t="shared" si="431"/>
        <v>0</v>
      </c>
      <c r="AR378" s="85">
        <f t="shared" si="431"/>
        <v>62884</v>
      </c>
      <c r="AS378" s="85">
        <f t="shared" si="431"/>
        <v>58593</v>
      </c>
      <c r="AT378" s="85">
        <f t="shared" si="431"/>
        <v>0</v>
      </c>
      <c r="AU378" s="85">
        <f t="shared" si="431"/>
        <v>0</v>
      </c>
      <c r="AV378" s="85">
        <f t="shared" si="431"/>
        <v>0</v>
      </c>
      <c r="AW378" s="85">
        <f t="shared" si="431"/>
        <v>62884</v>
      </c>
      <c r="AX378" s="85">
        <f t="shared" si="431"/>
        <v>58593</v>
      </c>
      <c r="AY378" s="85">
        <f t="shared" si="431"/>
        <v>0</v>
      </c>
      <c r="AZ378" s="85">
        <f t="shared" si="431"/>
        <v>0</v>
      </c>
      <c r="BA378" s="85">
        <f t="shared" si="431"/>
        <v>0</v>
      </c>
      <c r="BB378" s="85">
        <f t="shared" si="431"/>
        <v>200</v>
      </c>
      <c r="BC378" s="85">
        <f t="shared" si="431"/>
        <v>0</v>
      </c>
      <c r="BD378" s="85">
        <f t="shared" si="431"/>
        <v>63084</v>
      </c>
      <c r="BE378" s="85">
        <f t="shared" si="431"/>
        <v>58593</v>
      </c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</row>
    <row r="379" spans="1:72" s="8" customFormat="1" ht="73.5" customHeight="1">
      <c r="A379" s="82" t="s">
        <v>137</v>
      </c>
      <c r="B379" s="83" t="s">
        <v>154</v>
      </c>
      <c r="C379" s="83" t="s">
        <v>127</v>
      </c>
      <c r="D379" s="84" t="s">
        <v>92</v>
      </c>
      <c r="E379" s="83" t="s">
        <v>138</v>
      </c>
      <c r="F379" s="74">
        <v>20205</v>
      </c>
      <c r="G379" s="74">
        <f>H379-F379</f>
        <v>-3774</v>
      </c>
      <c r="H379" s="92">
        <v>16431</v>
      </c>
      <c r="I379" s="92"/>
      <c r="J379" s="92">
        <v>17593</v>
      </c>
      <c r="K379" s="165"/>
      <c r="L379" s="165"/>
      <c r="M379" s="74">
        <f>H379+K379</f>
        <v>16431</v>
      </c>
      <c r="N379" s="75"/>
      <c r="O379" s="74">
        <f>P379-M379</f>
        <v>-13285</v>
      </c>
      <c r="P379" s="74">
        <v>3146</v>
      </c>
      <c r="Q379" s="74"/>
      <c r="R379" s="165"/>
      <c r="S379" s="74">
        <f>P379+R379</f>
        <v>3146</v>
      </c>
      <c r="T379" s="74"/>
      <c r="U379" s="151"/>
      <c r="V379" s="74">
        <f>U379+S379</f>
        <v>3146</v>
      </c>
      <c r="W379" s="74">
        <f>T379</f>
        <v>0</v>
      </c>
      <c r="X379" s="74">
        <v>995</v>
      </c>
      <c r="Y379" s="155"/>
      <c r="Z379" s="74">
        <f>V379+X379+Y379</f>
        <v>4141</v>
      </c>
      <c r="AA379" s="74">
        <f>W379+Y379</f>
        <v>0</v>
      </c>
      <c r="AB379" s="151"/>
      <c r="AC379" s="151"/>
      <c r="AD379" s="151"/>
      <c r="AE379" s="151"/>
      <c r="AF379" s="151"/>
      <c r="AG379" s="151"/>
      <c r="AH379" s="74">
        <f>Z379+AB379+AC379+AD379+AE379+AF379+AG379</f>
        <v>4141</v>
      </c>
      <c r="AI379" s="74">
        <f>AA379+AG379</f>
        <v>0</v>
      </c>
      <c r="AJ379" s="74">
        <f>-100+250</f>
        <v>150</v>
      </c>
      <c r="AK379" s="74"/>
      <c r="AL379" s="151"/>
      <c r="AM379" s="151"/>
      <c r="AN379" s="74">
        <f>AH379+AJ379+AK379+AL379+AM379</f>
        <v>4291</v>
      </c>
      <c r="AO379" s="74">
        <f>AI379+AM379</f>
        <v>0</v>
      </c>
      <c r="AP379" s="150"/>
      <c r="AQ379" s="150"/>
      <c r="AR379" s="74">
        <f>AN379+AP379+AQ379</f>
        <v>4291</v>
      </c>
      <c r="AS379" s="74">
        <f>AO379+AQ379</f>
        <v>0</v>
      </c>
      <c r="AT379" s="151"/>
      <c r="AU379" s="151"/>
      <c r="AV379" s="151"/>
      <c r="AW379" s="74">
        <f>AR379+AT379+AU379+AV379</f>
        <v>4291</v>
      </c>
      <c r="AX379" s="74">
        <f>AS379+AV379</f>
        <v>0</v>
      </c>
      <c r="AY379" s="74"/>
      <c r="AZ379" s="74"/>
      <c r="BA379" s="74"/>
      <c r="BB379" s="75">
        <v>200</v>
      </c>
      <c r="BC379" s="150"/>
      <c r="BD379" s="74">
        <f>AW379+AY379+AZ379+BA379+BB379+BC379</f>
        <v>4491</v>
      </c>
      <c r="BE379" s="74">
        <f>AX379+BC379</f>
        <v>0</v>
      </c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</row>
    <row r="380" spans="1:72" s="8" customFormat="1" ht="107.25" customHeight="1" hidden="1">
      <c r="A380" s="82" t="s">
        <v>221</v>
      </c>
      <c r="B380" s="83" t="s">
        <v>154</v>
      </c>
      <c r="C380" s="83" t="s">
        <v>127</v>
      </c>
      <c r="D380" s="84" t="s">
        <v>183</v>
      </c>
      <c r="E380" s="83"/>
      <c r="F380" s="85">
        <f aca="true" t="shared" si="432" ref="F380:Q380">F381</f>
        <v>390</v>
      </c>
      <c r="G380" s="85">
        <f t="shared" si="432"/>
        <v>-390</v>
      </c>
      <c r="H380" s="85">
        <f t="shared" si="432"/>
        <v>0</v>
      </c>
      <c r="I380" s="85">
        <f t="shared" si="432"/>
        <v>0</v>
      </c>
      <c r="J380" s="85">
        <f t="shared" si="432"/>
        <v>0</v>
      </c>
      <c r="K380" s="85">
        <f t="shared" si="432"/>
        <v>0</v>
      </c>
      <c r="L380" s="85">
        <f t="shared" si="432"/>
        <v>0</v>
      </c>
      <c r="M380" s="85">
        <f t="shared" si="432"/>
        <v>0</v>
      </c>
      <c r="N380" s="85">
        <f t="shared" si="432"/>
        <v>0</v>
      </c>
      <c r="O380" s="85">
        <f t="shared" si="432"/>
        <v>0</v>
      </c>
      <c r="P380" s="85">
        <f t="shared" si="432"/>
        <v>0</v>
      </c>
      <c r="Q380" s="85">
        <f t="shared" si="432"/>
        <v>0</v>
      </c>
      <c r="R380" s="165"/>
      <c r="S380" s="165"/>
      <c r="T380" s="85">
        <f>T381</f>
        <v>0</v>
      </c>
      <c r="U380" s="151"/>
      <c r="V380" s="150"/>
      <c r="W380" s="150"/>
      <c r="X380" s="155"/>
      <c r="Y380" s="155"/>
      <c r="Z380" s="166"/>
      <c r="AA380" s="166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0"/>
      <c r="AQ380" s="150"/>
      <c r="AR380" s="150"/>
      <c r="AS380" s="150"/>
      <c r="AT380" s="151"/>
      <c r="AU380" s="151"/>
      <c r="AV380" s="151"/>
      <c r="AW380" s="151"/>
      <c r="AX380" s="151"/>
      <c r="AY380" s="150"/>
      <c r="AZ380" s="150"/>
      <c r="BA380" s="150"/>
      <c r="BB380" s="150"/>
      <c r="BC380" s="150"/>
      <c r="BD380" s="150"/>
      <c r="BE380" s="150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</row>
    <row r="381" spans="1:72" s="8" customFormat="1" ht="105" customHeight="1" hidden="1">
      <c r="A381" s="82" t="s">
        <v>447</v>
      </c>
      <c r="B381" s="83" t="s">
        <v>154</v>
      </c>
      <c r="C381" s="83" t="s">
        <v>127</v>
      </c>
      <c r="D381" s="84" t="s">
        <v>183</v>
      </c>
      <c r="E381" s="83" t="s">
        <v>144</v>
      </c>
      <c r="F381" s="74">
        <v>390</v>
      </c>
      <c r="G381" s="74">
        <f>H381-F381</f>
        <v>-390</v>
      </c>
      <c r="H381" s="165"/>
      <c r="I381" s="165"/>
      <c r="J381" s="165"/>
      <c r="K381" s="165"/>
      <c r="L381" s="165"/>
      <c r="M381" s="74">
        <f>H381+K381</f>
        <v>0</v>
      </c>
      <c r="N381" s="75"/>
      <c r="O381" s="74"/>
      <c r="P381" s="74"/>
      <c r="Q381" s="74"/>
      <c r="R381" s="165"/>
      <c r="S381" s="165"/>
      <c r="T381" s="74"/>
      <c r="U381" s="151"/>
      <c r="V381" s="150"/>
      <c r="W381" s="150"/>
      <c r="X381" s="155"/>
      <c r="Y381" s="155"/>
      <c r="Z381" s="166"/>
      <c r="AA381" s="166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0"/>
      <c r="AQ381" s="150"/>
      <c r="AR381" s="150"/>
      <c r="AS381" s="150"/>
      <c r="AT381" s="151"/>
      <c r="AU381" s="151"/>
      <c r="AV381" s="151"/>
      <c r="AW381" s="151"/>
      <c r="AX381" s="151"/>
      <c r="AY381" s="150"/>
      <c r="AZ381" s="150"/>
      <c r="BA381" s="150"/>
      <c r="BB381" s="150"/>
      <c r="BC381" s="150"/>
      <c r="BD381" s="150"/>
      <c r="BE381" s="150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</row>
    <row r="382" spans="1:72" s="8" customFormat="1" ht="54" customHeight="1" hidden="1">
      <c r="A382" s="82" t="s">
        <v>180</v>
      </c>
      <c r="B382" s="83" t="s">
        <v>154</v>
      </c>
      <c r="C382" s="83" t="s">
        <v>127</v>
      </c>
      <c r="D382" s="84" t="s">
        <v>184</v>
      </c>
      <c r="E382" s="83"/>
      <c r="F382" s="85">
        <f aca="true" t="shared" si="433" ref="F382:Q382">F383</f>
        <v>1580</v>
      </c>
      <c r="G382" s="85">
        <f t="shared" si="433"/>
        <v>-1580</v>
      </c>
      <c r="H382" s="85">
        <f t="shared" si="433"/>
        <v>0</v>
      </c>
      <c r="I382" s="85">
        <f t="shared" si="433"/>
        <v>0</v>
      </c>
      <c r="J382" s="85">
        <f t="shared" si="433"/>
        <v>0</v>
      </c>
      <c r="K382" s="85">
        <f t="shared" si="433"/>
        <v>0</v>
      </c>
      <c r="L382" s="85">
        <f t="shared" si="433"/>
        <v>0</v>
      </c>
      <c r="M382" s="85">
        <f t="shared" si="433"/>
        <v>0</v>
      </c>
      <c r="N382" s="85">
        <f t="shared" si="433"/>
        <v>0</v>
      </c>
      <c r="O382" s="85">
        <f t="shared" si="433"/>
        <v>0</v>
      </c>
      <c r="P382" s="85">
        <f t="shared" si="433"/>
        <v>0</v>
      </c>
      <c r="Q382" s="85">
        <f t="shared" si="433"/>
        <v>0</v>
      </c>
      <c r="R382" s="165"/>
      <c r="S382" s="165"/>
      <c r="T382" s="85">
        <f>T383</f>
        <v>0</v>
      </c>
      <c r="U382" s="151"/>
      <c r="V382" s="150"/>
      <c r="W382" s="150"/>
      <c r="X382" s="155"/>
      <c r="Y382" s="155"/>
      <c r="Z382" s="166"/>
      <c r="AA382" s="166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0"/>
      <c r="AQ382" s="150"/>
      <c r="AR382" s="150"/>
      <c r="AS382" s="150"/>
      <c r="AT382" s="151"/>
      <c r="AU382" s="151"/>
      <c r="AV382" s="151"/>
      <c r="AW382" s="151"/>
      <c r="AX382" s="151"/>
      <c r="AY382" s="150"/>
      <c r="AZ382" s="150"/>
      <c r="BA382" s="150"/>
      <c r="BB382" s="150"/>
      <c r="BC382" s="150"/>
      <c r="BD382" s="150"/>
      <c r="BE382" s="150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</row>
    <row r="383" spans="1:72" s="8" customFormat="1" ht="107.25" customHeight="1" hidden="1">
      <c r="A383" s="82" t="s">
        <v>447</v>
      </c>
      <c r="B383" s="83" t="s">
        <v>154</v>
      </c>
      <c r="C383" s="83" t="s">
        <v>127</v>
      </c>
      <c r="D383" s="84" t="s">
        <v>184</v>
      </c>
      <c r="E383" s="83" t="s">
        <v>144</v>
      </c>
      <c r="F383" s="74">
        <v>1580</v>
      </c>
      <c r="G383" s="74">
        <f>H383-F383</f>
        <v>-1580</v>
      </c>
      <c r="H383" s="165"/>
      <c r="I383" s="165"/>
      <c r="J383" s="165"/>
      <c r="K383" s="165"/>
      <c r="L383" s="165"/>
      <c r="M383" s="74">
        <f>H383+K383</f>
        <v>0</v>
      </c>
      <c r="N383" s="75"/>
      <c r="O383" s="74"/>
      <c r="P383" s="74"/>
      <c r="Q383" s="74"/>
      <c r="R383" s="165"/>
      <c r="S383" s="165"/>
      <c r="T383" s="74"/>
      <c r="U383" s="151"/>
      <c r="V383" s="150"/>
      <c r="W383" s="150"/>
      <c r="X383" s="155"/>
      <c r="Y383" s="155"/>
      <c r="Z383" s="166"/>
      <c r="AA383" s="166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0"/>
      <c r="AQ383" s="150"/>
      <c r="AR383" s="150"/>
      <c r="AS383" s="150"/>
      <c r="AT383" s="151"/>
      <c r="AU383" s="151"/>
      <c r="AV383" s="151"/>
      <c r="AW383" s="151"/>
      <c r="AX383" s="151"/>
      <c r="AY383" s="150"/>
      <c r="AZ383" s="150"/>
      <c r="BA383" s="150"/>
      <c r="BB383" s="150"/>
      <c r="BC383" s="150"/>
      <c r="BD383" s="150"/>
      <c r="BE383" s="150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</row>
    <row r="384" spans="1:72" s="8" customFormat="1" ht="54.75" customHeight="1" hidden="1">
      <c r="A384" s="82" t="s">
        <v>222</v>
      </c>
      <c r="B384" s="83" t="s">
        <v>154</v>
      </c>
      <c r="C384" s="83" t="s">
        <v>127</v>
      </c>
      <c r="D384" s="84" t="s">
        <v>185</v>
      </c>
      <c r="E384" s="83"/>
      <c r="F384" s="85">
        <f aca="true" t="shared" si="434" ref="F384:T384">F385</f>
        <v>325</v>
      </c>
      <c r="G384" s="85">
        <f t="shared" si="434"/>
        <v>9</v>
      </c>
      <c r="H384" s="85">
        <f t="shared" si="434"/>
        <v>334</v>
      </c>
      <c r="I384" s="85">
        <f t="shared" si="434"/>
        <v>0</v>
      </c>
      <c r="J384" s="85">
        <f t="shared" si="434"/>
        <v>358</v>
      </c>
      <c r="K384" s="85">
        <f t="shared" si="434"/>
        <v>0</v>
      </c>
      <c r="L384" s="85">
        <f t="shared" si="434"/>
        <v>0</v>
      </c>
      <c r="M384" s="85">
        <f t="shared" si="434"/>
        <v>334</v>
      </c>
      <c r="N384" s="85">
        <f t="shared" si="434"/>
        <v>0</v>
      </c>
      <c r="O384" s="85">
        <f t="shared" si="434"/>
        <v>-334</v>
      </c>
      <c r="P384" s="85">
        <f t="shared" si="434"/>
        <v>0</v>
      </c>
      <c r="Q384" s="85">
        <f t="shared" si="434"/>
        <v>0</v>
      </c>
      <c r="R384" s="85">
        <f t="shared" si="434"/>
        <v>0</v>
      </c>
      <c r="S384" s="85">
        <f t="shared" si="434"/>
        <v>0</v>
      </c>
      <c r="T384" s="85">
        <f t="shared" si="434"/>
        <v>0</v>
      </c>
      <c r="U384" s="151"/>
      <c r="V384" s="150"/>
      <c r="W384" s="150"/>
      <c r="X384" s="155"/>
      <c r="Y384" s="155"/>
      <c r="Z384" s="166"/>
      <c r="AA384" s="166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0"/>
      <c r="AQ384" s="150"/>
      <c r="AR384" s="150"/>
      <c r="AS384" s="150"/>
      <c r="AT384" s="151"/>
      <c r="AU384" s="151"/>
      <c r="AV384" s="151"/>
      <c r="AW384" s="151"/>
      <c r="AX384" s="151"/>
      <c r="AY384" s="150"/>
      <c r="AZ384" s="150"/>
      <c r="BA384" s="150"/>
      <c r="BB384" s="150"/>
      <c r="BC384" s="150"/>
      <c r="BD384" s="150"/>
      <c r="BE384" s="150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</row>
    <row r="385" spans="1:72" s="8" customFormat="1" ht="77.25" customHeight="1" hidden="1">
      <c r="A385" s="82" t="s">
        <v>253</v>
      </c>
      <c r="B385" s="83" t="s">
        <v>154</v>
      </c>
      <c r="C385" s="83" t="s">
        <v>127</v>
      </c>
      <c r="D385" s="84" t="s">
        <v>185</v>
      </c>
      <c r="E385" s="83" t="s">
        <v>144</v>
      </c>
      <c r="F385" s="74">
        <v>325</v>
      </c>
      <c r="G385" s="74">
        <f>H385-F385</f>
        <v>9</v>
      </c>
      <c r="H385" s="92">
        <v>334</v>
      </c>
      <c r="I385" s="92"/>
      <c r="J385" s="92">
        <v>358</v>
      </c>
      <c r="K385" s="165"/>
      <c r="L385" s="165"/>
      <c r="M385" s="74">
        <f>H385+K385</f>
        <v>334</v>
      </c>
      <c r="N385" s="75"/>
      <c r="O385" s="74">
        <f>P385-M385</f>
        <v>-334</v>
      </c>
      <c r="P385" s="74"/>
      <c r="Q385" s="74"/>
      <c r="R385" s="165"/>
      <c r="S385" s="74">
        <f>P385+R385</f>
        <v>0</v>
      </c>
      <c r="T385" s="74"/>
      <c r="U385" s="151"/>
      <c r="V385" s="150"/>
      <c r="W385" s="150"/>
      <c r="X385" s="155"/>
      <c r="Y385" s="155"/>
      <c r="Z385" s="166"/>
      <c r="AA385" s="166"/>
      <c r="AB385" s="151"/>
      <c r="AC385" s="151"/>
      <c r="AD385" s="151"/>
      <c r="AE385" s="151"/>
      <c r="AF385" s="151"/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0"/>
      <c r="AQ385" s="150"/>
      <c r="AR385" s="150"/>
      <c r="AS385" s="150"/>
      <c r="AT385" s="151"/>
      <c r="AU385" s="151"/>
      <c r="AV385" s="151"/>
      <c r="AW385" s="151"/>
      <c r="AX385" s="151"/>
      <c r="AY385" s="150"/>
      <c r="AZ385" s="150"/>
      <c r="BA385" s="150"/>
      <c r="BB385" s="150"/>
      <c r="BC385" s="150"/>
      <c r="BD385" s="150"/>
      <c r="BE385" s="150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</row>
    <row r="386" spans="1:72" s="8" customFormat="1" ht="24" customHeight="1" hidden="1">
      <c r="A386" s="82" t="s">
        <v>121</v>
      </c>
      <c r="B386" s="83" t="s">
        <v>154</v>
      </c>
      <c r="C386" s="83" t="s">
        <v>127</v>
      </c>
      <c r="D386" s="84" t="s">
        <v>122</v>
      </c>
      <c r="E386" s="83"/>
      <c r="F386" s="74">
        <f aca="true" t="shared" si="435" ref="F386:T386">F387</f>
        <v>0</v>
      </c>
      <c r="G386" s="74">
        <f t="shared" si="435"/>
        <v>7637</v>
      </c>
      <c r="H386" s="74">
        <f t="shared" si="435"/>
        <v>7637</v>
      </c>
      <c r="I386" s="74">
        <f t="shared" si="435"/>
        <v>0</v>
      </c>
      <c r="J386" s="74">
        <f t="shared" si="435"/>
        <v>7502</v>
      </c>
      <c r="K386" s="74">
        <f t="shared" si="435"/>
        <v>0</v>
      </c>
      <c r="L386" s="74">
        <f t="shared" si="435"/>
        <v>0</v>
      </c>
      <c r="M386" s="74">
        <f t="shared" si="435"/>
        <v>7637</v>
      </c>
      <c r="N386" s="74">
        <f t="shared" si="435"/>
        <v>0</v>
      </c>
      <c r="O386" s="74">
        <f t="shared" si="435"/>
        <v>-7637</v>
      </c>
      <c r="P386" s="74">
        <f t="shared" si="435"/>
        <v>0</v>
      </c>
      <c r="Q386" s="74">
        <f t="shared" si="435"/>
        <v>0</v>
      </c>
      <c r="R386" s="74">
        <f t="shared" si="435"/>
        <v>0</v>
      </c>
      <c r="S386" s="74">
        <f t="shared" si="435"/>
        <v>0</v>
      </c>
      <c r="T386" s="74">
        <f t="shared" si="435"/>
        <v>0</v>
      </c>
      <c r="U386" s="151"/>
      <c r="V386" s="150"/>
      <c r="W386" s="150"/>
      <c r="X386" s="155"/>
      <c r="Y386" s="155"/>
      <c r="Z386" s="166"/>
      <c r="AA386" s="166"/>
      <c r="AB386" s="151"/>
      <c r="AC386" s="151"/>
      <c r="AD386" s="151"/>
      <c r="AE386" s="151"/>
      <c r="AF386" s="151"/>
      <c r="AG386" s="151"/>
      <c r="AH386" s="151"/>
      <c r="AI386" s="151"/>
      <c r="AJ386" s="151"/>
      <c r="AK386" s="151"/>
      <c r="AL386" s="151"/>
      <c r="AM386" s="151"/>
      <c r="AN386" s="151"/>
      <c r="AO386" s="151"/>
      <c r="AP386" s="150"/>
      <c r="AQ386" s="150"/>
      <c r="AR386" s="150"/>
      <c r="AS386" s="150"/>
      <c r="AT386" s="151"/>
      <c r="AU386" s="151"/>
      <c r="AV386" s="151"/>
      <c r="AW386" s="151"/>
      <c r="AX386" s="151"/>
      <c r="AY386" s="150"/>
      <c r="AZ386" s="150"/>
      <c r="BA386" s="150"/>
      <c r="BB386" s="150"/>
      <c r="BC386" s="150"/>
      <c r="BD386" s="150"/>
      <c r="BE386" s="150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</row>
    <row r="387" spans="1:72" s="8" customFormat="1" ht="56.25" customHeight="1" hidden="1">
      <c r="A387" s="82" t="s">
        <v>137</v>
      </c>
      <c r="B387" s="83" t="s">
        <v>154</v>
      </c>
      <c r="C387" s="83" t="s">
        <v>127</v>
      </c>
      <c r="D387" s="84" t="s">
        <v>122</v>
      </c>
      <c r="E387" s="83" t="s">
        <v>138</v>
      </c>
      <c r="F387" s="74"/>
      <c r="G387" s="74">
        <f>H387-F387</f>
        <v>7637</v>
      </c>
      <c r="H387" s="92">
        <v>7637</v>
      </c>
      <c r="I387" s="92"/>
      <c r="J387" s="92">
        <v>7502</v>
      </c>
      <c r="K387" s="165"/>
      <c r="L387" s="165"/>
      <c r="M387" s="74">
        <f>H387+K387</f>
        <v>7637</v>
      </c>
      <c r="N387" s="75"/>
      <c r="O387" s="74">
        <f>P387-M387</f>
        <v>-7637</v>
      </c>
      <c r="P387" s="74"/>
      <c r="Q387" s="74"/>
      <c r="R387" s="165"/>
      <c r="S387" s="74">
        <f>P387+R387</f>
        <v>0</v>
      </c>
      <c r="T387" s="74"/>
      <c r="U387" s="151"/>
      <c r="V387" s="150"/>
      <c r="W387" s="150"/>
      <c r="X387" s="155"/>
      <c r="Y387" s="155"/>
      <c r="Z387" s="166"/>
      <c r="AA387" s="166"/>
      <c r="AB387" s="151"/>
      <c r="AC387" s="151"/>
      <c r="AD387" s="151"/>
      <c r="AE387" s="151"/>
      <c r="AF387" s="151"/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0"/>
      <c r="AQ387" s="150"/>
      <c r="AR387" s="150"/>
      <c r="AS387" s="150"/>
      <c r="AT387" s="151"/>
      <c r="AU387" s="151"/>
      <c r="AV387" s="151"/>
      <c r="AW387" s="151"/>
      <c r="AX387" s="151"/>
      <c r="AY387" s="150"/>
      <c r="AZ387" s="150"/>
      <c r="BA387" s="150"/>
      <c r="BB387" s="150"/>
      <c r="BC387" s="150"/>
      <c r="BD387" s="150"/>
      <c r="BE387" s="150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</row>
    <row r="388" spans="1:72" s="8" customFormat="1" ht="105.75" customHeight="1">
      <c r="A388" s="107" t="s">
        <v>312</v>
      </c>
      <c r="B388" s="83" t="s">
        <v>154</v>
      </c>
      <c r="C388" s="83" t="s">
        <v>127</v>
      </c>
      <c r="D388" s="84" t="s">
        <v>183</v>
      </c>
      <c r="E388" s="83"/>
      <c r="F388" s="74"/>
      <c r="G388" s="74"/>
      <c r="H388" s="92"/>
      <c r="I388" s="92"/>
      <c r="J388" s="92"/>
      <c r="K388" s="165"/>
      <c r="L388" s="165"/>
      <c r="M388" s="74"/>
      <c r="N388" s="75"/>
      <c r="O388" s="74"/>
      <c r="P388" s="74"/>
      <c r="Q388" s="74"/>
      <c r="R388" s="165"/>
      <c r="S388" s="74"/>
      <c r="T388" s="74"/>
      <c r="U388" s="76">
        <f aca="true" t="shared" si="436" ref="U388:BE388">U389</f>
        <v>3008</v>
      </c>
      <c r="V388" s="74">
        <f t="shared" si="436"/>
        <v>3008</v>
      </c>
      <c r="W388" s="74">
        <f t="shared" si="436"/>
        <v>0</v>
      </c>
      <c r="X388" s="74">
        <f t="shared" si="436"/>
        <v>0</v>
      </c>
      <c r="Y388" s="74">
        <f t="shared" si="436"/>
        <v>0</v>
      </c>
      <c r="Z388" s="74">
        <f t="shared" si="436"/>
        <v>3008</v>
      </c>
      <c r="AA388" s="74">
        <f t="shared" si="436"/>
        <v>0</v>
      </c>
      <c r="AB388" s="74">
        <f t="shared" si="436"/>
        <v>0</v>
      </c>
      <c r="AC388" s="74">
        <f t="shared" si="436"/>
        <v>0</v>
      </c>
      <c r="AD388" s="74">
        <f t="shared" si="436"/>
        <v>0</v>
      </c>
      <c r="AE388" s="74">
        <f t="shared" si="436"/>
        <v>0</v>
      </c>
      <c r="AF388" s="74">
        <f t="shared" si="436"/>
        <v>0</v>
      </c>
      <c r="AG388" s="74">
        <f t="shared" si="436"/>
        <v>0</v>
      </c>
      <c r="AH388" s="74">
        <f t="shared" si="436"/>
        <v>3008</v>
      </c>
      <c r="AI388" s="74">
        <f t="shared" si="436"/>
        <v>0</v>
      </c>
      <c r="AJ388" s="74">
        <f t="shared" si="436"/>
        <v>-3008</v>
      </c>
      <c r="AK388" s="74">
        <f t="shared" si="436"/>
        <v>0</v>
      </c>
      <c r="AL388" s="74">
        <f t="shared" si="436"/>
        <v>0</v>
      </c>
      <c r="AM388" s="74">
        <f t="shared" si="436"/>
        <v>58593</v>
      </c>
      <c r="AN388" s="74">
        <f t="shared" si="436"/>
        <v>58593</v>
      </c>
      <c r="AO388" s="74">
        <f t="shared" si="436"/>
        <v>58593</v>
      </c>
      <c r="AP388" s="74">
        <f t="shared" si="436"/>
        <v>0</v>
      </c>
      <c r="AQ388" s="74">
        <f t="shared" si="436"/>
        <v>0</v>
      </c>
      <c r="AR388" s="74">
        <f t="shared" si="436"/>
        <v>58593</v>
      </c>
      <c r="AS388" s="74">
        <f t="shared" si="436"/>
        <v>58593</v>
      </c>
      <c r="AT388" s="74">
        <f t="shared" si="436"/>
        <v>0</v>
      </c>
      <c r="AU388" s="74">
        <f t="shared" si="436"/>
        <v>0</v>
      </c>
      <c r="AV388" s="74">
        <f t="shared" si="436"/>
        <v>0</v>
      </c>
      <c r="AW388" s="74">
        <f t="shared" si="436"/>
        <v>58593</v>
      </c>
      <c r="AX388" s="74">
        <f t="shared" si="436"/>
        <v>58593</v>
      </c>
      <c r="AY388" s="74">
        <f t="shared" si="436"/>
        <v>0</v>
      </c>
      <c r="AZ388" s="74">
        <f t="shared" si="436"/>
        <v>0</v>
      </c>
      <c r="BA388" s="74">
        <f t="shared" si="436"/>
        <v>0</v>
      </c>
      <c r="BB388" s="74">
        <f t="shared" si="436"/>
        <v>0</v>
      </c>
      <c r="BC388" s="74">
        <f t="shared" si="436"/>
        <v>0</v>
      </c>
      <c r="BD388" s="74">
        <f t="shared" si="436"/>
        <v>58593</v>
      </c>
      <c r="BE388" s="74">
        <f t="shared" si="436"/>
        <v>58593</v>
      </c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</row>
    <row r="389" spans="1:72" s="8" customFormat="1" ht="86.25" customHeight="1">
      <c r="A389" s="82" t="s">
        <v>336</v>
      </c>
      <c r="B389" s="83" t="s">
        <v>154</v>
      </c>
      <c r="C389" s="83" t="s">
        <v>127</v>
      </c>
      <c r="D389" s="84" t="s">
        <v>183</v>
      </c>
      <c r="E389" s="83" t="s">
        <v>239</v>
      </c>
      <c r="F389" s="74"/>
      <c r="G389" s="74"/>
      <c r="H389" s="92"/>
      <c r="I389" s="92"/>
      <c r="J389" s="92"/>
      <c r="K389" s="165"/>
      <c r="L389" s="165"/>
      <c r="M389" s="74"/>
      <c r="N389" s="75"/>
      <c r="O389" s="74"/>
      <c r="P389" s="74"/>
      <c r="Q389" s="74"/>
      <c r="R389" s="165"/>
      <c r="S389" s="74"/>
      <c r="T389" s="74"/>
      <c r="U389" s="76">
        <v>3008</v>
      </c>
      <c r="V389" s="74">
        <f>U389</f>
        <v>3008</v>
      </c>
      <c r="W389" s="74"/>
      <c r="X389" s="155"/>
      <c r="Y389" s="155"/>
      <c r="Z389" s="74">
        <f>V389+X389+Y389</f>
        <v>3008</v>
      </c>
      <c r="AA389" s="74">
        <f>W389+Y389</f>
        <v>0</v>
      </c>
      <c r="AB389" s="151"/>
      <c r="AC389" s="151"/>
      <c r="AD389" s="151"/>
      <c r="AE389" s="151"/>
      <c r="AF389" s="151"/>
      <c r="AG389" s="151"/>
      <c r="AH389" s="74">
        <f>Z389+AB389+AC389+AD389+AE389+AF389+AG389</f>
        <v>3008</v>
      </c>
      <c r="AI389" s="74">
        <f>AA389+AG389</f>
        <v>0</v>
      </c>
      <c r="AJ389" s="74">
        <v>-3008</v>
      </c>
      <c r="AK389" s="74"/>
      <c r="AL389" s="151"/>
      <c r="AM389" s="74">
        <v>58593</v>
      </c>
      <c r="AN389" s="74">
        <f>AH389+AJ389+AK389+AL389+AM389</f>
        <v>58593</v>
      </c>
      <c r="AO389" s="74">
        <f>AI389+AM389</f>
        <v>58593</v>
      </c>
      <c r="AP389" s="150"/>
      <c r="AQ389" s="150"/>
      <c r="AR389" s="74">
        <f>AN389+AP389+AQ389</f>
        <v>58593</v>
      </c>
      <c r="AS389" s="74">
        <f>AO389+AQ389</f>
        <v>58593</v>
      </c>
      <c r="AT389" s="151"/>
      <c r="AU389" s="151"/>
      <c r="AV389" s="151"/>
      <c r="AW389" s="74">
        <f>AR389+AT389+AU389+AV389</f>
        <v>58593</v>
      </c>
      <c r="AX389" s="74">
        <f>AS389+AV389</f>
        <v>58593</v>
      </c>
      <c r="AY389" s="74"/>
      <c r="AZ389" s="74"/>
      <c r="BA389" s="74"/>
      <c r="BB389" s="150"/>
      <c r="BC389" s="150"/>
      <c r="BD389" s="74">
        <f>AW389+AY389+AZ389+BA389+BB389+BC389</f>
        <v>58593</v>
      </c>
      <c r="BE389" s="74">
        <f>AX389+BC389</f>
        <v>58593</v>
      </c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</row>
    <row r="390" spans="1:72" s="8" customFormat="1" ht="22.5" customHeight="1">
      <c r="A390" s="82"/>
      <c r="B390" s="83"/>
      <c r="C390" s="83"/>
      <c r="D390" s="84"/>
      <c r="E390" s="83"/>
      <c r="F390" s="74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51"/>
      <c r="V390" s="150"/>
      <c r="W390" s="150"/>
      <c r="X390" s="155"/>
      <c r="Y390" s="155"/>
      <c r="Z390" s="166"/>
      <c r="AA390" s="166"/>
      <c r="AB390" s="151"/>
      <c r="AC390" s="151"/>
      <c r="AD390" s="151"/>
      <c r="AE390" s="151"/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0"/>
      <c r="AQ390" s="150"/>
      <c r="AR390" s="150"/>
      <c r="AS390" s="150"/>
      <c r="AT390" s="151"/>
      <c r="AU390" s="151"/>
      <c r="AV390" s="151"/>
      <c r="AW390" s="151"/>
      <c r="AX390" s="151"/>
      <c r="AY390" s="150"/>
      <c r="AZ390" s="150"/>
      <c r="BA390" s="150"/>
      <c r="BB390" s="150"/>
      <c r="BC390" s="150"/>
      <c r="BD390" s="150"/>
      <c r="BE390" s="150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</row>
    <row r="391" spans="1:72" s="16" customFormat="1" ht="18.75">
      <c r="A391" s="68" t="s">
        <v>93</v>
      </c>
      <c r="B391" s="69" t="s">
        <v>154</v>
      </c>
      <c r="C391" s="69" t="s">
        <v>132</v>
      </c>
      <c r="D391" s="80"/>
      <c r="E391" s="69"/>
      <c r="F391" s="71">
        <f aca="true" t="shared" si="437" ref="F391:U392">F392</f>
        <v>4856</v>
      </c>
      <c r="G391" s="71">
        <f t="shared" si="437"/>
        <v>309</v>
      </c>
      <c r="H391" s="71">
        <f t="shared" si="437"/>
        <v>5165</v>
      </c>
      <c r="I391" s="71">
        <f t="shared" si="437"/>
        <v>0</v>
      </c>
      <c r="J391" s="71">
        <f t="shared" si="437"/>
        <v>5552</v>
      </c>
      <c r="K391" s="71">
        <f t="shared" si="437"/>
        <v>0</v>
      </c>
      <c r="L391" s="71">
        <f t="shared" si="437"/>
        <v>0</v>
      </c>
      <c r="M391" s="71">
        <f t="shared" si="437"/>
        <v>5165</v>
      </c>
      <c r="N391" s="71">
        <f t="shared" si="437"/>
        <v>0</v>
      </c>
      <c r="O391" s="71">
        <f t="shared" si="437"/>
        <v>-1154</v>
      </c>
      <c r="P391" s="71">
        <f t="shared" si="437"/>
        <v>4011</v>
      </c>
      <c r="Q391" s="71">
        <f t="shared" si="437"/>
        <v>0</v>
      </c>
      <c r="R391" s="71">
        <f t="shared" si="437"/>
        <v>0</v>
      </c>
      <c r="S391" s="71">
        <f t="shared" si="437"/>
        <v>4011</v>
      </c>
      <c r="T391" s="71">
        <f t="shared" si="437"/>
        <v>0</v>
      </c>
      <c r="U391" s="71">
        <f t="shared" si="437"/>
        <v>0</v>
      </c>
      <c r="V391" s="71">
        <f aca="true" t="shared" si="438" ref="U391:AJ392">V392</f>
        <v>4011</v>
      </c>
      <c r="W391" s="71">
        <f t="shared" si="438"/>
        <v>0</v>
      </c>
      <c r="X391" s="71">
        <f t="shared" si="438"/>
        <v>0</v>
      </c>
      <c r="Y391" s="71">
        <f t="shared" si="438"/>
        <v>0</v>
      </c>
      <c r="Z391" s="71">
        <f t="shared" si="438"/>
        <v>4011</v>
      </c>
      <c r="AA391" s="71">
        <f t="shared" si="438"/>
        <v>0</v>
      </c>
      <c r="AB391" s="71">
        <f t="shared" si="438"/>
        <v>1</v>
      </c>
      <c r="AC391" s="71">
        <f t="shared" si="438"/>
        <v>46</v>
      </c>
      <c r="AD391" s="71">
        <f t="shared" si="438"/>
        <v>0</v>
      </c>
      <c r="AE391" s="71">
        <f t="shared" si="438"/>
        <v>0</v>
      </c>
      <c r="AF391" s="71">
        <f t="shared" si="438"/>
        <v>1</v>
      </c>
      <c r="AG391" s="71">
        <f t="shared" si="438"/>
        <v>0</v>
      </c>
      <c r="AH391" s="71">
        <f t="shared" si="438"/>
        <v>4059</v>
      </c>
      <c r="AI391" s="71">
        <f t="shared" si="438"/>
        <v>0</v>
      </c>
      <c r="AJ391" s="71">
        <f t="shared" si="438"/>
        <v>0</v>
      </c>
      <c r="AK391" s="71">
        <f aca="true" t="shared" si="439" ref="AI391:AX392">AK392</f>
        <v>0</v>
      </c>
      <c r="AL391" s="71">
        <f t="shared" si="439"/>
        <v>0</v>
      </c>
      <c r="AM391" s="71">
        <f t="shared" si="439"/>
        <v>0</v>
      </c>
      <c r="AN391" s="71">
        <f t="shared" si="439"/>
        <v>4059</v>
      </c>
      <c r="AO391" s="71">
        <f t="shared" si="439"/>
        <v>0</v>
      </c>
      <c r="AP391" s="71">
        <f t="shared" si="439"/>
        <v>0</v>
      </c>
      <c r="AQ391" s="71">
        <f t="shared" si="439"/>
        <v>0</v>
      </c>
      <c r="AR391" s="71">
        <f t="shared" si="439"/>
        <v>4059</v>
      </c>
      <c r="AS391" s="71">
        <f t="shared" si="439"/>
        <v>0</v>
      </c>
      <c r="AT391" s="71">
        <f t="shared" si="439"/>
        <v>0</v>
      </c>
      <c r="AU391" s="71">
        <f t="shared" si="439"/>
        <v>0</v>
      </c>
      <c r="AV391" s="71">
        <f t="shared" si="439"/>
        <v>0</v>
      </c>
      <c r="AW391" s="71">
        <f t="shared" si="439"/>
        <v>4059</v>
      </c>
      <c r="AX391" s="71">
        <f t="shared" si="439"/>
        <v>0</v>
      </c>
      <c r="AY391" s="71">
        <f aca="true" t="shared" si="440" ref="AX391:BE392">AY392</f>
        <v>0</v>
      </c>
      <c r="AZ391" s="71">
        <f t="shared" si="440"/>
        <v>0</v>
      </c>
      <c r="BA391" s="71">
        <f t="shared" si="440"/>
        <v>0</v>
      </c>
      <c r="BB391" s="71">
        <f t="shared" si="440"/>
        <v>0</v>
      </c>
      <c r="BC391" s="71">
        <f t="shared" si="440"/>
        <v>0</v>
      </c>
      <c r="BD391" s="71">
        <f t="shared" si="440"/>
        <v>4059</v>
      </c>
      <c r="BE391" s="71">
        <f t="shared" si="440"/>
        <v>0</v>
      </c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</row>
    <row r="392" spans="1:72" s="16" customFormat="1" ht="21.75" customHeight="1">
      <c r="A392" s="82" t="s">
        <v>170</v>
      </c>
      <c r="B392" s="83" t="s">
        <v>154</v>
      </c>
      <c r="C392" s="83" t="s">
        <v>132</v>
      </c>
      <c r="D392" s="84" t="s">
        <v>94</v>
      </c>
      <c r="E392" s="83"/>
      <c r="F392" s="74">
        <f t="shared" si="437"/>
        <v>4856</v>
      </c>
      <c r="G392" s="74">
        <f t="shared" si="437"/>
        <v>309</v>
      </c>
      <c r="H392" s="74">
        <f t="shared" si="437"/>
        <v>5165</v>
      </c>
      <c r="I392" s="74">
        <f t="shared" si="437"/>
        <v>0</v>
      </c>
      <c r="J392" s="74">
        <f t="shared" si="437"/>
        <v>5552</v>
      </c>
      <c r="K392" s="74">
        <f t="shared" si="437"/>
        <v>0</v>
      </c>
      <c r="L392" s="74">
        <f t="shared" si="437"/>
        <v>0</v>
      </c>
      <c r="M392" s="74">
        <f t="shared" si="437"/>
        <v>5165</v>
      </c>
      <c r="N392" s="74">
        <f t="shared" si="437"/>
        <v>0</v>
      </c>
      <c r="O392" s="74">
        <f t="shared" si="437"/>
        <v>-1154</v>
      </c>
      <c r="P392" s="74">
        <f t="shared" si="437"/>
        <v>4011</v>
      </c>
      <c r="Q392" s="74">
        <f t="shared" si="437"/>
        <v>0</v>
      </c>
      <c r="R392" s="74">
        <f t="shared" si="437"/>
        <v>0</v>
      </c>
      <c r="S392" s="74">
        <f t="shared" si="437"/>
        <v>4011</v>
      </c>
      <c r="T392" s="74">
        <f t="shared" si="437"/>
        <v>0</v>
      </c>
      <c r="U392" s="74">
        <f t="shared" si="438"/>
        <v>0</v>
      </c>
      <c r="V392" s="74">
        <f t="shared" si="438"/>
        <v>4011</v>
      </c>
      <c r="W392" s="74">
        <f t="shared" si="438"/>
        <v>0</v>
      </c>
      <c r="X392" s="74">
        <f t="shared" si="438"/>
        <v>0</v>
      </c>
      <c r="Y392" s="74">
        <f t="shared" si="438"/>
        <v>0</v>
      </c>
      <c r="Z392" s="74">
        <f t="shared" si="438"/>
        <v>4011</v>
      </c>
      <c r="AA392" s="74">
        <f t="shared" si="438"/>
        <v>0</v>
      </c>
      <c r="AB392" s="74">
        <f t="shared" si="438"/>
        <v>1</v>
      </c>
      <c r="AC392" s="74">
        <f t="shared" si="438"/>
        <v>46</v>
      </c>
      <c r="AD392" s="74">
        <f t="shared" si="438"/>
        <v>0</v>
      </c>
      <c r="AE392" s="74">
        <f t="shared" si="438"/>
        <v>0</v>
      </c>
      <c r="AF392" s="74">
        <f t="shared" si="438"/>
        <v>1</v>
      </c>
      <c r="AG392" s="74">
        <f t="shared" si="438"/>
        <v>0</v>
      </c>
      <c r="AH392" s="74">
        <f t="shared" si="438"/>
        <v>4059</v>
      </c>
      <c r="AI392" s="74">
        <f t="shared" si="439"/>
        <v>0</v>
      </c>
      <c r="AJ392" s="74">
        <f t="shared" si="439"/>
        <v>0</v>
      </c>
      <c r="AK392" s="74">
        <f t="shared" si="439"/>
        <v>0</v>
      </c>
      <c r="AL392" s="74">
        <f t="shared" si="439"/>
        <v>0</v>
      </c>
      <c r="AM392" s="74">
        <f t="shared" si="439"/>
        <v>0</v>
      </c>
      <c r="AN392" s="74">
        <f t="shared" si="439"/>
        <v>4059</v>
      </c>
      <c r="AO392" s="74">
        <f t="shared" si="439"/>
        <v>0</v>
      </c>
      <c r="AP392" s="74">
        <f t="shared" si="439"/>
        <v>0</v>
      </c>
      <c r="AQ392" s="74">
        <f t="shared" si="439"/>
        <v>0</v>
      </c>
      <c r="AR392" s="74">
        <f t="shared" si="439"/>
        <v>4059</v>
      </c>
      <c r="AS392" s="74">
        <f t="shared" si="439"/>
        <v>0</v>
      </c>
      <c r="AT392" s="74">
        <f t="shared" si="439"/>
        <v>0</v>
      </c>
      <c r="AU392" s="74">
        <f t="shared" si="439"/>
        <v>0</v>
      </c>
      <c r="AV392" s="74">
        <f t="shared" si="439"/>
        <v>0</v>
      </c>
      <c r="AW392" s="74">
        <f t="shared" si="439"/>
        <v>4059</v>
      </c>
      <c r="AX392" s="74">
        <f t="shared" si="440"/>
        <v>0</v>
      </c>
      <c r="AY392" s="74">
        <f t="shared" si="440"/>
        <v>0</v>
      </c>
      <c r="AZ392" s="74">
        <f t="shared" si="440"/>
        <v>0</v>
      </c>
      <c r="BA392" s="74">
        <f t="shared" si="440"/>
        <v>0</v>
      </c>
      <c r="BB392" s="74">
        <f t="shared" si="440"/>
        <v>0</v>
      </c>
      <c r="BC392" s="74">
        <f t="shared" si="440"/>
        <v>0</v>
      </c>
      <c r="BD392" s="74">
        <f t="shared" si="440"/>
        <v>4059</v>
      </c>
      <c r="BE392" s="74">
        <f t="shared" si="440"/>
        <v>0</v>
      </c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</row>
    <row r="393" spans="1:72" s="16" customFormat="1" ht="36.75" customHeight="1">
      <c r="A393" s="82" t="s">
        <v>129</v>
      </c>
      <c r="B393" s="83" t="s">
        <v>154</v>
      </c>
      <c r="C393" s="83" t="s">
        <v>132</v>
      </c>
      <c r="D393" s="84" t="s">
        <v>94</v>
      </c>
      <c r="E393" s="83" t="s">
        <v>130</v>
      </c>
      <c r="F393" s="74">
        <v>4856</v>
      </c>
      <c r="G393" s="74">
        <f>H393-F393</f>
        <v>309</v>
      </c>
      <c r="H393" s="86">
        <v>5165</v>
      </c>
      <c r="I393" s="86"/>
      <c r="J393" s="86">
        <v>5552</v>
      </c>
      <c r="K393" s="87"/>
      <c r="L393" s="87"/>
      <c r="M393" s="74">
        <f>H393+K393</f>
        <v>5165</v>
      </c>
      <c r="N393" s="75"/>
      <c r="O393" s="74">
        <f>P393-M393</f>
        <v>-1154</v>
      </c>
      <c r="P393" s="74">
        <v>4011</v>
      </c>
      <c r="Q393" s="74"/>
      <c r="R393" s="87"/>
      <c r="S393" s="74">
        <f>P393+R393</f>
        <v>4011</v>
      </c>
      <c r="T393" s="74"/>
      <c r="U393" s="76"/>
      <c r="V393" s="74">
        <f>U393+S393</f>
        <v>4011</v>
      </c>
      <c r="W393" s="74">
        <f>T393</f>
        <v>0</v>
      </c>
      <c r="X393" s="77"/>
      <c r="Y393" s="77"/>
      <c r="Z393" s="74">
        <f>V393+X393+Y393</f>
        <v>4011</v>
      </c>
      <c r="AA393" s="74">
        <f>W393+Y393</f>
        <v>0</v>
      </c>
      <c r="AB393" s="75">
        <v>1</v>
      </c>
      <c r="AC393" s="75">
        <v>46</v>
      </c>
      <c r="AD393" s="76"/>
      <c r="AE393" s="76"/>
      <c r="AF393" s="75">
        <v>1</v>
      </c>
      <c r="AG393" s="76"/>
      <c r="AH393" s="74">
        <f>Z393+AB393+AC393+AD393+AE393+AF393+AG393</f>
        <v>4059</v>
      </c>
      <c r="AI393" s="74">
        <f>AA393+AG393</f>
        <v>0</v>
      </c>
      <c r="AJ393" s="74"/>
      <c r="AK393" s="74"/>
      <c r="AL393" s="76"/>
      <c r="AM393" s="76"/>
      <c r="AN393" s="74">
        <f>AH393+AJ393+AK393+AL393+AM393</f>
        <v>4059</v>
      </c>
      <c r="AO393" s="74">
        <f>AI393+AM393</f>
        <v>0</v>
      </c>
      <c r="AP393" s="75"/>
      <c r="AQ393" s="75"/>
      <c r="AR393" s="74">
        <f>AN393+AP393+AQ393</f>
        <v>4059</v>
      </c>
      <c r="AS393" s="74">
        <f>AO393+AQ393</f>
        <v>0</v>
      </c>
      <c r="AT393" s="76"/>
      <c r="AU393" s="76"/>
      <c r="AV393" s="76"/>
      <c r="AW393" s="74">
        <f>AR393+AT393+AU393+AV393</f>
        <v>4059</v>
      </c>
      <c r="AX393" s="74">
        <f>AS393+AV393</f>
        <v>0</v>
      </c>
      <c r="AY393" s="74"/>
      <c r="AZ393" s="74"/>
      <c r="BA393" s="74"/>
      <c r="BB393" s="75"/>
      <c r="BC393" s="75"/>
      <c r="BD393" s="74">
        <f>AW393+AY393+AZ393+BA393+BB393+BC393</f>
        <v>4059</v>
      </c>
      <c r="BE393" s="74">
        <f>AX393+BC393</f>
        <v>0</v>
      </c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</row>
    <row r="394" spans="1:72" s="16" customFormat="1" ht="16.5">
      <c r="A394" s="82"/>
      <c r="B394" s="83"/>
      <c r="C394" s="83"/>
      <c r="D394" s="84"/>
      <c r="E394" s="83"/>
      <c r="F394" s="16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76"/>
      <c r="V394" s="75"/>
      <c r="W394" s="75"/>
      <c r="X394" s="77"/>
      <c r="Y394" s="77"/>
      <c r="Z394" s="74"/>
      <c r="AA394" s="74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5"/>
      <c r="AQ394" s="75"/>
      <c r="AR394" s="75"/>
      <c r="AS394" s="75"/>
      <c r="AT394" s="76"/>
      <c r="AU394" s="76"/>
      <c r="AV394" s="76"/>
      <c r="AW394" s="76"/>
      <c r="AX394" s="76"/>
      <c r="AY394" s="75"/>
      <c r="AZ394" s="75"/>
      <c r="BA394" s="75"/>
      <c r="BB394" s="75"/>
      <c r="BC394" s="75"/>
      <c r="BD394" s="75"/>
      <c r="BE394" s="7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</row>
    <row r="395" spans="1:72" s="16" customFormat="1" ht="54.75" customHeight="1">
      <c r="A395" s="68" t="s">
        <v>179</v>
      </c>
      <c r="B395" s="69" t="s">
        <v>154</v>
      </c>
      <c r="C395" s="69" t="s">
        <v>150</v>
      </c>
      <c r="D395" s="80"/>
      <c r="E395" s="69"/>
      <c r="F395" s="71">
        <f aca="true" t="shared" si="441" ref="F395:U396">F396</f>
        <v>780</v>
      </c>
      <c r="G395" s="71">
        <f t="shared" si="441"/>
        <v>-113</v>
      </c>
      <c r="H395" s="71">
        <f t="shared" si="441"/>
        <v>667</v>
      </c>
      <c r="I395" s="71">
        <f t="shared" si="441"/>
        <v>0</v>
      </c>
      <c r="J395" s="71">
        <f t="shared" si="441"/>
        <v>715</v>
      </c>
      <c r="K395" s="71">
        <f t="shared" si="441"/>
        <v>0</v>
      </c>
      <c r="L395" s="71">
        <f t="shared" si="441"/>
        <v>0</v>
      </c>
      <c r="M395" s="71">
        <f t="shared" si="441"/>
        <v>667</v>
      </c>
      <c r="N395" s="71">
        <f t="shared" si="441"/>
        <v>0</v>
      </c>
      <c r="O395" s="71">
        <f t="shared" si="441"/>
        <v>-275</v>
      </c>
      <c r="P395" s="71">
        <f t="shared" si="441"/>
        <v>392</v>
      </c>
      <c r="Q395" s="71">
        <f t="shared" si="441"/>
        <v>0</v>
      </c>
      <c r="R395" s="71">
        <f t="shared" si="441"/>
        <v>0</v>
      </c>
      <c r="S395" s="71">
        <f t="shared" si="441"/>
        <v>392</v>
      </c>
      <c r="T395" s="71">
        <f t="shared" si="441"/>
        <v>0</v>
      </c>
      <c r="U395" s="71">
        <f t="shared" si="441"/>
        <v>0</v>
      </c>
      <c r="V395" s="71">
        <f aca="true" t="shared" si="442" ref="U395:AJ396">V396</f>
        <v>392</v>
      </c>
      <c r="W395" s="71">
        <f t="shared" si="442"/>
        <v>0</v>
      </c>
      <c r="X395" s="71">
        <f t="shared" si="442"/>
        <v>0</v>
      </c>
      <c r="Y395" s="71">
        <f t="shared" si="442"/>
        <v>0</v>
      </c>
      <c r="Z395" s="71">
        <f t="shared" si="442"/>
        <v>392</v>
      </c>
      <c r="AA395" s="71">
        <f t="shared" si="442"/>
        <v>0</v>
      </c>
      <c r="AB395" s="71">
        <f t="shared" si="442"/>
        <v>0</v>
      </c>
      <c r="AC395" s="71">
        <f t="shared" si="442"/>
        <v>0</v>
      </c>
      <c r="AD395" s="71">
        <f t="shared" si="442"/>
        <v>0</v>
      </c>
      <c r="AE395" s="71">
        <f t="shared" si="442"/>
        <v>0</v>
      </c>
      <c r="AF395" s="71">
        <f t="shared" si="442"/>
        <v>0</v>
      </c>
      <c r="AG395" s="71">
        <f t="shared" si="442"/>
        <v>0</v>
      </c>
      <c r="AH395" s="71">
        <f t="shared" si="442"/>
        <v>392</v>
      </c>
      <c r="AI395" s="71">
        <f t="shared" si="442"/>
        <v>0</v>
      </c>
      <c r="AJ395" s="71">
        <f t="shared" si="442"/>
        <v>0</v>
      </c>
      <c r="AK395" s="71">
        <f aca="true" t="shared" si="443" ref="AI395:AX396">AK396</f>
        <v>0</v>
      </c>
      <c r="AL395" s="71">
        <f t="shared" si="443"/>
        <v>0</v>
      </c>
      <c r="AM395" s="71">
        <f t="shared" si="443"/>
        <v>0</v>
      </c>
      <c r="AN395" s="71">
        <f t="shared" si="443"/>
        <v>392</v>
      </c>
      <c r="AO395" s="71">
        <f t="shared" si="443"/>
        <v>0</v>
      </c>
      <c r="AP395" s="71">
        <f t="shared" si="443"/>
        <v>0</v>
      </c>
      <c r="AQ395" s="71">
        <f t="shared" si="443"/>
        <v>0</v>
      </c>
      <c r="AR395" s="71">
        <f t="shared" si="443"/>
        <v>392</v>
      </c>
      <c r="AS395" s="71">
        <f t="shared" si="443"/>
        <v>0</v>
      </c>
      <c r="AT395" s="71">
        <f t="shared" si="443"/>
        <v>0</v>
      </c>
      <c r="AU395" s="71">
        <f t="shared" si="443"/>
        <v>0</v>
      </c>
      <c r="AV395" s="71">
        <f t="shared" si="443"/>
        <v>0</v>
      </c>
      <c r="AW395" s="71">
        <f t="shared" si="443"/>
        <v>392</v>
      </c>
      <c r="AX395" s="71">
        <f t="shared" si="443"/>
        <v>0</v>
      </c>
      <c r="AY395" s="71">
        <f aca="true" t="shared" si="444" ref="AX395:BE396">AY396</f>
        <v>0</v>
      </c>
      <c r="AZ395" s="71">
        <f t="shared" si="444"/>
        <v>0</v>
      </c>
      <c r="BA395" s="71">
        <f t="shared" si="444"/>
        <v>-2</v>
      </c>
      <c r="BB395" s="71">
        <f t="shared" si="444"/>
        <v>0</v>
      </c>
      <c r="BC395" s="71">
        <f t="shared" si="444"/>
        <v>0</v>
      </c>
      <c r="BD395" s="71">
        <f t="shared" si="444"/>
        <v>390</v>
      </c>
      <c r="BE395" s="71">
        <f t="shared" si="444"/>
        <v>0</v>
      </c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</row>
    <row r="396" spans="1:72" s="14" customFormat="1" ht="55.5" customHeight="1">
      <c r="A396" s="82" t="s">
        <v>91</v>
      </c>
      <c r="B396" s="83" t="s">
        <v>154</v>
      </c>
      <c r="C396" s="83" t="s">
        <v>150</v>
      </c>
      <c r="D396" s="84" t="s">
        <v>92</v>
      </c>
      <c r="E396" s="83"/>
      <c r="F396" s="74">
        <f t="shared" si="441"/>
        <v>780</v>
      </c>
      <c r="G396" s="74">
        <f t="shared" si="441"/>
        <v>-113</v>
      </c>
      <c r="H396" s="74">
        <f t="shared" si="441"/>
        <v>667</v>
      </c>
      <c r="I396" s="74">
        <f t="shared" si="441"/>
        <v>0</v>
      </c>
      <c r="J396" s="74">
        <f t="shared" si="441"/>
        <v>715</v>
      </c>
      <c r="K396" s="74">
        <f t="shared" si="441"/>
        <v>0</v>
      </c>
      <c r="L396" s="74">
        <f t="shared" si="441"/>
        <v>0</v>
      </c>
      <c r="M396" s="74">
        <f t="shared" si="441"/>
        <v>667</v>
      </c>
      <c r="N396" s="74">
        <f t="shared" si="441"/>
        <v>0</v>
      </c>
      <c r="O396" s="74">
        <f t="shared" si="441"/>
        <v>-275</v>
      </c>
      <c r="P396" s="74">
        <f t="shared" si="441"/>
        <v>392</v>
      </c>
      <c r="Q396" s="74">
        <f t="shared" si="441"/>
        <v>0</v>
      </c>
      <c r="R396" s="74">
        <f t="shared" si="441"/>
        <v>0</v>
      </c>
      <c r="S396" s="74">
        <f t="shared" si="441"/>
        <v>392</v>
      </c>
      <c r="T396" s="74">
        <f t="shared" si="441"/>
        <v>0</v>
      </c>
      <c r="U396" s="74">
        <f t="shared" si="442"/>
        <v>0</v>
      </c>
      <c r="V396" s="74">
        <f t="shared" si="442"/>
        <v>392</v>
      </c>
      <c r="W396" s="74">
        <f t="shared" si="442"/>
        <v>0</v>
      </c>
      <c r="X396" s="74">
        <f t="shared" si="442"/>
        <v>0</v>
      </c>
      <c r="Y396" s="74">
        <f t="shared" si="442"/>
        <v>0</v>
      </c>
      <c r="Z396" s="74">
        <f t="shared" si="442"/>
        <v>392</v>
      </c>
      <c r="AA396" s="74">
        <f t="shared" si="442"/>
        <v>0</v>
      </c>
      <c r="AB396" s="74">
        <f t="shared" si="442"/>
        <v>0</v>
      </c>
      <c r="AC396" s="74">
        <f t="shared" si="442"/>
        <v>0</v>
      </c>
      <c r="AD396" s="74">
        <f t="shared" si="442"/>
        <v>0</v>
      </c>
      <c r="AE396" s="74">
        <f t="shared" si="442"/>
        <v>0</v>
      </c>
      <c r="AF396" s="74">
        <f t="shared" si="442"/>
        <v>0</v>
      </c>
      <c r="AG396" s="74">
        <f t="shared" si="442"/>
        <v>0</v>
      </c>
      <c r="AH396" s="74">
        <f t="shared" si="442"/>
        <v>392</v>
      </c>
      <c r="AI396" s="74">
        <f t="shared" si="443"/>
        <v>0</v>
      </c>
      <c r="AJ396" s="74">
        <f t="shared" si="443"/>
        <v>0</v>
      </c>
      <c r="AK396" s="74">
        <f t="shared" si="443"/>
        <v>0</v>
      </c>
      <c r="AL396" s="74">
        <f t="shared" si="443"/>
        <v>0</v>
      </c>
      <c r="AM396" s="74">
        <f t="shared" si="443"/>
        <v>0</v>
      </c>
      <c r="AN396" s="74">
        <f t="shared" si="443"/>
        <v>392</v>
      </c>
      <c r="AO396" s="74">
        <f t="shared" si="443"/>
        <v>0</v>
      </c>
      <c r="AP396" s="74">
        <f t="shared" si="443"/>
        <v>0</v>
      </c>
      <c r="AQ396" s="74">
        <f t="shared" si="443"/>
        <v>0</v>
      </c>
      <c r="AR396" s="74">
        <f t="shared" si="443"/>
        <v>392</v>
      </c>
      <c r="AS396" s="74">
        <f t="shared" si="443"/>
        <v>0</v>
      </c>
      <c r="AT396" s="74">
        <f t="shared" si="443"/>
        <v>0</v>
      </c>
      <c r="AU396" s="74">
        <f t="shared" si="443"/>
        <v>0</v>
      </c>
      <c r="AV396" s="74">
        <f t="shared" si="443"/>
        <v>0</v>
      </c>
      <c r="AW396" s="74">
        <f t="shared" si="443"/>
        <v>392</v>
      </c>
      <c r="AX396" s="74">
        <f t="shared" si="444"/>
        <v>0</v>
      </c>
      <c r="AY396" s="74">
        <f t="shared" si="444"/>
        <v>0</v>
      </c>
      <c r="AZ396" s="74">
        <f t="shared" si="444"/>
        <v>0</v>
      </c>
      <c r="BA396" s="74">
        <f t="shared" si="444"/>
        <v>-2</v>
      </c>
      <c r="BB396" s="74">
        <f t="shared" si="444"/>
        <v>0</v>
      </c>
      <c r="BC396" s="74">
        <f t="shared" si="444"/>
        <v>0</v>
      </c>
      <c r="BD396" s="74">
        <f t="shared" si="444"/>
        <v>390</v>
      </c>
      <c r="BE396" s="74">
        <f t="shared" si="444"/>
        <v>0</v>
      </c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</row>
    <row r="397" spans="1:72" s="16" customFormat="1" ht="72" customHeight="1">
      <c r="A397" s="82" t="s">
        <v>137</v>
      </c>
      <c r="B397" s="83" t="s">
        <v>154</v>
      </c>
      <c r="C397" s="83" t="s">
        <v>150</v>
      </c>
      <c r="D397" s="84" t="s">
        <v>92</v>
      </c>
      <c r="E397" s="83" t="s">
        <v>138</v>
      </c>
      <c r="F397" s="74">
        <v>780</v>
      </c>
      <c r="G397" s="74">
        <f>H397-F397</f>
        <v>-113</v>
      </c>
      <c r="H397" s="86">
        <v>667</v>
      </c>
      <c r="I397" s="86"/>
      <c r="J397" s="86">
        <v>715</v>
      </c>
      <c r="K397" s="87"/>
      <c r="L397" s="87"/>
      <c r="M397" s="74">
        <f>H397+K397</f>
        <v>667</v>
      </c>
      <c r="N397" s="75"/>
      <c r="O397" s="74">
        <f>P397-M397</f>
        <v>-275</v>
      </c>
      <c r="P397" s="74">
        <v>392</v>
      </c>
      <c r="Q397" s="74"/>
      <c r="R397" s="87"/>
      <c r="S397" s="74">
        <f>P397+R397</f>
        <v>392</v>
      </c>
      <c r="T397" s="74"/>
      <c r="U397" s="76"/>
      <c r="V397" s="74">
        <f>U397+S397</f>
        <v>392</v>
      </c>
      <c r="W397" s="74">
        <f>T397</f>
        <v>0</v>
      </c>
      <c r="X397" s="77"/>
      <c r="Y397" s="77"/>
      <c r="Z397" s="74">
        <f>V397+X397+Y397</f>
        <v>392</v>
      </c>
      <c r="AA397" s="74">
        <f>W397+Y397</f>
        <v>0</v>
      </c>
      <c r="AB397" s="76"/>
      <c r="AC397" s="76"/>
      <c r="AD397" s="76"/>
      <c r="AE397" s="76"/>
      <c r="AF397" s="76"/>
      <c r="AG397" s="76"/>
      <c r="AH397" s="74">
        <f>Z397+AB397+AC397+AD397+AE397+AF397+AG397</f>
        <v>392</v>
      </c>
      <c r="AI397" s="74">
        <f>AA397+AG397</f>
        <v>0</v>
      </c>
      <c r="AJ397" s="74"/>
      <c r="AK397" s="74"/>
      <c r="AL397" s="76"/>
      <c r="AM397" s="76"/>
      <c r="AN397" s="74">
        <f>AH397+AJ397+AK397+AL397+AM397</f>
        <v>392</v>
      </c>
      <c r="AO397" s="74">
        <f>AI397+AM397</f>
        <v>0</v>
      </c>
      <c r="AP397" s="75"/>
      <c r="AQ397" s="75"/>
      <c r="AR397" s="74">
        <f>AN397+AP397+AQ397</f>
        <v>392</v>
      </c>
      <c r="AS397" s="74">
        <f>AO397+AQ397</f>
        <v>0</v>
      </c>
      <c r="AT397" s="76"/>
      <c r="AU397" s="76"/>
      <c r="AV397" s="76"/>
      <c r="AW397" s="74">
        <f>AR397+AT397+AU397+AV397</f>
        <v>392</v>
      </c>
      <c r="AX397" s="74">
        <f>AS397+AV397</f>
        <v>0</v>
      </c>
      <c r="AY397" s="74"/>
      <c r="AZ397" s="74"/>
      <c r="BA397" s="74">
        <v>-2</v>
      </c>
      <c r="BB397" s="75"/>
      <c r="BC397" s="75"/>
      <c r="BD397" s="74">
        <f>AW397+AY397+AZ397+BA397+BB397+BC397</f>
        <v>390</v>
      </c>
      <c r="BE397" s="74">
        <f>AX397+BC397</f>
        <v>0</v>
      </c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</row>
    <row r="398" spans="1:57" ht="15">
      <c r="A398" s="104"/>
      <c r="B398" s="105"/>
      <c r="C398" s="105"/>
      <c r="D398" s="106"/>
      <c r="E398" s="105"/>
      <c r="F398" s="56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9"/>
      <c r="W398" s="59"/>
      <c r="X398" s="56"/>
      <c r="Y398" s="56"/>
      <c r="Z398" s="60"/>
      <c r="AA398" s="60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9"/>
      <c r="AQ398" s="59"/>
      <c r="AR398" s="59"/>
      <c r="AS398" s="59"/>
      <c r="AT398" s="58"/>
      <c r="AU398" s="58"/>
      <c r="AV398" s="58"/>
      <c r="AW398" s="58"/>
      <c r="AX398" s="58"/>
      <c r="AY398" s="59"/>
      <c r="AZ398" s="59"/>
      <c r="BA398" s="59"/>
      <c r="BB398" s="59"/>
      <c r="BC398" s="59"/>
      <c r="BD398" s="59"/>
      <c r="BE398" s="59"/>
    </row>
    <row r="399" spans="1:72" s="8" customFormat="1" ht="73.5" customHeight="1">
      <c r="A399" s="61" t="s">
        <v>176</v>
      </c>
      <c r="B399" s="62" t="s">
        <v>95</v>
      </c>
      <c r="C399" s="62"/>
      <c r="D399" s="63"/>
      <c r="E399" s="62"/>
      <c r="F399" s="152">
        <f aca="true" t="shared" si="445" ref="F399:AI399">F401+F407+F413+F420+F424+F438</f>
        <v>1239804</v>
      </c>
      <c r="G399" s="152">
        <f t="shared" si="445"/>
        <v>201718</v>
      </c>
      <c r="H399" s="152">
        <f t="shared" si="445"/>
        <v>1441522</v>
      </c>
      <c r="I399" s="152">
        <f t="shared" si="445"/>
        <v>0</v>
      </c>
      <c r="J399" s="152">
        <f t="shared" si="445"/>
        <v>1558009</v>
      </c>
      <c r="K399" s="152">
        <f t="shared" si="445"/>
        <v>0</v>
      </c>
      <c r="L399" s="152">
        <f t="shared" si="445"/>
        <v>0</v>
      </c>
      <c r="M399" s="152">
        <f t="shared" si="445"/>
        <v>1441522</v>
      </c>
      <c r="N399" s="152">
        <f t="shared" si="445"/>
        <v>0</v>
      </c>
      <c r="O399" s="152">
        <f t="shared" si="445"/>
        <v>-453841</v>
      </c>
      <c r="P399" s="152">
        <f t="shared" si="445"/>
        <v>987681</v>
      </c>
      <c r="Q399" s="152">
        <f t="shared" si="445"/>
        <v>20104</v>
      </c>
      <c r="R399" s="152">
        <f t="shared" si="445"/>
        <v>0</v>
      </c>
      <c r="S399" s="152">
        <f t="shared" si="445"/>
        <v>987681</v>
      </c>
      <c r="T399" s="152">
        <f t="shared" si="445"/>
        <v>20104</v>
      </c>
      <c r="U399" s="152">
        <f t="shared" si="445"/>
        <v>0</v>
      </c>
      <c r="V399" s="152">
        <f t="shared" si="445"/>
        <v>987681</v>
      </c>
      <c r="W399" s="152">
        <f t="shared" si="445"/>
        <v>20104</v>
      </c>
      <c r="X399" s="152">
        <f t="shared" si="445"/>
        <v>0</v>
      </c>
      <c r="Y399" s="152">
        <f t="shared" si="445"/>
        <v>0</v>
      </c>
      <c r="Z399" s="152">
        <f t="shared" si="445"/>
        <v>987681</v>
      </c>
      <c r="AA399" s="152">
        <f t="shared" si="445"/>
        <v>20104</v>
      </c>
      <c r="AB399" s="152">
        <f t="shared" si="445"/>
        <v>-3907</v>
      </c>
      <c r="AC399" s="152">
        <f t="shared" si="445"/>
        <v>38875</v>
      </c>
      <c r="AD399" s="152">
        <f t="shared" si="445"/>
        <v>45</v>
      </c>
      <c r="AE399" s="152">
        <f t="shared" si="445"/>
        <v>11889</v>
      </c>
      <c r="AF399" s="152">
        <f t="shared" si="445"/>
        <v>4082</v>
      </c>
      <c r="AG399" s="152">
        <f t="shared" si="445"/>
        <v>3524</v>
      </c>
      <c r="AH399" s="152">
        <f t="shared" si="445"/>
        <v>1042189</v>
      </c>
      <c r="AI399" s="152">
        <f t="shared" si="445"/>
        <v>23628</v>
      </c>
      <c r="AJ399" s="152">
        <f aca="true" t="shared" si="446" ref="AJ399:AO399">AJ401+AJ407+AJ413+AJ420+AJ424+AJ438</f>
        <v>-50</v>
      </c>
      <c r="AK399" s="152">
        <f t="shared" si="446"/>
        <v>10000</v>
      </c>
      <c r="AL399" s="152">
        <f t="shared" si="446"/>
        <v>0</v>
      </c>
      <c r="AM399" s="152">
        <f t="shared" si="446"/>
        <v>147299</v>
      </c>
      <c r="AN399" s="152">
        <f t="shared" si="446"/>
        <v>1199438</v>
      </c>
      <c r="AO399" s="152">
        <f t="shared" si="446"/>
        <v>170927</v>
      </c>
      <c r="AP399" s="152">
        <f aca="true" t="shared" si="447" ref="AP399:AX399">AP401+AP407+AP413+AP420+AP424+AP438</f>
        <v>0</v>
      </c>
      <c r="AQ399" s="152">
        <f t="shared" si="447"/>
        <v>3236</v>
      </c>
      <c r="AR399" s="152">
        <f t="shared" si="447"/>
        <v>1202674</v>
      </c>
      <c r="AS399" s="152">
        <f t="shared" si="447"/>
        <v>174163</v>
      </c>
      <c r="AT399" s="152">
        <f t="shared" si="447"/>
        <v>3899</v>
      </c>
      <c r="AU399" s="152">
        <f t="shared" si="447"/>
        <v>0</v>
      </c>
      <c r="AV399" s="152">
        <f t="shared" si="447"/>
        <v>0</v>
      </c>
      <c r="AW399" s="152">
        <f t="shared" si="447"/>
        <v>1206573</v>
      </c>
      <c r="AX399" s="152">
        <f t="shared" si="447"/>
        <v>174163</v>
      </c>
      <c r="AY399" s="152">
        <f aca="true" t="shared" si="448" ref="AY399:BE399">AY401+AY407+AY413+AY420+AY424+AY438</f>
        <v>312</v>
      </c>
      <c r="AZ399" s="152">
        <f t="shared" si="448"/>
        <v>10702</v>
      </c>
      <c r="BA399" s="152">
        <f>BA401+BA407+BA413+BA420+BA424+BA438</f>
        <v>533</v>
      </c>
      <c r="BB399" s="152">
        <f t="shared" si="448"/>
        <v>3992</v>
      </c>
      <c r="BC399" s="152">
        <f t="shared" si="448"/>
        <v>0</v>
      </c>
      <c r="BD399" s="152">
        <f t="shared" si="448"/>
        <v>1222112</v>
      </c>
      <c r="BE399" s="152">
        <f t="shared" si="448"/>
        <v>174163</v>
      </c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</row>
    <row r="400" spans="1:57" ht="19.5" customHeight="1">
      <c r="A400" s="104"/>
      <c r="B400" s="105"/>
      <c r="C400" s="105"/>
      <c r="D400" s="106"/>
      <c r="E400" s="105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</row>
    <row r="401" spans="1:72" s="12" customFormat="1" ht="42.75" customHeight="1">
      <c r="A401" s="68" t="s">
        <v>171</v>
      </c>
      <c r="B401" s="69" t="s">
        <v>147</v>
      </c>
      <c r="C401" s="69" t="s">
        <v>127</v>
      </c>
      <c r="D401" s="80"/>
      <c r="E401" s="69"/>
      <c r="F401" s="81">
        <f aca="true" t="shared" si="449" ref="F401:Q401">F402+F404</f>
        <v>456040</v>
      </c>
      <c r="G401" s="81">
        <f t="shared" si="449"/>
        <v>183629</v>
      </c>
      <c r="H401" s="81">
        <f t="shared" si="449"/>
        <v>639669</v>
      </c>
      <c r="I401" s="81">
        <f t="shared" si="449"/>
        <v>0</v>
      </c>
      <c r="J401" s="81">
        <f t="shared" si="449"/>
        <v>710554</v>
      </c>
      <c r="K401" s="81">
        <f t="shared" si="449"/>
        <v>0</v>
      </c>
      <c r="L401" s="81">
        <f t="shared" si="449"/>
        <v>0</v>
      </c>
      <c r="M401" s="81">
        <f t="shared" si="449"/>
        <v>639669</v>
      </c>
      <c r="N401" s="81">
        <f t="shared" si="449"/>
        <v>0</v>
      </c>
      <c r="O401" s="81">
        <f>O402+O404</f>
        <v>-236846</v>
      </c>
      <c r="P401" s="81">
        <f>P402+P404</f>
        <v>402823</v>
      </c>
      <c r="Q401" s="81">
        <f t="shared" si="449"/>
        <v>0</v>
      </c>
      <c r="R401" s="81">
        <f aca="true" t="shared" si="450" ref="R401:W401">R402+R404</f>
        <v>0</v>
      </c>
      <c r="S401" s="81">
        <f t="shared" si="450"/>
        <v>402823</v>
      </c>
      <c r="T401" s="81">
        <f t="shared" si="450"/>
        <v>0</v>
      </c>
      <c r="U401" s="81">
        <f t="shared" si="450"/>
        <v>0</v>
      </c>
      <c r="V401" s="81">
        <f t="shared" si="450"/>
        <v>402823</v>
      </c>
      <c r="W401" s="81">
        <f t="shared" si="450"/>
        <v>0</v>
      </c>
      <c r="X401" s="81">
        <f aca="true" t="shared" si="451" ref="X401:AI401">X402+X404</f>
        <v>0</v>
      </c>
      <c r="Y401" s="81">
        <f t="shared" si="451"/>
        <v>0</v>
      </c>
      <c r="Z401" s="81">
        <f t="shared" si="451"/>
        <v>402823</v>
      </c>
      <c r="AA401" s="81">
        <f t="shared" si="451"/>
        <v>0</v>
      </c>
      <c r="AB401" s="81">
        <f t="shared" si="451"/>
        <v>-3874</v>
      </c>
      <c r="AC401" s="81">
        <f t="shared" si="451"/>
        <v>32580</v>
      </c>
      <c r="AD401" s="81">
        <f t="shared" si="451"/>
        <v>32</v>
      </c>
      <c r="AE401" s="81">
        <f t="shared" si="451"/>
        <v>9506</v>
      </c>
      <c r="AF401" s="81">
        <f t="shared" si="451"/>
        <v>3253</v>
      </c>
      <c r="AG401" s="81">
        <f t="shared" si="451"/>
        <v>3524</v>
      </c>
      <c r="AH401" s="81">
        <f t="shared" si="451"/>
        <v>447844</v>
      </c>
      <c r="AI401" s="81">
        <f t="shared" si="451"/>
        <v>3524</v>
      </c>
      <c r="AJ401" s="81">
        <f aca="true" t="shared" si="452" ref="AJ401:AO401">AJ402+AJ404</f>
        <v>3000</v>
      </c>
      <c r="AK401" s="81">
        <f t="shared" si="452"/>
        <v>10000</v>
      </c>
      <c r="AL401" s="81">
        <f t="shared" si="452"/>
        <v>0</v>
      </c>
      <c r="AM401" s="81">
        <f t="shared" si="452"/>
        <v>0</v>
      </c>
      <c r="AN401" s="81">
        <f t="shared" si="452"/>
        <v>460844</v>
      </c>
      <c r="AO401" s="81">
        <f t="shared" si="452"/>
        <v>3524</v>
      </c>
      <c r="AP401" s="81">
        <f aca="true" t="shared" si="453" ref="AP401:AX401">AP402+AP404</f>
        <v>171</v>
      </c>
      <c r="AQ401" s="81">
        <f t="shared" si="453"/>
        <v>3236</v>
      </c>
      <c r="AR401" s="81">
        <f t="shared" si="453"/>
        <v>464251</v>
      </c>
      <c r="AS401" s="81">
        <f t="shared" si="453"/>
        <v>6760</v>
      </c>
      <c r="AT401" s="81">
        <f t="shared" si="453"/>
        <v>3899</v>
      </c>
      <c r="AU401" s="81">
        <f t="shared" si="453"/>
        <v>0</v>
      </c>
      <c r="AV401" s="81">
        <f t="shared" si="453"/>
        <v>0</v>
      </c>
      <c r="AW401" s="81">
        <f t="shared" si="453"/>
        <v>468150</v>
      </c>
      <c r="AX401" s="81">
        <f t="shared" si="453"/>
        <v>6760</v>
      </c>
      <c r="AY401" s="81">
        <f aca="true" t="shared" si="454" ref="AY401:BE401">AY402+AY404</f>
        <v>312</v>
      </c>
      <c r="AZ401" s="81">
        <f t="shared" si="454"/>
        <v>7802</v>
      </c>
      <c r="BA401" s="81">
        <f>BA402+BA404</f>
        <v>550</v>
      </c>
      <c r="BB401" s="81">
        <f t="shared" si="454"/>
        <v>2750</v>
      </c>
      <c r="BC401" s="81">
        <f t="shared" si="454"/>
        <v>0</v>
      </c>
      <c r="BD401" s="81">
        <f t="shared" si="454"/>
        <v>479564</v>
      </c>
      <c r="BE401" s="81">
        <f t="shared" si="454"/>
        <v>6760</v>
      </c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</row>
    <row r="402" spans="1:72" s="12" customFormat="1" ht="50.25" customHeight="1">
      <c r="A402" s="82" t="s">
        <v>151</v>
      </c>
      <c r="B402" s="83" t="s">
        <v>147</v>
      </c>
      <c r="C402" s="83" t="s">
        <v>127</v>
      </c>
      <c r="D402" s="84" t="s">
        <v>38</v>
      </c>
      <c r="E402" s="83"/>
      <c r="F402" s="85">
        <f aca="true" t="shared" si="455" ref="F402:AA402">F403</f>
        <v>10425</v>
      </c>
      <c r="G402" s="85">
        <f t="shared" si="455"/>
        <v>5711</v>
      </c>
      <c r="H402" s="85">
        <f t="shared" si="455"/>
        <v>16136</v>
      </c>
      <c r="I402" s="85">
        <f t="shared" si="455"/>
        <v>0</v>
      </c>
      <c r="J402" s="85">
        <f t="shared" si="455"/>
        <v>14288</v>
      </c>
      <c r="K402" s="85">
        <f t="shared" si="455"/>
        <v>0</v>
      </c>
      <c r="L402" s="85">
        <f t="shared" si="455"/>
        <v>0</v>
      </c>
      <c r="M402" s="85">
        <f t="shared" si="455"/>
        <v>16136</v>
      </c>
      <c r="N402" s="85">
        <f t="shared" si="455"/>
        <v>0</v>
      </c>
      <c r="O402" s="85">
        <f t="shared" si="455"/>
        <v>-16136</v>
      </c>
      <c r="P402" s="85">
        <f t="shared" si="455"/>
        <v>0</v>
      </c>
      <c r="Q402" s="85">
        <f t="shared" si="455"/>
        <v>0</v>
      </c>
      <c r="R402" s="85">
        <f t="shared" si="455"/>
        <v>0</v>
      </c>
      <c r="S402" s="85">
        <f t="shared" si="455"/>
        <v>0</v>
      </c>
      <c r="T402" s="85">
        <f t="shared" si="455"/>
        <v>0</v>
      </c>
      <c r="U402" s="85">
        <f t="shared" si="455"/>
        <v>0</v>
      </c>
      <c r="V402" s="85">
        <f t="shared" si="455"/>
        <v>0</v>
      </c>
      <c r="W402" s="85">
        <f t="shared" si="455"/>
        <v>0</v>
      </c>
      <c r="X402" s="85">
        <f t="shared" si="455"/>
        <v>0</v>
      </c>
      <c r="Y402" s="85">
        <f t="shared" si="455"/>
        <v>0</v>
      </c>
      <c r="Z402" s="85">
        <f t="shared" si="455"/>
        <v>0</v>
      </c>
      <c r="AA402" s="85">
        <f t="shared" si="455"/>
        <v>0</v>
      </c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3"/>
      <c r="AQ402" s="103"/>
      <c r="AR402" s="103"/>
      <c r="AS402" s="103"/>
      <c r="AT402" s="74">
        <f>AT403</f>
        <v>3899</v>
      </c>
      <c r="AU402" s="74">
        <f>AU403</f>
        <v>0</v>
      </c>
      <c r="AV402" s="74">
        <f>AV403</f>
        <v>0</v>
      </c>
      <c r="AW402" s="74">
        <f>AW403</f>
        <v>3899</v>
      </c>
      <c r="AX402" s="101">
        <f>AX403</f>
        <v>0</v>
      </c>
      <c r="AY402" s="75">
        <f aca="true" t="shared" si="456" ref="AY402:BE402">AY403</f>
        <v>312</v>
      </c>
      <c r="AZ402" s="103">
        <f t="shared" si="456"/>
        <v>0</v>
      </c>
      <c r="BA402" s="103">
        <f t="shared" si="456"/>
        <v>0</v>
      </c>
      <c r="BB402" s="103">
        <f t="shared" si="456"/>
        <v>0</v>
      </c>
      <c r="BC402" s="103">
        <f t="shared" si="456"/>
        <v>0</v>
      </c>
      <c r="BD402" s="74">
        <f t="shared" si="456"/>
        <v>4211</v>
      </c>
      <c r="BE402" s="103">
        <f t="shared" si="456"/>
        <v>0</v>
      </c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</row>
    <row r="403" spans="1:72" s="12" customFormat="1" ht="105.75" customHeight="1">
      <c r="A403" s="82" t="s">
        <v>252</v>
      </c>
      <c r="B403" s="83" t="s">
        <v>147</v>
      </c>
      <c r="C403" s="83" t="s">
        <v>127</v>
      </c>
      <c r="D403" s="84" t="s">
        <v>38</v>
      </c>
      <c r="E403" s="83" t="s">
        <v>152</v>
      </c>
      <c r="F403" s="74">
        <v>10425</v>
      </c>
      <c r="G403" s="74">
        <f>H403-F403</f>
        <v>5711</v>
      </c>
      <c r="H403" s="74">
        <v>16136</v>
      </c>
      <c r="I403" s="74"/>
      <c r="J403" s="74">
        <v>14288</v>
      </c>
      <c r="K403" s="112"/>
      <c r="L403" s="112"/>
      <c r="M403" s="74">
        <f>H403+K403</f>
        <v>16136</v>
      </c>
      <c r="N403" s="75"/>
      <c r="O403" s="74">
        <f>P403-M403</f>
        <v>-16136</v>
      </c>
      <c r="P403" s="74"/>
      <c r="Q403" s="74"/>
      <c r="R403" s="112"/>
      <c r="S403" s="74">
        <f>P403+R403</f>
        <v>0</v>
      </c>
      <c r="T403" s="74"/>
      <c r="U403" s="74">
        <f aca="true" t="shared" si="457" ref="U403:AA403">R403+T403</f>
        <v>0</v>
      </c>
      <c r="V403" s="74">
        <f t="shared" si="457"/>
        <v>0</v>
      </c>
      <c r="W403" s="74">
        <f t="shared" si="457"/>
        <v>0</v>
      </c>
      <c r="X403" s="74">
        <f t="shared" si="457"/>
        <v>0</v>
      </c>
      <c r="Y403" s="74">
        <f t="shared" si="457"/>
        <v>0</v>
      </c>
      <c r="Z403" s="74">
        <f t="shared" si="457"/>
        <v>0</v>
      </c>
      <c r="AA403" s="74">
        <f t="shared" si="457"/>
        <v>0</v>
      </c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3"/>
      <c r="AQ403" s="103"/>
      <c r="AR403" s="103"/>
      <c r="AS403" s="103"/>
      <c r="AT403" s="74">
        <v>3899</v>
      </c>
      <c r="AU403" s="74"/>
      <c r="AV403" s="74"/>
      <c r="AW403" s="74">
        <f>AR403+AT403+AU403+AV403</f>
        <v>3899</v>
      </c>
      <c r="AX403" s="74">
        <f>AS403+AV403</f>
        <v>0</v>
      </c>
      <c r="AY403" s="74">
        <v>312</v>
      </c>
      <c r="AZ403" s="74"/>
      <c r="BA403" s="74"/>
      <c r="BB403" s="103"/>
      <c r="BC403" s="103"/>
      <c r="BD403" s="74">
        <f>AW403+AY403+AZ403+BA403+BB403+BC403</f>
        <v>4211</v>
      </c>
      <c r="BE403" s="74">
        <f>AX403+BC403</f>
        <v>0</v>
      </c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</row>
    <row r="404" spans="1:72" s="14" customFormat="1" ht="39" customHeight="1">
      <c r="A404" s="82" t="s">
        <v>448</v>
      </c>
      <c r="B404" s="83" t="s">
        <v>147</v>
      </c>
      <c r="C404" s="83" t="s">
        <v>127</v>
      </c>
      <c r="D404" s="84" t="s">
        <v>98</v>
      </c>
      <c r="E404" s="83"/>
      <c r="F404" s="85">
        <f aca="true" t="shared" si="458" ref="F404:BE404">F405</f>
        <v>445615</v>
      </c>
      <c r="G404" s="85">
        <f t="shared" si="458"/>
        <v>177918</v>
      </c>
      <c r="H404" s="85">
        <f t="shared" si="458"/>
        <v>623533</v>
      </c>
      <c r="I404" s="85">
        <f t="shared" si="458"/>
        <v>0</v>
      </c>
      <c r="J404" s="85">
        <f t="shared" si="458"/>
        <v>696266</v>
      </c>
      <c r="K404" s="85">
        <f t="shared" si="458"/>
        <v>0</v>
      </c>
      <c r="L404" s="85">
        <f t="shared" si="458"/>
        <v>0</v>
      </c>
      <c r="M404" s="85">
        <f t="shared" si="458"/>
        <v>623533</v>
      </c>
      <c r="N404" s="85">
        <f t="shared" si="458"/>
        <v>0</v>
      </c>
      <c r="O404" s="85">
        <f t="shared" si="458"/>
        <v>-220710</v>
      </c>
      <c r="P404" s="85">
        <f t="shared" si="458"/>
        <v>402823</v>
      </c>
      <c r="Q404" s="85">
        <f t="shared" si="458"/>
        <v>0</v>
      </c>
      <c r="R404" s="85">
        <f t="shared" si="458"/>
        <v>0</v>
      </c>
      <c r="S404" s="85">
        <f t="shared" si="458"/>
        <v>402823</v>
      </c>
      <c r="T404" s="85">
        <f t="shared" si="458"/>
        <v>0</v>
      </c>
      <c r="U404" s="85">
        <f t="shared" si="458"/>
        <v>0</v>
      </c>
      <c r="V404" s="85">
        <f t="shared" si="458"/>
        <v>402823</v>
      </c>
      <c r="W404" s="85">
        <f t="shared" si="458"/>
        <v>0</v>
      </c>
      <c r="X404" s="85">
        <f t="shared" si="458"/>
        <v>0</v>
      </c>
      <c r="Y404" s="85">
        <f t="shared" si="458"/>
        <v>0</v>
      </c>
      <c r="Z404" s="85">
        <f t="shared" si="458"/>
        <v>402823</v>
      </c>
      <c r="AA404" s="85">
        <f t="shared" si="458"/>
        <v>0</v>
      </c>
      <c r="AB404" s="85">
        <f t="shared" si="458"/>
        <v>-3874</v>
      </c>
      <c r="AC404" s="85">
        <f t="shared" si="458"/>
        <v>32580</v>
      </c>
      <c r="AD404" s="85">
        <f t="shared" si="458"/>
        <v>32</v>
      </c>
      <c r="AE404" s="85">
        <f t="shared" si="458"/>
        <v>9506</v>
      </c>
      <c r="AF404" s="85">
        <f t="shared" si="458"/>
        <v>3253</v>
      </c>
      <c r="AG404" s="85">
        <f t="shared" si="458"/>
        <v>3524</v>
      </c>
      <c r="AH404" s="85">
        <f t="shared" si="458"/>
        <v>447844</v>
      </c>
      <c r="AI404" s="85">
        <f t="shared" si="458"/>
        <v>3524</v>
      </c>
      <c r="AJ404" s="85">
        <f t="shared" si="458"/>
        <v>3000</v>
      </c>
      <c r="AK404" s="85">
        <f t="shared" si="458"/>
        <v>10000</v>
      </c>
      <c r="AL404" s="85">
        <f t="shared" si="458"/>
        <v>0</v>
      </c>
      <c r="AM404" s="85">
        <f t="shared" si="458"/>
        <v>0</v>
      </c>
      <c r="AN404" s="85">
        <f t="shared" si="458"/>
        <v>460844</v>
      </c>
      <c r="AO404" s="85">
        <f t="shared" si="458"/>
        <v>3524</v>
      </c>
      <c r="AP404" s="85">
        <f t="shared" si="458"/>
        <v>171</v>
      </c>
      <c r="AQ404" s="85">
        <f t="shared" si="458"/>
        <v>3236</v>
      </c>
      <c r="AR404" s="85">
        <f t="shared" si="458"/>
        <v>464251</v>
      </c>
      <c r="AS404" s="85">
        <f t="shared" si="458"/>
        <v>6760</v>
      </c>
      <c r="AT404" s="85">
        <f t="shared" si="458"/>
        <v>0</v>
      </c>
      <c r="AU404" s="85">
        <f t="shared" si="458"/>
        <v>0</v>
      </c>
      <c r="AV404" s="85">
        <f t="shared" si="458"/>
        <v>0</v>
      </c>
      <c r="AW404" s="85">
        <f t="shared" si="458"/>
        <v>464251</v>
      </c>
      <c r="AX404" s="85">
        <f t="shared" si="458"/>
        <v>6760</v>
      </c>
      <c r="AY404" s="85">
        <f t="shared" si="458"/>
        <v>0</v>
      </c>
      <c r="AZ404" s="85">
        <f t="shared" si="458"/>
        <v>7802</v>
      </c>
      <c r="BA404" s="85">
        <f t="shared" si="458"/>
        <v>550</v>
      </c>
      <c r="BB404" s="85">
        <f t="shared" si="458"/>
        <v>2750</v>
      </c>
      <c r="BC404" s="85">
        <f t="shared" si="458"/>
        <v>0</v>
      </c>
      <c r="BD404" s="85">
        <f t="shared" si="458"/>
        <v>475353</v>
      </c>
      <c r="BE404" s="85">
        <f t="shared" si="458"/>
        <v>6760</v>
      </c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</row>
    <row r="405" spans="1:72" s="16" customFormat="1" ht="42.75" customHeight="1">
      <c r="A405" s="82" t="s">
        <v>129</v>
      </c>
      <c r="B405" s="83" t="s">
        <v>147</v>
      </c>
      <c r="C405" s="83" t="s">
        <v>127</v>
      </c>
      <c r="D405" s="84" t="s">
        <v>98</v>
      </c>
      <c r="E405" s="83" t="s">
        <v>130</v>
      </c>
      <c r="F405" s="74">
        <v>445615</v>
      </c>
      <c r="G405" s="74">
        <f>H405-F405</f>
        <v>177918</v>
      </c>
      <c r="H405" s="74">
        <v>623533</v>
      </c>
      <c r="I405" s="75"/>
      <c r="J405" s="74">
        <v>696266</v>
      </c>
      <c r="K405" s="75"/>
      <c r="L405" s="75"/>
      <c r="M405" s="74">
        <f>H405+K405</f>
        <v>623533</v>
      </c>
      <c r="N405" s="75"/>
      <c r="O405" s="74">
        <f>P405-M405</f>
        <v>-220710</v>
      </c>
      <c r="P405" s="74">
        <v>402823</v>
      </c>
      <c r="Q405" s="74"/>
      <c r="R405" s="75"/>
      <c r="S405" s="74">
        <f>P405+R405</f>
        <v>402823</v>
      </c>
      <c r="T405" s="74"/>
      <c r="U405" s="76"/>
      <c r="V405" s="74">
        <f>U405+S405</f>
        <v>402823</v>
      </c>
      <c r="W405" s="74">
        <f>T405</f>
        <v>0</v>
      </c>
      <c r="X405" s="77"/>
      <c r="Y405" s="77"/>
      <c r="Z405" s="74">
        <f>V405+X405+Y405</f>
        <v>402823</v>
      </c>
      <c r="AA405" s="74">
        <f>W405+Y405</f>
        <v>0</v>
      </c>
      <c r="AB405" s="74">
        <v>-3874</v>
      </c>
      <c r="AC405" s="74">
        <v>32580</v>
      </c>
      <c r="AD405" s="74">
        <v>32</v>
      </c>
      <c r="AE405" s="74">
        <v>9506</v>
      </c>
      <c r="AF405" s="74">
        <v>3253</v>
      </c>
      <c r="AG405" s="74">
        <v>3524</v>
      </c>
      <c r="AH405" s="74">
        <f>Z405+AB405+AC405+AD405+AE405+AF405+AG405</f>
        <v>447844</v>
      </c>
      <c r="AI405" s="74">
        <f>AA405+AG405</f>
        <v>3524</v>
      </c>
      <c r="AJ405" s="74">
        <f>3000</f>
        <v>3000</v>
      </c>
      <c r="AK405" s="74">
        <v>10000</v>
      </c>
      <c r="AL405" s="76"/>
      <c r="AM405" s="76"/>
      <c r="AN405" s="74">
        <f>AH405+AJ405+AK405+AL405+AM405</f>
        <v>460844</v>
      </c>
      <c r="AO405" s="74">
        <f>AI405+AM405</f>
        <v>3524</v>
      </c>
      <c r="AP405" s="75">
        <v>171</v>
      </c>
      <c r="AQ405" s="74">
        <v>3236</v>
      </c>
      <c r="AR405" s="74">
        <f>AN405+AP405+AQ405</f>
        <v>464251</v>
      </c>
      <c r="AS405" s="74">
        <f>AO405+AQ405</f>
        <v>6760</v>
      </c>
      <c r="AT405" s="76"/>
      <c r="AU405" s="76"/>
      <c r="AV405" s="76"/>
      <c r="AW405" s="74">
        <f>AR405+AT405+AU405+AV405</f>
        <v>464251</v>
      </c>
      <c r="AX405" s="74">
        <f>AS405+AV405</f>
        <v>6760</v>
      </c>
      <c r="AY405" s="74"/>
      <c r="AZ405" s="74">
        <v>7802</v>
      </c>
      <c r="BA405" s="74">
        <v>550</v>
      </c>
      <c r="BB405" s="74">
        <f>1139+1611</f>
        <v>2750</v>
      </c>
      <c r="BC405" s="75"/>
      <c r="BD405" s="74">
        <f>AW405+AY405+AZ405+BA405+BB405+BC405</f>
        <v>475353</v>
      </c>
      <c r="BE405" s="74">
        <f>AX405+BC405</f>
        <v>6760</v>
      </c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</row>
    <row r="406" spans="1:72" s="16" customFormat="1" ht="15.75" customHeight="1">
      <c r="A406" s="82"/>
      <c r="B406" s="83"/>
      <c r="C406" s="83"/>
      <c r="D406" s="84"/>
      <c r="E406" s="83"/>
      <c r="F406" s="74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6"/>
      <c r="V406" s="75"/>
      <c r="W406" s="75"/>
      <c r="X406" s="77"/>
      <c r="Y406" s="77"/>
      <c r="Z406" s="74"/>
      <c r="AA406" s="74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5"/>
      <c r="AQ406" s="75"/>
      <c r="AR406" s="75"/>
      <c r="AS406" s="75"/>
      <c r="AT406" s="76"/>
      <c r="AU406" s="76"/>
      <c r="AV406" s="76"/>
      <c r="AW406" s="76"/>
      <c r="AX406" s="76"/>
      <c r="AY406" s="75"/>
      <c r="AZ406" s="75"/>
      <c r="BA406" s="75"/>
      <c r="BB406" s="75"/>
      <c r="BC406" s="75"/>
      <c r="BD406" s="75"/>
      <c r="BE406" s="7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</row>
    <row r="407" spans="1:72" s="10" customFormat="1" ht="18.75">
      <c r="A407" s="68" t="s">
        <v>172</v>
      </c>
      <c r="B407" s="69" t="s">
        <v>147</v>
      </c>
      <c r="C407" s="69" t="s">
        <v>128</v>
      </c>
      <c r="D407" s="80"/>
      <c r="E407" s="69"/>
      <c r="F407" s="81">
        <f aca="true" t="shared" si="459" ref="F407:N407">F410+F408</f>
        <v>176479</v>
      </c>
      <c r="G407" s="81">
        <f t="shared" si="459"/>
        <v>81172</v>
      </c>
      <c r="H407" s="81">
        <f t="shared" si="459"/>
        <v>257651</v>
      </c>
      <c r="I407" s="81">
        <f t="shared" si="459"/>
        <v>0</v>
      </c>
      <c r="J407" s="81">
        <f t="shared" si="459"/>
        <v>275294</v>
      </c>
      <c r="K407" s="81">
        <f t="shared" si="459"/>
        <v>0</v>
      </c>
      <c r="L407" s="81">
        <f t="shared" si="459"/>
        <v>0</v>
      </c>
      <c r="M407" s="81">
        <f t="shared" si="459"/>
        <v>257651</v>
      </c>
      <c r="N407" s="81">
        <f t="shared" si="459"/>
        <v>0</v>
      </c>
      <c r="O407" s="81">
        <f aca="true" t="shared" si="460" ref="O407:T407">O410+O408</f>
        <v>-121043</v>
      </c>
      <c r="P407" s="81">
        <f t="shared" si="460"/>
        <v>136608</v>
      </c>
      <c r="Q407" s="81">
        <f t="shared" si="460"/>
        <v>0</v>
      </c>
      <c r="R407" s="81">
        <f t="shared" si="460"/>
        <v>0</v>
      </c>
      <c r="S407" s="81">
        <f t="shared" si="460"/>
        <v>136608</v>
      </c>
      <c r="T407" s="81">
        <f t="shared" si="460"/>
        <v>0</v>
      </c>
      <c r="U407" s="81">
        <f aca="true" t="shared" si="461" ref="U407:Z407">U410+U408</f>
        <v>0</v>
      </c>
      <c r="V407" s="81">
        <f t="shared" si="461"/>
        <v>136608</v>
      </c>
      <c r="W407" s="81">
        <f t="shared" si="461"/>
        <v>0</v>
      </c>
      <c r="X407" s="81">
        <f t="shared" si="461"/>
        <v>0</v>
      </c>
      <c r="Y407" s="81">
        <f t="shared" si="461"/>
        <v>0</v>
      </c>
      <c r="Z407" s="81">
        <f t="shared" si="461"/>
        <v>136608</v>
      </c>
      <c r="AA407" s="81">
        <f aca="true" t="shared" si="462" ref="AA407:AH407">AA410+AA408</f>
        <v>0</v>
      </c>
      <c r="AB407" s="81">
        <f t="shared" si="462"/>
        <v>423</v>
      </c>
      <c r="AC407" s="81">
        <f t="shared" si="462"/>
        <v>5223</v>
      </c>
      <c r="AD407" s="81">
        <f t="shared" si="462"/>
        <v>4</v>
      </c>
      <c r="AE407" s="81">
        <f t="shared" si="462"/>
        <v>1462</v>
      </c>
      <c r="AF407" s="81">
        <f t="shared" si="462"/>
        <v>457</v>
      </c>
      <c r="AG407" s="81">
        <f t="shared" si="462"/>
        <v>0</v>
      </c>
      <c r="AH407" s="81">
        <f t="shared" si="462"/>
        <v>144177</v>
      </c>
      <c r="AI407" s="81">
        <f aca="true" t="shared" si="463" ref="AI407:AN407">AI410+AI408</f>
        <v>0</v>
      </c>
      <c r="AJ407" s="81">
        <f t="shared" si="463"/>
        <v>0</v>
      </c>
      <c r="AK407" s="81">
        <f t="shared" si="463"/>
        <v>0</v>
      </c>
      <c r="AL407" s="81">
        <f t="shared" si="463"/>
        <v>0</v>
      </c>
      <c r="AM407" s="81">
        <f t="shared" si="463"/>
        <v>0</v>
      </c>
      <c r="AN407" s="81">
        <f t="shared" si="463"/>
        <v>144177</v>
      </c>
      <c r="AO407" s="81">
        <f>AO410+AO408</f>
        <v>0</v>
      </c>
      <c r="AP407" s="81">
        <f>AP410+AP408</f>
        <v>0</v>
      </c>
      <c r="AQ407" s="81">
        <f>AQ410+AQ408</f>
        <v>0</v>
      </c>
      <c r="AR407" s="81">
        <f>AR410+AR408</f>
        <v>144177</v>
      </c>
      <c r="AS407" s="81">
        <f aca="true" t="shared" si="464" ref="AS407:BE407">AS410+AS408</f>
        <v>0</v>
      </c>
      <c r="AT407" s="81">
        <f t="shared" si="464"/>
        <v>0</v>
      </c>
      <c r="AU407" s="81">
        <f t="shared" si="464"/>
        <v>0</v>
      </c>
      <c r="AV407" s="81">
        <f t="shared" si="464"/>
        <v>0</v>
      </c>
      <c r="AW407" s="81">
        <f t="shared" si="464"/>
        <v>144177</v>
      </c>
      <c r="AX407" s="81">
        <f t="shared" si="464"/>
        <v>0</v>
      </c>
      <c r="AY407" s="81">
        <f t="shared" si="464"/>
        <v>0</v>
      </c>
      <c r="AZ407" s="81">
        <f t="shared" si="464"/>
        <v>1334</v>
      </c>
      <c r="BA407" s="81">
        <f>BA410+BA408</f>
        <v>0</v>
      </c>
      <c r="BB407" s="81">
        <f t="shared" si="464"/>
        <v>1242</v>
      </c>
      <c r="BC407" s="81">
        <f t="shared" si="464"/>
        <v>0</v>
      </c>
      <c r="BD407" s="81">
        <f t="shared" si="464"/>
        <v>146753</v>
      </c>
      <c r="BE407" s="81">
        <f t="shared" si="464"/>
        <v>0</v>
      </c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</row>
    <row r="408" spans="1:72" s="10" customFormat="1" ht="16.5" customHeight="1" hidden="1">
      <c r="A408" s="82" t="s">
        <v>151</v>
      </c>
      <c r="B408" s="83" t="s">
        <v>147</v>
      </c>
      <c r="C408" s="83" t="s">
        <v>128</v>
      </c>
      <c r="D408" s="84" t="s">
        <v>38</v>
      </c>
      <c r="E408" s="83"/>
      <c r="F408" s="85">
        <f aca="true" t="shared" si="465" ref="F408:AS408">F409</f>
        <v>0</v>
      </c>
      <c r="G408" s="85">
        <f t="shared" si="465"/>
        <v>7008</v>
      </c>
      <c r="H408" s="85">
        <f t="shared" si="465"/>
        <v>7008</v>
      </c>
      <c r="I408" s="85">
        <f t="shared" si="465"/>
        <v>0</v>
      </c>
      <c r="J408" s="85">
        <f t="shared" si="465"/>
        <v>0</v>
      </c>
      <c r="K408" s="85">
        <f t="shared" si="465"/>
        <v>0</v>
      </c>
      <c r="L408" s="85">
        <f t="shared" si="465"/>
        <v>0</v>
      </c>
      <c r="M408" s="85">
        <f t="shared" si="465"/>
        <v>7008</v>
      </c>
      <c r="N408" s="85">
        <f t="shared" si="465"/>
        <v>0</v>
      </c>
      <c r="O408" s="85">
        <f t="shared" si="465"/>
        <v>-7008</v>
      </c>
      <c r="P408" s="85">
        <f t="shared" si="465"/>
        <v>0</v>
      </c>
      <c r="Q408" s="85">
        <f t="shared" si="465"/>
        <v>0</v>
      </c>
      <c r="R408" s="85">
        <f t="shared" si="465"/>
        <v>0</v>
      </c>
      <c r="S408" s="85">
        <f t="shared" si="465"/>
        <v>0</v>
      </c>
      <c r="T408" s="85">
        <f t="shared" si="465"/>
        <v>0</v>
      </c>
      <c r="U408" s="85">
        <f t="shared" si="465"/>
        <v>0</v>
      </c>
      <c r="V408" s="85">
        <f t="shared" si="465"/>
        <v>0</v>
      </c>
      <c r="W408" s="85">
        <f t="shared" si="465"/>
        <v>0</v>
      </c>
      <c r="X408" s="85">
        <f t="shared" si="465"/>
        <v>0</v>
      </c>
      <c r="Y408" s="85">
        <f t="shared" si="465"/>
        <v>0</v>
      </c>
      <c r="Z408" s="85">
        <f t="shared" si="465"/>
        <v>0</v>
      </c>
      <c r="AA408" s="85">
        <f t="shared" si="465"/>
        <v>0</v>
      </c>
      <c r="AB408" s="85">
        <f t="shared" si="465"/>
        <v>0</v>
      </c>
      <c r="AC408" s="85">
        <f t="shared" si="465"/>
        <v>0</v>
      </c>
      <c r="AD408" s="85"/>
      <c r="AE408" s="85"/>
      <c r="AF408" s="85"/>
      <c r="AG408" s="85">
        <f t="shared" si="465"/>
        <v>0</v>
      </c>
      <c r="AH408" s="85">
        <f t="shared" si="465"/>
        <v>0</v>
      </c>
      <c r="AI408" s="85">
        <f t="shared" si="465"/>
        <v>0</v>
      </c>
      <c r="AJ408" s="85">
        <f t="shared" si="465"/>
        <v>0</v>
      </c>
      <c r="AK408" s="85">
        <f t="shared" si="465"/>
        <v>0</v>
      </c>
      <c r="AL408" s="85">
        <f t="shared" si="465"/>
        <v>0</v>
      </c>
      <c r="AM408" s="85">
        <f t="shared" si="465"/>
        <v>0</v>
      </c>
      <c r="AN408" s="85">
        <f t="shared" si="465"/>
        <v>0</v>
      </c>
      <c r="AO408" s="85">
        <f t="shared" si="465"/>
        <v>0</v>
      </c>
      <c r="AP408" s="85">
        <f t="shared" si="465"/>
        <v>0</v>
      </c>
      <c r="AQ408" s="85">
        <f t="shared" si="465"/>
        <v>0</v>
      </c>
      <c r="AR408" s="85">
        <f t="shared" si="465"/>
        <v>0</v>
      </c>
      <c r="AS408" s="85">
        <f t="shared" si="465"/>
        <v>0</v>
      </c>
      <c r="AT408" s="66"/>
      <c r="AU408" s="66"/>
      <c r="AV408" s="66"/>
      <c r="AW408" s="66"/>
      <c r="AX408" s="66"/>
      <c r="AY408" s="67"/>
      <c r="AZ408" s="67"/>
      <c r="BA408" s="67"/>
      <c r="BB408" s="67"/>
      <c r="BC408" s="67"/>
      <c r="BD408" s="67"/>
      <c r="BE408" s="67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</row>
    <row r="409" spans="1:72" s="10" customFormat="1" ht="22.5" customHeight="1" hidden="1">
      <c r="A409" s="82" t="s">
        <v>252</v>
      </c>
      <c r="B409" s="83" t="s">
        <v>147</v>
      </c>
      <c r="C409" s="83" t="s">
        <v>128</v>
      </c>
      <c r="D409" s="84" t="s">
        <v>38</v>
      </c>
      <c r="E409" s="83" t="s">
        <v>152</v>
      </c>
      <c r="F409" s="74"/>
      <c r="G409" s="74">
        <f>H409-F409</f>
        <v>7008</v>
      </c>
      <c r="H409" s="74">
        <v>7008</v>
      </c>
      <c r="I409" s="67"/>
      <c r="J409" s="67"/>
      <c r="K409" s="67"/>
      <c r="L409" s="67"/>
      <c r="M409" s="74">
        <f>H409+K409</f>
        <v>7008</v>
      </c>
      <c r="N409" s="75"/>
      <c r="O409" s="74">
        <f>P409-M409</f>
        <v>-7008</v>
      </c>
      <c r="P409" s="74"/>
      <c r="Q409" s="74"/>
      <c r="R409" s="67"/>
      <c r="S409" s="74">
        <f>P409+R409</f>
        <v>0</v>
      </c>
      <c r="T409" s="74"/>
      <c r="U409" s="74">
        <f aca="true" t="shared" si="466" ref="U409:Z409">R409+T409</f>
        <v>0</v>
      </c>
      <c r="V409" s="74">
        <f t="shared" si="466"/>
        <v>0</v>
      </c>
      <c r="W409" s="74">
        <f t="shared" si="466"/>
        <v>0</v>
      </c>
      <c r="X409" s="74">
        <f t="shared" si="466"/>
        <v>0</v>
      </c>
      <c r="Y409" s="74">
        <f t="shared" si="466"/>
        <v>0</v>
      </c>
      <c r="Z409" s="74">
        <f t="shared" si="466"/>
        <v>0</v>
      </c>
      <c r="AA409" s="74">
        <f>X409+Z409</f>
        <v>0</v>
      </c>
      <c r="AB409" s="74">
        <f>Y409+AA409</f>
        <v>0</v>
      </c>
      <c r="AC409" s="74">
        <f>Z409+AB409</f>
        <v>0</v>
      </c>
      <c r="AD409" s="74"/>
      <c r="AE409" s="74"/>
      <c r="AF409" s="74"/>
      <c r="AG409" s="74">
        <f>AA409+AC409</f>
        <v>0</v>
      </c>
      <c r="AH409" s="74">
        <f>AB409+AG409</f>
        <v>0</v>
      </c>
      <c r="AI409" s="74">
        <f aca="true" t="shared" si="467" ref="AI409:AN409">AC409+AH409</f>
        <v>0</v>
      </c>
      <c r="AJ409" s="74">
        <f t="shared" si="467"/>
        <v>0</v>
      </c>
      <c r="AK409" s="74">
        <f t="shared" si="467"/>
        <v>0</v>
      </c>
      <c r="AL409" s="74">
        <f t="shared" si="467"/>
        <v>0</v>
      </c>
      <c r="AM409" s="74">
        <f t="shared" si="467"/>
        <v>0</v>
      </c>
      <c r="AN409" s="74">
        <f t="shared" si="467"/>
        <v>0</v>
      </c>
      <c r="AO409" s="74">
        <f>AI409+AN409</f>
        <v>0</v>
      </c>
      <c r="AP409" s="74">
        <f>AJ409+AO409</f>
        <v>0</v>
      </c>
      <c r="AQ409" s="74"/>
      <c r="AR409" s="74"/>
      <c r="AS409" s="74">
        <f>AO409+AR409</f>
        <v>0</v>
      </c>
      <c r="AT409" s="66"/>
      <c r="AU409" s="66"/>
      <c r="AV409" s="66"/>
      <c r="AW409" s="66"/>
      <c r="AX409" s="66"/>
      <c r="AY409" s="67"/>
      <c r="AZ409" s="67"/>
      <c r="BA409" s="67"/>
      <c r="BB409" s="67"/>
      <c r="BC409" s="67"/>
      <c r="BD409" s="67"/>
      <c r="BE409" s="67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</row>
    <row r="410" spans="1:72" s="14" customFormat="1" ht="36.75" customHeight="1">
      <c r="A410" s="82" t="s">
        <v>99</v>
      </c>
      <c r="B410" s="83" t="s">
        <v>147</v>
      </c>
      <c r="C410" s="83" t="s">
        <v>128</v>
      </c>
      <c r="D410" s="84" t="s">
        <v>100</v>
      </c>
      <c r="E410" s="83"/>
      <c r="F410" s="85">
        <f aca="true" t="shared" si="468" ref="F410:BE410">F411</f>
        <v>176479</v>
      </c>
      <c r="G410" s="85">
        <f t="shared" si="468"/>
        <v>74164</v>
      </c>
      <c r="H410" s="85">
        <f t="shared" si="468"/>
        <v>250643</v>
      </c>
      <c r="I410" s="85">
        <f t="shared" si="468"/>
        <v>0</v>
      </c>
      <c r="J410" s="85">
        <f t="shared" si="468"/>
        <v>275294</v>
      </c>
      <c r="K410" s="85">
        <f t="shared" si="468"/>
        <v>0</v>
      </c>
      <c r="L410" s="85">
        <f t="shared" si="468"/>
        <v>0</v>
      </c>
      <c r="M410" s="85">
        <f t="shared" si="468"/>
        <v>250643</v>
      </c>
      <c r="N410" s="85">
        <f t="shared" si="468"/>
        <v>0</v>
      </c>
      <c r="O410" s="85">
        <f t="shared" si="468"/>
        <v>-114035</v>
      </c>
      <c r="P410" s="85">
        <f t="shared" si="468"/>
        <v>136608</v>
      </c>
      <c r="Q410" s="85">
        <f t="shared" si="468"/>
        <v>0</v>
      </c>
      <c r="R410" s="85">
        <f t="shared" si="468"/>
        <v>0</v>
      </c>
      <c r="S410" s="85">
        <f t="shared" si="468"/>
        <v>136608</v>
      </c>
      <c r="T410" s="85">
        <f t="shared" si="468"/>
        <v>0</v>
      </c>
      <c r="U410" s="85">
        <f t="shared" si="468"/>
        <v>0</v>
      </c>
      <c r="V410" s="85">
        <f t="shared" si="468"/>
        <v>136608</v>
      </c>
      <c r="W410" s="85">
        <f t="shared" si="468"/>
        <v>0</v>
      </c>
      <c r="X410" s="85">
        <f t="shared" si="468"/>
        <v>0</v>
      </c>
      <c r="Y410" s="85">
        <f t="shared" si="468"/>
        <v>0</v>
      </c>
      <c r="Z410" s="85">
        <f t="shared" si="468"/>
        <v>136608</v>
      </c>
      <c r="AA410" s="85">
        <f t="shared" si="468"/>
        <v>0</v>
      </c>
      <c r="AB410" s="85">
        <f t="shared" si="468"/>
        <v>423</v>
      </c>
      <c r="AC410" s="85">
        <f t="shared" si="468"/>
        <v>5223</v>
      </c>
      <c r="AD410" s="85">
        <f t="shared" si="468"/>
        <v>4</v>
      </c>
      <c r="AE410" s="85">
        <f t="shared" si="468"/>
        <v>1462</v>
      </c>
      <c r="AF410" s="85">
        <f t="shared" si="468"/>
        <v>457</v>
      </c>
      <c r="AG410" s="85">
        <f t="shared" si="468"/>
        <v>0</v>
      </c>
      <c r="AH410" s="85">
        <f t="shared" si="468"/>
        <v>144177</v>
      </c>
      <c r="AI410" s="85">
        <f t="shared" si="468"/>
        <v>0</v>
      </c>
      <c r="AJ410" s="85">
        <f t="shared" si="468"/>
        <v>0</v>
      </c>
      <c r="AK410" s="85">
        <f t="shared" si="468"/>
        <v>0</v>
      </c>
      <c r="AL410" s="85">
        <f t="shared" si="468"/>
        <v>0</v>
      </c>
      <c r="AM410" s="85">
        <f t="shared" si="468"/>
        <v>0</v>
      </c>
      <c r="AN410" s="85">
        <f t="shared" si="468"/>
        <v>144177</v>
      </c>
      <c r="AO410" s="85">
        <f t="shared" si="468"/>
        <v>0</v>
      </c>
      <c r="AP410" s="85">
        <f t="shared" si="468"/>
        <v>0</v>
      </c>
      <c r="AQ410" s="85">
        <f t="shared" si="468"/>
        <v>0</v>
      </c>
      <c r="AR410" s="85">
        <f t="shared" si="468"/>
        <v>144177</v>
      </c>
      <c r="AS410" s="85">
        <f t="shared" si="468"/>
        <v>0</v>
      </c>
      <c r="AT410" s="85">
        <f t="shared" si="468"/>
        <v>0</v>
      </c>
      <c r="AU410" s="85">
        <f t="shared" si="468"/>
        <v>0</v>
      </c>
      <c r="AV410" s="85">
        <f t="shared" si="468"/>
        <v>0</v>
      </c>
      <c r="AW410" s="85">
        <f t="shared" si="468"/>
        <v>144177</v>
      </c>
      <c r="AX410" s="85">
        <f t="shared" si="468"/>
        <v>0</v>
      </c>
      <c r="AY410" s="85">
        <f t="shared" si="468"/>
        <v>0</v>
      </c>
      <c r="AZ410" s="85">
        <f t="shared" si="468"/>
        <v>1334</v>
      </c>
      <c r="BA410" s="85">
        <f t="shared" si="468"/>
        <v>0</v>
      </c>
      <c r="BB410" s="85">
        <f t="shared" si="468"/>
        <v>1242</v>
      </c>
      <c r="BC410" s="85">
        <f t="shared" si="468"/>
        <v>0</v>
      </c>
      <c r="BD410" s="85">
        <f t="shared" si="468"/>
        <v>146753</v>
      </c>
      <c r="BE410" s="85">
        <f t="shared" si="468"/>
        <v>0</v>
      </c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</row>
    <row r="411" spans="1:72" s="16" customFormat="1" ht="36.75" customHeight="1">
      <c r="A411" s="82" t="s">
        <v>129</v>
      </c>
      <c r="B411" s="83" t="s">
        <v>147</v>
      </c>
      <c r="C411" s="83" t="s">
        <v>128</v>
      </c>
      <c r="D411" s="84" t="s">
        <v>100</v>
      </c>
      <c r="E411" s="83" t="s">
        <v>130</v>
      </c>
      <c r="F411" s="74">
        <v>176479</v>
      </c>
      <c r="G411" s="74">
        <f>H411-F411</f>
        <v>74164</v>
      </c>
      <c r="H411" s="74">
        <v>250643</v>
      </c>
      <c r="I411" s="74"/>
      <c r="J411" s="74">
        <v>275294</v>
      </c>
      <c r="K411" s="75"/>
      <c r="L411" s="75"/>
      <c r="M411" s="74">
        <f>H411+K411</f>
        <v>250643</v>
      </c>
      <c r="N411" s="75"/>
      <c r="O411" s="74">
        <f>P411-M411</f>
        <v>-114035</v>
      </c>
      <c r="P411" s="74">
        <v>136608</v>
      </c>
      <c r="Q411" s="74"/>
      <c r="R411" s="75"/>
      <c r="S411" s="74">
        <f>P411+R411</f>
        <v>136608</v>
      </c>
      <c r="T411" s="74"/>
      <c r="U411" s="76"/>
      <c r="V411" s="74">
        <f>U411+S411</f>
        <v>136608</v>
      </c>
      <c r="W411" s="74">
        <f>T411</f>
        <v>0</v>
      </c>
      <c r="X411" s="77"/>
      <c r="Y411" s="77"/>
      <c r="Z411" s="74">
        <f>V411+X411+Y411</f>
        <v>136608</v>
      </c>
      <c r="AA411" s="74">
        <f>W411+Y411</f>
        <v>0</v>
      </c>
      <c r="AB411" s="75">
        <v>423</v>
      </c>
      <c r="AC411" s="74">
        <v>5223</v>
      </c>
      <c r="AD411" s="74">
        <v>4</v>
      </c>
      <c r="AE411" s="74">
        <v>1462</v>
      </c>
      <c r="AF411" s="74">
        <v>457</v>
      </c>
      <c r="AG411" s="76"/>
      <c r="AH411" s="74">
        <f>Z411+AB411+AC411+AD411+AE411+AF411+AG411</f>
        <v>144177</v>
      </c>
      <c r="AI411" s="74">
        <f>AA411+AG411</f>
        <v>0</v>
      </c>
      <c r="AJ411" s="74"/>
      <c r="AK411" s="74"/>
      <c r="AL411" s="76"/>
      <c r="AM411" s="76"/>
      <c r="AN411" s="74">
        <f>AH411+AJ411+AK411+AL411+AM411</f>
        <v>144177</v>
      </c>
      <c r="AO411" s="74">
        <f>AI411+AM411</f>
        <v>0</v>
      </c>
      <c r="AP411" s="75"/>
      <c r="AQ411" s="75"/>
      <c r="AR411" s="74">
        <f>AN411+AP411+AQ411</f>
        <v>144177</v>
      </c>
      <c r="AS411" s="74">
        <f>AO411+AQ411</f>
        <v>0</v>
      </c>
      <c r="AT411" s="76"/>
      <c r="AU411" s="76"/>
      <c r="AV411" s="76"/>
      <c r="AW411" s="74">
        <f>AR411+AT411+AU411+AV411</f>
        <v>144177</v>
      </c>
      <c r="AX411" s="74">
        <f>AS411+AV411</f>
        <v>0</v>
      </c>
      <c r="AY411" s="74"/>
      <c r="AZ411" s="74">
        <v>1334</v>
      </c>
      <c r="BA411" s="74"/>
      <c r="BB411" s="74">
        <f>422+820</f>
        <v>1242</v>
      </c>
      <c r="BC411" s="75"/>
      <c r="BD411" s="74">
        <f>AW411+AY411+AZ411+BA411+BB411+BC411</f>
        <v>146753</v>
      </c>
      <c r="BE411" s="74">
        <f>AX411+BC411</f>
        <v>0</v>
      </c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</row>
    <row r="412" spans="1:72" s="16" customFormat="1" ht="16.5">
      <c r="A412" s="82"/>
      <c r="B412" s="83"/>
      <c r="C412" s="83"/>
      <c r="D412" s="84"/>
      <c r="E412" s="83"/>
      <c r="F412" s="74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6"/>
      <c r="V412" s="75"/>
      <c r="W412" s="75"/>
      <c r="X412" s="77"/>
      <c r="Y412" s="77"/>
      <c r="Z412" s="74"/>
      <c r="AA412" s="74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5"/>
      <c r="AQ412" s="75"/>
      <c r="AR412" s="75"/>
      <c r="AS412" s="75"/>
      <c r="AT412" s="76"/>
      <c r="AU412" s="76"/>
      <c r="AV412" s="76"/>
      <c r="AW412" s="76"/>
      <c r="AX412" s="76"/>
      <c r="AY412" s="75"/>
      <c r="AZ412" s="75"/>
      <c r="BA412" s="75"/>
      <c r="BB412" s="75"/>
      <c r="BC412" s="75"/>
      <c r="BD412" s="75"/>
      <c r="BE412" s="7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</row>
    <row r="413" spans="1:72" s="16" customFormat="1" ht="24.75" customHeight="1">
      <c r="A413" s="68" t="s">
        <v>0</v>
      </c>
      <c r="B413" s="69" t="s">
        <v>147</v>
      </c>
      <c r="C413" s="69" t="s">
        <v>135</v>
      </c>
      <c r="D413" s="80"/>
      <c r="E413" s="69"/>
      <c r="F413" s="81">
        <f aca="true" t="shared" si="469" ref="F413:U414">F414</f>
        <v>229141</v>
      </c>
      <c r="G413" s="81">
        <f t="shared" si="469"/>
        <v>28032</v>
      </c>
      <c r="H413" s="81">
        <f t="shared" si="469"/>
        <v>257173</v>
      </c>
      <c r="I413" s="81">
        <f t="shared" si="469"/>
        <v>0</v>
      </c>
      <c r="J413" s="81">
        <f t="shared" si="469"/>
        <v>275614</v>
      </c>
      <c r="K413" s="81">
        <f t="shared" si="469"/>
        <v>0</v>
      </c>
      <c r="L413" s="81">
        <f t="shared" si="469"/>
        <v>0</v>
      </c>
      <c r="M413" s="81">
        <f t="shared" si="469"/>
        <v>257173</v>
      </c>
      <c r="N413" s="81">
        <f t="shared" si="469"/>
        <v>0</v>
      </c>
      <c r="O413" s="81">
        <f aca="true" t="shared" si="470" ref="O413:T413">O414+O416</f>
        <v>-4951</v>
      </c>
      <c r="P413" s="81">
        <f t="shared" si="470"/>
        <v>252222</v>
      </c>
      <c r="Q413" s="81">
        <f t="shared" si="470"/>
        <v>20104</v>
      </c>
      <c r="R413" s="81">
        <f t="shared" si="470"/>
        <v>0</v>
      </c>
      <c r="S413" s="81">
        <f t="shared" si="470"/>
        <v>252222</v>
      </c>
      <c r="T413" s="81">
        <f t="shared" si="470"/>
        <v>20104</v>
      </c>
      <c r="U413" s="81">
        <f aca="true" t="shared" si="471" ref="U413:AA413">U414+U416</f>
        <v>0</v>
      </c>
      <c r="V413" s="81">
        <f t="shared" si="471"/>
        <v>252222</v>
      </c>
      <c r="W413" s="81">
        <f t="shared" si="471"/>
        <v>20104</v>
      </c>
      <c r="X413" s="81">
        <f t="shared" si="471"/>
        <v>0</v>
      </c>
      <c r="Y413" s="81">
        <f t="shared" si="471"/>
        <v>0</v>
      </c>
      <c r="Z413" s="81">
        <f t="shared" si="471"/>
        <v>252222</v>
      </c>
      <c r="AA413" s="81">
        <f t="shared" si="471"/>
        <v>20104</v>
      </c>
      <c r="AB413" s="81">
        <f aca="true" t="shared" si="472" ref="AB413:AI413">AB414+AB416</f>
        <v>-3</v>
      </c>
      <c r="AC413" s="81">
        <f t="shared" si="472"/>
        <v>0</v>
      </c>
      <c r="AD413" s="81">
        <f t="shared" si="472"/>
        <v>0</v>
      </c>
      <c r="AE413" s="81">
        <f t="shared" si="472"/>
        <v>121</v>
      </c>
      <c r="AF413" s="81">
        <f t="shared" si="472"/>
        <v>35</v>
      </c>
      <c r="AG413" s="81">
        <f t="shared" si="472"/>
        <v>0</v>
      </c>
      <c r="AH413" s="81">
        <f t="shared" si="472"/>
        <v>252375</v>
      </c>
      <c r="AI413" s="81">
        <f t="shared" si="472"/>
        <v>20104</v>
      </c>
      <c r="AJ413" s="81">
        <f aca="true" t="shared" si="473" ref="AJ413:AO413">AJ414+AJ416</f>
        <v>0</v>
      </c>
      <c r="AK413" s="81">
        <f t="shared" si="473"/>
        <v>0</v>
      </c>
      <c r="AL413" s="81">
        <f t="shared" si="473"/>
        <v>0</v>
      </c>
      <c r="AM413" s="81">
        <f t="shared" si="473"/>
        <v>0</v>
      </c>
      <c r="AN413" s="81">
        <f t="shared" si="473"/>
        <v>252375</v>
      </c>
      <c r="AO413" s="81">
        <f t="shared" si="473"/>
        <v>20104</v>
      </c>
      <c r="AP413" s="81">
        <f aca="true" t="shared" si="474" ref="AP413:AX413">AP414+AP416</f>
        <v>0</v>
      </c>
      <c r="AQ413" s="81">
        <f t="shared" si="474"/>
        <v>0</v>
      </c>
      <c r="AR413" s="81">
        <f t="shared" si="474"/>
        <v>252375</v>
      </c>
      <c r="AS413" s="81">
        <f t="shared" si="474"/>
        <v>20104</v>
      </c>
      <c r="AT413" s="81">
        <f t="shared" si="474"/>
        <v>0</v>
      </c>
      <c r="AU413" s="81">
        <f t="shared" si="474"/>
        <v>0</v>
      </c>
      <c r="AV413" s="81">
        <f t="shared" si="474"/>
        <v>0</v>
      </c>
      <c r="AW413" s="81">
        <f t="shared" si="474"/>
        <v>252375</v>
      </c>
      <c r="AX413" s="81">
        <f t="shared" si="474"/>
        <v>20104</v>
      </c>
      <c r="AY413" s="81">
        <f aca="true" t="shared" si="475" ref="AY413:BE413">AY414+AY416</f>
        <v>0</v>
      </c>
      <c r="AZ413" s="81">
        <f t="shared" si="475"/>
        <v>122</v>
      </c>
      <c r="BA413" s="81">
        <f>BA414+BA416</f>
        <v>0</v>
      </c>
      <c r="BB413" s="81">
        <f t="shared" si="475"/>
        <v>0</v>
      </c>
      <c r="BC413" s="81">
        <f t="shared" si="475"/>
        <v>0</v>
      </c>
      <c r="BD413" s="81">
        <f t="shared" si="475"/>
        <v>252497</v>
      </c>
      <c r="BE413" s="81">
        <f t="shared" si="475"/>
        <v>20104</v>
      </c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</row>
    <row r="414" spans="1:72" s="16" customFormat="1" ht="30" customHeight="1">
      <c r="A414" s="82" t="s">
        <v>103</v>
      </c>
      <c r="B414" s="83" t="s">
        <v>147</v>
      </c>
      <c r="C414" s="83" t="s">
        <v>135</v>
      </c>
      <c r="D414" s="84" t="s">
        <v>104</v>
      </c>
      <c r="E414" s="83"/>
      <c r="F414" s="85">
        <f t="shared" si="469"/>
        <v>229141</v>
      </c>
      <c r="G414" s="85">
        <f t="shared" si="469"/>
        <v>28032</v>
      </c>
      <c r="H414" s="85">
        <f t="shared" si="469"/>
        <v>257173</v>
      </c>
      <c r="I414" s="85">
        <f t="shared" si="469"/>
        <v>0</v>
      </c>
      <c r="J414" s="85">
        <f t="shared" si="469"/>
        <v>275614</v>
      </c>
      <c r="K414" s="85">
        <f t="shared" si="469"/>
        <v>0</v>
      </c>
      <c r="L414" s="85">
        <f t="shared" si="469"/>
        <v>0</v>
      </c>
      <c r="M414" s="85">
        <f t="shared" si="469"/>
        <v>257173</v>
      </c>
      <c r="N414" s="85">
        <f t="shared" si="469"/>
        <v>0</v>
      </c>
      <c r="O414" s="85">
        <f t="shared" si="469"/>
        <v>-25055</v>
      </c>
      <c r="P414" s="85">
        <f t="shared" si="469"/>
        <v>232118</v>
      </c>
      <c r="Q414" s="85">
        <f t="shared" si="469"/>
        <v>0</v>
      </c>
      <c r="R414" s="85">
        <f t="shared" si="469"/>
        <v>0</v>
      </c>
      <c r="S414" s="85">
        <f t="shared" si="469"/>
        <v>232118</v>
      </c>
      <c r="T414" s="85">
        <f t="shared" si="469"/>
        <v>0</v>
      </c>
      <c r="U414" s="85">
        <f t="shared" si="469"/>
        <v>0</v>
      </c>
      <c r="V414" s="85">
        <f aca="true" t="shared" si="476" ref="V414:BE414">V415</f>
        <v>232118</v>
      </c>
      <c r="W414" s="85">
        <f t="shared" si="476"/>
        <v>0</v>
      </c>
      <c r="X414" s="85">
        <f t="shared" si="476"/>
        <v>0</v>
      </c>
      <c r="Y414" s="85">
        <f t="shared" si="476"/>
        <v>0</v>
      </c>
      <c r="Z414" s="85">
        <f t="shared" si="476"/>
        <v>232118</v>
      </c>
      <c r="AA414" s="85">
        <f t="shared" si="476"/>
        <v>0</v>
      </c>
      <c r="AB414" s="85">
        <f t="shared" si="476"/>
        <v>-3</v>
      </c>
      <c r="AC414" s="85">
        <f t="shared" si="476"/>
        <v>0</v>
      </c>
      <c r="AD414" s="85">
        <f t="shared" si="476"/>
        <v>0</v>
      </c>
      <c r="AE414" s="85">
        <f t="shared" si="476"/>
        <v>121</v>
      </c>
      <c r="AF414" s="85">
        <f t="shared" si="476"/>
        <v>35</v>
      </c>
      <c r="AG414" s="85">
        <f t="shared" si="476"/>
        <v>0</v>
      </c>
      <c r="AH414" s="85">
        <f t="shared" si="476"/>
        <v>232271</v>
      </c>
      <c r="AI414" s="85">
        <f t="shared" si="476"/>
        <v>0</v>
      </c>
      <c r="AJ414" s="85">
        <f t="shared" si="476"/>
        <v>0</v>
      </c>
      <c r="AK414" s="85">
        <f t="shared" si="476"/>
        <v>0</v>
      </c>
      <c r="AL414" s="85">
        <f t="shared" si="476"/>
        <v>0</v>
      </c>
      <c r="AM414" s="85">
        <f t="shared" si="476"/>
        <v>0</v>
      </c>
      <c r="AN414" s="85">
        <f t="shared" si="476"/>
        <v>232271</v>
      </c>
      <c r="AO414" s="85">
        <f t="shared" si="476"/>
        <v>0</v>
      </c>
      <c r="AP414" s="85">
        <f t="shared" si="476"/>
        <v>0</v>
      </c>
      <c r="AQ414" s="85">
        <f t="shared" si="476"/>
        <v>0</v>
      </c>
      <c r="AR414" s="85">
        <f t="shared" si="476"/>
        <v>232271</v>
      </c>
      <c r="AS414" s="85">
        <f t="shared" si="476"/>
        <v>0</v>
      </c>
      <c r="AT414" s="85">
        <f t="shared" si="476"/>
        <v>0</v>
      </c>
      <c r="AU414" s="85">
        <f t="shared" si="476"/>
        <v>0</v>
      </c>
      <c r="AV414" s="85">
        <f t="shared" si="476"/>
        <v>0</v>
      </c>
      <c r="AW414" s="85">
        <f t="shared" si="476"/>
        <v>232271</v>
      </c>
      <c r="AX414" s="85">
        <f t="shared" si="476"/>
        <v>0</v>
      </c>
      <c r="AY414" s="85">
        <f t="shared" si="476"/>
        <v>0</v>
      </c>
      <c r="AZ414" s="85">
        <f t="shared" si="476"/>
        <v>122</v>
      </c>
      <c r="BA414" s="85">
        <f t="shared" si="476"/>
        <v>0</v>
      </c>
      <c r="BB414" s="85">
        <f t="shared" si="476"/>
        <v>0</v>
      </c>
      <c r="BC414" s="85">
        <f t="shared" si="476"/>
        <v>0</v>
      </c>
      <c r="BD414" s="85">
        <f t="shared" si="476"/>
        <v>232393</v>
      </c>
      <c r="BE414" s="85">
        <f t="shared" si="476"/>
        <v>0</v>
      </c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</row>
    <row r="415" spans="1:72" s="16" customFormat="1" ht="43.5" customHeight="1">
      <c r="A415" s="82" t="s">
        <v>129</v>
      </c>
      <c r="B415" s="83" t="s">
        <v>147</v>
      </c>
      <c r="C415" s="83" t="s">
        <v>135</v>
      </c>
      <c r="D415" s="84" t="s">
        <v>104</v>
      </c>
      <c r="E415" s="83" t="s">
        <v>130</v>
      </c>
      <c r="F415" s="74">
        <v>229141</v>
      </c>
      <c r="G415" s="74">
        <f>H415-F415</f>
        <v>28032</v>
      </c>
      <c r="H415" s="74">
        <v>257173</v>
      </c>
      <c r="I415" s="74"/>
      <c r="J415" s="74">
        <v>275614</v>
      </c>
      <c r="K415" s="75"/>
      <c r="L415" s="75"/>
      <c r="M415" s="74">
        <f>H415+K415</f>
        <v>257173</v>
      </c>
      <c r="N415" s="75"/>
      <c r="O415" s="74">
        <f>P415-M415</f>
        <v>-25055</v>
      </c>
      <c r="P415" s="74">
        <v>232118</v>
      </c>
      <c r="Q415" s="74"/>
      <c r="R415" s="75"/>
      <c r="S415" s="74">
        <f>P415+R415</f>
        <v>232118</v>
      </c>
      <c r="T415" s="74"/>
      <c r="U415" s="76"/>
      <c r="V415" s="74">
        <f>U415+S415</f>
        <v>232118</v>
      </c>
      <c r="W415" s="74">
        <f>T415</f>
        <v>0</v>
      </c>
      <c r="X415" s="77"/>
      <c r="Y415" s="77"/>
      <c r="Z415" s="74">
        <f>V415+X415+Y415</f>
        <v>232118</v>
      </c>
      <c r="AA415" s="74">
        <f>W415+Y415</f>
        <v>0</v>
      </c>
      <c r="AB415" s="75">
        <v>-3</v>
      </c>
      <c r="AC415" s="76"/>
      <c r="AD415" s="76"/>
      <c r="AE415" s="75">
        <v>121</v>
      </c>
      <c r="AF415" s="75">
        <v>35</v>
      </c>
      <c r="AG415" s="76"/>
      <c r="AH415" s="74">
        <f>Z415+AB415+AC415+AD415+AE415+AF415+AG415</f>
        <v>232271</v>
      </c>
      <c r="AI415" s="74">
        <f>AA415+AG415</f>
        <v>0</v>
      </c>
      <c r="AJ415" s="74"/>
      <c r="AK415" s="74"/>
      <c r="AL415" s="76"/>
      <c r="AM415" s="76"/>
      <c r="AN415" s="74">
        <f>AH415+AJ415+AK415+AL415+AM415</f>
        <v>232271</v>
      </c>
      <c r="AO415" s="74">
        <f>AI415+AM415</f>
        <v>0</v>
      </c>
      <c r="AP415" s="75"/>
      <c r="AQ415" s="75"/>
      <c r="AR415" s="74">
        <f>AN415+AP415+AQ415</f>
        <v>232271</v>
      </c>
      <c r="AS415" s="74">
        <f>AO415+AQ415</f>
        <v>0</v>
      </c>
      <c r="AT415" s="76"/>
      <c r="AU415" s="76"/>
      <c r="AV415" s="76"/>
      <c r="AW415" s="74">
        <f>AR415+AT415+AU415+AV415</f>
        <v>232271</v>
      </c>
      <c r="AX415" s="74">
        <f>AS415+AV415</f>
        <v>0</v>
      </c>
      <c r="AY415" s="74"/>
      <c r="AZ415" s="74">
        <v>122</v>
      </c>
      <c r="BA415" s="74"/>
      <c r="BB415" s="75"/>
      <c r="BC415" s="75"/>
      <c r="BD415" s="74">
        <f>AW415+AY415+AZ415+BA415+BB415+BC415</f>
        <v>232393</v>
      </c>
      <c r="BE415" s="74">
        <f>AX415+BC415</f>
        <v>0</v>
      </c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</row>
    <row r="416" spans="1:72" s="16" customFormat="1" ht="42" customHeight="1">
      <c r="A416" s="82" t="s">
        <v>291</v>
      </c>
      <c r="B416" s="83" t="s">
        <v>147</v>
      </c>
      <c r="C416" s="83" t="s">
        <v>135</v>
      </c>
      <c r="D416" s="84" t="s">
        <v>292</v>
      </c>
      <c r="E416" s="83"/>
      <c r="F416" s="74"/>
      <c r="G416" s="74"/>
      <c r="H416" s="74"/>
      <c r="I416" s="74"/>
      <c r="J416" s="74"/>
      <c r="K416" s="75"/>
      <c r="L416" s="75"/>
      <c r="M416" s="74"/>
      <c r="N416" s="75"/>
      <c r="O416" s="74">
        <f aca="true" t="shared" si="477" ref="O416:AG417">O417</f>
        <v>20104</v>
      </c>
      <c r="P416" s="74">
        <f t="shared" si="477"/>
        <v>20104</v>
      </c>
      <c r="Q416" s="74">
        <f t="shared" si="477"/>
        <v>20104</v>
      </c>
      <c r="R416" s="74">
        <f t="shared" si="477"/>
        <v>0</v>
      </c>
      <c r="S416" s="74">
        <f t="shared" si="477"/>
        <v>20104</v>
      </c>
      <c r="T416" s="74">
        <f>T417</f>
        <v>20104</v>
      </c>
      <c r="U416" s="74">
        <f t="shared" si="477"/>
        <v>0</v>
      </c>
      <c r="V416" s="74">
        <f t="shared" si="477"/>
        <v>20104</v>
      </c>
      <c r="W416" s="74">
        <f t="shared" si="477"/>
        <v>20104</v>
      </c>
      <c r="X416" s="74">
        <f t="shared" si="477"/>
        <v>0</v>
      </c>
      <c r="Y416" s="74">
        <f t="shared" si="477"/>
        <v>0</v>
      </c>
      <c r="Z416" s="74">
        <f t="shared" si="477"/>
        <v>20104</v>
      </c>
      <c r="AA416" s="74">
        <f t="shared" si="477"/>
        <v>20104</v>
      </c>
      <c r="AB416" s="74">
        <f t="shared" si="477"/>
        <v>0</v>
      </c>
      <c r="AC416" s="74">
        <f t="shared" si="477"/>
        <v>0</v>
      </c>
      <c r="AD416" s="74">
        <f t="shared" si="477"/>
        <v>0</v>
      </c>
      <c r="AE416" s="74">
        <f t="shared" si="477"/>
        <v>0</v>
      </c>
      <c r="AF416" s="74">
        <f t="shared" si="477"/>
        <v>0</v>
      </c>
      <c r="AG416" s="74">
        <f t="shared" si="477"/>
        <v>0</v>
      </c>
      <c r="AH416" s="74">
        <f aca="true" t="shared" si="478" ref="AB416:AP417">AH417</f>
        <v>20104</v>
      </c>
      <c r="AI416" s="74">
        <f t="shared" si="478"/>
        <v>20104</v>
      </c>
      <c r="AJ416" s="74">
        <f t="shared" si="478"/>
        <v>0</v>
      </c>
      <c r="AK416" s="74">
        <f t="shared" si="478"/>
        <v>0</v>
      </c>
      <c r="AL416" s="74">
        <f t="shared" si="478"/>
        <v>0</v>
      </c>
      <c r="AM416" s="74">
        <f t="shared" si="478"/>
        <v>0</v>
      </c>
      <c r="AN416" s="74">
        <f t="shared" si="478"/>
        <v>20104</v>
      </c>
      <c r="AO416" s="74">
        <f t="shared" si="478"/>
        <v>20104</v>
      </c>
      <c r="AP416" s="74">
        <f t="shared" si="478"/>
        <v>0</v>
      </c>
      <c r="AQ416" s="74">
        <f aca="true" t="shared" si="479" ref="AP416:BE417">AQ417</f>
        <v>0</v>
      </c>
      <c r="AR416" s="74">
        <f t="shared" si="479"/>
        <v>20104</v>
      </c>
      <c r="AS416" s="74">
        <f t="shared" si="479"/>
        <v>20104</v>
      </c>
      <c r="AT416" s="74">
        <f t="shared" si="479"/>
        <v>0</v>
      </c>
      <c r="AU416" s="74">
        <f t="shared" si="479"/>
        <v>0</v>
      </c>
      <c r="AV416" s="74">
        <f t="shared" si="479"/>
        <v>0</v>
      </c>
      <c r="AW416" s="74">
        <f t="shared" si="479"/>
        <v>20104</v>
      </c>
      <c r="AX416" s="74">
        <f t="shared" si="479"/>
        <v>20104</v>
      </c>
      <c r="AY416" s="74">
        <f t="shared" si="479"/>
        <v>0</v>
      </c>
      <c r="AZ416" s="74">
        <f t="shared" si="479"/>
        <v>0</v>
      </c>
      <c r="BA416" s="74">
        <f t="shared" si="479"/>
        <v>0</v>
      </c>
      <c r="BB416" s="74">
        <f t="shared" si="479"/>
        <v>0</v>
      </c>
      <c r="BC416" s="74">
        <f t="shared" si="479"/>
        <v>0</v>
      </c>
      <c r="BD416" s="74">
        <f t="shared" si="479"/>
        <v>20104</v>
      </c>
      <c r="BE416" s="74">
        <f t="shared" si="479"/>
        <v>20104</v>
      </c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</row>
    <row r="417" spans="1:72" s="16" customFormat="1" ht="96.75" customHeight="1">
      <c r="A417" s="82" t="s">
        <v>290</v>
      </c>
      <c r="B417" s="83" t="s">
        <v>147</v>
      </c>
      <c r="C417" s="83" t="s">
        <v>135</v>
      </c>
      <c r="D417" s="84" t="s">
        <v>289</v>
      </c>
      <c r="E417" s="83"/>
      <c r="F417" s="74"/>
      <c r="G417" s="74"/>
      <c r="H417" s="74"/>
      <c r="I417" s="74"/>
      <c r="J417" s="74"/>
      <c r="K417" s="75"/>
      <c r="L417" s="75"/>
      <c r="M417" s="74"/>
      <c r="N417" s="75"/>
      <c r="O417" s="74">
        <f t="shared" si="477"/>
        <v>20104</v>
      </c>
      <c r="P417" s="74">
        <f t="shared" si="477"/>
        <v>20104</v>
      </c>
      <c r="Q417" s="74">
        <f t="shared" si="477"/>
        <v>20104</v>
      </c>
      <c r="R417" s="74">
        <f t="shared" si="477"/>
        <v>0</v>
      </c>
      <c r="S417" s="74">
        <f t="shared" si="477"/>
        <v>20104</v>
      </c>
      <c r="T417" s="74">
        <f>T418</f>
        <v>20104</v>
      </c>
      <c r="U417" s="74">
        <f t="shared" si="477"/>
        <v>0</v>
      </c>
      <c r="V417" s="74">
        <f t="shared" si="477"/>
        <v>20104</v>
      </c>
      <c r="W417" s="74">
        <f t="shared" si="477"/>
        <v>20104</v>
      </c>
      <c r="X417" s="74">
        <f t="shared" si="477"/>
        <v>0</v>
      </c>
      <c r="Y417" s="74">
        <f t="shared" si="477"/>
        <v>0</v>
      </c>
      <c r="Z417" s="74">
        <f t="shared" si="477"/>
        <v>20104</v>
      </c>
      <c r="AA417" s="74">
        <f t="shared" si="477"/>
        <v>20104</v>
      </c>
      <c r="AB417" s="74">
        <f t="shared" si="478"/>
        <v>0</v>
      </c>
      <c r="AC417" s="74">
        <f t="shared" si="478"/>
        <v>0</v>
      </c>
      <c r="AD417" s="74">
        <f t="shared" si="478"/>
        <v>0</v>
      </c>
      <c r="AE417" s="74">
        <f t="shared" si="478"/>
        <v>0</v>
      </c>
      <c r="AF417" s="74">
        <f t="shared" si="478"/>
        <v>0</v>
      </c>
      <c r="AG417" s="74">
        <f t="shared" si="478"/>
        <v>0</v>
      </c>
      <c r="AH417" s="74">
        <f t="shared" si="478"/>
        <v>20104</v>
      </c>
      <c r="AI417" s="74">
        <f t="shared" si="478"/>
        <v>20104</v>
      </c>
      <c r="AJ417" s="74">
        <f t="shared" si="478"/>
        <v>0</v>
      </c>
      <c r="AK417" s="74">
        <f t="shared" si="478"/>
        <v>0</v>
      </c>
      <c r="AL417" s="74">
        <f t="shared" si="478"/>
        <v>0</v>
      </c>
      <c r="AM417" s="74">
        <f t="shared" si="478"/>
        <v>0</v>
      </c>
      <c r="AN417" s="74">
        <f t="shared" si="478"/>
        <v>20104</v>
      </c>
      <c r="AO417" s="74">
        <f t="shared" si="478"/>
        <v>20104</v>
      </c>
      <c r="AP417" s="74">
        <f t="shared" si="479"/>
        <v>0</v>
      </c>
      <c r="AQ417" s="74">
        <f t="shared" si="479"/>
        <v>0</v>
      </c>
      <c r="AR417" s="74">
        <f t="shared" si="479"/>
        <v>20104</v>
      </c>
      <c r="AS417" s="74">
        <f t="shared" si="479"/>
        <v>20104</v>
      </c>
      <c r="AT417" s="74">
        <f t="shared" si="479"/>
        <v>0</v>
      </c>
      <c r="AU417" s="74">
        <f t="shared" si="479"/>
        <v>0</v>
      </c>
      <c r="AV417" s="74">
        <f t="shared" si="479"/>
        <v>0</v>
      </c>
      <c r="AW417" s="74">
        <f t="shared" si="479"/>
        <v>20104</v>
      </c>
      <c r="AX417" s="74">
        <f t="shared" si="479"/>
        <v>20104</v>
      </c>
      <c r="AY417" s="74">
        <f t="shared" si="479"/>
        <v>0</v>
      </c>
      <c r="AZ417" s="74">
        <f t="shared" si="479"/>
        <v>0</v>
      </c>
      <c r="BA417" s="74">
        <f t="shared" si="479"/>
        <v>0</v>
      </c>
      <c r="BB417" s="74">
        <f t="shared" si="479"/>
        <v>0</v>
      </c>
      <c r="BC417" s="74">
        <f t="shared" si="479"/>
        <v>0</v>
      </c>
      <c r="BD417" s="74">
        <f t="shared" si="479"/>
        <v>20104</v>
      </c>
      <c r="BE417" s="74">
        <f t="shared" si="479"/>
        <v>20104</v>
      </c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</row>
    <row r="418" spans="1:72" s="16" customFormat="1" ht="38.25" customHeight="1">
      <c r="A418" s="82" t="s">
        <v>129</v>
      </c>
      <c r="B418" s="83" t="s">
        <v>147</v>
      </c>
      <c r="C418" s="83" t="s">
        <v>135</v>
      </c>
      <c r="D418" s="84" t="s">
        <v>289</v>
      </c>
      <c r="E418" s="83" t="s">
        <v>130</v>
      </c>
      <c r="F418" s="74"/>
      <c r="G418" s="74"/>
      <c r="H418" s="74"/>
      <c r="I418" s="74"/>
      <c r="J418" s="74"/>
      <c r="K418" s="75"/>
      <c r="L418" s="75"/>
      <c r="M418" s="74"/>
      <c r="N418" s="75"/>
      <c r="O418" s="74">
        <f>P418-M418</f>
        <v>20104</v>
      </c>
      <c r="P418" s="74">
        <v>20104</v>
      </c>
      <c r="Q418" s="74">
        <v>20104</v>
      </c>
      <c r="R418" s="75"/>
      <c r="S418" s="74">
        <f>P418+R418</f>
        <v>20104</v>
      </c>
      <c r="T418" s="74">
        <v>20104</v>
      </c>
      <c r="U418" s="76"/>
      <c r="V418" s="74">
        <f>U418+S418</f>
        <v>20104</v>
      </c>
      <c r="W418" s="74">
        <f>T418</f>
        <v>20104</v>
      </c>
      <c r="X418" s="77"/>
      <c r="Y418" s="77"/>
      <c r="Z418" s="74">
        <f>V418+X418+Y418</f>
        <v>20104</v>
      </c>
      <c r="AA418" s="74">
        <f>W418+Y418</f>
        <v>20104</v>
      </c>
      <c r="AB418" s="76"/>
      <c r="AC418" s="76"/>
      <c r="AD418" s="76"/>
      <c r="AE418" s="76"/>
      <c r="AF418" s="76"/>
      <c r="AG418" s="76"/>
      <c r="AH418" s="74">
        <f>Z418+AB418+AC418+AD418+AE418+AF418+AG418</f>
        <v>20104</v>
      </c>
      <c r="AI418" s="74">
        <f>AA418+AG418</f>
        <v>20104</v>
      </c>
      <c r="AJ418" s="74"/>
      <c r="AK418" s="74"/>
      <c r="AL418" s="76"/>
      <c r="AM418" s="76"/>
      <c r="AN418" s="74">
        <f>AH418+AJ418+AK418+AL418+AM418</f>
        <v>20104</v>
      </c>
      <c r="AO418" s="74">
        <f>AI418+AM418</f>
        <v>20104</v>
      </c>
      <c r="AP418" s="75"/>
      <c r="AQ418" s="75"/>
      <c r="AR418" s="74">
        <f>AN418+AP418+AQ418</f>
        <v>20104</v>
      </c>
      <c r="AS418" s="74">
        <f>AO418+AQ418</f>
        <v>20104</v>
      </c>
      <c r="AT418" s="76"/>
      <c r="AU418" s="76"/>
      <c r="AV418" s="76"/>
      <c r="AW418" s="74">
        <f>AR418+AT418+AU418+AV418</f>
        <v>20104</v>
      </c>
      <c r="AX418" s="74">
        <f>AS418+AV418</f>
        <v>20104</v>
      </c>
      <c r="AY418" s="74"/>
      <c r="AZ418" s="74"/>
      <c r="BA418" s="74"/>
      <c r="BB418" s="75"/>
      <c r="BC418" s="75"/>
      <c r="BD418" s="74">
        <f>AW418+AY418+AZ418+BA418+BB418+BC418</f>
        <v>20104</v>
      </c>
      <c r="BE418" s="74">
        <f>AX418+BC418</f>
        <v>20104</v>
      </c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</row>
    <row r="419" spans="1:72" s="16" customFormat="1" ht="18" customHeight="1">
      <c r="A419" s="82"/>
      <c r="B419" s="83"/>
      <c r="C419" s="83"/>
      <c r="D419" s="84"/>
      <c r="E419" s="83"/>
      <c r="F419" s="74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6"/>
      <c r="V419" s="75"/>
      <c r="W419" s="75"/>
      <c r="X419" s="77"/>
      <c r="Y419" s="77"/>
      <c r="Z419" s="74"/>
      <c r="AA419" s="74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5"/>
      <c r="AQ419" s="75"/>
      <c r="AR419" s="75"/>
      <c r="AS419" s="75"/>
      <c r="AT419" s="76"/>
      <c r="AU419" s="76"/>
      <c r="AV419" s="76"/>
      <c r="AW419" s="76"/>
      <c r="AX419" s="76"/>
      <c r="AY419" s="75"/>
      <c r="AZ419" s="75"/>
      <c r="BA419" s="75"/>
      <c r="BB419" s="75"/>
      <c r="BC419" s="75"/>
      <c r="BD419" s="75"/>
      <c r="BE419" s="7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</row>
    <row r="420" spans="1:72" s="10" customFormat="1" ht="42.75" customHeight="1">
      <c r="A420" s="68" t="s">
        <v>1</v>
      </c>
      <c r="B420" s="69" t="s">
        <v>147</v>
      </c>
      <c r="C420" s="69" t="s">
        <v>159</v>
      </c>
      <c r="D420" s="80"/>
      <c r="E420" s="69"/>
      <c r="F420" s="81">
        <f aca="true" t="shared" si="480" ref="F420:U421">F421</f>
        <v>90724</v>
      </c>
      <c r="G420" s="81">
        <f t="shared" si="480"/>
        <v>20756</v>
      </c>
      <c r="H420" s="81">
        <f t="shared" si="480"/>
        <v>111480</v>
      </c>
      <c r="I420" s="81">
        <f t="shared" si="480"/>
        <v>0</v>
      </c>
      <c r="J420" s="81">
        <f t="shared" si="480"/>
        <v>120990</v>
      </c>
      <c r="K420" s="81">
        <f t="shared" si="480"/>
        <v>0</v>
      </c>
      <c r="L420" s="81">
        <f t="shared" si="480"/>
        <v>0</v>
      </c>
      <c r="M420" s="81">
        <f t="shared" si="480"/>
        <v>111480</v>
      </c>
      <c r="N420" s="81">
        <f t="shared" si="480"/>
        <v>0</v>
      </c>
      <c r="O420" s="81">
        <f t="shared" si="480"/>
        <v>-28506</v>
      </c>
      <c r="P420" s="81">
        <f t="shared" si="480"/>
        <v>82974</v>
      </c>
      <c r="Q420" s="81">
        <f t="shared" si="480"/>
        <v>0</v>
      </c>
      <c r="R420" s="81">
        <f t="shared" si="480"/>
        <v>0</v>
      </c>
      <c r="S420" s="81">
        <f t="shared" si="480"/>
        <v>82974</v>
      </c>
      <c r="T420" s="81">
        <f t="shared" si="480"/>
        <v>0</v>
      </c>
      <c r="U420" s="81">
        <f t="shared" si="480"/>
        <v>0</v>
      </c>
      <c r="V420" s="81">
        <f aca="true" t="shared" si="481" ref="U420:AJ421">V421</f>
        <v>82974</v>
      </c>
      <c r="W420" s="81">
        <f t="shared" si="481"/>
        <v>0</v>
      </c>
      <c r="X420" s="81">
        <f t="shared" si="481"/>
        <v>0</v>
      </c>
      <c r="Y420" s="81">
        <f t="shared" si="481"/>
        <v>0</v>
      </c>
      <c r="Z420" s="81">
        <f t="shared" si="481"/>
        <v>82974</v>
      </c>
      <c r="AA420" s="81">
        <f t="shared" si="481"/>
        <v>0</v>
      </c>
      <c r="AB420" s="81">
        <f t="shared" si="481"/>
        <v>-172</v>
      </c>
      <c r="AC420" s="81">
        <f t="shared" si="481"/>
        <v>1028</v>
      </c>
      <c r="AD420" s="81">
        <f t="shared" si="481"/>
        <v>2</v>
      </c>
      <c r="AE420" s="81">
        <f t="shared" si="481"/>
        <v>229</v>
      </c>
      <c r="AF420" s="81">
        <f t="shared" si="481"/>
        <v>167</v>
      </c>
      <c r="AG420" s="81">
        <f t="shared" si="481"/>
        <v>0</v>
      </c>
      <c r="AH420" s="81">
        <f t="shared" si="481"/>
        <v>84228</v>
      </c>
      <c r="AI420" s="81">
        <f t="shared" si="481"/>
        <v>0</v>
      </c>
      <c r="AJ420" s="81">
        <f t="shared" si="481"/>
        <v>1520</v>
      </c>
      <c r="AK420" s="81">
        <f aca="true" t="shared" si="482" ref="AI420:AX421">AK421</f>
        <v>0</v>
      </c>
      <c r="AL420" s="81">
        <f t="shared" si="482"/>
        <v>0</v>
      </c>
      <c r="AM420" s="81">
        <f t="shared" si="482"/>
        <v>0</v>
      </c>
      <c r="AN420" s="81">
        <f t="shared" si="482"/>
        <v>85748</v>
      </c>
      <c r="AO420" s="81">
        <f t="shared" si="482"/>
        <v>0</v>
      </c>
      <c r="AP420" s="81">
        <f t="shared" si="482"/>
        <v>0</v>
      </c>
      <c r="AQ420" s="81">
        <f t="shared" si="482"/>
        <v>0</v>
      </c>
      <c r="AR420" s="81">
        <f t="shared" si="482"/>
        <v>85748</v>
      </c>
      <c r="AS420" s="81">
        <f t="shared" si="482"/>
        <v>0</v>
      </c>
      <c r="AT420" s="81">
        <f t="shared" si="482"/>
        <v>0</v>
      </c>
      <c r="AU420" s="81">
        <f t="shared" si="482"/>
        <v>0</v>
      </c>
      <c r="AV420" s="81">
        <f t="shared" si="482"/>
        <v>0</v>
      </c>
      <c r="AW420" s="81">
        <f t="shared" si="482"/>
        <v>85748</v>
      </c>
      <c r="AX420" s="81">
        <f t="shared" si="482"/>
        <v>0</v>
      </c>
      <c r="AY420" s="81">
        <f aca="true" t="shared" si="483" ref="AX420:BE421">AY421</f>
        <v>0</v>
      </c>
      <c r="AZ420" s="81">
        <f t="shared" si="483"/>
        <v>193</v>
      </c>
      <c r="BA420" s="81">
        <f t="shared" si="483"/>
        <v>0</v>
      </c>
      <c r="BB420" s="81">
        <f t="shared" si="483"/>
        <v>0</v>
      </c>
      <c r="BC420" s="81">
        <f t="shared" si="483"/>
        <v>0</v>
      </c>
      <c r="BD420" s="81">
        <f t="shared" si="483"/>
        <v>85941</v>
      </c>
      <c r="BE420" s="81">
        <f t="shared" si="483"/>
        <v>0</v>
      </c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</row>
    <row r="421" spans="1:72" s="27" customFormat="1" ht="27.75" customHeight="1">
      <c r="A421" s="82" t="s">
        <v>101</v>
      </c>
      <c r="B421" s="83" t="s">
        <v>147</v>
      </c>
      <c r="C421" s="83" t="s">
        <v>159</v>
      </c>
      <c r="D421" s="84" t="s">
        <v>102</v>
      </c>
      <c r="E421" s="83"/>
      <c r="F421" s="85">
        <f t="shared" si="480"/>
        <v>90724</v>
      </c>
      <c r="G421" s="85">
        <f t="shared" si="480"/>
        <v>20756</v>
      </c>
      <c r="H421" s="85">
        <f t="shared" si="480"/>
        <v>111480</v>
      </c>
      <c r="I421" s="85">
        <f t="shared" si="480"/>
        <v>0</v>
      </c>
      <c r="J421" s="85">
        <f t="shared" si="480"/>
        <v>120990</v>
      </c>
      <c r="K421" s="85">
        <f t="shared" si="480"/>
        <v>0</v>
      </c>
      <c r="L421" s="85">
        <f t="shared" si="480"/>
        <v>0</v>
      </c>
      <c r="M421" s="85">
        <f t="shared" si="480"/>
        <v>111480</v>
      </c>
      <c r="N421" s="85">
        <f t="shared" si="480"/>
        <v>0</v>
      </c>
      <c r="O421" s="85">
        <f t="shared" si="480"/>
        <v>-28506</v>
      </c>
      <c r="P421" s="85">
        <f t="shared" si="480"/>
        <v>82974</v>
      </c>
      <c r="Q421" s="85">
        <f t="shared" si="480"/>
        <v>0</v>
      </c>
      <c r="R421" s="85">
        <f t="shared" si="480"/>
        <v>0</v>
      </c>
      <c r="S421" s="85">
        <f t="shared" si="480"/>
        <v>82974</v>
      </c>
      <c r="T421" s="85">
        <f t="shared" si="480"/>
        <v>0</v>
      </c>
      <c r="U421" s="85">
        <f t="shared" si="481"/>
        <v>0</v>
      </c>
      <c r="V421" s="85">
        <f t="shared" si="481"/>
        <v>82974</v>
      </c>
      <c r="W421" s="85">
        <f t="shared" si="481"/>
        <v>0</v>
      </c>
      <c r="X421" s="85">
        <f t="shared" si="481"/>
        <v>0</v>
      </c>
      <c r="Y421" s="85">
        <f t="shared" si="481"/>
        <v>0</v>
      </c>
      <c r="Z421" s="85">
        <f t="shared" si="481"/>
        <v>82974</v>
      </c>
      <c r="AA421" s="85">
        <f t="shared" si="481"/>
        <v>0</v>
      </c>
      <c r="AB421" s="85">
        <f t="shared" si="481"/>
        <v>-172</v>
      </c>
      <c r="AC421" s="85">
        <f t="shared" si="481"/>
        <v>1028</v>
      </c>
      <c r="AD421" s="85">
        <f t="shared" si="481"/>
        <v>2</v>
      </c>
      <c r="AE421" s="85">
        <f t="shared" si="481"/>
        <v>229</v>
      </c>
      <c r="AF421" s="85">
        <f t="shared" si="481"/>
        <v>167</v>
      </c>
      <c r="AG421" s="85">
        <f t="shared" si="481"/>
        <v>0</v>
      </c>
      <c r="AH421" s="85">
        <f t="shared" si="481"/>
        <v>84228</v>
      </c>
      <c r="AI421" s="85">
        <f t="shared" si="482"/>
        <v>0</v>
      </c>
      <c r="AJ421" s="85">
        <f t="shared" si="482"/>
        <v>1520</v>
      </c>
      <c r="AK421" s="85">
        <f t="shared" si="482"/>
        <v>0</v>
      </c>
      <c r="AL421" s="85">
        <f t="shared" si="482"/>
        <v>0</v>
      </c>
      <c r="AM421" s="85">
        <f t="shared" si="482"/>
        <v>0</v>
      </c>
      <c r="AN421" s="85">
        <f t="shared" si="482"/>
        <v>85748</v>
      </c>
      <c r="AO421" s="85">
        <f t="shared" si="482"/>
        <v>0</v>
      </c>
      <c r="AP421" s="85">
        <f t="shared" si="482"/>
        <v>0</v>
      </c>
      <c r="AQ421" s="85">
        <f t="shared" si="482"/>
        <v>0</v>
      </c>
      <c r="AR421" s="85">
        <f t="shared" si="482"/>
        <v>85748</v>
      </c>
      <c r="AS421" s="85">
        <f t="shared" si="482"/>
        <v>0</v>
      </c>
      <c r="AT421" s="85">
        <f t="shared" si="482"/>
        <v>0</v>
      </c>
      <c r="AU421" s="85">
        <f t="shared" si="482"/>
        <v>0</v>
      </c>
      <c r="AV421" s="85">
        <f t="shared" si="482"/>
        <v>0</v>
      </c>
      <c r="AW421" s="85">
        <f t="shared" si="482"/>
        <v>85748</v>
      </c>
      <c r="AX421" s="85">
        <f t="shared" si="483"/>
        <v>0</v>
      </c>
      <c r="AY421" s="85">
        <f t="shared" si="483"/>
        <v>0</v>
      </c>
      <c r="AZ421" s="85">
        <f t="shared" si="483"/>
        <v>193</v>
      </c>
      <c r="BA421" s="85">
        <f t="shared" si="483"/>
        <v>0</v>
      </c>
      <c r="BB421" s="85">
        <f t="shared" si="483"/>
        <v>0</v>
      </c>
      <c r="BC421" s="85">
        <f t="shared" si="483"/>
        <v>0</v>
      </c>
      <c r="BD421" s="85">
        <f t="shared" si="483"/>
        <v>85941</v>
      </c>
      <c r="BE421" s="85">
        <f t="shared" si="483"/>
        <v>0</v>
      </c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</row>
    <row r="422" spans="1:72" s="10" customFormat="1" ht="39" customHeight="1">
      <c r="A422" s="82" t="s">
        <v>129</v>
      </c>
      <c r="B422" s="83" t="s">
        <v>147</v>
      </c>
      <c r="C422" s="83" t="s">
        <v>159</v>
      </c>
      <c r="D422" s="84" t="s">
        <v>102</v>
      </c>
      <c r="E422" s="83" t="s">
        <v>130</v>
      </c>
      <c r="F422" s="74">
        <v>90724</v>
      </c>
      <c r="G422" s="74">
        <f>H422-F422</f>
        <v>20756</v>
      </c>
      <c r="H422" s="74">
        <v>111480</v>
      </c>
      <c r="I422" s="74"/>
      <c r="J422" s="74">
        <v>120990</v>
      </c>
      <c r="K422" s="67"/>
      <c r="L422" s="67"/>
      <c r="M422" s="74">
        <f>H422+K422</f>
        <v>111480</v>
      </c>
      <c r="N422" s="75"/>
      <c r="O422" s="74">
        <f>P422-M422</f>
        <v>-28506</v>
      </c>
      <c r="P422" s="74">
        <v>82974</v>
      </c>
      <c r="Q422" s="74"/>
      <c r="R422" s="67"/>
      <c r="S422" s="74">
        <f>P422+R422</f>
        <v>82974</v>
      </c>
      <c r="T422" s="74"/>
      <c r="U422" s="66"/>
      <c r="V422" s="74">
        <f>U422+S422</f>
        <v>82974</v>
      </c>
      <c r="W422" s="74">
        <f>T422</f>
        <v>0</v>
      </c>
      <c r="X422" s="79"/>
      <c r="Y422" s="79"/>
      <c r="Z422" s="74">
        <f>V422+X422+Y422</f>
        <v>82974</v>
      </c>
      <c r="AA422" s="74">
        <f>W422+Y422</f>
        <v>0</v>
      </c>
      <c r="AB422" s="67">
        <v>-172</v>
      </c>
      <c r="AC422" s="75">
        <v>1028</v>
      </c>
      <c r="AD422" s="75">
        <v>2</v>
      </c>
      <c r="AE422" s="75">
        <v>229</v>
      </c>
      <c r="AF422" s="75">
        <v>167</v>
      </c>
      <c r="AG422" s="66"/>
      <c r="AH422" s="74">
        <f>Z422+AB422+AC422+AD422+AE422+AF422+AG422</f>
        <v>84228</v>
      </c>
      <c r="AI422" s="74">
        <f>AA422+AG422</f>
        <v>0</v>
      </c>
      <c r="AJ422" s="74">
        <v>1520</v>
      </c>
      <c r="AK422" s="74"/>
      <c r="AL422" s="66"/>
      <c r="AM422" s="66"/>
      <c r="AN422" s="74">
        <f>AH422+AJ422+AK422+AL422+AM422</f>
        <v>85748</v>
      </c>
      <c r="AO422" s="74">
        <f>AI422+AM422</f>
        <v>0</v>
      </c>
      <c r="AP422" s="67"/>
      <c r="AQ422" s="67"/>
      <c r="AR422" s="74">
        <f>AN422+AP422+AQ422</f>
        <v>85748</v>
      </c>
      <c r="AS422" s="74">
        <f>AO422+AQ422</f>
        <v>0</v>
      </c>
      <c r="AT422" s="66"/>
      <c r="AU422" s="66"/>
      <c r="AV422" s="66"/>
      <c r="AW422" s="74">
        <f>AR422+AT422+AU422+AV422</f>
        <v>85748</v>
      </c>
      <c r="AX422" s="74">
        <f>AS422+AV422</f>
        <v>0</v>
      </c>
      <c r="AY422" s="74"/>
      <c r="AZ422" s="74">
        <v>193</v>
      </c>
      <c r="BA422" s="74"/>
      <c r="BB422" s="67"/>
      <c r="BC422" s="67"/>
      <c r="BD422" s="74">
        <f>AW422+AY422+AZ422+BA422+BB422+BC422</f>
        <v>85941</v>
      </c>
      <c r="BE422" s="74">
        <f>AX422+BC422</f>
        <v>0</v>
      </c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</row>
    <row r="423" spans="1:72" s="10" customFormat="1" ht="16.5">
      <c r="A423" s="82"/>
      <c r="B423" s="83"/>
      <c r="C423" s="83"/>
      <c r="D423" s="84"/>
      <c r="E423" s="83"/>
      <c r="F423" s="65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6"/>
      <c r="V423" s="67"/>
      <c r="W423" s="67"/>
      <c r="X423" s="79"/>
      <c r="Y423" s="79"/>
      <c r="Z423" s="65"/>
      <c r="AA423" s="65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7"/>
      <c r="AQ423" s="67"/>
      <c r="AR423" s="67"/>
      <c r="AS423" s="67"/>
      <c r="AT423" s="66"/>
      <c r="AU423" s="66"/>
      <c r="AV423" s="66"/>
      <c r="AW423" s="66"/>
      <c r="AX423" s="66"/>
      <c r="AY423" s="67"/>
      <c r="AZ423" s="67"/>
      <c r="BA423" s="67"/>
      <c r="BB423" s="67"/>
      <c r="BC423" s="67"/>
      <c r="BD423" s="67"/>
      <c r="BE423" s="67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</row>
    <row r="424" spans="1:72" s="10" customFormat="1" ht="26.25" customHeight="1">
      <c r="A424" s="68" t="s">
        <v>4</v>
      </c>
      <c r="B424" s="69" t="s">
        <v>147</v>
      </c>
      <c r="C424" s="69" t="s">
        <v>154</v>
      </c>
      <c r="D424" s="80"/>
      <c r="E424" s="69"/>
      <c r="F424" s="81">
        <f aca="true" t="shared" si="484" ref="F424:P424">F425+F427+F429+F431</f>
        <v>57972</v>
      </c>
      <c r="G424" s="81">
        <f t="shared" si="484"/>
        <v>2346</v>
      </c>
      <c r="H424" s="81">
        <f t="shared" si="484"/>
        <v>60318</v>
      </c>
      <c r="I424" s="81">
        <f t="shared" si="484"/>
        <v>0</v>
      </c>
      <c r="J424" s="81">
        <f t="shared" si="484"/>
        <v>51691</v>
      </c>
      <c r="K424" s="81">
        <f t="shared" si="484"/>
        <v>0</v>
      </c>
      <c r="L424" s="81">
        <f t="shared" si="484"/>
        <v>0</v>
      </c>
      <c r="M424" s="81">
        <f t="shared" si="484"/>
        <v>60318</v>
      </c>
      <c r="N424" s="81">
        <f t="shared" si="484"/>
        <v>0</v>
      </c>
      <c r="O424" s="81">
        <f t="shared" si="484"/>
        <v>-25544</v>
      </c>
      <c r="P424" s="81">
        <f t="shared" si="484"/>
        <v>34774</v>
      </c>
      <c r="Q424" s="81">
        <f aca="true" t="shared" si="485" ref="Q424:V424">Q425+Q427+Q429+Q431</f>
        <v>0</v>
      </c>
      <c r="R424" s="81">
        <f t="shared" si="485"/>
        <v>0</v>
      </c>
      <c r="S424" s="81">
        <f t="shared" si="485"/>
        <v>34774</v>
      </c>
      <c r="T424" s="81">
        <f t="shared" si="485"/>
        <v>0</v>
      </c>
      <c r="U424" s="81">
        <f t="shared" si="485"/>
        <v>0</v>
      </c>
      <c r="V424" s="81">
        <f t="shared" si="485"/>
        <v>34774</v>
      </c>
      <c r="W424" s="81">
        <f>W425+W427+W429+W431</f>
        <v>0</v>
      </c>
      <c r="X424" s="81">
        <f>X425+X427+X429+X431</f>
        <v>0</v>
      </c>
      <c r="Y424" s="81">
        <f>Y425+Y427+Y429+Y431</f>
        <v>0</v>
      </c>
      <c r="Z424" s="81">
        <f>Z425+Z427+Z429+Z431</f>
        <v>34774</v>
      </c>
      <c r="AA424" s="81">
        <f aca="true" t="shared" si="486" ref="AA424:AH424">AA425+AA427+AA429+AA431</f>
        <v>0</v>
      </c>
      <c r="AB424" s="81">
        <f t="shared" si="486"/>
        <v>-287</v>
      </c>
      <c r="AC424" s="81">
        <f>AC425+AC427+AC429+AC431</f>
        <v>0</v>
      </c>
      <c r="AD424" s="81">
        <f>AD425+AD427+AD429+AD431</f>
        <v>7</v>
      </c>
      <c r="AE424" s="81">
        <f>AE425+AE427+AE429+AE431</f>
        <v>389</v>
      </c>
      <c r="AF424" s="81">
        <f>AF425+AF427+AF429+AF431</f>
        <v>124</v>
      </c>
      <c r="AG424" s="81">
        <f t="shared" si="486"/>
        <v>0</v>
      </c>
      <c r="AH424" s="81">
        <f t="shared" si="486"/>
        <v>35007</v>
      </c>
      <c r="AI424" s="81">
        <f aca="true" t="shared" si="487" ref="AI424:AO424">AI425+AI427+AI429+AI431</f>
        <v>0</v>
      </c>
      <c r="AJ424" s="81">
        <f t="shared" si="487"/>
        <v>-50</v>
      </c>
      <c r="AK424" s="81">
        <f t="shared" si="487"/>
        <v>0</v>
      </c>
      <c r="AL424" s="81">
        <f t="shared" si="487"/>
        <v>0</v>
      </c>
      <c r="AM424" s="81">
        <f t="shared" si="487"/>
        <v>147299</v>
      </c>
      <c r="AN424" s="81">
        <f t="shared" si="487"/>
        <v>182256</v>
      </c>
      <c r="AO424" s="81">
        <f t="shared" si="487"/>
        <v>147299</v>
      </c>
      <c r="AP424" s="81">
        <f aca="true" t="shared" si="488" ref="AP424:AX424">AP425+AP427+AP429+AP431</f>
        <v>0</v>
      </c>
      <c r="AQ424" s="81">
        <f t="shared" si="488"/>
        <v>0</v>
      </c>
      <c r="AR424" s="81">
        <f t="shared" si="488"/>
        <v>182256</v>
      </c>
      <c r="AS424" s="81">
        <f t="shared" si="488"/>
        <v>147299</v>
      </c>
      <c r="AT424" s="81">
        <f t="shared" si="488"/>
        <v>0</v>
      </c>
      <c r="AU424" s="81">
        <f t="shared" si="488"/>
        <v>0</v>
      </c>
      <c r="AV424" s="81">
        <f t="shared" si="488"/>
        <v>0</v>
      </c>
      <c r="AW424" s="81">
        <f t="shared" si="488"/>
        <v>182256</v>
      </c>
      <c r="AX424" s="81">
        <f t="shared" si="488"/>
        <v>147299</v>
      </c>
      <c r="AY424" s="81">
        <f aca="true" t="shared" si="489" ref="AY424:BE424">AY425+AY427+AY429+AY431</f>
        <v>0</v>
      </c>
      <c r="AZ424" s="81">
        <f t="shared" si="489"/>
        <v>1069</v>
      </c>
      <c r="BA424" s="81">
        <f>BA425+BA427+BA429+BA431</f>
        <v>-17</v>
      </c>
      <c r="BB424" s="81">
        <f t="shared" si="489"/>
        <v>0</v>
      </c>
      <c r="BC424" s="81">
        <f t="shared" si="489"/>
        <v>0</v>
      </c>
      <c r="BD424" s="81">
        <f t="shared" si="489"/>
        <v>183308</v>
      </c>
      <c r="BE424" s="81">
        <f t="shared" si="489"/>
        <v>147299</v>
      </c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</row>
    <row r="425" spans="1:72" s="10" customFormat="1" ht="68.25" customHeight="1">
      <c r="A425" s="82" t="s">
        <v>151</v>
      </c>
      <c r="B425" s="83" t="s">
        <v>147</v>
      </c>
      <c r="C425" s="83" t="s">
        <v>154</v>
      </c>
      <c r="D425" s="84" t="s">
        <v>5</v>
      </c>
      <c r="E425" s="83"/>
      <c r="F425" s="85">
        <f aca="true" t="shared" si="490" ref="F425:BE425">F426</f>
        <v>6269</v>
      </c>
      <c r="G425" s="85">
        <f t="shared" si="490"/>
        <v>6880</v>
      </c>
      <c r="H425" s="85">
        <f t="shared" si="490"/>
        <v>13149</v>
      </c>
      <c r="I425" s="85">
        <f t="shared" si="490"/>
        <v>0</v>
      </c>
      <c r="J425" s="85">
        <f t="shared" si="490"/>
        <v>0</v>
      </c>
      <c r="K425" s="85">
        <f t="shared" si="490"/>
        <v>0</v>
      </c>
      <c r="L425" s="85">
        <f t="shared" si="490"/>
        <v>0</v>
      </c>
      <c r="M425" s="85">
        <f t="shared" si="490"/>
        <v>13149</v>
      </c>
      <c r="N425" s="85">
        <f t="shared" si="490"/>
        <v>0</v>
      </c>
      <c r="O425" s="85">
        <f t="shared" si="490"/>
        <v>-5649</v>
      </c>
      <c r="P425" s="85">
        <f t="shared" si="490"/>
        <v>7500</v>
      </c>
      <c r="Q425" s="85">
        <f t="shared" si="490"/>
        <v>0</v>
      </c>
      <c r="R425" s="85">
        <f t="shared" si="490"/>
        <v>0</v>
      </c>
      <c r="S425" s="85">
        <f t="shared" si="490"/>
        <v>7500</v>
      </c>
      <c r="T425" s="85">
        <f t="shared" si="490"/>
        <v>0</v>
      </c>
      <c r="U425" s="85">
        <f t="shared" si="490"/>
        <v>0</v>
      </c>
      <c r="V425" s="85">
        <f t="shared" si="490"/>
        <v>7500</v>
      </c>
      <c r="W425" s="85">
        <f t="shared" si="490"/>
        <v>0</v>
      </c>
      <c r="X425" s="85">
        <f t="shared" si="490"/>
        <v>0</v>
      </c>
      <c r="Y425" s="85">
        <f t="shared" si="490"/>
        <v>0</v>
      </c>
      <c r="Z425" s="85">
        <f t="shared" si="490"/>
        <v>7500</v>
      </c>
      <c r="AA425" s="85">
        <f t="shared" si="490"/>
        <v>0</v>
      </c>
      <c r="AB425" s="85">
        <f t="shared" si="490"/>
        <v>0</v>
      </c>
      <c r="AC425" s="85">
        <f t="shared" si="490"/>
        <v>0</v>
      </c>
      <c r="AD425" s="85">
        <f t="shared" si="490"/>
        <v>0</v>
      </c>
      <c r="AE425" s="85">
        <f t="shared" si="490"/>
        <v>0</v>
      </c>
      <c r="AF425" s="85">
        <f t="shared" si="490"/>
        <v>0</v>
      </c>
      <c r="AG425" s="85">
        <f t="shared" si="490"/>
        <v>0</v>
      </c>
      <c r="AH425" s="85">
        <f t="shared" si="490"/>
        <v>7500</v>
      </c>
      <c r="AI425" s="85">
        <f t="shared" si="490"/>
        <v>0</v>
      </c>
      <c r="AJ425" s="85">
        <f t="shared" si="490"/>
        <v>0</v>
      </c>
      <c r="AK425" s="85">
        <f t="shared" si="490"/>
        <v>0</v>
      </c>
      <c r="AL425" s="85">
        <f t="shared" si="490"/>
        <v>0</v>
      </c>
      <c r="AM425" s="85">
        <f t="shared" si="490"/>
        <v>0</v>
      </c>
      <c r="AN425" s="85">
        <f t="shared" si="490"/>
        <v>7500</v>
      </c>
      <c r="AO425" s="85">
        <f t="shared" si="490"/>
        <v>0</v>
      </c>
      <c r="AP425" s="85">
        <f t="shared" si="490"/>
        <v>0</v>
      </c>
      <c r="AQ425" s="85">
        <f t="shared" si="490"/>
        <v>0</v>
      </c>
      <c r="AR425" s="85">
        <f t="shared" si="490"/>
        <v>7500</v>
      </c>
      <c r="AS425" s="85">
        <f t="shared" si="490"/>
        <v>0</v>
      </c>
      <c r="AT425" s="85">
        <f t="shared" si="490"/>
        <v>0</v>
      </c>
      <c r="AU425" s="85">
        <f t="shared" si="490"/>
        <v>0</v>
      </c>
      <c r="AV425" s="85">
        <f t="shared" si="490"/>
        <v>0</v>
      </c>
      <c r="AW425" s="85">
        <f t="shared" si="490"/>
        <v>7500</v>
      </c>
      <c r="AX425" s="85">
        <f t="shared" si="490"/>
        <v>0</v>
      </c>
      <c r="AY425" s="85">
        <f t="shared" si="490"/>
        <v>0</v>
      </c>
      <c r="AZ425" s="85">
        <f t="shared" si="490"/>
        <v>0</v>
      </c>
      <c r="BA425" s="85">
        <f t="shared" si="490"/>
        <v>0</v>
      </c>
      <c r="BB425" s="85">
        <f t="shared" si="490"/>
        <v>0</v>
      </c>
      <c r="BC425" s="85">
        <f t="shared" si="490"/>
        <v>0</v>
      </c>
      <c r="BD425" s="85">
        <f t="shared" si="490"/>
        <v>7500</v>
      </c>
      <c r="BE425" s="85">
        <f t="shared" si="490"/>
        <v>0</v>
      </c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</row>
    <row r="426" spans="1:72" s="10" customFormat="1" ht="105.75" customHeight="1">
      <c r="A426" s="82" t="s">
        <v>252</v>
      </c>
      <c r="B426" s="83" t="s">
        <v>147</v>
      </c>
      <c r="C426" s="83" t="s">
        <v>154</v>
      </c>
      <c r="D426" s="84" t="s">
        <v>38</v>
      </c>
      <c r="E426" s="83" t="s">
        <v>152</v>
      </c>
      <c r="F426" s="74">
        <v>6269</v>
      </c>
      <c r="G426" s="74">
        <f>H426-F426</f>
        <v>6880</v>
      </c>
      <c r="H426" s="74">
        <v>13149</v>
      </c>
      <c r="I426" s="67"/>
      <c r="J426" s="67"/>
      <c r="K426" s="67"/>
      <c r="L426" s="67"/>
      <c r="M426" s="74">
        <f>H426+K426</f>
        <v>13149</v>
      </c>
      <c r="N426" s="75"/>
      <c r="O426" s="74">
        <f>P426-M426</f>
        <v>-5649</v>
      </c>
      <c r="P426" s="74">
        <v>7500</v>
      </c>
      <c r="Q426" s="74"/>
      <c r="R426" s="67"/>
      <c r="S426" s="74">
        <f>P426+R426</f>
        <v>7500</v>
      </c>
      <c r="T426" s="74"/>
      <c r="U426" s="66"/>
      <c r="V426" s="74">
        <f>U426+S426</f>
        <v>7500</v>
      </c>
      <c r="W426" s="74">
        <f>T426</f>
        <v>0</v>
      </c>
      <c r="X426" s="79"/>
      <c r="Y426" s="79"/>
      <c r="Z426" s="74">
        <f>V426+X426+Y426</f>
        <v>7500</v>
      </c>
      <c r="AA426" s="74">
        <f>W426+Y426</f>
        <v>0</v>
      </c>
      <c r="AB426" s="66"/>
      <c r="AC426" s="66"/>
      <c r="AD426" s="66"/>
      <c r="AE426" s="66"/>
      <c r="AF426" s="66"/>
      <c r="AG426" s="66"/>
      <c r="AH426" s="74">
        <f>Z426+AB426+AC426+AD426+AE426+AF426+AG426</f>
        <v>7500</v>
      </c>
      <c r="AI426" s="74">
        <f>AA426+AG426</f>
        <v>0</v>
      </c>
      <c r="AJ426" s="74"/>
      <c r="AK426" s="74"/>
      <c r="AL426" s="66"/>
      <c r="AM426" s="66"/>
      <c r="AN426" s="74">
        <f>AH426+AJ426+AK426+AL426+AM426</f>
        <v>7500</v>
      </c>
      <c r="AO426" s="74">
        <f>AI426+AM426</f>
        <v>0</v>
      </c>
      <c r="AP426" s="67"/>
      <c r="AQ426" s="67"/>
      <c r="AR426" s="74">
        <f>AN426+AP426+AQ426</f>
        <v>7500</v>
      </c>
      <c r="AS426" s="74">
        <f>AO426+AQ426</f>
        <v>0</v>
      </c>
      <c r="AT426" s="66"/>
      <c r="AU426" s="66"/>
      <c r="AV426" s="66"/>
      <c r="AW426" s="74">
        <f>AR426+AT426+AU426+AV426</f>
        <v>7500</v>
      </c>
      <c r="AX426" s="74">
        <f>AS426+AV426</f>
        <v>0</v>
      </c>
      <c r="AY426" s="74"/>
      <c r="AZ426" s="74"/>
      <c r="BA426" s="74"/>
      <c r="BB426" s="67"/>
      <c r="BC426" s="67"/>
      <c r="BD426" s="74">
        <f>AW426+AY426+AZ426+BA426+BB426+BC426</f>
        <v>7500</v>
      </c>
      <c r="BE426" s="74">
        <f>AX426+BC426</f>
        <v>0</v>
      </c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</row>
    <row r="427" spans="1:72" s="10" customFormat="1" ht="39.75" customHeight="1">
      <c r="A427" s="82" t="s">
        <v>107</v>
      </c>
      <c r="B427" s="83" t="s">
        <v>147</v>
      </c>
      <c r="C427" s="83" t="s">
        <v>154</v>
      </c>
      <c r="D427" s="84" t="s">
        <v>108</v>
      </c>
      <c r="E427" s="83"/>
      <c r="F427" s="85">
        <f aca="true" t="shared" si="491" ref="F427:BE427">F428</f>
        <v>26085</v>
      </c>
      <c r="G427" s="85">
        <f t="shared" si="491"/>
        <v>1792</v>
      </c>
      <c r="H427" s="85">
        <f t="shared" si="491"/>
        <v>27877</v>
      </c>
      <c r="I427" s="85">
        <f t="shared" si="491"/>
        <v>0</v>
      </c>
      <c r="J427" s="85">
        <f t="shared" si="491"/>
        <v>31107</v>
      </c>
      <c r="K427" s="85">
        <f t="shared" si="491"/>
        <v>0</v>
      </c>
      <c r="L427" s="85">
        <f t="shared" si="491"/>
        <v>0</v>
      </c>
      <c r="M427" s="85">
        <f t="shared" si="491"/>
        <v>27877</v>
      </c>
      <c r="N427" s="85">
        <f t="shared" si="491"/>
        <v>0</v>
      </c>
      <c r="O427" s="85">
        <f t="shared" si="491"/>
        <v>-5536</v>
      </c>
      <c r="P427" s="85">
        <f t="shared" si="491"/>
        <v>22341</v>
      </c>
      <c r="Q427" s="85">
        <f t="shared" si="491"/>
        <v>0</v>
      </c>
      <c r="R427" s="85">
        <f t="shared" si="491"/>
        <v>0</v>
      </c>
      <c r="S427" s="85">
        <f t="shared" si="491"/>
        <v>22341</v>
      </c>
      <c r="T427" s="85">
        <f t="shared" si="491"/>
        <v>0</v>
      </c>
      <c r="U427" s="85">
        <f t="shared" si="491"/>
        <v>0</v>
      </c>
      <c r="V427" s="85">
        <f t="shared" si="491"/>
        <v>22341</v>
      </c>
      <c r="W427" s="85">
        <f t="shared" si="491"/>
        <v>0</v>
      </c>
      <c r="X427" s="85">
        <f t="shared" si="491"/>
        <v>0</v>
      </c>
      <c r="Y427" s="85">
        <f t="shared" si="491"/>
        <v>0</v>
      </c>
      <c r="Z427" s="85">
        <f t="shared" si="491"/>
        <v>22341</v>
      </c>
      <c r="AA427" s="85">
        <f t="shared" si="491"/>
        <v>0</v>
      </c>
      <c r="AB427" s="85">
        <f t="shared" si="491"/>
        <v>-287</v>
      </c>
      <c r="AC427" s="85">
        <f t="shared" si="491"/>
        <v>0</v>
      </c>
      <c r="AD427" s="85">
        <f t="shared" si="491"/>
        <v>7</v>
      </c>
      <c r="AE427" s="85">
        <f t="shared" si="491"/>
        <v>389</v>
      </c>
      <c r="AF427" s="85">
        <f t="shared" si="491"/>
        <v>124</v>
      </c>
      <c r="AG427" s="85">
        <f t="shared" si="491"/>
        <v>0</v>
      </c>
      <c r="AH427" s="85">
        <f t="shared" si="491"/>
        <v>22574</v>
      </c>
      <c r="AI427" s="85">
        <f t="shared" si="491"/>
        <v>0</v>
      </c>
      <c r="AJ427" s="85">
        <f t="shared" si="491"/>
        <v>0</v>
      </c>
      <c r="AK427" s="85">
        <f t="shared" si="491"/>
        <v>0</v>
      </c>
      <c r="AL427" s="85">
        <f t="shared" si="491"/>
        <v>0</v>
      </c>
      <c r="AM427" s="85">
        <f t="shared" si="491"/>
        <v>147299</v>
      </c>
      <c r="AN427" s="85">
        <f t="shared" si="491"/>
        <v>169873</v>
      </c>
      <c r="AO427" s="85">
        <f t="shared" si="491"/>
        <v>147299</v>
      </c>
      <c r="AP427" s="85">
        <f t="shared" si="491"/>
        <v>0</v>
      </c>
      <c r="AQ427" s="85">
        <f t="shared" si="491"/>
        <v>0</v>
      </c>
      <c r="AR427" s="85">
        <f t="shared" si="491"/>
        <v>169873</v>
      </c>
      <c r="AS427" s="85">
        <f t="shared" si="491"/>
        <v>147299</v>
      </c>
      <c r="AT427" s="85">
        <f t="shared" si="491"/>
        <v>0</v>
      </c>
      <c r="AU427" s="85">
        <f t="shared" si="491"/>
        <v>0</v>
      </c>
      <c r="AV427" s="85">
        <f t="shared" si="491"/>
        <v>0</v>
      </c>
      <c r="AW427" s="85">
        <f t="shared" si="491"/>
        <v>169873</v>
      </c>
      <c r="AX427" s="85">
        <f t="shared" si="491"/>
        <v>147299</v>
      </c>
      <c r="AY427" s="85">
        <f t="shared" si="491"/>
        <v>0</v>
      </c>
      <c r="AZ427" s="85">
        <f t="shared" si="491"/>
        <v>1069</v>
      </c>
      <c r="BA427" s="85">
        <f t="shared" si="491"/>
        <v>0</v>
      </c>
      <c r="BB427" s="85">
        <f t="shared" si="491"/>
        <v>0</v>
      </c>
      <c r="BC427" s="85">
        <f t="shared" si="491"/>
        <v>0</v>
      </c>
      <c r="BD427" s="85">
        <f t="shared" si="491"/>
        <v>170942</v>
      </c>
      <c r="BE427" s="85">
        <f t="shared" si="491"/>
        <v>147299</v>
      </c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</row>
    <row r="428" spans="1:72" s="10" customFormat="1" ht="33">
      <c r="A428" s="82" t="s">
        <v>129</v>
      </c>
      <c r="B428" s="83" t="s">
        <v>147</v>
      </c>
      <c r="C428" s="83" t="s">
        <v>154</v>
      </c>
      <c r="D428" s="84" t="s">
        <v>108</v>
      </c>
      <c r="E428" s="83" t="s">
        <v>130</v>
      </c>
      <c r="F428" s="74">
        <v>26085</v>
      </c>
      <c r="G428" s="74">
        <f>H428-F428</f>
        <v>1792</v>
      </c>
      <c r="H428" s="74">
        <v>27877</v>
      </c>
      <c r="I428" s="74"/>
      <c r="J428" s="74">
        <v>31107</v>
      </c>
      <c r="K428" s="67"/>
      <c r="L428" s="67"/>
      <c r="M428" s="74">
        <f>H428+K428</f>
        <v>27877</v>
      </c>
      <c r="N428" s="75"/>
      <c r="O428" s="74">
        <f>P428-M428</f>
        <v>-5536</v>
      </c>
      <c r="P428" s="74">
        <f>22341</f>
        <v>22341</v>
      </c>
      <c r="Q428" s="74"/>
      <c r="R428" s="67"/>
      <c r="S428" s="74">
        <f>P428+R428</f>
        <v>22341</v>
      </c>
      <c r="T428" s="74"/>
      <c r="U428" s="66"/>
      <c r="V428" s="74">
        <f>U428+S428</f>
        <v>22341</v>
      </c>
      <c r="W428" s="74">
        <f>T428</f>
        <v>0</v>
      </c>
      <c r="X428" s="79"/>
      <c r="Y428" s="79"/>
      <c r="Z428" s="74">
        <f>V428+X428+Y428</f>
        <v>22341</v>
      </c>
      <c r="AA428" s="74">
        <f>W428+Y428</f>
        <v>0</v>
      </c>
      <c r="AB428" s="75">
        <f>-108-179</f>
        <v>-287</v>
      </c>
      <c r="AC428" s="66"/>
      <c r="AD428" s="75">
        <v>7</v>
      </c>
      <c r="AE428" s="75">
        <v>389</v>
      </c>
      <c r="AF428" s="75">
        <v>124</v>
      </c>
      <c r="AG428" s="66"/>
      <c r="AH428" s="74">
        <f>Z428+AB428+AC428+AD428+AE428+AF428+AG428</f>
        <v>22574</v>
      </c>
      <c r="AI428" s="74">
        <f>AA428+AG428</f>
        <v>0</v>
      </c>
      <c r="AJ428" s="74"/>
      <c r="AK428" s="74"/>
      <c r="AL428" s="66"/>
      <c r="AM428" s="74">
        <v>147299</v>
      </c>
      <c r="AN428" s="74">
        <f>AH428+AJ428+AK428+AL428+AM428</f>
        <v>169873</v>
      </c>
      <c r="AO428" s="74">
        <f>AI428+AM428</f>
        <v>147299</v>
      </c>
      <c r="AP428" s="67"/>
      <c r="AQ428" s="67"/>
      <c r="AR428" s="74">
        <f>AN428+AP428+AQ428</f>
        <v>169873</v>
      </c>
      <c r="AS428" s="74">
        <f>AO428+AQ428</f>
        <v>147299</v>
      </c>
      <c r="AT428" s="66"/>
      <c r="AU428" s="66"/>
      <c r="AV428" s="66"/>
      <c r="AW428" s="74">
        <f>AR428+AT428+AU428+AV428</f>
        <v>169873</v>
      </c>
      <c r="AX428" s="74">
        <f>AS428+AV428</f>
        <v>147299</v>
      </c>
      <c r="AY428" s="74"/>
      <c r="AZ428" s="74">
        <f>389+680</f>
        <v>1069</v>
      </c>
      <c r="BA428" s="74">
        <f>-4+4</f>
        <v>0</v>
      </c>
      <c r="BB428" s="67"/>
      <c r="BC428" s="67"/>
      <c r="BD428" s="74">
        <f>AW428+AY428+AZ428+BA428+BB428+BC428</f>
        <v>170942</v>
      </c>
      <c r="BE428" s="74">
        <f>AX428+BC428</f>
        <v>147299</v>
      </c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</row>
    <row r="429" spans="1:72" s="10" customFormat="1" ht="42.75" customHeight="1">
      <c r="A429" s="82" t="s">
        <v>109</v>
      </c>
      <c r="B429" s="83" t="s">
        <v>147</v>
      </c>
      <c r="C429" s="83" t="s">
        <v>154</v>
      </c>
      <c r="D429" s="84" t="s">
        <v>110</v>
      </c>
      <c r="E429" s="83"/>
      <c r="F429" s="85">
        <f aca="true" t="shared" si="492" ref="F429:BE429">F430</f>
        <v>23949</v>
      </c>
      <c r="G429" s="85">
        <f t="shared" si="492"/>
        <v>-6765</v>
      </c>
      <c r="H429" s="85">
        <f t="shared" si="492"/>
        <v>17184</v>
      </c>
      <c r="I429" s="85">
        <f t="shared" si="492"/>
        <v>0</v>
      </c>
      <c r="J429" s="85">
        <f t="shared" si="492"/>
        <v>18327</v>
      </c>
      <c r="K429" s="85">
        <f t="shared" si="492"/>
        <v>0</v>
      </c>
      <c r="L429" s="85">
        <f t="shared" si="492"/>
        <v>0</v>
      </c>
      <c r="M429" s="85">
        <f t="shared" si="492"/>
        <v>17184</v>
      </c>
      <c r="N429" s="85">
        <f t="shared" si="492"/>
        <v>0</v>
      </c>
      <c r="O429" s="85">
        <f t="shared" si="492"/>
        <v>-12845</v>
      </c>
      <c r="P429" s="85">
        <f t="shared" si="492"/>
        <v>4339</v>
      </c>
      <c r="Q429" s="85">
        <f t="shared" si="492"/>
        <v>0</v>
      </c>
      <c r="R429" s="85">
        <f t="shared" si="492"/>
        <v>0</v>
      </c>
      <c r="S429" s="85">
        <f t="shared" si="492"/>
        <v>4339</v>
      </c>
      <c r="T429" s="85">
        <f t="shared" si="492"/>
        <v>0</v>
      </c>
      <c r="U429" s="85">
        <f t="shared" si="492"/>
        <v>0</v>
      </c>
      <c r="V429" s="85">
        <f t="shared" si="492"/>
        <v>4339</v>
      </c>
      <c r="W429" s="85">
        <f t="shared" si="492"/>
        <v>0</v>
      </c>
      <c r="X429" s="85">
        <f t="shared" si="492"/>
        <v>0</v>
      </c>
      <c r="Y429" s="85">
        <f t="shared" si="492"/>
        <v>0</v>
      </c>
      <c r="Z429" s="85">
        <f t="shared" si="492"/>
        <v>4339</v>
      </c>
      <c r="AA429" s="85">
        <f t="shared" si="492"/>
        <v>0</v>
      </c>
      <c r="AB429" s="85">
        <f t="shared" si="492"/>
        <v>0</v>
      </c>
      <c r="AC429" s="85">
        <f t="shared" si="492"/>
        <v>0</v>
      </c>
      <c r="AD429" s="85">
        <f t="shared" si="492"/>
        <v>0</v>
      </c>
      <c r="AE429" s="85">
        <f t="shared" si="492"/>
        <v>0</v>
      </c>
      <c r="AF429" s="85">
        <f t="shared" si="492"/>
        <v>0</v>
      </c>
      <c r="AG429" s="85">
        <f t="shared" si="492"/>
        <v>0</v>
      </c>
      <c r="AH429" s="85">
        <f t="shared" si="492"/>
        <v>4339</v>
      </c>
      <c r="AI429" s="85">
        <f t="shared" si="492"/>
        <v>0</v>
      </c>
      <c r="AJ429" s="85">
        <f t="shared" si="492"/>
        <v>-50</v>
      </c>
      <c r="AK429" s="85">
        <f t="shared" si="492"/>
        <v>0</v>
      </c>
      <c r="AL429" s="85">
        <f t="shared" si="492"/>
        <v>0</v>
      </c>
      <c r="AM429" s="85">
        <f t="shared" si="492"/>
        <v>0</v>
      </c>
      <c r="AN429" s="85">
        <f t="shared" si="492"/>
        <v>4289</v>
      </c>
      <c r="AO429" s="85">
        <f t="shared" si="492"/>
        <v>0</v>
      </c>
      <c r="AP429" s="85">
        <f t="shared" si="492"/>
        <v>0</v>
      </c>
      <c r="AQ429" s="85">
        <f t="shared" si="492"/>
        <v>0</v>
      </c>
      <c r="AR429" s="85">
        <f t="shared" si="492"/>
        <v>4289</v>
      </c>
      <c r="AS429" s="85">
        <f t="shared" si="492"/>
        <v>0</v>
      </c>
      <c r="AT429" s="85">
        <f t="shared" si="492"/>
        <v>0</v>
      </c>
      <c r="AU429" s="85">
        <f t="shared" si="492"/>
        <v>0</v>
      </c>
      <c r="AV429" s="85">
        <f t="shared" si="492"/>
        <v>0</v>
      </c>
      <c r="AW429" s="85">
        <f t="shared" si="492"/>
        <v>4289</v>
      </c>
      <c r="AX429" s="85">
        <f t="shared" si="492"/>
        <v>0</v>
      </c>
      <c r="AY429" s="85">
        <f t="shared" si="492"/>
        <v>0</v>
      </c>
      <c r="AZ429" s="85">
        <f t="shared" si="492"/>
        <v>0</v>
      </c>
      <c r="BA429" s="85">
        <f t="shared" si="492"/>
        <v>-17</v>
      </c>
      <c r="BB429" s="85">
        <f t="shared" si="492"/>
        <v>0</v>
      </c>
      <c r="BC429" s="85">
        <f t="shared" si="492"/>
        <v>0</v>
      </c>
      <c r="BD429" s="85">
        <f t="shared" si="492"/>
        <v>4272</v>
      </c>
      <c r="BE429" s="85">
        <f t="shared" si="492"/>
        <v>0</v>
      </c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</row>
    <row r="430" spans="1:72" s="10" customFormat="1" ht="74.25" customHeight="1">
      <c r="A430" s="82" t="s">
        <v>137</v>
      </c>
      <c r="B430" s="83" t="s">
        <v>147</v>
      </c>
      <c r="C430" s="83" t="s">
        <v>154</v>
      </c>
      <c r="D430" s="84" t="s">
        <v>6</v>
      </c>
      <c r="E430" s="83" t="s">
        <v>138</v>
      </c>
      <c r="F430" s="74">
        <v>23949</v>
      </c>
      <c r="G430" s="74">
        <f>H430-F430</f>
        <v>-6765</v>
      </c>
      <c r="H430" s="74">
        <v>17184</v>
      </c>
      <c r="I430" s="74"/>
      <c r="J430" s="74">
        <v>18327</v>
      </c>
      <c r="K430" s="67"/>
      <c r="L430" s="67"/>
      <c r="M430" s="74">
        <f>H430+K430</f>
        <v>17184</v>
      </c>
      <c r="N430" s="75"/>
      <c r="O430" s="74">
        <f>P430-M430</f>
        <v>-12845</v>
      </c>
      <c r="P430" s="74">
        <v>4339</v>
      </c>
      <c r="Q430" s="74"/>
      <c r="R430" s="67"/>
      <c r="S430" s="74">
        <f>P430+R430</f>
        <v>4339</v>
      </c>
      <c r="T430" s="74"/>
      <c r="U430" s="66"/>
      <c r="V430" s="74">
        <f>U430+S430</f>
        <v>4339</v>
      </c>
      <c r="W430" s="74">
        <f>T430</f>
        <v>0</v>
      </c>
      <c r="X430" s="79"/>
      <c r="Y430" s="79"/>
      <c r="Z430" s="74">
        <f>V430+X430+Y430</f>
        <v>4339</v>
      </c>
      <c r="AA430" s="74">
        <f>W430+Y430</f>
        <v>0</v>
      </c>
      <c r="AB430" s="66"/>
      <c r="AC430" s="66"/>
      <c r="AD430" s="66"/>
      <c r="AE430" s="66"/>
      <c r="AF430" s="66"/>
      <c r="AG430" s="66"/>
      <c r="AH430" s="74">
        <f>Z430+AB430+AC430+AD430+AE430+AF430+AG430</f>
        <v>4339</v>
      </c>
      <c r="AI430" s="74">
        <f>AA430+AG430</f>
        <v>0</v>
      </c>
      <c r="AJ430" s="74">
        <v>-50</v>
      </c>
      <c r="AK430" s="74"/>
      <c r="AL430" s="66"/>
      <c r="AM430" s="65"/>
      <c r="AN430" s="74">
        <f>AH430+AJ430+AK430+AL430+AM430</f>
        <v>4289</v>
      </c>
      <c r="AO430" s="74">
        <f>AI430+AM430</f>
        <v>0</v>
      </c>
      <c r="AP430" s="67"/>
      <c r="AQ430" s="67"/>
      <c r="AR430" s="74">
        <f>AN430+AP430+AQ430</f>
        <v>4289</v>
      </c>
      <c r="AS430" s="74">
        <f>AO430+AQ430</f>
        <v>0</v>
      </c>
      <c r="AT430" s="66"/>
      <c r="AU430" s="66"/>
      <c r="AV430" s="66"/>
      <c r="AW430" s="74">
        <f>AR430+AT430+AU430+AV430</f>
        <v>4289</v>
      </c>
      <c r="AX430" s="74">
        <f>AS430+AV430</f>
        <v>0</v>
      </c>
      <c r="AY430" s="74"/>
      <c r="AZ430" s="74"/>
      <c r="BA430" s="74">
        <v>-17</v>
      </c>
      <c r="BB430" s="67"/>
      <c r="BC430" s="67"/>
      <c r="BD430" s="74">
        <f>AW430+AY430+AZ430+BA430+BB430+BC430</f>
        <v>4272</v>
      </c>
      <c r="BE430" s="74">
        <f>AX430+BC430</f>
        <v>0</v>
      </c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</row>
    <row r="431" spans="1:72" s="10" customFormat="1" ht="39" customHeight="1">
      <c r="A431" s="82" t="s">
        <v>121</v>
      </c>
      <c r="B431" s="83" t="s">
        <v>147</v>
      </c>
      <c r="C431" s="83" t="s">
        <v>154</v>
      </c>
      <c r="D431" s="84" t="s">
        <v>123</v>
      </c>
      <c r="E431" s="83"/>
      <c r="F431" s="85">
        <f aca="true" t="shared" si="493" ref="F431:N431">F432+F433</f>
        <v>1669</v>
      </c>
      <c r="G431" s="85">
        <f t="shared" si="493"/>
        <v>439</v>
      </c>
      <c r="H431" s="85">
        <f t="shared" si="493"/>
        <v>2108</v>
      </c>
      <c r="I431" s="85">
        <f t="shared" si="493"/>
        <v>0</v>
      </c>
      <c r="J431" s="85">
        <f t="shared" si="493"/>
        <v>2257</v>
      </c>
      <c r="K431" s="85">
        <f t="shared" si="493"/>
        <v>0</v>
      </c>
      <c r="L431" s="85">
        <f t="shared" si="493"/>
        <v>0</v>
      </c>
      <c r="M431" s="85">
        <f t="shared" si="493"/>
        <v>2108</v>
      </c>
      <c r="N431" s="85">
        <f t="shared" si="493"/>
        <v>0</v>
      </c>
      <c r="O431" s="85">
        <f aca="true" t="shared" si="494" ref="O431:V431">O432+O433+O434</f>
        <v>-1514</v>
      </c>
      <c r="P431" s="85">
        <f t="shared" si="494"/>
        <v>594</v>
      </c>
      <c r="Q431" s="85">
        <f t="shared" si="494"/>
        <v>0</v>
      </c>
      <c r="R431" s="85">
        <f t="shared" si="494"/>
        <v>0</v>
      </c>
      <c r="S431" s="85">
        <f t="shared" si="494"/>
        <v>594</v>
      </c>
      <c r="T431" s="85">
        <f t="shared" si="494"/>
        <v>0</v>
      </c>
      <c r="U431" s="85">
        <f t="shared" si="494"/>
        <v>0</v>
      </c>
      <c r="V431" s="85">
        <f t="shared" si="494"/>
        <v>594</v>
      </c>
      <c r="W431" s="85">
        <f>W432+W433+W434</f>
        <v>0</v>
      </c>
      <c r="X431" s="85">
        <f>X432+X433+X434</f>
        <v>0</v>
      </c>
      <c r="Y431" s="85">
        <f>Y432+Y433+Y434</f>
        <v>0</v>
      </c>
      <c r="Z431" s="85">
        <f>Z432+Z433+Z434</f>
        <v>594</v>
      </c>
      <c r="AA431" s="85">
        <f aca="true" t="shared" si="495" ref="AA431:AN431">AA432+AA433+AA434</f>
        <v>0</v>
      </c>
      <c r="AB431" s="85">
        <f t="shared" si="495"/>
        <v>0</v>
      </c>
      <c r="AC431" s="85">
        <f t="shared" si="495"/>
        <v>0</v>
      </c>
      <c r="AD431" s="85">
        <f t="shared" si="495"/>
        <v>0</v>
      </c>
      <c r="AE431" s="85">
        <f t="shared" si="495"/>
        <v>0</v>
      </c>
      <c r="AF431" s="85">
        <f t="shared" si="495"/>
        <v>0</v>
      </c>
      <c r="AG431" s="85">
        <f t="shared" si="495"/>
        <v>0</v>
      </c>
      <c r="AH431" s="85">
        <f t="shared" si="495"/>
        <v>594</v>
      </c>
      <c r="AI431" s="85">
        <f t="shared" si="495"/>
        <v>0</v>
      </c>
      <c r="AJ431" s="85">
        <f t="shared" si="495"/>
        <v>0</v>
      </c>
      <c r="AK431" s="85">
        <f t="shared" si="495"/>
        <v>0</v>
      </c>
      <c r="AL431" s="85">
        <f t="shared" si="495"/>
        <v>0</v>
      </c>
      <c r="AM431" s="85">
        <f t="shared" si="495"/>
        <v>0</v>
      </c>
      <c r="AN431" s="85">
        <f t="shared" si="495"/>
        <v>594</v>
      </c>
      <c r="AO431" s="85">
        <f aca="true" t="shared" si="496" ref="AO431:AW431">AO432+AO433+AO434</f>
        <v>0</v>
      </c>
      <c r="AP431" s="85">
        <f t="shared" si="496"/>
        <v>0</v>
      </c>
      <c r="AQ431" s="85">
        <f t="shared" si="496"/>
        <v>0</v>
      </c>
      <c r="AR431" s="85">
        <f t="shared" si="496"/>
        <v>594</v>
      </c>
      <c r="AS431" s="85">
        <f t="shared" si="496"/>
        <v>0</v>
      </c>
      <c r="AT431" s="85">
        <f t="shared" si="496"/>
        <v>0</v>
      </c>
      <c r="AU431" s="85">
        <f t="shared" si="496"/>
        <v>0</v>
      </c>
      <c r="AV431" s="85">
        <f t="shared" si="496"/>
        <v>0</v>
      </c>
      <c r="AW431" s="85">
        <f t="shared" si="496"/>
        <v>594</v>
      </c>
      <c r="AX431" s="85">
        <f aca="true" t="shared" si="497" ref="AX431:BE431">AX432+AX433+AX434</f>
        <v>0</v>
      </c>
      <c r="AY431" s="85">
        <f t="shared" si="497"/>
        <v>0</v>
      </c>
      <c r="AZ431" s="85">
        <f t="shared" si="497"/>
        <v>0</v>
      </c>
      <c r="BA431" s="85">
        <f>BA432+BA433+BA434</f>
        <v>0</v>
      </c>
      <c r="BB431" s="85">
        <f t="shared" si="497"/>
        <v>0</v>
      </c>
      <c r="BC431" s="85">
        <f t="shared" si="497"/>
        <v>0</v>
      </c>
      <c r="BD431" s="85">
        <f t="shared" si="497"/>
        <v>594</v>
      </c>
      <c r="BE431" s="85">
        <f t="shared" si="497"/>
        <v>0</v>
      </c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</row>
    <row r="432" spans="1:72" s="10" customFormat="1" ht="52.5" customHeight="1" hidden="1">
      <c r="A432" s="82" t="s">
        <v>137</v>
      </c>
      <c r="B432" s="83" t="s">
        <v>147</v>
      </c>
      <c r="C432" s="83" t="s">
        <v>154</v>
      </c>
      <c r="D432" s="84" t="s">
        <v>122</v>
      </c>
      <c r="E432" s="83" t="s">
        <v>138</v>
      </c>
      <c r="F432" s="74">
        <v>214</v>
      </c>
      <c r="G432" s="74">
        <f>H432-F432</f>
        <v>225</v>
      </c>
      <c r="H432" s="75">
        <v>439</v>
      </c>
      <c r="I432" s="75"/>
      <c r="J432" s="75">
        <v>470</v>
      </c>
      <c r="K432" s="67"/>
      <c r="L432" s="67"/>
      <c r="M432" s="74">
        <f>H432+K432</f>
        <v>439</v>
      </c>
      <c r="N432" s="75"/>
      <c r="O432" s="74">
        <f>P432-M432</f>
        <v>-439</v>
      </c>
      <c r="P432" s="74"/>
      <c r="Q432" s="74"/>
      <c r="R432" s="67"/>
      <c r="S432" s="74">
        <f>P432+R432</f>
        <v>0</v>
      </c>
      <c r="T432" s="74"/>
      <c r="U432" s="66"/>
      <c r="V432" s="67"/>
      <c r="W432" s="67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6"/>
      <c r="AM432" s="66"/>
      <c r="AN432" s="66"/>
      <c r="AO432" s="66"/>
      <c r="AP432" s="67"/>
      <c r="AQ432" s="67"/>
      <c r="AR432" s="67"/>
      <c r="AS432" s="67"/>
      <c r="AT432" s="66"/>
      <c r="AU432" s="66"/>
      <c r="AV432" s="66"/>
      <c r="AW432" s="66"/>
      <c r="AX432" s="66"/>
      <c r="AY432" s="67"/>
      <c r="AZ432" s="67"/>
      <c r="BA432" s="67"/>
      <c r="BB432" s="67"/>
      <c r="BC432" s="67"/>
      <c r="BD432" s="67"/>
      <c r="BE432" s="67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</row>
    <row r="433" spans="1:72" s="10" customFormat="1" ht="16.5" hidden="1">
      <c r="A433" s="82" t="s">
        <v>10</v>
      </c>
      <c r="B433" s="83" t="s">
        <v>147</v>
      </c>
      <c r="C433" s="83" t="s">
        <v>154</v>
      </c>
      <c r="D433" s="84" t="s">
        <v>122</v>
      </c>
      <c r="E433" s="83" t="s">
        <v>17</v>
      </c>
      <c r="F433" s="74">
        <v>1455</v>
      </c>
      <c r="G433" s="74">
        <f>H433-F433</f>
        <v>214</v>
      </c>
      <c r="H433" s="74">
        <v>1669</v>
      </c>
      <c r="I433" s="74"/>
      <c r="J433" s="74">
        <v>1787</v>
      </c>
      <c r="K433" s="67"/>
      <c r="L433" s="67"/>
      <c r="M433" s="74">
        <f>H433+K433</f>
        <v>1669</v>
      </c>
      <c r="N433" s="75"/>
      <c r="O433" s="74">
        <f>P433-M433</f>
        <v>-1669</v>
      </c>
      <c r="P433" s="74"/>
      <c r="Q433" s="74"/>
      <c r="R433" s="67"/>
      <c r="S433" s="74">
        <f>P433+R433</f>
        <v>0</v>
      </c>
      <c r="T433" s="74"/>
      <c r="U433" s="66"/>
      <c r="V433" s="67"/>
      <c r="W433" s="67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6"/>
      <c r="AM433" s="66"/>
      <c r="AN433" s="66"/>
      <c r="AO433" s="66"/>
      <c r="AP433" s="67"/>
      <c r="AQ433" s="67"/>
      <c r="AR433" s="67"/>
      <c r="AS433" s="67"/>
      <c r="AT433" s="66"/>
      <c r="AU433" s="66"/>
      <c r="AV433" s="66"/>
      <c r="AW433" s="66"/>
      <c r="AX433" s="66"/>
      <c r="AY433" s="67"/>
      <c r="AZ433" s="67"/>
      <c r="BA433" s="67"/>
      <c r="BB433" s="67"/>
      <c r="BC433" s="67"/>
      <c r="BD433" s="67"/>
      <c r="BE433" s="67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</row>
    <row r="434" spans="1:72" s="10" customFormat="1" ht="108.75" customHeight="1">
      <c r="A434" s="82" t="s">
        <v>296</v>
      </c>
      <c r="B434" s="83" t="s">
        <v>147</v>
      </c>
      <c r="C434" s="83" t="s">
        <v>154</v>
      </c>
      <c r="D434" s="84" t="s">
        <v>286</v>
      </c>
      <c r="E434" s="83"/>
      <c r="F434" s="74"/>
      <c r="G434" s="74"/>
      <c r="H434" s="74"/>
      <c r="I434" s="74"/>
      <c r="J434" s="74"/>
      <c r="K434" s="67"/>
      <c r="L434" s="67"/>
      <c r="M434" s="74"/>
      <c r="N434" s="75"/>
      <c r="O434" s="74">
        <f aca="true" t="shared" si="498" ref="O434:AG435">O435</f>
        <v>594</v>
      </c>
      <c r="P434" s="74">
        <f t="shared" si="498"/>
        <v>594</v>
      </c>
      <c r="Q434" s="74">
        <f t="shared" si="498"/>
        <v>0</v>
      </c>
      <c r="R434" s="74">
        <f t="shared" si="498"/>
        <v>0</v>
      </c>
      <c r="S434" s="74">
        <f t="shared" si="498"/>
        <v>594</v>
      </c>
      <c r="T434" s="74">
        <f t="shared" si="498"/>
        <v>0</v>
      </c>
      <c r="U434" s="74">
        <f t="shared" si="498"/>
        <v>0</v>
      </c>
      <c r="V434" s="74">
        <f t="shared" si="498"/>
        <v>594</v>
      </c>
      <c r="W434" s="74">
        <f t="shared" si="498"/>
        <v>0</v>
      </c>
      <c r="X434" s="74">
        <f t="shared" si="498"/>
        <v>0</v>
      </c>
      <c r="Y434" s="74">
        <f t="shared" si="498"/>
        <v>0</v>
      </c>
      <c r="Z434" s="74">
        <f t="shared" si="498"/>
        <v>594</v>
      </c>
      <c r="AA434" s="74">
        <f t="shared" si="498"/>
        <v>0</v>
      </c>
      <c r="AB434" s="74">
        <f t="shared" si="498"/>
        <v>0</v>
      </c>
      <c r="AC434" s="74">
        <f t="shared" si="498"/>
        <v>0</v>
      </c>
      <c r="AD434" s="74">
        <f t="shared" si="498"/>
        <v>0</v>
      </c>
      <c r="AE434" s="74">
        <f t="shared" si="498"/>
        <v>0</v>
      </c>
      <c r="AF434" s="74">
        <f t="shared" si="498"/>
        <v>0</v>
      </c>
      <c r="AG434" s="74">
        <f t="shared" si="498"/>
        <v>0</v>
      </c>
      <c r="AH434" s="74">
        <f aca="true" t="shared" si="499" ref="AA434:AP435">AH435</f>
        <v>594</v>
      </c>
      <c r="AI434" s="74">
        <f t="shared" si="499"/>
        <v>0</v>
      </c>
      <c r="AJ434" s="74">
        <f t="shared" si="499"/>
        <v>0</v>
      </c>
      <c r="AK434" s="74">
        <f t="shared" si="499"/>
        <v>0</v>
      </c>
      <c r="AL434" s="74">
        <f t="shared" si="499"/>
        <v>0</v>
      </c>
      <c r="AM434" s="74">
        <f t="shared" si="499"/>
        <v>0</v>
      </c>
      <c r="AN434" s="74">
        <f t="shared" si="499"/>
        <v>594</v>
      </c>
      <c r="AO434" s="74">
        <f t="shared" si="499"/>
        <v>0</v>
      </c>
      <c r="AP434" s="74">
        <f t="shared" si="499"/>
        <v>0</v>
      </c>
      <c r="AQ434" s="74">
        <f aca="true" t="shared" si="500" ref="AO434:BE435">AQ435</f>
        <v>0</v>
      </c>
      <c r="AR434" s="74">
        <f t="shared" si="500"/>
        <v>594</v>
      </c>
      <c r="AS434" s="74">
        <f t="shared" si="500"/>
        <v>0</v>
      </c>
      <c r="AT434" s="74">
        <f t="shared" si="500"/>
        <v>0</v>
      </c>
      <c r="AU434" s="74">
        <f t="shared" si="500"/>
        <v>0</v>
      </c>
      <c r="AV434" s="74">
        <f t="shared" si="500"/>
        <v>0</v>
      </c>
      <c r="AW434" s="74">
        <f t="shared" si="500"/>
        <v>594</v>
      </c>
      <c r="AX434" s="74">
        <f t="shared" si="500"/>
        <v>0</v>
      </c>
      <c r="AY434" s="74">
        <f t="shared" si="500"/>
        <v>0</v>
      </c>
      <c r="AZ434" s="74">
        <f t="shared" si="500"/>
        <v>0</v>
      </c>
      <c r="BA434" s="74">
        <f t="shared" si="500"/>
        <v>0</v>
      </c>
      <c r="BB434" s="74">
        <f t="shared" si="500"/>
        <v>0</v>
      </c>
      <c r="BC434" s="74">
        <f t="shared" si="500"/>
        <v>0</v>
      </c>
      <c r="BD434" s="74">
        <f t="shared" si="500"/>
        <v>594</v>
      </c>
      <c r="BE434" s="74">
        <f t="shared" si="500"/>
        <v>0</v>
      </c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</row>
    <row r="435" spans="1:72" s="10" customFormat="1" ht="66">
      <c r="A435" s="82" t="s">
        <v>297</v>
      </c>
      <c r="B435" s="83" t="s">
        <v>147</v>
      </c>
      <c r="C435" s="83" t="s">
        <v>154</v>
      </c>
      <c r="D435" s="84" t="s">
        <v>295</v>
      </c>
      <c r="E435" s="83"/>
      <c r="F435" s="74"/>
      <c r="G435" s="74"/>
      <c r="H435" s="74"/>
      <c r="I435" s="74"/>
      <c r="J435" s="74"/>
      <c r="K435" s="67"/>
      <c r="L435" s="67"/>
      <c r="M435" s="74"/>
      <c r="N435" s="75"/>
      <c r="O435" s="74">
        <f t="shared" si="498"/>
        <v>594</v>
      </c>
      <c r="P435" s="74">
        <f t="shared" si="498"/>
        <v>594</v>
      </c>
      <c r="Q435" s="74">
        <f t="shared" si="498"/>
        <v>0</v>
      </c>
      <c r="R435" s="74">
        <f t="shared" si="498"/>
        <v>0</v>
      </c>
      <c r="S435" s="74">
        <f t="shared" si="498"/>
        <v>594</v>
      </c>
      <c r="T435" s="74">
        <f t="shared" si="498"/>
        <v>0</v>
      </c>
      <c r="U435" s="74">
        <f t="shared" si="498"/>
        <v>0</v>
      </c>
      <c r="V435" s="74">
        <f t="shared" si="498"/>
        <v>594</v>
      </c>
      <c r="W435" s="74">
        <f t="shared" si="498"/>
        <v>0</v>
      </c>
      <c r="X435" s="74">
        <f t="shared" si="498"/>
        <v>0</v>
      </c>
      <c r="Y435" s="74">
        <f t="shared" si="498"/>
        <v>0</v>
      </c>
      <c r="Z435" s="74">
        <f t="shared" si="498"/>
        <v>594</v>
      </c>
      <c r="AA435" s="74">
        <f t="shared" si="499"/>
        <v>0</v>
      </c>
      <c r="AB435" s="74">
        <f t="shared" si="499"/>
        <v>0</v>
      </c>
      <c r="AC435" s="74">
        <f t="shared" si="499"/>
        <v>0</v>
      </c>
      <c r="AD435" s="74">
        <f t="shared" si="499"/>
        <v>0</v>
      </c>
      <c r="AE435" s="74">
        <f t="shared" si="499"/>
        <v>0</v>
      </c>
      <c r="AF435" s="74">
        <f t="shared" si="499"/>
        <v>0</v>
      </c>
      <c r="AG435" s="74">
        <f t="shared" si="499"/>
        <v>0</v>
      </c>
      <c r="AH435" s="74">
        <f t="shared" si="499"/>
        <v>594</v>
      </c>
      <c r="AI435" s="74">
        <f t="shared" si="499"/>
        <v>0</v>
      </c>
      <c r="AJ435" s="74">
        <f t="shared" si="499"/>
        <v>0</v>
      </c>
      <c r="AK435" s="74">
        <f t="shared" si="499"/>
        <v>0</v>
      </c>
      <c r="AL435" s="74">
        <f t="shared" si="499"/>
        <v>0</v>
      </c>
      <c r="AM435" s="74">
        <f t="shared" si="499"/>
        <v>0</v>
      </c>
      <c r="AN435" s="74">
        <f t="shared" si="499"/>
        <v>594</v>
      </c>
      <c r="AO435" s="74">
        <f t="shared" si="500"/>
        <v>0</v>
      </c>
      <c r="AP435" s="74">
        <f t="shared" si="500"/>
        <v>0</v>
      </c>
      <c r="AQ435" s="74">
        <f t="shared" si="500"/>
        <v>0</v>
      </c>
      <c r="AR435" s="74">
        <f t="shared" si="500"/>
        <v>594</v>
      </c>
      <c r="AS435" s="74">
        <f t="shared" si="500"/>
        <v>0</v>
      </c>
      <c r="AT435" s="74">
        <f t="shared" si="500"/>
        <v>0</v>
      </c>
      <c r="AU435" s="74">
        <f t="shared" si="500"/>
        <v>0</v>
      </c>
      <c r="AV435" s="74">
        <f t="shared" si="500"/>
        <v>0</v>
      </c>
      <c r="AW435" s="74">
        <f t="shared" si="500"/>
        <v>594</v>
      </c>
      <c r="AX435" s="74">
        <f t="shared" si="500"/>
        <v>0</v>
      </c>
      <c r="AY435" s="74">
        <f t="shared" si="500"/>
        <v>0</v>
      </c>
      <c r="AZ435" s="74">
        <f t="shared" si="500"/>
        <v>0</v>
      </c>
      <c r="BA435" s="74">
        <f t="shared" si="500"/>
        <v>0</v>
      </c>
      <c r="BB435" s="74">
        <f t="shared" si="500"/>
        <v>0</v>
      </c>
      <c r="BC435" s="74">
        <f t="shared" si="500"/>
        <v>0</v>
      </c>
      <c r="BD435" s="74">
        <f t="shared" si="500"/>
        <v>594</v>
      </c>
      <c r="BE435" s="74">
        <f t="shared" si="500"/>
        <v>0</v>
      </c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</row>
    <row r="436" spans="1:72" s="10" customFormat="1" ht="16.5">
      <c r="A436" s="82" t="s">
        <v>10</v>
      </c>
      <c r="B436" s="83" t="s">
        <v>147</v>
      </c>
      <c r="C436" s="83" t="s">
        <v>154</v>
      </c>
      <c r="D436" s="84" t="s">
        <v>295</v>
      </c>
      <c r="E436" s="83" t="s">
        <v>17</v>
      </c>
      <c r="F436" s="74"/>
      <c r="G436" s="74"/>
      <c r="H436" s="74"/>
      <c r="I436" s="74"/>
      <c r="J436" s="74"/>
      <c r="K436" s="67"/>
      <c r="L436" s="67"/>
      <c r="M436" s="74"/>
      <c r="N436" s="75"/>
      <c r="O436" s="74">
        <f>P436-M436</f>
        <v>594</v>
      </c>
      <c r="P436" s="74">
        <v>594</v>
      </c>
      <c r="Q436" s="74"/>
      <c r="R436" s="67"/>
      <c r="S436" s="74">
        <f>P436+R436</f>
        <v>594</v>
      </c>
      <c r="T436" s="74"/>
      <c r="U436" s="66"/>
      <c r="V436" s="74">
        <f>U436+S436</f>
        <v>594</v>
      </c>
      <c r="W436" s="74">
        <f>T436</f>
        <v>0</v>
      </c>
      <c r="X436" s="79"/>
      <c r="Y436" s="79"/>
      <c r="Z436" s="74">
        <f>V436+X436+Y436</f>
        <v>594</v>
      </c>
      <c r="AA436" s="74">
        <f>W436+Y436</f>
        <v>0</v>
      </c>
      <c r="AB436" s="66"/>
      <c r="AC436" s="66"/>
      <c r="AD436" s="66"/>
      <c r="AE436" s="66"/>
      <c r="AF436" s="66"/>
      <c r="AG436" s="66"/>
      <c r="AH436" s="74">
        <f>Z436+AB436+AC436+AD436+AE436+AF436+AG436</f>
        <v>594</v>
      </c>
      <c r="AI436" s="74">
        <f>AA436+AG436</f>
        <v>0</v>
      </c>
      <c r="AJ436" s="74"/>
      <c r="AK436" s="74"/>
      <c r="AL436" s="66"/>
      <c r="AM436" s="66"/>
      <c r="AN436" s="74">
        <f>AH436+AJ436+AK436+AL436+AM436</f>
        <v>594</v>
      </c>
      <c r="AO436" s="74">
        <f>AI436+AM436</f>
        <v>0</v>
      </c>
      <c r="AP436" s="67"/>
      <c r="AQ436" s="67"/>
      <c r="AR436" s="74">
        <f>AN436+AP436+AQ436</f>
        <v>594</v>
      </c>
      <c r="AS436" s="74">
        <f>AO436+AQ436</f>
        <v>0</v>
      </c>
      <c r="AT436" s="66"/>
      <c r="AU436" s="66"/>
      <c r="AV436" s="66"/>
      <c r="AW436" s="74">
        <f>AR436+AT436+AU436+AV436</f>
        <v>594</v>
      </c>
      <c r="AX436" s="74">
        <f>AS436+AV436</f>
        <v>0</v>
      </c>
      <c r="AY436" s="74"/>
      <c r="AZ436" s="74"/>
      <c r="BA436" s="74"/>
      <c r="BB436" s="67"/>
      <c r="BC436" s="67"/>
      <c r="BD436" s="74">
        <f>AW436+AY436+AZ436+BA436+BB436+BC436</f>
        <v>594</v>
      </c>
      <c r="BE436" s="74">
        <f>AX436+BC436</f>
        <v>0</v>
      </c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</row>
    <row r="437" spans="1:72" s="10" customFormat="1" ht="16.5">
      <c r="A437" s="82"/>
      <c r="B437" s="83"/>
      <c r="C437" s="83"/>
      <c r="D437" s="84"/>
      <c r="E437" s="83"/>
      <c r="F437" s="65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6"/>
      <c r="V437" s="67"/>
      <c r="W437" s="67"/>
      <c r="X437" s="79"/>
      <c r="Y437" s="79"/>
      <c r="Z437" s="65"/>
      <c r="AA437" s="65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7"/>
      <c r="AQ437" s="67"/>
      <c r="AR437" s="67"/>
      <c r="AS437" s="67"/>
      <c r="AT437" s="66"/>
      <c r="AU437" s="66"/>
      <c r="AV437" s="66"/>
      <c r="AW437" s="66"/>
      <c r="AX437" s="66"/>
      <c r="AY437" s="67"/>
      <c r="AZ437" s="67"/>
      <c r="BA437" s="67"/>
      <c r="BB437" s="67"/>
      <c r="BC437" s="67"/>
      <c r="BD437" s="67"/>
      <c r="BE437" s="67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</row>
    <row r="438" spans="1:72" s="16" customFormat="1" ht="56.25">
      <c r="A438" s="68" t="s">
        <v>2</v>
      </c>
      <c r="B438" s="69" t="s">
        <v>147</v>
      </c>
      <c r="C438" s="69" t="s">
        <v>3</v>
      </c>
      <c r="D438" s="80"/>
      <c r="E438" s="69"/>
      <c r="F438" s="81">
        <f>F439+F441</f>
        <v>229448</v>
      </c>
      <c r="G438" s="81">
        <f aca="true" t="shared" si="501" ref="G438:N438">G439+G441+G443</f>
        <v>-114217</v>
      </c>
      <c r="H438" s="81">
        <f t="shared" si="501"/>
        <v>115231</v>
      </c>
      <c r="I438" s="81">
        <f t="shared" si="501"/>
        <v>0</v>
      </c>
      <c r="J438" s="81">
        <f t="shared" si="501"/>
        <v>123866</v>
      </c>
      <c r="K438" s="81">
        <f t="shared" si="501"/>
        <v>0</v>
      </c>
      <c r="L438" s="81">
        <f t="shared" si="501"/>
        <v>0</v>
      </c>
      <c r="M438" s="81">
        <f t="shared" si="501"/>
        <v>115231</v>
      </c>
      <c r="N438" s="81">
        <f t="shared" si="501"/>
        <v>0</v>
      </c>
      <c r="O438" s="81">
        <f aca="true" t="shared" si="502" ref="O438:T438">O439+O441+O443</f>
        <v>-36951</v>
      </c>
      <c r="P438" s="81">
        <f t="shared" si="502"/>
        <v>78280</v>
      </c>
      <c r="Q438" s="81">
        <f t="shared" si="502"/>
        <v>0</v>
      </c>
      <c r="R438" s="81">
        <f t="shared" si="502"/>
        <v>0</v>
      </c>
      <c r="S438" s="81">
        <f t="shared" si="502"/>
        <v>78280</v>
      </c>
      <c r="T438" s="81">
        <f t="shared" si="502"/>
        <v>0</v>
      </c>
      <c r="U438" s="81">
        <f aca="true" t="shared" si="503" ref="U438:Z438">U439+U441+U443</f>
        <v>0</v>
      </c>
      <c r="V438" s="81">
        <f t="shared" si="503"/>
        <v>78280</v>
      </c>
      <c r="W438" s="81">
        <f t="shared" si="503"/>
        <v>0</v>
      </c>
      <c r="X438" s="81">
        <f t="shared" si="503"/>
        <v>0</v>
      </c>
      <c r="Y438" s="81">
        <f t="shared" si="503"/>
        <v>0</v>
      </c>
      <c r="Z438" s="81">
        <f t="shared" si="503"/>
        <v>78280</v>
      </c>
      <c r="AA438" s="81">
        <f aca="true" t="shared" si="504" ref="AA438:AH438">AA439+AA441+AA443</f>
        <v>0</v>
      </c>
      <c r="AB438" s="81">
        <f t="shared" si="504"/>
        <v>6</v>
      </c>
      <c r="AC438" s="81">
        <f>AC439+AC441+AC443</f>
        <v>44</v>
      </c>
      <c r="AD438" s="81">
        <f>AD439+AD441+AD443</f>
        <v>0</v>
      </c>
      <c r="AE438" s="81">
        <f>AE439+AE441+AE443</f>
        <v>182</v>
      </c>
      <c r="AF438" s="81">
        <f>AF439+AF441+AF443</f>
        <v>46</v>
      </c>
      <c r="AG438" s="81">
        <f t="shared" si="504"/>
        <v>0</v>
      </c>
      <c r="AH438" s="81">
        <f t="shared" si="504"/>
        <v>78558</v>
      </c>
      <c r="AI438" s="81">
        <f aca="true" t="shared" si="505" ref="AI438:AN438">AI439+AI441+AI443</f>
        <v>0</v>
      </c>
      <c r="AJ438" s="81">
        <f t="shared" si="505"/>
        <v>-4520</v>
      </c>
      <c r="AK438" s="81">
        <f t="shared" si="505"/>
        <v>0</v>
      </c>
      <c r="AL438" s="81">
        <f t="shared" si="505"/>
        <v>0</v>
      </c>
      <c r="AM438" s="81">
        <f t="shared" si="505"/>
        <v>0</v>
      </c>
      <c r="AN438" s="81">
        <f t="shared" si="505"/>
        <v>74038</v>
      </c>
      <c r="AO438" s="81">
        <f aca="true" t="shared" si="506" ref="AO438:AW438">AO439+AO441+AO443</f>
        <v>0</v>
      </c>
      <c r="AP438" s="81">
        <f t="shared" si="506"/>
        <v>-171</v>
      </c>
      <c r="AQ438" s="81">
        <f t="shared" si="506"/>
        <v>0</v>
      </c>
      <c r="AR438" s="81">
        <f t="shared" si="506"/>
        <v>73867</v>
      </c>
      <c r="AS438" s="81">
        <f t="shared" si="506"/>
        <v>0</v>
      </c>
      <c r="AT438" s="81">
        <f t="shared" si="506"/>
        <v>0</v>
      </c>
      <c r="AU438" s="81">
        <f t="shared" si="506"/>
        <v>0</v>
      </c>
      <c r="AV438" s="81">
        <f t="shared" si="506"/>
        <v>0</v>
      </c>
      <c r="AW438" s="81">
        <f t="shared" si="506"/>
        <v>73867</v>
      </c>
      <c r="AX438" s="81">
        <f aca="true" t="shared" si="507" ref="AX438:BE438">AX439+AX441+AX443</f>
        <v>0</v>
      </c>
      <c r="AY438" s="81">
        <f t="shared" si="507"/>
        <v>0</v>
      </c>
      <c r="AZ438" s="81">
        <f t="shared" si="507"/>
        <v>182</v>
      </c>
      <c r="BA438" s="81">
        <f>BA439+BA441+BA443</f>
        <v>0</v>
      </c>
      <c r="BB438" s="81">
        <f t="shared" si="507"/>
        <v>0</v>
      </c>
      <c r="BC438" s="81">
        <f t="shared" si="507"/>
        <v>0</v>
      </c>
      <c r="BD438" s="81">
        <f t="shared" si="507"/>
        <v>74049</v>
      </c>
      <c r="BE438" s="81">
        <f t="shared" si="507"/>
        <v>0</v>
      </c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</row>
    <row r="439" spans="1:72" s="25" customFormat="1" ht="49.5">
      <c r="A439" s="82" t="s">
        <v>96</v>
      </c>
      <c r="B439" s="83" t="s">
        <v>147</v>
      </c>
      <c r="C439" s="83" t="s">
        <v>3</v>
      </c>
      <c r="D439" s="84" t="s">
        <v>97</v>
      </c>
      <c r="E439" s="83"/>
      <c r="F439" s="85">
        <f aca="true" t="shared" si="508" ref="F439:BE439">F440</f>
        <v>187028</v>
      </c>
      <c r="G439" s="85">
        <f t="shared" si="508"/>
        <v>-135458</v>
      </c>
      <c r="H439" s="85">
        <f t="shared" si="508"/>
        <v>51570</v>
      </c>
      <c r="I439" s="85">
        <f t="shared" si="508"/>
        <v>0</v>
      </c>
      <c r="J439" s="85">
        <f t="shared" si="508"/>
        <v>55314</v>
      </c>
      <c r="K439" s="85">
        <f t="shared" si="508"/>
        <v>0</v>
      </c>
      <c r="L439" s="85">
        <f t="shared" si="508"/>
        <v>0</v>
      </c>
      <c r="M439" s="85">
        <f t="shared" si="508"/>
        <v>51570</v>
      </c>
      <c r="N439" s="85">
        <f t="shared" si="508"/>
        <v>0</v>
      </c>
      <c r="O439" s="85">
        <f t="shared" si="508"/>
        <v>-17937</v>
      </c>
      <c r="P439" s="85">
        <f t="shared" si="508"/>
        <v>33633</v>
      </c>
      <c r="Q439" s="85">
        <f t="shared" si="508"/>
        <v>0</v>
      </c>
      <c r="R439" s="85">
        <f t="shared" si="508"/>
        <v>0</v>
      </c>
      <c r="S439" s="85">
        <f t="shared" si="508"/>
        <v>33633</v>
      </c>
      <c r="T439" s="85">
        <f t="shared" si="508"/>
        <v>0</v>
      </c>
      <c r="U439" s="85">
        <f t="shared" si="508"/>
        <v>0</v>
      </c>
      <c r="V439" s="85">
        <f t="shared" si="508"/>
        <v>33633</v>
      </c>
      <c r="W439" s="85">
        <f t="shared" si="508"/>
        <v>0</v>
      </c>
      <c r="X439" s="85">
        <f t="shared" si="508"/>
        <v>0</v>
      </c>
      <c r="Y439" s="85">
        <f t="shared" si="508"/>
        <v>0</v>
      </c>
      <c r="Z439" s="85">
        <f t="shared" si="508"/>
        <v>33633</v>
      </c>
      <c r="AA439" s="85">
        <f t="shared" si="508"/>
        <v>0</v>
      </c>
      <c r="AB439" s="85">
        <f t="shared" si="508"/>
        <v>-5</v>
      </c>
      <c r="AC439" s="85">
        <f t="shared" si="508"/>
        <v>0</v>
      </c>
      <c r="AD439" s="85">
        <f t="shared" si="508"/>
        <v>0</v>
      </c>
      <c r="AE439" s="85">
        <f t="shared" si="508"/>
        <v>0</v>
      </c>
      <c r="AF439" s="85">
        <f t="shared" si="508"/>
        <v>1</v>
      </c>
      <c r="AG439" s="85">
        <f t="shared" si="508"/>
        <v>0</v>
      </c>
      <c r="AH439" s="85">
        <f t="shared" si="508"/>
        <v>33629</v>
      </c>
      <c r="AI439" s="85">
        <f t="shared" si="508"/>
        <v>0</v>
      </c>
      <c r="AJ439" s="85">
        <f t="shared" si="508"/>
        <v>-4520</v>
      </c>
      <c r="AK439" s="85">
        <f t="shared" si="508"/>
        <v>0</v>
      </c>
      <c r="AL439" s="85">
        <f t="shared" si="508"/>
        <v>0</v>
      </c>
      <c r="AM439" s="85">
        <f t="shared" si="508"/>
        <v>0</v>
      </c>
      <c r="AN439" s="85">
        <f t="shared" si="508"/>
        <v>29109</v>
      </c>
      <c r="AO439" s="85">
        <f t="shared" si="508"/>
        <v>0</v>
      </c>
      <c r="AP439" s="85">
        <f t="shared" si="508"/>
        <v>-171</v>
      </c>
      <c r="AQ439" s="85">
        <f t="shared" si="508"/>
        <v>0</v>
      </c>
      <c r="AR439" s="85">
        <f t="shared" si="508"/>
        <v>28938</v>
      </c>
      <c r="AS439" s="85">
        <f t="shared" si="508"/>
        <v>0</v>
      </c>
      <c r="AT439" s="85">
        <f t="shared" si="508"/>
        <v>0</v>
      </c>
      <c r="AU439" s="85">
        <f t="shared" si="508"/>
        <v>0</v>
      </c>
      <c r="AV439" s="85">
        <f t="shared" si="508"/>
        <v>0</v>
      </c>
      <c r="AW439" s="85">
        <f t="shared" si="508"/>
        <v>28938</v>
      </c>
      <c r="AX439" s="85">
        <f t="shared" si="508"/>
        <v>0</v>
      </c>
      <c r="AY439" s="85">
        <f t="shared" si="508"/>
        <v>0</v>
      </c>
      <c r="AZ439" s="85">
        <f t="shared" si="508"/>
        <v>0</v>
      </c>
      <c r="BA439" s="85">
        <f t="shared" si="508"/>
        <v>0</v>
      </c>
      <c r="BB439" s="85">
        <f t="shared" si="508"/>
        <v>0</v>
      </c>
      <c r="BC439" s="85">
        <f t="shared" si="508"/>
        <v>0</v>
      </c>
      <c r="BD439" s="85">
        <f t="shared" si="508"/>
        <v>28938</v>
      </c>
      <c r="BE439" s="85">
        <f t="shared" si="508"/>
        <v>0</v>
      </c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</row>
    <row r="440" spans="1:72" s="16" customFormat="1" ht="33">
      <c r="A440" s="82" t="s">
        <v>129</v>
      </c>
      <c r="B440" s="83" t="s">
        <v>147</v>
      </c>
      <c r="C440" s="83" t="s">
        <v>3</v>
      </c>
      <c r="D440" s="84" t="s">
        <v>97</v>
      </c>
      <c r="E440" s="83" t="s">
        <v>130</v>
      </c>
      <c r="F440" s="74">
        <v>187028</v>
      </c>
      <c r="G440" s="74">
        <f>H440-F440</f>
        <v>-135458</v>
      </c>
      <c r="H440" s="74">
        <v>51570</v>
      </c>
      <c r="I440" s="74"/>
      <c r="J440" s="74">
        <v>55314</v>
      </c>
      <c r="K440" s="75"/>
      <c r="L440" s="75"/>
      <c r="M440" s="74">
        <f>H440+K440</f>
        <v>51570</v>
      </c>
      <c r="N440" s="75"/>
      <c r="O440" s="74">
        <f>P440-M440</f>
        <v>-17937</v>
      </c>
      <c r="P440" s="74">
        <v>33633</v>
      </c>
      <c r="Q440" s="74"/>
      <c r="R440" s="75"/>
      <c r="S440" s="74">
        <f>P440+R440</f>
        <v>33633</v>
      </c>
      <c r="T440" s="74"/>
      <c r="U440" s="76"/>
      <c r="V440" s="74">
        <f>U440+S440</f>
        <v>33633</v>
      </c>
      <c r="W440" s="74">
        <f>T440</f>
        <v>0</v>
      </c>
      <c r="X440" s="77"/>
      <c r="Y440" s="77"/>
      <c r="Z440" s="74">
        <f>V440+X440+Y440</f>
        <v>33633</v>
      </c>
      <c r="AA440" s="74">
        <f>W440+Y440</f>
        <v>0</v>
      </c>
      <c r="AB440" s="75">
        <v>-5</v>
      </c>
      <c r="AC440" s="76"/>
      <c r="AD440" s="76"/>
      <c r="AE440" s="76"/>
      <c r="AF440" s="75">
        <v>1</v>
      </c>
      <c r="AG440" s="76"/>
      <c r="AH440" s="74">
        <f>Z440+AB440+AC440+AD440+AE440+AF440+AG440</f>
        <v>33629</v>
      </c>
      <c r="AI440" s="74">
        <f>AA440+AG440</f>
        <v>0</v>
      </c>
      <c r="AJ440" s="74">
        <v>-4520</v>
      </c>
      <c r="AK440" s="74"/>
      <c r="AL440" s="76"/>
      <c r="AM440" s="76"/>
      <c r="AN440" s="74">
        <f>AH440+AJ440+AK440+AL440+AM440</f>
        <v>29109</v>
      </c>
      <c r="AO440" s="74">
        <f>AI440+AM440</f>
        <v>0</v>
      </c>
      <c r="AP440" s="75">
        <v>-171</v>
      </c>
      <c r="AQ440" s="75"/>
      <c r="AR440" s="74">
        <f>AN440+AP440+AQ440</f>
        <v>28938</v>
      </c>
      <c r="AS440" s="74">
        <f>AO440+AQ440</f>
        <v>0</v>
      </c>
      <c r="AT440" s="76"/>
      <c r="AU440" s="76"/>
      <c r="AV440" s="76"/>
      <c r="AW440" s="74">
        <f>AR440+AT440+AU440+AV440</f>
        <v>28938</v>
      </c>
      <c r="AX440" s="74">
        <f>AS440+AV440</f>
        <v>0</v>
      </c>
      <c r="AY440" s="74"/>
      <c r="AZ440" s="74"/>
      <c r="BA440" s="74"/>
      <c r="BB440" s="75"/>
      <c r="BC440" s="75"/>
      <c r="BD440" s="74">
        <f>AW440+AY440+AZ440+BA440+BB440+BC440</f>
        <v>28938</v>
      </c>
      <c r="BE440" s="74">
        <f>AX440+BC440</f>
        <v>0</v>
      </c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</row>
    <row r="441" spans="1:72" s="10" customFormat="1" ht="16.5">
      <c r="A441" s="82" t="s">
        <v>105</v>
      </c>
      <c r="B441" s="83" t="s">
        <v>147</v>
      </c>
      <c r="C441" s="83" t="s">
        <v>3</v>
      </c>
      <c r="D441" s="84" t="s">
        <v>106</v>
      </c>
      <c r="E441" s="83"/>
      <c r="F441" s="85">
        <f aca="true" t="shared" si="509" ref="F441:BE441">F442</f>
        <v>42420</v>
      </c>
      <c r="G441" s="85">
        <f t="shared" si="509"/>
        <v>8013</v>
      </c>
      <c r="H441" s="85">
        <f t="shared" si="509"/>
        <v>50433</v>
      </c>
      <c r="I441" s="85">
        <f t="shared" si="509"/>
        <v>0</v>
      </c>
      <c r="J441" s="85">
        <f t="shared" si="509"/>
        <v>54197</v>
      </c>
      <c r="K441" s="85">
        <f t="shared" si="509"/>
        <v>0</v>
      </c>
      <c r="L441" s="85">
        <f t="shared" si="509"/>
        <v>0</v>
      </c>
      <c r="M441" s="85">
        <f t="shared" si="509"/>
        <v>50433</v>
      </c>
      <c r="N441" s="85">
        <f t="shared" si="509"/>
        <v>0</v>
      </c>
      <c r="O441" s="85">
        <f t="shared" si="509"/>
        <v>-5786</v>
      </c>
      <c r="P441" s="85">
        <f t="shared" si="509"/>
        <v>44647</v>
      </c>
      <c r="Q441" s="85">
        <f t="shared" si="509"/>
        <v>0</v>
      </c>
      <c r="R441" s="85">
        <f t="shared" si="509"/>
        <v>0</v>
      </c>
      <c r="S441" s="85">
        <f t="shared" si="509"/>
        <v>44647</v>
      </c>
      <c r="T441" s="85">
        <f t="shared" si="509"/>
        <v>0</v>
      </c>
      <c r="U441" s="85">
        <f t="shared" si="509"/>
        <v>0</v>
      </c>
      <c r="V441" s="85">
        <f t="shared" si="509"/>
        <v>44647</v>
      </c>
      <c r="W441" s="85">
        <f t="shared" si="509"/>
        <v>0</v>
      </c>
      <c r="X441" s="85">
        <f t="shared" si="509"/>
        <v>0</v>
      </c>
      <c r="Y441" s="85">
        <f t="shared" si="509"/>
        <v>0</v>
      </c>
      <c r="Z441" s="85">
        <f t="shared" si="509"/>
        <v>44647</v>
      </c>
      <c r="AA441" s="85">
        <f t="shared" si="509"/>
        <v>0</v>
      </c>
      <c r="AB441" s="85">
        <f t="shared" si="509"/>
        <v>11</v>
      </c>
      <c r="AC441" s="85">
        <f t="shared" si="509"/>
        <v>44</v>
      </c>
      <c r="AD441" s="85">
        <f t="shared" si="509"/>
        <v>0</v>
      </c>
      <c r="AE441" s="85">
        <f t="shared" si="509"/>
        <v>182</v>
      </c>
      <c r="AF441" s="85">
        <f t="shared" si="509"/>
        <v>45</v>
      </c>
      <c r="AG441" s="85">
        <f t="shared" si="509"/>
        <v>0</v>
      </c>
      <c r="AH441" s="85">
        <f t="shared" si="509"/>
        <v>44929</v>
      </c>
      <c r="AI441" s="85">
        <f t="shared" si="509"/>
        <v>0</v>
      </c>
      <c r="AJ441" s="85">
        <f t="shared" si="509"/>
        <v>0</v>
      </c>
      <c r="AK441" s="85">
        <f t="shared" si="509"/>
        <v>0</v>
      </c>
      <c r="AL441" s="85">
        <f t="shared" si="509"/>
        <v>0</v>
      </c>
      <c r="AM441" s="85">
        <f t="shared" si="509"/>
        <v>0</v>
      </c>
      <c r="AN441" s="85">
        <f t="shared" si="509"/>
        <v>44929</v>
      </c>
      <c r="AO441" s="85">
        <f t="shared" si="509"/>
        <v>0</v>
      </c>
      <c r="AP441" s="85">
        <f t="shared" si="509"/>
        <v>0</v>
      </c>
      <c r="AQ441" s="85">
        <f t="shared" si="509"/>
        <v>0</v>
      </c>
      <c r="AR441" s="85">
        <f t="shared" si="509"/>
        <v>44929</v>
      </c>
      <c r="AS441" s="85">
        <f t="shared" si="509"/>
        <v>0</v>
      </c>
      <c r="AT441" s="85">
        <f t="shared" si="509"/>
        <v>0</v>
      </c>
      <c r="AU441" s="85">
        <f t="shared" si="509"/>
        <v>0</v>
      </c>
      <c r="AV441" s="85">
        <f t="shared" si="509"/>
        <v>0</v>
      </c>
      <c r="AW441" s="85">
        <f t="shared" si="509"/>
        <v>44929</v>
      </c>
      <c r="AX441" s="85">
        <f t="shared" si="509"/>
        <v>0</v>
      </c>
      <c r="AY441" s="85">
        <f t="shared" si="509"/>
        <v>0</v>
      </c>
      <c r="AZ441" s="85">
        <f t="shared" si="509"/>
        <v>182</v>
      </c>
      <c r="BA441" s="85">
        <f t="shared" si="509"/>
        <v>0</v>
      </c>
      <c r="BB441" s="85">
        <f t="shared" si="509"/>
        <v>0</v>
      </c>
      <c r="BC441" s="85">
        <f t="shared" si="509"/>
        <v>0</v>
      </c>
      <c r="BD441" s="85">
        <f t="shared" si="509"/>
        <v>45111</v>
      </c>
      <c r="BE441" s="85">
        <f t="shared" si="509"/>
        <v>0</v>
      </c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</row>
    <row r="442" spans="1:72" s="16" customFormat="1" ht="36" customHeight="1">
      <c r="A442" s="82" t="s">
        <v>129</v>
      </c>
      <c r="B442" s="83" t="s">
        <v>147</v>
      </c>
      <c r="C442" s="83" t="s">
        <v>3</v>
      </c>
      <c r="D442" s="84" t="s">
        <v>106</v>
      </c>
      <c r="E442" s="83" t="s">
        <v>130</v>
      </c>
      <c r="F442" s="74">
        <v>42420</v>
      </c>
      <c r="G442" s="74">
        <f>H442-F442</f>
        <v>8013</v>
      </c>
      <c r="H442" s="74">
        <v>50433</v>
      </c>
      <c r="I442" s="74"/>
      <c r="J442" s="74">
        <v>54197</v>
      </c>
      <c r="K442" s="75"/>
      <c r="L442" s="75"/>
      <c r="M442" s="74">
        <f>H442+K442</f>
        <v>50433</v>
      </c>
      <c r="N442" s="75"/>
      <c r="O442" s="74">
        <f>P442-M442</f>
        <v>-5786</v>
      </c>
      <c r="P442" s="74">
        <v>44647</v>
      </c>
      <c r="Q442" s="74"/>
      <c r="R442" s="75"/>
      <c r="S442" s="74">
        <f>P442+R442</f>
        <v>44647</v>
      </c>
      <c r="T442" s="74"/>
      <c r="U442" s="76"/>
      <c r="V442" s="74">
        <f>U442+S442</f>
        <v>44647</v>
      </c>
      <c r="W442" s="74">
        <f>T442</f>
        <v>0</v>
      </c>
      <c r="X442" s="77"/>
      <c r="Y442" s="77"/>
      <c r="Z442" s="74">
        <f>V442+X442+Y442</f>
        <v>44647</v>
      </c>
      <c r="AA442" s="74">
        <f>W442+Y442</f>
        <v>0</v>
      </c>
      <c r="AB442" s="75">
        <v>11</v>
      </c>
      <c r="AC442" s="75">
        <v>44</v>
      </c>
      <c r="AD442" s="75"/>
      <c r="AE442" s="75">
        <v>182</v>
      </c>
      <c r="AF442" s="75">
        <v>45</v>
      </c>
      <c r="AG442" s="76"/>
      <c r="AH442" s="74">
        <f>Z442+AB442+AC442+AD442+AE442+AF442+AG442</f>
        <v>44929</v>
      </c>
      <c r="AI442" s="74">
        <f>AA442+AG442</f>
        <v>0</v>
      </c>
      <c r="AJ442" s="74"/>
      <c r="AK442" s="74"/>
      <c r="AL442" s="76"/>
      <c r="AM442" s="76"/>
      <c r="AN442" s="74">
        <f>AH442+AJ442+AK442+AL442+AM442</f>
        <v>44929</v>
      </c>
      <c r="AO442" s="74">
        <f>AI442+AM442</f>
        <v>0</v>
      </c>
      <c r="AP442" s="75"/>
      <c r="AQ442" s="75"/>
      <c r="AR442" s="74">
        <f>AN442+AP442+AQ442</f>
        <v>44929</v>
      </c>
      <c r="AS442" s="74">
        <f>AO442+AQ442</f>
        <v>0</v>
      </c>
      <c r="AT442" s="76"/>
      <c r="AU442" s="76"/>
      <c r="AV442" s="76"/>
      <c r="AW442" s="74">
        <f>AR442+AT442+AU442+AV442</f>
        <v>44929</v>
      </c>
      <c r="AX442" s="74">
        <f>AS442+AV442</f>
        <v>0</v>
      </c>
      <c r="AY442" s="74"/>
      <c r="AZ442" s="74">
        <v>182</v>
      </c>
      <c r="BA442" s="74"/>
      <c r="BB442" s="75"/>
      <c r="BC442" s="75"/>
      <c r="BD442" s="74">
        <f>AW442+AY442+AZ442+BA442+BB442+BC442</f>
        <v>45111</v>
      </c>
      <c r="BE442" s="74">
        <f>AX442+BC442</f>
        <v>0</v>
      </c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</row>
    <row r="443" spans="1:72" s="16" customFormat="1" ht="23.25" customHeight="1" hidden="1">
      <c r="A443" s="82" t="s">
        <v>121</v>
      </c>
      <c r="B443" s="83" t="s">
        <v>147</v>
      </c>
      <c r="C443" s="83" t="s">
        <v>3</v>
      </c>
      <c r="D443" s="84" t="s">
        <v>123</v>
      </c>
      <c r="E443" s="83"/>
      <c r="F443" s="74"/>
      <c r="G443" s="74">
        <f aca="true" t="shared" si="510" ref="G443:T443">G444</f>
        <v>13228</v>
      </c>
      <c r="H443" s="74">
        <f t="shared" si="510"/>
        <v>13228</v>
      </c>
      <c r="I443" s="74">
        <f t="shared" si="510"/>
        <v>0</v>
      </c>
      <c r="J443" s="74">
        <f t="shared" si="510"/>
        <v>14355</v>
      </c>
      <c r="K443" s="74">
        <f t="shared" si="510"/>
        <v>0</v>
      </c>
      <c r="L443" s="74">
        <f t="shared" si="510"/>
        <v>0</v>
      </c>
      <c r="M443" s="74">
        <f t="shared" si="510"/>
        <v>13228</v>
      </c>
      <c r="N443" s="74">
        <f t="shared" si="510"/>
        <v>0</v>
      </c>
      <c r="O443" s="74">
        <f t="shared" si="510"/>
        <v>-13228</v>
      </c>
      <c r="P443" s="74">
        <f t="shared" si="510"/>
        <v>0</v>
      </c>
      <c r="Q443" s="74">
        <f t="shared" si="510"/>
        <v>0</v>
      </c>
      <c r="R443" s="74">
        <f t="shared" si="510"/>
        <v>0</v>
      </c>
      <c r="S443" s="74">
        <f t="shared" si="510"/>
        <v>0</v>
      </c>
      <c r="T443" s="74">
        <f t="shared" si="510"/>
        <v>0</v>
      </c>
      <c r="U443" s="76"/>
      <c r="V443" s="75"/>
      <c r="W443" s="75"/>
      <c r="X443" s="77"/>
      <c r="Y443" s="77"/>
      <c r="Z443" s="74"/>
      <c r="AA443" s="74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5"/>
      <c r="AQ443" s="75"/>
      <c r="AR443" s="75"/>
      <c r="AS443" s="75"/>
      <c r="AT443" s="76"/>
      <c r="AU443" s="76"/>
      <c r="AV443" s="76"/>
      <c r="AW443" s="76"/>
      <c r="AX443" s="76"/>
      <c r="AY443" s="75"/>
      <c r="AZ443" s="75"/>
      <c r="BA443" s="75"/>
      <c r="BB443" s="75"/>
      <c r="BC443" s="75"/>
      <c r="BD443" s="75"/>
      <c r="BE443" s="7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</row>
    <row r="444" spans="1:72" s="16" customFormat="1" ht="51.75" customHeight="1" hidden="1">
      <c r="A444" s="82" t="s">
        <v>137</v>
      </c>
      <c r="B444" s="83" t="s">
        <v>147</v>
      </c>
      <c r="C444" s="83" t="s">
        <v>3</v>
      </c>
      <c r="D444" s="84" t="s">
        <v>122</v>
      </c>
      <c r="E444" s="83" t="s">
        <v>138</v>
      </c>
      <c r="F444" s="74"/>
      <c r="G444" s="74">
        <f>H444-F444</f>
        <v>13228</v>
      </c>
      <c r="H444" s="74">
        <v>13228</v>
      </c>
      <c r="I444" s="74"/>
      <c r="J444" s="74">
        <v>14355</v>
      </c>
      <c r="K444" s="75"/>
      <c r="L444" s="75"/>
      <c r="M444" s="74">
        <f>H444+K444</f>
        <v>13228</v>
      </c>
      <c r="N444" s="75"/>
      <c r="O444" s="74">
        <f>P444-M444</f>
        <v>-13228</v>
      </c>
      <c r="P444" s="74"/>
      <c r="Q444" s="74"/>
      <c r="R444" s="75"/>
      <c r="S444" s="74">
        <f>P444+R444</f>
        <v>0</v>
      </c>
      <c r="T444" s="74"/>
      <c r="U444" s="76"/>
      <c r="V444" s="75"/>
      <c r="W444" s="75"/>
      <c r="X444" s="77"/>
      <c r="Y444" s="77"/>
      <c r="Z444" s="74"/>
      <c r="AA444" s="74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5"/>
      <c r="AQ444" s="75"/>
      <c r="AR444" s="75"/>
      <c r="AS444" s="75"/>
      <c r="AT444" s="76"/>
      <c r="AU444" s="76"/>
      <c r="AV444" s="76"/>
      <c r="AW444" s="76"/>
      <c r="AX444" s="76"/>
      <c r="AY444" s="75"/>
      <c r="AZ444" s="75"/>
      <c r="BA444" s="75"/>
      <c r="BB444" s="75"/>
      <c r="BC444" s="75"/>
      <c r="BD444" s="75"/>
      <c r="BE444" s="7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</row>
    <row r="445" spans="1:57" ht="15.75">
      <c r="A445" s="168"/>
      <c r="B445" s="105"/>
      <c r="C445" s="105"/>
      <c r="D445" s="106"/>
      <c r="E445" s="105"/>
      <c r="F445" s="56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9"/>
      <c r="W445" s="59"/>
      <c r="X445" s="56"/>
      <c r="Y445" s="56"/>
      <c r="Z445" s="60"/>
      <c r="AA445" s="60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9"/>
      <c r="AQ445" s="59"/>
      <c r="AR445" s="59"/>
      <c r="AS445" s="59"/>
      <c r="AT445" s="58"/>
      <c r="AU445" s="58"/>
      <c r="AV445" s="58"/>
      <c r="AW445" s="58"/>
      <c r="AX445" s="58"/>
      <c r="AY445" s="59"/>
      <c r="AZ445" s="59"/>
      <c r="BA445" s="59"/>
      <c r="BB445" s="59"/>
      <c r="BC445" s="59"/>
      <c r="BD445" s="59"/>
      <c r="BE445" s="59"/>
    </row>
    <row r="446" spans="1:72" s="8" customFormat="1" ht="20.25">
      <c r="A446" s="61" t="s">
        <v>111</v>
      </c>
      <c r="B446" s="62" t="s">
        <v>112</v>
      </c>
      <c r="C446" s="62"/>
      <c r="D446" s="63"/>
      <c r="E446" s="62"/>
      <c r="F446" s="109">
        <f aca="true" t="shared" si="511" ref="F446:N446">F448+F454+F460+F520</f>
        <v>261856</v>
      </c>
      <c r="G446" s="109">
        <f t="shared" si="511"/>
        <v>108248</v>
      </c>
      <c r="H446" s="109">
        <f t="shared" si="511"/>
        <v>370104</v>
      </c>
      <c r="I446" s="109">
        <f t="shared" si="511"/>
        <v>0</v>
      </c>
      <c r="J446" s="109">
        <f t="shared" si="511"/>
        <v>272117</v>
      </c>
      <c r="K446" s="109">
        <f t="shared" si="511"/>
        <v>0</v>
      </c>
      <c r="L446" s="109">
        <f t="shared" si="511"/>
        <v>0</v>
      </c>
      <c r="M446" s="109">
        <f t="shared" si="511"/>
        <v>370104</v>
      </c>
      <c r="N446" s="109">
        <f t="shared" si="511"/>
        <v>0</v>
      </c>
      <c r="O446" s="109">
        <f aca="true" t="shared" si="512" ref="O446:BE446">O448+O454+O460+O512+O520</f>
        <v>-15458</v>
      </c>
      <c r="P446" s="109">
        <f t="shared" si="512"/>
        <v>354646</v>
      </c>
      <c r="Q446" s="109">
        <f t="shared" si="512"/>
        <v>195179</v>
      </c>
      <c r="R446" s="109">
        <f t="shared" si="512"/>
        <v>0</v>
      </c>
      <c r="S446" s="109">
        <f t="shared" si="512"/>
        <v>354646</v>
      </c>
      <c r="T446" s="109">
        <f t="shared" si="512"/>
        <v>195179</v>
      </c>
      <c r="U446" s="109">
        <f t="shared" si="512"/>
        <v>7572</v>
      </c>
      <c r="V446" s="109">
        <f t="shared" si="512"/>
        <v>362218</v>
      </c>
      <c r="W446" s="109">
        <f t="shared" si="512"/>
        <v>195179</v>
      </c>
      <c r="X446" s="109">
        <f t="shared" si="512"/>
        <v>0</v>
      </c>
      <c r="Y446" s="109">
        <f t="shared" si="512"/>
        <v>0</v>
      </c>
      <c r="Z446" s="109">
        <f t="shared" si="512"/>
        <v>362218</v>
      </c>
      <c r="AA446" s="109">
        <f t="shared" si="512"/>
        <v>195179</v>
      </c>
      <c r="AB446" s="109">
        <f t="shared" si="512"/>
        <v>1140</v>
      </c>
      <c r="AC446" s="109">
        <f t="shared" si="512"/>
        <v>301</v>
      </c>
      <c r="AD446" s="109">
        <f t="shared" si="512"/>
        <v>1</v>
      </c>
      <c r="AE446" s="109">
        <f t="shared" si="512"/>
        <v>200</v>
      </c>
      <c r="AF446" s="109">
        <f t="shared" si="512"/>
        <v>185</v>
      </c>
      <c r="AG446" s="109">
        <f t="shared" si="512"/>
        <v>0</v>
      </c>
      <c r="AH446" s="109">
        <f t="shared" si="512"/>
        <v>364045</v>
      </c>
      <c r="AI446" s="109">
        <f t="shared" si="512"/>
        <v>195179</v>
      </c>
      <c r="AJ446" s="109">
        <f t="shared" si="512"/>
        <v>9214</v>
      </c>
      <c r="AK446" s="109">
        <f t="shared" si="512"/>
        <v>0</v>
      </c>
      <c r="AL446" s="109">
        <f t="shared" si="512"/>
        <v>0</v>
      </c>
      <c r="AM446" s="109">
        <f t="shared" si="512"/>
        <v>226549</v>
      </c>
      <c r="AN446" s="109">
        <f t="shared" si="512"/>
        <v>599808</v>
      </c>
      <c r="AO446" s="109">
        <f t="shared" si="512"/>
        <v>421728</v>
      </c>
      <c r="AP446" s="109">
        <f t="shared" si="512"/>
        <v>1216</v>
      </c>
      <c r="AQ446" s="109">
        <f t="shared" si="512"/>
        <v>23102</v>
      </c>
      <c r="AR446" s="109">
        <f t="shared" si="512"/>
        <v>624126</v>
      </c>
      <c r="AS446" s="109">
        <f t="shared" si="512"/>
        <v>444830</v>
      </c>
      <c r="AT446" s="109">
        <f t="shared" si="512"/>
        <v>-97</v>
      </c>
      <c r="AU446" s="109">
        <f t="shared" si="512"/>
        <v>0</v>
      </c>
      <c r="AV446" s="109">
        <f t="shared" si="512"/>
        <v>61492</v>
      </c>
      <c r="AW446" s="109">
        <f t="shared" si="512"/>
        <v>685521</v>
      </c>
      <c r="AX446" s="109">
        <f t="shared" si="512"/>
        <v>506322</v>
      </c>
      <c r="AY446" s="109">
        <f t="shared" si="512"/>
        <v>0</v>
      </c>
      <c r="AZ446" s="109">
        <f t="shared" si="512"/>
        <v>0</v>
      </c>
      <c r="BA446" s="109">
        <f t="shared" si="512"/>
        <v>-154</v>
      </c>
      <c r="BB446" s="109">
        <f t="shared" si="512"/>
        <v>4392</v>
      </c>
      <c r="BC446" s="109">
        <f t="shared" si="512"/>
        <v>31600</v>
      </c>
      <c r="BD446" s="109">
        <f t="shared" si="512"/>
        <v>721359</v>
      </c>
      <c r="BE446" s="109">
        <f t="shared" si="512"/>
        <v>537922</v>
      </c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</row>
    <row r="447" spans="1:72" s="8" customFormat="1" ht="20.25">
      <c r="A447" s="61"/>
      <c r="B447" s="62"/>
      <c r="C447" s="62"/>
      <c r="D447" s="63"/>
      <c r="E447" s="62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51"/>
      <c r="AU447" s="151"/>
      <c r="AV447" s="151"/>
      <c r="AW447" s="151"/>
      <c r="AX447" s="151"/>
      <c r="AY447" s="150"/>
      <c r="AZ447" s="150"/>
      <c r="BA447" s="150"/>
      <c r="BB447" s="150"/>
      <c r="BC447" s="150"/>
      <c r="BD447" s="150"/>
      <c r="BE447" s="150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</row>
    <row r="448" spans="1:72" s="8" customFormat="1" ht="20.25">
      <c r="A448" s="68" t="s">
        <v>173</v>
      </c>
      <c r="B448" s="69" t="s">
        <v>3</v>
      </c>
      <c r="C448" s="69" t="s">
        <v>127</v>
      </c>
      <c r="D448" s="63"/>
      <c r="E448" s="62"/>
      <c r="F448" s="148">
        <f aca="true" t="shared" si="513" ref="F448:U449">F449</f>
        <v>19352</v>
      </c>
      <c r="G448" s="148">
        <f t="shared" si="513"/>
        <v>11045</v>
      </c>
      <c r="H448" s="148">
        <f t="shared" si="513"/>
        <v>30397</v>
      </c>
      <c r="I448" s="148">
        <f t="shared" si="513"/>
        <v>0</v>
      </c>
      <c r="J448" s="148">
        <f t="shared" si="513"/>
        <v>36394</v>
      </c>
      <c r="K448" s="148">
        <f t="shared" si="513"/>
        <v>0</v>
      </c>
      <c r="L448" s="148">
        <f t="shared" si="513"/>
        <v>0</v>
      </c>
      <c r="M448" s="148">
        <f aca="true" t="shared" si="514" ref="M448:T448">M449+M451</f>
        <v>30397</v>
      </c>
      <c r="N448" s="148">
        <f t="shared" si="514"/>
        <v>0</v>
      </c>
      <c r="O448" s="148">
        <f t="shared" si="514"/>
        <v>-6873</v>
      </c>
      <c r="P448" s="148">
        <f t="shared" si="514"/>
        <v>23524</v>
      </c>
      <c r="Q448" s="148">
        <f t="shared" si="514"/>
        <v>0</v>
      </c>
      <c r="R448" s="148">
        <f t="shared" si="514"/>
        <v>0</v>
      </c>
      <c r="S448" s="148">
        <f t="shared" si="514"/>
        <v>23524</v>
      </c>
      <c r="T448" s="148">
        <f t="shared" si="514"/>
        <v>0</v>
      </c>
      <c r="U448" s="148">
        <f aca="true" t="shared" si="515" ref="U448:AA448">U449+U451</f>
        <v>0</v>
      </c>
      <c r="V448" s="148">
        <f t="shared" si="515"/>
        <v>23524</v>
      </c>
      <c r="W448" s="148">
        <f t="shared" si="515"/>
        <v>0</v>
      </c>
      <c r="X448" s="148">
        <f t="shared" si="515"/>
        <v>0</v>
      </c>
      <c r="Y448" s="148">
        <f t="shared" si="515"/>
        <v>0</v>
      </c>
      <c r="Z448" s="148">
        <f t="shared" si="515"/>
        <v>23524</v>
      </c>
      <c r="AA448" s="148">
        <f t="shared" si="515"/>
        <v>0</v>
      </c>
      <c r="AB448" s="148">
        <f aca="true" t="shared" si="516" ref="AB448:AI448">AB449+AB451</f>
        <v>0</v>
      </c>
      <c r="AC448" s="148">
        <f t="shared" si="516"/>
        <v>0</v>
      </c>
      <c r="AD448" s="148">
        <f t="shared" si="516"/>
        <v>0</v>
      </c>
      <c r="AE448" s="148">
        <f t="shared" si="516"/>
        <v>0</v>
      </c>
      <c r="AF448" s="148">
        <f t="shared" si="516"/>
        <v>0</v>
      </c>
      <c r="AG448" s="148">
        <f t="shared" si="516"/>
        <v>0</v>
      </c>
      <c r="AH448" s="148">
        <f t="shared" si="516"/>
        <v>23524</v>
      </c>
      <c r="AI448" s="148">
        <f t="shared" si="516"/>
        <v>0</v>
      </c>
      <c r="AJ448" s="148">
        <f aca="true" t="shared" si="517" ref="AJ448:AO448">AJ449+AJ451</f>
        <v>0</v>
      </c>
      <c r="AK448" s="148">
        <f t="shared" si="517"/>
        <v>0</v>
      </c>
      <c r="AL448" s="148">
        <f t="shared" si="517"/>
        <v>0</v>
      </c>
      <c r="AM448" s="148">
        <f t="shared" si="517"/>
        <v>0</v>
      </c>
      <c r="AN448" s="148">
        <f t="shared" si="517"/>
        <v>23524</v>
      </c>
      <c r="AO448" s="148">
        <f t="shared" si="517"/>
        <v>0</v>
      </c>
      <c r="AP448" s="148">
        <f>AP449+AP451</f>
        <v>0</v>
      </c>
      <c r="AQ448" s="148">
        <f>AQ449+AQ451</f>
        <v>0</v>
      </c>
      <c r="AR448" s="148">
        <f>AR449+AR451</f>
        <v>23524</v>
      </c>
      <c r="AS448" s="148">
        <f aca="true" t="shared" si="518" ref="AS448:AX448">AS449+AS451</f>
        <v>0</v>
      </c>
      <c r="AT448" s="148">
        <f t="shared" si="518"/>
        <v>0</v>
      </c>
      <c r="AU448" s="148">
        <f t="shared" si="518"/>
        <v>0</v>
      </c>
      <c r="AV448" s="148">
        <f t="shared" si="518"/>
        <v>0</v>
      </c>
      <c r="AW448" s="148">
        <f t="shared" si="518"/>
        <v>23524</v>
      </c>
      <c r="AX448" s="148">
        <f t="shared" si="518"/>
        <v>0</v>
      </c>
      <c r="AY448" s="148">
        <f aca="true" t="shared" si="519" ref="AY448:BE448">AY449+AY451</f>
        <v>0</v>
      </c>
      <c r="AZ448" s="148">
        <f t="shared" si="519"/>
        <v>0</v>
      </c>
      <c r="BA448" s="148">
        <f t="shared" si="519"/>
        <v>0</v>
      </c>
      <c r="BB448" s="148">
        <f t="shared" si="519"/>
        <v>0</v>
      </c>
      <c r="BC448" s="148">
        <f t="shared" si="519"/>
        <v>0</v>
      </c>
      <c r="BD448" s="148">
        <f t="shared" si="519"/>
        <v>23524</v>
      </c>
      <c r="BE448" s="148">
        <f t="shared" si="519"/>
        <v>0</v>
      </c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</row>
    <row r="449" spans="1:72" s="8" customFormat="1" ht="40.5" customHeight="1" hidden="1">
      <c r="A449" s="82" t="s">
        <v>174</v>
      </c>
      <c r="B449" s="83" t="s">
        <v>3</v>
      </c>
      <c r="C449" s="83" t="s">
        <v>127</v>
      </c>
      <c r="D449" s="142" t="s">
        <v>197</v>
      </c>
      <c r="E449" s="62"/>
      <c r="F449" s="149">
        <f t="shared" si="513"/>
        <v>19352</v>
      </c>
      <c r="G449" s="149">
        <f t="shared" si="513"/>
        <v>11045</v>
      </c>
      <c r="H449" s="149">
        <f t="shared" si="513"/>
        <v>30397</v>
      </c>
      <c r="I449" s="149">
        <f t="shared" si="513"/>
        <v>0</v>
      </c>
      <c r="J449" s="149">
        <f t="shared" si="513"/>
        <v>36394</v>
      </c>
      <c r="K449" s="149">
        <f t="shared" si="513"/>
        <v>0</v>
      </c>
      <c r="L449" s="149">
        <f t="shared" si="513"/>
        <v>0</v>
      </c>
      <c r="M449" s="149">
        <f t="shared" si="513"/>
        <v>30397</v>
      </c>
      <c r="N449" s="149">
        <f t="shared" si="513"/>
        <v>0</v>
      </c>
      <c r="O449" s="149">
        <f t="shared" si="513"/>
        <v>-30397</v>
      </c>
      <c r="P449" s="149">
        <f t="shared" si="513"/>
        <v>0</v>
      </c>
      <c r="Q449" s="149">
        <f t="shared" si="513"/>
        <v>0</v>
      </c>
      <c r="R449" s="149">
        <f t="shared" si="513"/>
        <v>0</v>
      </c>
      <c r="S449" s="149">
        <f t="shared" si="513"/>
        <v>0</v>
      </c>
      <c r="T449" s="149">
        <f t="shared" si="513"/>
        <v>0</v>
      </c>
      <c r="U449" s="149">
        <f t="shared" si="513"/>
        <v>0</v>
      </c>
      <c r="V449" s="149">
        <f aca="true" t="shared" si="520" ref="V449:AI449">V450</f>
        <v>0</v>
      </c>
      <c r="W449" s="149">
        <f t="shared" si="520"/>
        <v>0</v>
      </c>
      <c r="X449" s="149">
        <f t="shared" si="520"/>
        <v>0</v>
      </c>
      <c r="Y449" s="149">
        <f t="shared" si="520"/>
        <v>0</v>
      </c>
      <c r="Z449" s="149">
        <f t="shared" si="520"/>
        <v>0</v>
      </c>
      <c r="AA449" s="149">
        <f t="shared" si="520"/>
        <v>0</v>
      </c>
      <c r="AB449" s="149">
        <f t="shared" si="520"/>
        <v>0</v>
      </c>
      <c r="AC449" s="149">
        <f t="shared" si="520"/>
        <v>0</v>
      </c>
      <c r="AD449" s="149"/>
      <c r="AE449" s="149"/>
      <c r="AF449" s="149"/>
      <c r="AG449" s="149">
        <f t="shared" si="520"/>
        <v>0</v>
      </c>
      <c r="AH449" s="149">
        <f t="shared" si="520"/>
        <v>0</v>
      </c>
      <c r="AI449" s="149">
        <f t="shared" si="520"/>
        <v>0</v>
      </c>
      <c r="AJ449" s="149"/>
      <c r="AK449" s="149"/>
      <c r="AL449" s="151"/>
      <c r="AM449" s="151"/>
      <c r="AN449" s="151"/>
      <c r="AO449" s="151"/>
      <c r="AP449" s="150"/>
      <c r="AQ449" s="150"/>
      <c r="AR449" s="150"/>
      <c r="AS449" s="150"/>
      <c r="AT449" s="151"/>
      <c r="AU449" s="151"/>
      <c r="AV449" s="151"/>
      <c r="AW449" s="151"/>
      <c r="AX449" s="151"/>
      <c r="AY449" s="150"/>
      <c r="AZ449" s="150"/>
      <c r="BA449" s="150"/>
      <c r="BB449" s="150"/>
      <c r="BC449" s="150"/>
      <c r="BD449" s="150"/>
      <c r="BE449" s="150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</row>
    <row r="450" spans="1:72" s="8" customFormat="1" ht="20.25" hidden="1">
      <c r="A450" s="82" t="s">
        <v>10</v>
      </c>
      <c r="B450" s="83" t="s">
        <v>3</v>
      </c>
      <c r="C450" s="83" t="s">
        <v>127</v>
      </c>
      <c r="D450" s="142" t="s">
        <v>197</v>
      </c>
      <c r="E450" s="83" t="s">
        <v>17</v>
      </c>
      <c r="F450" s="74">
        <v>19352</v>
      </c>
      <c r="G450" s="74">
        <f>H450-F450</f>
        <v>11045</v>
      </c>
      <c r="H450" s="92">
        <v>30397</v>
      </c>
      <c r="I450" s="92"/>
      <c r="J450" s="92">
        <v>36394</v>
      </c>
      <c r="K450" s="165"/>
      <c r="L450" s="165"/>
      <c r="M450" s="74">
        <f>H450+K450</f>
        <v>30397</v>
      </c>
      <c r="N450" s="75"/>
      <c r="O450" s="74">
        <f>P450-M450</f>
        <v>-30397</v>
      </c>
      <c r="P450" s="74"/>
      <c r="Q450" s="74"/>
      <c r="R450" s="165"/>
      <c r="S450" s="74">
        <f>P450+R450</f>
        <v>0</v>
      </c>
      <c r="T450" s="74"/>
      <c r="U450" s="74">
        <f aca="true" t="shared" si="521" ref="U450:AA450">R450+T450</f>
        <v>0</v>
      </c>
      <c r="V450" s="74">
        <f t="shared" si="521"/>
        <v>0</v>
      </c>
      <c r="W450" s="74">
        <f t="shared" si="521"/>
        <v>0</v>
      </c>
      <c r="X450" s="74">
        <f t="shared" si="521"/>
        <v>0</v>
      </c>
      <c r="Y450" s="74">
        <f t="shared" si="521"/>
        <v>0</v>
      </c>
      <c r="Z450" s="74">
        <f t="shared" si="521"/>
        <v>0</v>
      </c>
      <c r="AA450" s="74">
        <f t="shared" si="521"/>
        <v>0</v>
      </c>
      <c r="AB450" s="74">
        <f>Y450+AA450</f>
        <v>0</v>
      </c>
      <c r="AC450" s="74">
        <f>Z450+AB450</f>
        <v>0</v>
      </c>
      <c r="AD450" s="74"/>
      <c r="AE450" s="74"/>
      <c r="AF450" s="74"/>
      <c r="AG450" s="74">
        <f>AA450+AC450</f>
        <v>0</v>
      </c>
      <c r="AH450" s="74">
        <f>AB450+AG450</f>
        <v>0</v>
      </c>
      <c r="AI450" s="74">
        <f>AC450+AH450</f>
        <v>0</v>
      </c>
      <c r="AJ450" s="74"/>
      <c r="AK450" s="74"/>
      <c r="AL450" s="151"/>
      <c r="AM450" s="151"/>
      <c r="AN450" s="151"/>
      <c r="AO450" s="151"/>
      <c r="AP450" s="150"/>
      <c r="AQ450" s="150"/>
      <c r="AR450" s="150"/>
      <c r="AS450" s="150"/>
      <c r="AT450" s="151"/>
      <c r="AU450" s="151"/>
      <c r="AV450" s="151"/>
      <c r="AW450" s="151"/>
      <c r="AX450" s="151"/>
      <c r="AY450" s="150"/>
      <c r="AZ450" s="150"/>
      <c r="BA450" s="150"/>
      <c r="BB450" s="150"/>
      <c r="BC450" s="150"/>
      <c r="BD450" s="150"/>
      <c r="BE450" s="150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</row>
    <row r="451" spans="1:72" s="8" customFormat="1" ht="41.25" customHeight="1">
      <c r="A451" s="82" t="s">
        <v>174</v>
      </c>
      <c r="B451" s="83" t="s">
        <v>3</v>
      </c>
      <c r="C451" s="83" t="s">
        <v>127</v>
      </c>
      <c r="D451" s="142" t="s">
        <v>262</v>
      </c>
      <c r="E451" s="83"/>
      <c r="F451" s="74"/>
      <c r="G451" s="74"/>
      <c r="H451" s="92"/>
      <c r="I451" s="92"/>
      <c r="J451" s="92"/>
      <c r="K451" s="165"/>
      <c r="L451" s="165"/>
      <c r="M451" s="74">
        <f aca="true" t="shared" si="522" ref="M451:BE451">M452</f>
        <v>0</v>
      </c>
      <c r="N451" s="75">
        <f t="shared" si="522"/>
        <v>0</v>
      </c>
      <c r="O451" s="74">
        <f t="shared" si="522"/>
        <v>23524</v>
      </c>
      <c r="P451" s="74">
        <f t="shared" si="522"/>
        <v>23524</v>
      </c>
      <c r="Q451" s="74">
        <f t="shared" si="522"/>
        <v>0</v>
      </c>
      <c r="R451" s="74">
        <f t="shared" si="522"/>
        <v>0</v>
      </c>
      <c r="S451" s="74">
        <f t="shared" si="522"/>
        <v>23524</v>
      </c>
      <c r="T451" s="74">
        <f t="shared" si="522"/>
        <v>0</v>
      </c>
      <c r="U451" s="74">
        <f t="shared" si="522"/>
        <v>0</v>
      </c>
      <c r="V451" s="74">
        <f t="shared" si="522"/>
        <v>23524</v>
      </c>
      <c r="W451" s="74">
        <f t="shared" si="522"/>
        <v>0</v>
      </c>
      <c r="X451" s="74">
        <f t="shared" si="522"/>
        <v>0</v>
      </c>
      <c r="Y451" s="74">
        <f t="shared" si="522"/>
        <v>0</v>
      </c>
      <c r="Z451" s="74">
        <f t="shared" si="522"/>
        <v>23524</v>
      </c>
      <c r="AA451" s="74">
        <f t="shared" si="522"/>
        <v>0</v>
      </c>
      <c r="AB451" s="74">
        <f t="shared" si="522"/>
        <v>0</v>
      </c>
      <c r="AC451" s="74">
        <f t="shared" si="522"/>
        <v>0</v>
      </c>
      <c r="AD451" s="74">
        <f t="shared" si="522"/>
        <v>0</v>
      </c>
      <c r="AE451" s="74">
        <f t="shared" si="522"/>
        <v>0</v>
      </c>
      <c r="AF451" s="74">
        <f t="shared" si="522"/>
        <v>0</v>
      </c>
      <c r="AG451" s="74">
        <f t="shared" si="522"/>
        <v>0</v>
      </c>
      <c r="AH451" s="74">
        <f t="shared" si="522"/>
        <v>23524</v>
      </c>
      <c r="AI451" s="74">
        <f t="shared" si="522"/>
        <v>0</v>
      </c>
      <c r="AJ451" s="74">
        <f t="shared" si="522"/>
        <v>0</v>
      </c>
      <c r="AK451" s="74">
        <f t="shared" si="522"/>
        <v>0</v>
      </c>
      <c r="AL451" s="74">
        <f t="shared" si="522"/>
        <v>0</v>
      </c>
      <c r="AM451" s="74">
        <f t="shared" si="522"/>
        <v>0</v>
      </c>
      <c r="AN451" s="74">
        <f t="shared" si="522"/>
        <v>23524</v>
      </c>
      <c r="AO451" s="74">
        <f t="shared" si="522"/>
        <v>0</v>
      </c>
      <c r="AP451" s="74">
        <f t="shared" si="522"/>
        <v>0</v>
      </c>
      <c r="AQ451" s="74">
        <f t="shared" si="522"/>
        <v>0</v>
      </c>
      <c r="AR451" s="74">
        <f t="shared" si="522"/>
        <v>23524</v>
      </c>
      <c r="AS451" s="74">
        <f t="shared" si="522"/>
        <v>0</v>
      </c>
      <c r="AT451" s="74">
        <f t="shared" si="522"/>
        <v>0</v>
      </c>
      <c r="AU451" s="74">
        <f t="shared" si="522"/>
        <v>0</v>
      </c>
      <c r="AV451" s="74">
        <f t="shared" si="522"/>
        <v>0</v>
      </c>
      <c r="AW451" s="74">
        <f t="shared" si="522"/>
        <v>23524</v>
      </c>
      <c r="AX451" s="74">
        <f t="shared" si="522"/>
        <v>0</v>
      </c>
      <c r="AY451" s="74">
        <f t="shared" si="522"/>
        <v>0</v>
      </c>
      <c r="AZ451" s="74">
        <f t="shared" si="522"/>
        <v>0</v>
      </c>
      <c r="BA451" s="74">
        <f t="shared" si="522"/>
        <v>0</v>
      </c>
      <c r="BB451" s="74">
        <f t="shared" si="522"/>
        <v>0</v>
      </c>
      <c r="BC451" s="74">
        <f t="shared" si="522"/>
        <v>0</v>
      </c>
      <c r="BD451" s="74">
        <f t="shared" si="522"/>
        <v>23524</v>
      </c>
      <c r="BE451" s="74">
        <f t="shared" si="522"/>
        <v>0</v>
      </c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</row>
    <row r="452" spans="1:72" s="8" customFormat="1" ht="20.25">
      <c r="A452" s="82" t="s">
        <v>10</v>
      </c>
      <c r="B452" s="83" t="s">
        <v>3</v>
      </c>
      <c r="C452" s="83" t="s">
        <v>127</v>
      </c>
      <c r="D452" s="142" t="s">
        <v>262</v>
      </c>
      <c r="E452" s="83" t="s">
        <v>17</v>
      </c>
      <c r="F452" s="74"/>
      <c r="G452" s="74"/>
      <c r="H452" s="92"/>
      <c r="I452" s="92"/>
      <c r="J452" s="92"/>
      <c r="K452" s="165"/>
      <c r="L452" s="165"/>
      <c r="M452" s="74"/>
      <c r="N452" s="75"/>
      <c r="O452" s="74">
        <f>P452-M452</f>
        <v>23524</v>
      </c>
      <c r="P452" s="74">
        <v>23524</v>
      </c>
      <c r="Q452" s="74"/>
      <c r="R452" s="165"/>
      <c r="S452" s="74">
        <f>P452+R452</f>
        <v>23524</v>
      </c>
      <c r="T452" s="74"/>
      <c r="U452" s="151"/>
      <c r="V452" s="74">
        <f>U452+S452</f>
        <v>23524</v>
      </c>
      <c r="W452" s="74">
        <f>T452</f>
        <v>0</v>
      </c>
      <c r="X452" s="155"/>
      <c r="Y452" s="155"/>
      <c r="Z452" s="74">
        <f>V452+X452+Y452</f>
        <v>23524</v>
      </c>
      <c r="AA452" s="74">
        <f>W452+Y452</f>
        <v>0</v>
      </c>
      <c r="AB452" s="151"/>
      <c r="AC452" s="151"/>
      <c r="AD452" s="151"/>
      <c r="AE452" s="151"/>
      <c r="AF452" s="151"/>
      <c r="AG452" s="151"/>
      <c r="AH452" s="74">
        <f>Z452+AB452+AC452+AD452+AE452+AF452+AG452</f>
        <v>23524</v>
      </c>
      <c r="AI452" s="74">
        <f>AA452+AG452</f>
        <v>0</v>
      </c>
      <c r="AJ452" s="74"/>
      <c r="AK452" s="74"/>
      <c r="AL452" s="151"/>
      <c r="AM452" s="151"/>
      <c r="AN452" s="74">
        <f>AH452+AJ452+AK452+AL452+AM452</f>
        <v>23524</v>
      </c>
      <c r="AO452" s="74">
        <f>AI452+AM452</f>
        <v>0</v>
      </c>
      <c r="AP452" s="150"/>
      <c r="AQ452" s="150"/>
      <c r="AR452" s="74">
        <f>AN452+AP452+AQ452</f>
        <v>23524</v>
      </c>
      <c r="AS452" s="74">
        <f>AO452+AQ452</f>
        <v>0</v>
      </c>
      <c r="AT452" s="151"/>
      <c r="AU452" s="151"/>
      <c r="AV452" s="151"/>
      <c r="AW452" s="74">
        <f>AR452+AT452+AU452+AV452</f>
        <v>23524</v>
      </c>
      <c r="AX452" s="74">
        <f>AS452+AV452</f>
        <v>0</v>
      </c>
      <c r="AY452" s="74"/>
      <c r="AZ452" s="74"/>
      <c r="BA452" s="74"/>
      <c r="BB452" s="150"/>
      <c r="BC452" s="150"/>
      <c r="BD452" s="74">
        <f>AW452+AY452+AZ452+BA452+BB452+BC452</f>
        <v>23524</v>
      </c>
      <c r="BE452" s="74">
        <f>AX452+BC452</f>
        <v>0</v>
      </c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</row>
    <row r="453" spans="1:72" s="14" customFormat="1" ht="16.5">
      <c r="A453" s="169"/>
      <c r="B453" s="170"/>
      <c r="C453" s="170"/>
      <c r="D453" s="171"/>
      <c r="E453" s="170"/>
      <c r="F453" s="99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7"/>
      <c r="V453" s="98"/>
      <c r="W453" s="98"/>
      <c r="X453" s="96"/>
      <c r="Y453" s="96"/>
      <c r="Z453" s="99"/>
      <c r="AA453" s="99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8"/>
      <c r="AQ453" s="98"/>
      <c r="AR453" s="98"/>
      <c r="AS453" s="98"/>
      <c r="AT453" s="97"/>
      <c r="AU453" s="97"/>
      <c r="AV453" s="97"/>
      <c r="AW453" s="97"/>
      <c r="AX453" s="97"/>
      <c r="AY453" s="98"/>
      <c r="AZ453" s="98"/>
      <c r="BA453" s="98"/>
      <c r="BB453" s="98"/>
      <c r="BC453" s="98"/>
      <c r="BD453" s="98"/>
      <c r="BE453" s="98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</row>
    <row r="454" spans="1:72" s="16" customFormat="1" ht="37.5">
      <c r="A454" s="68" t="s">
        <v>113</v>
      </c>
      <c r="B454" s="69" t="s">
        <v>3</v>
      </c>
      <c r="C454" s="69" t="s">
        <v>128</v>
      </c>
      <c r="D454" s="80"/>
      <c r="E454" s="69"/>
      <c r="F454" s="81">
        <f aca="true" t="shared" si="523" ref="F454:U455">F455</f>
        <v>73125</v>
      </c>
      <c r="G454" s="81">
        <f t="shared" si="523"/>
        <v>10774</v>
      </c>
      <c r="H454" s="81">
        <f t="shared" si="523"/>
        <v>83899</v>
      </c>
      <c r="I454" s="81">
        <f t="shared" si="523"/>
        <v>0</v>
      </c>
      <c r="J454" s="81">
        <f t="shared" si="523"/>
        <v>88784</v>
      </c>
      <c r="K454" s="81">
        <f t="shared" si="523"/>
        <v>0</v>
      </c>
      <c r="L454" s="81">
        <f t="shared" si="523"/>
        <v>0</v>
      </c>
      <c r="M454" s="81">
        <f aca="true" t="shared" si="524" ref="M454:T454">M455+M457</f>
        <v>83899</v>
      </c>
      <c r="N454" s="81">
        <f t="shared" si="524"/>
        <v>0</v>
      </c>
      <c r="O454" s="81">
        <f t="shared" si="524"/>
        <v>53323</v>
      </c>
      <c r="P454" s="81">
        <f t="shared" si="524"/>
        <v>137222</v>
      </c>
      <c r="Q454" s="81">
        <f t="shared" si="524"/>
        <v>85548</v>
      </c>
      <c r="R454" s="81">
        <f t="shared" si="524"/>
        <v>0</v>
      </c>
      <c r="S454" s="81">
        <f t="shared" si="524"/>
        <v>137222</v>
      </c>
      <c r="T454" s="81">
        <f t="shared" si="524"/>
        <v>85548</v>
      </c>
      <c r="U454" s="81">
        <f aca="true" t="shared" si="525" ref="U454:AA454">U455+U457</f>
        <v>0</v>
      </c>
      <c r="V454" s="81">
        <f t="shared" si="525"/>
        <v>137222</v>
      </c>
      <c r="W454" s="81">
        <f t="shared" si="525"/>
        <v>85548</v>
      </c>
      <c r="X454" s="81">
        <f t="shared" si="525"/>
        <v>0</v>
      </c>
      <c r="Y454" s="81">
        <f t="shared" si="525"/>
        <v>0</v>
      </c>
      <c r="Z454" s="81">
        <f t="shared" si="525"/>
        <v>137222</v>
      </c>
      <c r="AA454" s="81">
        <f t="shared" si="525"/>
        <v>85548</v>
      </c>
      <c r="AB454" s="81">
        <f aca="true" t="shared" si="526" ref="AB454:AI454">AB455+AB457</f>
        <v>36</v>
      </c>
      <c r="AC454" s="81">
        <f t="shared" si="526"/>
        <v>301</v>
      </c>
      <c r="AD454" s="81">
        <f t="shared" si="526"/>
        <v>1</v>
      </c>
      <c r="AE454" s="81">
        <f t="shared" si="526"/>
        <v>200</v>
      </c>
      <c r="AF454" s="81">
        <f t="shared" si="526"/>
        <v>185</v>
      </c>
      <c r="AG454" s="81">
        <f t="shared" si="526"/>
        <v>0</v>
      </c>
      <c r="AH454" s="81">
        <f t="shared" si="526"/>
        <v>137945</v>
      </c>
      <c r="AI454" s="81">
        <f t="shared" si="526"/>
        <v>85548</v>
      </c>
      <c r="AJ454" s="81">
        <f aca="true" t="shared" si="527" ref="AJ454:AO454">AJ455+AJ457</f>
        <v>8218</v>
      </c>
      <c r="AK454" s="81">
        <f t="shared" si="527"/>
        <v>0</v>
      </c>
      <c r="AL454" s="81">
        <f t="shared" si="527"/>
        <v>0</v>
      </c>
      <c r="AM454" s="81">
        <f t="shared" si="527"/>
        <v>2500</v>
      </c>
      <c r="AN454" s="81">
        <f t="shared" si="527"/>
        <v>148663</v>
      </c>
      <c r="AO454" s="81">
        <f t="shared" si="527"/>
        <v>88048</v>
      </c>
      <c r="AP454" s="81">
        <f>AP455+AP457</f>
        <v>0</v>
      </c>
      <c r="AQ454" s="81">
        <f aca="true" t="shared" si="528" ref="AQ454:BE454">AQ457</f>
        <v>0</v>
      </c>
      <c r="AR454" s="81">
        <f t="shared" si="528"/>
        <v>148663</v>
      </c>
      <c r="AS454" s="81">
        <f t="shared" si="528"/>
        <v>88048</v>
      </c>
      <c r="AT454" s="81">
        <f t="shared" si="528"/>
        <v>0</v>
      </c>
      <c r="AU454" s="81">
        <f t="shared" si="528"/>
        <v>0</v>
      </c>
      <c r="AV454" s="81">
        <f t="shared" si="528"/>
        <v>0</v>
      </c>
      <c r="AW454" s="81">
        <f t="shared" si="528"/>
        <v>148663</v>
      </c>
      <c r="AX454" s="81">
        <f t="shared" si="528"/>
        <v>88048</v>
      </c>
      <c r="AY454" s="81">
        <f t="shared" si="528"/>
        <v>0</v>
      </c>
      <c r="AZ454" s="81">
        <f t="shared" si="528"/>
        <v>0</v>
      </c>
      <c r="BA454" s="81">
        <f>BA457</f>
        <v>-112</v>
      </c>
      <c r="BB454" s="81">
        <f t="shared" si="528"/>
        <v>1642</v>
      </c>
      <c r="BC454" s="81">
        <f t="shared" si="528"/>
        <v>31600</v>
      </c>
      <c r="BD454" s="81">
        <f t="shared" si="528"/>
        <v>181793</v>
      </c>
      <c r="BE454" s="81">
        <f t="shared" si="528"/>
        <v>119648</v>
      </c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</row>
    <row r="455" spans="1:57" ht="22.5" customHeight="1" hidden="1">
      <c r="A455" s="82" t="s">
        <v>114</v>
      </c>
      <c r="B455" s="83" t="s">
        <v>3</v>
      </c>
      <c r="C455" s="83" t="s">
        <v>128</v>
      </c>
      <c r="D455" s="84" t="s">
        <v>7</v>
      </c>
      <c r="E455" s="83"/>
      <c r="F455" s="85">
        <f t="shared" si="523"/>
        <v>73125</v>
      </c>
      <c r="G455" s="85">
        <f t="shared" si="523"/>
        <v>10774</v>
      </c>
      <c r="H455" s="85">
        <f t="shared" si="523"/>
        <v>83899</v>
      </c>
      <c r="I455" s="85">
        <f t="shared" si="523"/>
        <v>0</v>
      </c>
      <c r="J455" s="85">
        <f t="shared" si="523"/>
        <v>88784</v>
      </c>
      <c r="K455" s="85">
        <f t="shared" si="523"/>
        <v>0</v>
      </c>
      <c r="L455" s="85">
        <f t="shared" si="523"/>
        <v>0</v>
      </c>
      <c r="M455" s="85">
        <f t="shared" si="523"/>
        <v>83899</v>
      </c>
      <c r="N455" s="85">
        <f t="shared" si="523"/>
        <v>0</v>
      </c>
      <c r="O455" s="85">
        <f t="shared" si="523"/>
        <v>-83899</v>
      </c>
      <c r="P455" s="85">
        <f t="shared" si="523"/>
        <v>0</v>
      </c>
      <c r="Q455" s="85">
        <f t="shared" si="523"/>
        <v>0</v>
      </c>
      <c r="R455" s="85">
        <f t="shared" si="523"/>
        <v>0</v>
      </c>
      <c r="S455" s="85">
        <f t="shared" si="523"/>
        <v>0</v>
      </c>
      <c r="T455" s="85">
        <f t="shared" si="523"/>
        <v>0</v>
      </c>
      <c r="U455" s="85">
        <f t="shared" si="523"/>
        <v>0</v>
      </c>
      <c r="V455" s="85">
        <f aca="true" t="shared" si="529" ref="V455:AS455">V456</f>
        <v>0</v>
      </c>
      <c r="W455" s="85">
        <f t="shared" si="529"/>
        <v>0</v>
      </c>
      <c r="X455" s="85">
        <f t="shared" si="529"/>
        <v>0</v>
      </c>
      <c r="Y455" s="85">
        <f t="shared" si="529"/>
        <v>0</v>
      </c>
      <c r="Z455" s="85">
        <f t="shared" si="529"/>
        <v>0</v>
      </c>
      <c r="AA455" s="85">
        <f t="shared" si="529"/>
        <v>0</v>
      </c>
      <c r="AB455" s="85">
        <f t="shared" si="529"/>
        <v>0</v>
      </c>
      <c r="AC455" s="85">
        <f t="shared" si="529"/>
        <v>0</v>
      </c>
      <c r="AD455" s="85"/>
      <c r="AE455" s="85"/>
      <c r="AF455" s="85"/>
      <c r="AG455" s="85">
        <f t="shared" si="529"/>
        <v>0</v>
      </c>
      <c r="AH455" s="85">
        <f t="shared" si="529"/>
        <v>0</v>
      </c>
      <c r="AI455" s="85">
        <f t="shared" si="529"/>
        <v>0</v>
      </c>
      <c r="AJ455" s="85">
        <f t="shared" si="529"/>
        <v>0</v>
      </c>
      <c r="AK455" s="85">
        <f t="shared" si="529"/>
        <v>0</v>
      </c>
      <c r="AL455" s="85">
        <f t="shared" si="529"/>
        <v>0</v>
      </c>
      <c r="AM455" s="85">
        <f t="shared" si="529"/>
        <v>0</v>
      </c>
      <c r="AN455" s="85">
        <f t="shared" si="529"/>
        <v>0</v>
      </c>
      <c r="AO455" s="85">
        <f t="shared" si="529"/>
        <v>0</v>
      </c>
      <c r="AP455" s="85">
        <f t="shared" si="529"/>
        <v>0</v>
      </c>
      <c r="AQ455" s="85" t="e">
        <f t="shared" si="529"/>
        <v>#REF!</v>
      </c>
      <c r="AR455" s="85" t="e">
        <f t="shared" si="529"/>
        <v>#REF!</v>
      </c>
      <c r="AS455" s="85" t="e">
        <f t="shared" si="529"/>
        <v>#REF!</v>
      </c>
      <c r="AT455" s="58"/>
      <c r="AU455" s="58"/>
      <c r="AV455" s="58"/>
      <c r="AW455" s="58"/>
      <c r="AX455" s="58"/>
      <c r="AY455" s="59"/>
      <c r="AZ455" s="59"/>
      <c r="BA455" s="59"/>
      <c r="BB455" s="59"/>
      <c r="BC455" s="59"/>
      <c r="BD455" s="59"/>
      <c r="BE455" s="59"/>
    </row>
    <row r="456" spans="1:72" s="12" customFormat="1" ht="36" customHeight="1" hidden="1">
      <c r="A456" s="82" t="s">
        <v>129</v>
      </c>
      <c r="B456" s="83" t="s">
        <v>3</v>
      </c>
      <c r="C456" s="83" t="s">
        <v>128</v>
      </c>
      <c r="D456" s="84" t="s">
        <v>7</v>
      </c>
      <c r="E456" s="83" t="s">
        <v>130</v>
      </c>
      <c r="F456" s="74">
        <v>73125</v>
      </c>
      <c r="G456" s="74">
        <f>H456-F456</f>
        <v>10774</v>
      </c>
      <c r="H456" s="74">
        <f>35145+21900+24226+2512+200-47-37</f>
        <v>83899</v>
      </c>
      <c r="I456" s="74"/>
      <c r="J456" s="74">
        <f>37712+24006+24226+2690+240-39-51</f>
        <v>88784</v>
      </c>
      <c r="K456" s="101"/>
      <c r="L456" s="101"/>
      <c r="M456" s="74">
        <f>H456+K456</f>
        <v>83899</v>
      </c>
      <c r="N456" s="75"/>
      <c r="O456" s="74">
        <f>P456-M456</f>
        <v>-83899</v>
      </c>
      <c r="P456" s="74"/>
      <c r="Q456" s="74"/>
      <c r="R456" s="101"/>
      <c r="S456" s="74">
        <f>P456+R456</f>
        <v>0</v>
      </c>
      <c r="T456" s="74"/>
      <c r="U456" s="74">
        <f aca="true" t="shared" si="530" ref="U456:AA456">R456+T456</f>
        <v>0</v>
      </c>
      <c r="V456" s="74">
        <f t="shared" si="530"/>
        <v>0</v>
      </c>
      <c r="W456" s="74">
        <f t="shared" si="530"/>
        <v>0</v>
      </c>
      <c r="X456" s="74">
        <f t="shared" si="530"/>
        <v>0</v>
      </c>
      <c r="Y456" s="74">
        <f t="shared" si="530"/>
        <v>0</v>
      </c>
      <c r="Z456" s="74">
        <f t="shared" si="530"/>
        <v>0</v>
      </c>
      <c r="AA456" s="74">
        <f t="shared" si="530"/>
        <v>0</v>
      </c>
      <c r="AB456" s="74">
        <f>Y456+AA456</f>
        <v>0</v>
      </c>
      <c r="AC456" s="74">
        <f>Z456+AB456</f>
        <v>0</v>
      </c>
      <c r="AD456" s="74"/>
      <c r="AE456" s="74"/>
      <c r="AF456" s="74"/>
      <c r="AG456" s="74">
        <f>AA456+AC456</f>
        <v>0</v>
      </c>
      <c r="AH456" s="74">
        <f>AB456+AG456</f>
        <v>0</v>
      </c>
      <c r="AI456" s="74">
        <f>AC456+AH456</f>
        <v>0</v>
      </c>
      <c r="AJ456" s="74">
        <f aca="true" t="shared" si="531" ref="AJ456:AO456">AD456+AI456</f>
        <v>0</v>
      </c>
      <c r="AK456" s="74">
        <f t="shared" si="531"/>
        <v>0</v>
      </c>
      <c r="AL456" s="74">
        <f t="shared" si="531"/>
        <v>0</v>
      </c>
      <c r="AM456" s="74">
        <f t="shared" si="531"/>
        <v>0</v>
      </c>
      <c r="AN456" s="74">
        <f t="shared" si="531"/>
        <v>0</v>
      </c>
      <c r="AO456" s="74">
        <f t="shared" si="531"/>
        <v>0</v>
      </c>
      <c r="AP456" s="74">
        <f>AJ456+AO456</f>
        <v>0</v>
      </c>
      <c r="AQ456" s="74" t="e">
        <f>AM456+#REF!</f>
        <v>#REF!</v>
      </c>
      <c r="AR456" s="74" t="e">
        <f>AN456+AQ456</f>
        <v>#REF!</v>
      </c>
      <c r="AS456" s="74" t="e">
        <f>AO456+AR456</f>
        <v>#REF!</v>
      </c>
      <c r="AT456" s="101"/>
      <c r="AU456" s="101"/>
      <c r="AV456" s="101"/>
      <c r="AW456" s="101"/>
      <c r="AX456" s="101"/>
      <c r="AY456" s="103"/>
      <c r="AZ456" s="103"/>
      <c r="BA456" s="103"/>
      <c r="BB456" s="103"/>
      <c r="BC456" s="103"/>
      <c r="BD456" s="103"/>
      <c r="BE456" s="103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</row>
    <row r="457" spans="1:72" s="12" customFormat="1" ht="31.5" customHeight="1">
      <c r="A457" s="82" t="s">
        <v>114</v>
      </c>
      <c r="B457" s="83" t="s">
        <v>3</v>
      </c>
      <c r="C457" s="83" t="s">
        <v>128</v>
      </c>
      <c r="D457" s="84" t="s">
        <v>259</v>
      </c>
      <c r="E457" s="83"/>
      <c r="F457" s="74"/>
      <c r="G457" s="74"/>
      <c r="H457" s="74"/>
      <c r="I457" s="74"/>
      <c r="J457" s="74"/>
      <c r="K457" s="101"/>
      <c r="L457" s="101"/>
      <c r="M457" s="74">
        <f aca="true" t="shared" si="532" ref="M457:BE457">M458</f>
        <v>0</v>
      </c>
      <c r="N457" s="75">
        <f t="shared" si="532"/>
        <v>0</v>
      </c>
      <c r="O457" s="74">
        <f t="shared" si="532"/>
        <v>137222</v>
      </c>
      <c r="P457" s="74">
        <f t="shared" si="532"/>
        <v>137222</v>
      </c>
      <c r="Q457" s="74">
        <f t="shared" si="532"/>
        <v>85548</v>
      </c>
      <c r="R457" s="74">
        <f t="shared" si="532"/>
        <v>0</v>
      </c>
      <c r="S457" s="74">
        <f t="shared" si="532"/>
        <v>137222</v>
      </c>
      <c r="T457" s="74">
        <f t="shared" si="532"/>
        <v>85548</v>
      </c>
      <c r="U457" s="74">
        <f t="shared" si="532"/>
        <v>0</v>
      </c>
      <c r="V457" s="74">
        <f t="shared" si="532"/>
        <v>137222</v>
      </c>
      <c r="W457" s="74">
        <f t="shared" si="532"/>
        <v>85548</v>
      </c>
      <c r="X457" s="74">
        <f t="shared" si="532"/>
        <v>0</v>
      </c>
      <c r="Y457" s="74">
        <f t="shared" si="532"/>
        <v>0</v>
      </c>
      <c r="Z457" s="74">
        <f t="shared" si="532"/>
        <v>137222</v>
      </c>
      <c r="AA457" s="74">
        <f t="shared" si="532"/>
        <v>85548</v>
      </c>
      <c r="AB457" s="74">
        <f t="shared" si="532"/>
        <v>36</v>
      </c>
      <c r="AC457" s="74">
        <f t="shared" si="532"/>
        <v>301</v>
      </c>
      <c r="AD457" s="74">
        <f t="shared" si="532"/>
        <v>1</v>
      </c>
      <c r="AE457" s="74">
        <f t="shared" si="532"/>
        <v>200</v>
      </c>
      <c r="AF457" s="74">
        <f t="shared" si="532"/>
        <v>185</v>
      </c>
      <c r="AG457" s="74">
        <f t="shared" si="532"/>
        <v>0</v>
      </c>
      <c r="AH457" s="74">
        <f t="shared" si="532"/>
        <v>137945</v>
      </c>
      <c r="AI457" s="74">
        <f t="shared" si="532"/>
        <v>85548</v>
      </c>
      <c r="AJ457" s="74">
        <f t="shared" si="532"/>
        <v>8218</v>
      </c>
      <c r="AK457" s="74">
        <f t="shared" si="532"/>
        <v>0</v>
      </c>
      <c r="AL457" s="74">
        <f t="shared" si="532"/>
        <v>0</v>
      </c>
      <c r="AM457" s="74">
        <f t="shared" si="532"/>
        <v>2500</v>
      </c>
      <c r="AN457" s="74">
        <f t="shared" si="532"/>
        <v>148663</v>
      </c>
      <c r="AO457" s="74">
        <f t="shared" si="532"/>
        <v>88048</v>
      </c>
      <c r="AP457" s="74">
        <f t="shared" si="532"/>
        <v>0</v>
      </c>
      <c r="AQ457" s="74">
        <f t="shared" si="532"/>
        <v>0</v>
      </c>
      <c r="AR457" s="74">
        <f t="shared" si="532"/>
        <v>148663</v>
      </c>
      <c r="AS457" s="74">
        <f t="shared" si="532"/>
        <v>88048</v>
      </c>
      <c r="AT457" s="74">
        <f t="shared" si="532"/>
        <v>0</v>
      </c>
      <c r="AU457" s="74">
        <f t="shared" si="532"/>
        <v>0</v>
      </c>
      <c r="AV457" s="74">
        <f t="shared" si="532"/>
        <v>0</v>
      </c>
      <c r="AW457" s="74">
        <f t="shared" si="532"/>
        <v>148663</v>
      </c>
      <c r="AX457" s="74">
        <f t="shared" si="532"/>
        <v>88048</v>
      </c>
      <c r="AY457" s="74">
        <f t="shared" si="532"/>
        <v>0</v>
      </c>
      <c r="AZ457" s="74">
        <f t="shared" si="532"/>
        <v>0</v>
      </c>
      <c r="BA457" s="74">
        <f t="shared" si="532"/>
        <v>-112</v>
      </c>
      <c r="BB457" s="74">
        <f t="shared" si="532"/>
        <v>1642</v>
      </c>
      <c r="BC457" s="74">
        <f t="shared" si="532"/>
        <v>31600</v>
      </c>
      <c r="BD457" s="74">
        <f t="shared" si="532"/>
        <v>181793</v>
      </c>
      <c r="BE457" s="74">
        <f t="shared" si="532"/>
        <v>119648</v>
      </c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</row>
    <row r="458" spans="1:72" s="12" customFormat="1" ht="36.75" customHeight="1">
      <c r="A458" s="82" t="s">
        <v>129</v>
      </c>
      <c r="B458" s="83" t="s">
        <v>3</v>
      </c>
      <c r="C458" s="83" t="s">
        <v>128</v>
      </c>
      <c r="D458" s="84" t="s">
        <v>259</v>
      </c>
      <c r="E458" s="83" t="s">
        <v>130</v>
      </c>
      <c r="F458" s="74"/>
      <c r="G458" s="74"/>
      <c r="H458" s="74"/>
      <c r="I458" s="74"/>
      <c r="J458" s="74"/>
      <c r="K458" s="101"/>
      <c r="L458" s="101"/>
      <c r="M458" s="74"/>
      <c r="N458" s="75"/>
      <c r="O458" s="74">
        <f>P458-M458</f>
        <v>137222</v>
      </c>
      <c r="P458" s="74">
        <f>17741+31746+87735</f>
        <v>137222</v>
      </c>
      <c r="Q458" s="74">
        <f>8134+77414</f>
        <v>85548</v>
      </c>
      <c r="R458" s="101"/>
      <c r="S458" s="74">
        <f>P458+R458</f>
        <v>137222</v>
      </c>
      <c r="T458" s="74">
        <f>8134+77414</f>
        <v>85548</v>
      </c>
      <c r="U458" s="101"/>
      <c r="V458" s="74">
        <f>U458+S458</f>
        <v>137222</v>
      </c>
      <c r="W458" s="74">
        <f>T458</f>
        <v>85548</v>
      </c>
      <c r="X458" s="102"/>
      <c r="Y458" s="102"/>
      <c r="Z458" s="74">
        <f>V458+X458+Y458</f>
        <v>137222</v>
      </c>
      <c r="AA458" s="74">
        <f>W458+Y458</f>
        <v>85548</v>
      </c>
      <c r="AB458" s="75">
        <f>28+65-86+29</f>
        <v>36</v>
      </c>
      <c r="AC458" s="75">
        <f>41+260</f>
        <v>301</v>
      </c>
      <c r="AD458" s="75">
        <v>1</v>
      </c>
      <c r="AE458" s="75">
        <v>200</v>
      </c>
      <c r="AF458" s="75">
        <f>3+182</f>
        <v>185</v>
      </c>
      <c r="AG458" s="101"/>
      <c r="AH458" s="74">
        <f>Z458+AB458+AC458+AD458+AE458+AF458+AG458</f>
        <v>137945</v>
      </c>
      <c r="AI458" s="74">
        <f>AA458+AG458</f>
        <v>85548</v>
      </c>
      <c r="AJ458" s="74">
        <v>8218</v>
      </c>
      <c r="AK458" s="74"/>
      <c r="AL458" s="101"/>
      <c r="AM458" s="74">
        <v>2500</v>
      </c>
      <c r="AN458" s="74">
        <f>AH458+AJ458+AK458+AL458+AM458</f>
        <v>148663</v>
      </c>
      <c r="AO458" s="74">
        <f>AI458+AM458</f>
        <v>88048</v>
      </c>
      <c r="AP458" s="103"/>
      <c r="AQ458" s="103"/>
      <c r="AR458" s="74">
        <f>AN458+AP458+AQ458</f>
        <v>148663</v>
      </c>
      <c r="AS458" s="74">
        <f>AO458+AQ458</f>
        <v>88048</v>
      </c>
      <c r="AT458" s="101"/>
      <c r="AU458" s="101"/>
      <c r="AV458" s="101"/>
      <c r="AW458" s="74">
        <f>AR458+AT458+AU458+AV458</f>
        <v>148663</v>
      </c>
      <c r="AX458" s="74">
        <f>AS458+AV458</f>
        <v>88048</v>
      </c>
      <c r="AY458" s="74"/>
      <c r="AZ458" s="74"/>
      <c r="BA458" s="74">
        <f>-165+53</f>
        <v>-112</v>
      </c>
      <c r="BB458" s="74">
        <v>1642</v>
      </c>
      <c r="BC458" s="74">
        <f>400+31200</f>
        <v>31600</v>
      </c>
      <c r="BD458" s="74">
        <f>AW458+AY458+AZ458+BA458+BB458+BC458</f>
        <v>181793</v>
      </c>
      <c r="BE458" s="74">
        <f>AX458+BC458</f>
        <v>119648</v>
      </c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</row>
    <row r="459" spans="1:72" s="12" customFormat="1" ht="18.75">
      <c r="A459" s="68"/>
      <c r="B459" s="69"/>
      <c r="C459" s="69"/>
      <c r="D459" s="70"/>
      <c r="E459" s="69"/>
      <c r="F459" s="102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3"/>
      <c r="W459" s="103"/>
      <c r="X459" s="102"/>
      <c r="Y459" s="102"/>
      <c r="Z459" s="115"/>
      <c r="AA459" s="115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3"/>
      <c r="AQ459" s="103"/>
      <c r="AR459" s="103"/>
      <c r="AS459" s="103"/>
      <c r="AT459" s="101"/>
      <c r="AU459" s="101"/>
      <c r="AV459" s="101"/>
      <c r="AW459" s="101"/>
      <c r="AX459" s="101"/>
      <c r="AY459" s="103"/>
      <c r="AZ459" s="103"/>
      <c r="BA459" s="103"/>
      <c r="BB459" s="103"/>
      <c r="BC459" s="103"/>
      <c r="BD459" s="103"/>
      <c r="BE459" s="103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</row>
    <row r="460" spans="1:72" s="12" customFormat="1" ht="23.25" customHeight="1">
      <c r="A460" s="68" t="s">
        <v>115</v>
      </c>
      <c r="B460" s="69" t="s">
        <v>3</v>
      </c>
      <c r="C460" s="69" t="s">
        <v>132</v>
      </c>
      <c r="D460" s="80"/>
      <c r="E460" s="69"/>
      <c r="F460" s="81">
        <f aca="true" t="shared" si="533" ref="F460:AI460">F463+F498</f>
        <v>113930</v>
      </c>
      <c r="G460" s="81">
        <f t="shared" si="533"/>
        <v>93452</v>
      </c>
      <c r="H460" s="81">
        <f t="shared" si="533"/>
        <v>207382</v>
      </c>
      <c r="I460" s="81">
        <f t="shared" si="533"/>
        <v>0</v>
      </c>
      <c r="J460" s="81">
        <f t="shared" si="533"/>
        <v>94467</v>
      </c>
      <c r="K460" s="81">
        <f t="shared" si="533"/>
        <v>0</v>
      </c>
      <c r="L460" s="81">
        <f t="shared" si="533"/>
        <v>0</v>
      </c>
      <c r="M460" s="81">
        <f t="shared" si="533"/>
        <v>207382</v>
      </c>
      <c r="N460" s="81">
        <f t="shared" si="533"/>
        <v>0</v>
      </c>
      <c r="O460" s="81">
        <f t="shared" si="533"/>
        <v>-137506</v>
      </c>
      <c r="P460" s="81">
        <f t="shared" si="533"/>
        <v>69876</v>
      </c>
      <c r="Q460" s="81">
        <f t="shared" si="533"/>
        <v>25253</v>
      </c>
      <c r="R460" s="81">
        <f t="shared" si="533"/>
        <v>0</v>
      </c>
      <c r="S460" s="81">
        <f t="shared" si="533"/>
        <v>69876</v>
      </c>
      <c r="T460" s="81">
        <f t="shared" si="533"/>
        <v>25253</v>
      </c>
      <c r="U460" s="81">
        <f t="shared" si="533"/>
        <v>7541</v>
      </c>
      <c r="V460" s="81">
        <f t="shared" si="533"/>
        <v>77417</v>
      </c>
      <c r="W460" s="81">
        <f t="shared" si="533"/>
        <v>25253</v>
      </c>
      <c r="X460" s="81">
        <f t="shared" si="533"/>
        <v>0</v>
      </c>
      <c r="Y460" s="81">
        <f t="shared" si="533"/>
        <v>0</v>
      </c>
      <c r="Z460" s="81">
        <f t="shared" si="533"/>
        <v>77417</v>
      </c>
      <c r="AA460" s="81">
        <f t="shared" si="533"/>
        <v>25253</v>
      </c>
      <c r="AB460" s="81">
        <f t="shared" si="533"/>
        <v>1104</v>
      </c>
      <c r="AC460" s="81">
        <f t="shared" si="533"/>
        <v>0</v>
      </c>
      <c r="AD460" s="81">
        <f t="shared" si="533"/>
        <v>0</v>
      </c>
      <c r="AE460" s="81">
        <f t="shared" si="533"/>
        <v>0</v>
      </c>
      <c r="AF460" s="81">
        <f t="shared" si="533"/>
        <v>0</v>
      </c>
      <c r="AG460" s="81">
        <f t="shared" si="533"/>
        <v>0</v>
      </c>
      <c r="AH460" s="81">
        <f t="shared" si="533"/>
        <v>78521</v>
      </c>
      <c r="AI460" s="81">
        <f t="shared" si="533"/>
        <v>25253</v>
      </c>
      <c r="AJ460" s="81">
        <f aca="true" t="shared" si="534" ref="AJ460:BE460">AJ461+AJ463+AJ492+AJ487+AJ498</f>
        <v>646</v>
      </c>
      <c r="AK460" s="81">
        <f t="shared" si="534"/>
        <v>0</v>
      </c>
      <c r="AL460" s="81">
        <f t="shared" si="534"/>
        <v>0</v>
      </c>
      <c r="AM460" s="81">
        <f t="shared" si="534"/>
        <v>221884</v>
      </c>
      <c r="AN460" s="81">
        <f t="shared" si="534"/>
        <v>301051</v>
      </c>
      <c r="AO460" s="81">
        <f t="shared" si="534"/>
        <v>247137</v>
      </c>
      <c r="AP460" s="81">
        <f t="shared" si="534"/>
        <v>1216</v>
      </c>
      <c r="AQ460" s="81">
        <f t="shared" si="534"/>
        <v>23102</v>
      </c>
      <c r="AR460" s="81">
        <f t="shared" si="534"/>
        <v>325369</v>
      </c>
      <c r="AS460" s="81">
        <f t="shared" si="534"/>
        <v>270239</v>
      </c>
      <c r="AT460" s="81">
        <f t="shared" si="534"/>
        <v>0</v>
      </c>
      <c r="AU460" s="81">
        <f t="shared" si="534"/>
        <v>0</v>
      </c>
      <c r="AV460" s="81">
        <f t="shared" si="534"/>
        <v>61492</v>
      </c>
      <c r="AW460" s="81">
        <f t="shared" si="534"/>
        <v>386861</v>
      </c>
      <c r="AX460" s="81">
        <f t="shared" si="534"/>
        <v>331731</v>
      </c>
      <c r="AY460" s="81">
        <f t="shared" si="534"/>
        <v>0</v>
      </c>
      <c r="AZ460" s="81">
        <f t="shared" si="534"/>
        <v>0</v>
      </c>
      <c r="BA460" s="81">
        <f>BA461+BA463+BA492+BA487+BA498</f>
        <v>0</v>
      </c>
      <c r="BB460" s="81">
        <f t="shared" si="534"/>
        <v>2750</v>
      </c>
      <c r="BC460" s="81">
        <f t="shared" si="534"/>
        <v>0</v>
      </c>
      <c r="BD460" s="81">
        <f t="shared" si="534"/>
        <v>389611</v>
      </c>
      <c r="BE460" s="81">
        <f t="shared" si="534"/>
        <v>331731</v>
      </c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</row>
    <row r="461" spans="1:72" s="12" customFormat="1" ht="33.75">
      <c r="A461" s="82" t="s">
        <v>383</v>
      </c>
      <c r="B461" s="83" t="s">
        <v>3</v>
      </c>
      <c r="C461" s="83" t="s">
        <v>132</v>
      </c>
      <c r="D461" s="84" t="s">
        <v>384</v>
      </c>
      <c r="E461" s="69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>
        <f aca="true" t="shared" si="535" ref="AJ461:BE461">AJ462</f>
        <v>0</v>
      </c>
      <c r="AK461" s="81">
        <f t="shared" si="535"/>
        <v>0</v>
      </c>
      <c r="AL461" s="81">
        <f t="shared" si="535"/>
        <v>0</v>
      </c>
      <c r="AM461" s="85">
        <f t="shared" si="535"/>
        <v>46898</v>
      </c>
      <c r="AN461" s="85">
        <f t="shared" si="535"/>
        <v>46898</v>
      </c>
      <c r="AO461" s="85">
        <f t="shared" si="535"/>
        <v>46898</v>
      </c>
      <c r="AP461" s="85">
        <f t="shared" si="535"/>
        <v>0</v>
      </c>
      <c r="AQ461" s="85">
        <f t="shared" si="535"/>
        <v>0</v>
      </c>
      <c r="AR461" s="85">
        <f t="shared" si="535"/>
        <v>46898</v>
      </c>
      <c r="AS461" s="85">
        <f t="shared" si="535"/>
        <v>46898</v>
      </c>
      <c r="AT461" s="85">
        <f t="shared" si="535"/>
        <v>0</v>
      </c>
      <c r="AU461" s="85">
        <f t="shared" si="535"/>
        <v>0</v>
      </c>
      <c r="AV461" s="85">
        <f t="shared" si="535"/>
        <v>0</v>
      </c>
      <c r="AW461" s="85">
        <f t="shared" si="535"/>
        <v>46898</v>
      </c>
      <c r="AX461" s="85">
        <f t="shared" si="535"/>
        <v>46898</v>
      </c>
      <c r="AY461" s="85">
        <f t="shared" si="535"/>
        <v>0</v>
      </c>
      <c r="AZ461" s="85">
        <f t="shared" si="535"/>
        <v>0</v>
      </c>
      <c r="BA461" s="85">
        <f t="shared" si="535"/>
        <v>0</v>
      </c>
      <c r="BB461" s="85">
        <f t="shared" si="535"/>
        <v>0</v>
      </c>
      <c r="BC461" s="85">
        <f t="shared" si="535"/>
        <v>0</v>
      </c>
      <c r="BD461" s="85">
        <f t="shared" si="535"/>
        <v>46898</v>
      </c>
      <c r="BE461" s="85">
        <f t="shared" si="535"/>
        <v>46898</v>
      </c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</row>
    <row r="462" spans="1:72" s="12" customFormat="1" ht="21" customHeight="1">
      <c r="A462" s="82" t="s">
        <v>10</v>
      </c>
      <c r="B462" s="83" t="s">
        <v>3</v>
      </c>
      <c r="C462" s="83" t="s">
        <v>132</v>
      </c>
      <c r="D462" s="84" t="s">
        <v>384</v>
      </c>
      <c r="E462" s="83" t="s">
        <v>17</v>
      </c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5">
        <v>46898</v>
      </c>
      <c r="AN462" s="74">
        <f>AH462+AJ462+AK462+AL462+AM462</f>
        <v>46898</v>
      </c>
      <c r="AO462" s="74">
        <f>AI462+AM462</f>
        <v>46898</v>
      </c>
      <c r="AP462" s="103"/>
      <c r="AQ462" s="103"/>
      <c r="AR462" s="74">
        <f>AN462+AP462+AQ462</f>
        <v>46898</v>
      </c>
      <c r="AS462" s="74">
        <f>AO462+AQ462</f>
        <v>46898</v>
      </c>
      <c r="AT462" s="101"/>
      <c r="AU462" s="101"/>
      <c r="AV462" s="101"/>
      <c r="AW462" s="74">
        <f>AR462+AT462+AU462+AV462</f>
        <v>46898</v>
      </c>
      <c r="AX462" s="74">
        <f>AS462+AV462</f>
        <v>46898</v>
      </c>
      <c r="AY462" s="74"/>
      <c r="AZ462" s="74"/>
      <c r="BA462" s="74"/>
      <c r="BB462" s="103"/>
      <c r="BC462" s="103"/>
      <c r="BD462" s="74">
        <f>AW462+AY462+AZ462+BA462+BB462+BC462</f>
        <v>46898</v>
      </c>
      <c r="BE462" s="74">
        <f>AX462+BC462</f>
        <v>46898</v>
      </c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</row>
    <row r="463" spans="1:72" s="12" customFormat="1" ht="16.5" customHeight="1">
      <c r="A463" s="82" t="s">
        <v>8</v>
      </c>
      <c r="B463" s="83" t="s">
        <v>3</v>
      </c>
      <c r="C463" s="83" t="s">
        <v>132</v>
      </c>
      <c r="D463" s="84" t="s">
        <v>116</v>
      </c>
      <c r="E463" s="83"/>
      <c r="F463" s="85">
        <f aca="true" t="shared" si="536" ref="F463:N463">F465+F464</f>
        <v>10133</v>
      </c>
      <c r="G463" s="85">
        <f t="shared" si="536"/>
        <v>17</v>
      </c>
      <c r="H463" s="85">
        <f t="shared" si="536"/>
        <v>10150</v>
      </c>
      <c r="I463" s="85">
        <f t="shared" si="536"/>
        <v>0</v>
      </c>
      <c r="J463" s="85">
        <f t="shared" si="536"/>
        <v>10150</v>
      </c>
      <c r="K463" s="85">
        <f t="shared" si="536"/>
        <v>0</v>
      </c>
      <c r="L463" s="85">
        <f t="shared" si="536"/>
        <v>0</v>
      </c>
      <c r="M463" s="85">
        <f t="shared" si="536"/>
        <v>10150</v>
      </c>
      <c r="N463" s="85">
        <f t="shared" si="536"/>
        <v>0</v>
      </c>
      <c r="O463" s="85">
        <f aca="true" t="shared" si="537" ref="O463:AI463">O465+O464+O480+O476</f>
        <v>24653</v>
      </c>
      <c r="P463" s="85">
        <f t="shared" si="537"/>
        <v>34803</v>
      </c>
      <c r="Q463" s="85">
        <f t="shared" si="537"/>
        <v>25253</v>
      </c>
      <c r="R463" s="85">
        <f t="shared" si="537"/>
        <v>0</v>
      </c>
      <c r="S463" s="85">
        <f t="shared" si="537"/>
        <v>34803</v>
      </c>
      <c r="T463" s="85">
        <f t="shared" si="537"/>
        <v>25253</v>
      </c>
      <c r="U463" s="85">
        <f t="shared" si="537"/>
        <v>0</v>
      </c>
      <c r="V463" s="85">
        <f t="shared" si="537"/>
        <v>34803</v>
      </c>
      <c r="W463" s="85">
        <f t="shared" si="537"/>
        <v>25253</v>
      </c>
      <c r="X463" s="85">
        <f t="shared" si="537"/>
        <v>0</v>
      </c>
      <c r="Y463" s="85">
        <f t="shared" si="537"/>
        <v>0</v>
      </c>
      <c r="Z463" s="85">
        <f t="shared" si="537"/>
        <v>34803</v>
      </c>
      <c r="AA463" s="85">
        <f t="shared" si="537"/>
        <v>25253</v>
      </c>
      <c r="AB463" s="85">
        <f t="shared" si="537"/>
        <v>0</v>
      </c>
      <c r="AC463" s="85">
        <f t="shared" si="537"/>
        <v>0</v>
      </c>
      <c r="AD463" s="85">
        <f t="shared" si="537"/>
        <v>0</v>
      </c>
      <c r="AE463" s="85">
        <f t="shared" si="537"/>
        <v>0</v>
      </c>
      <c r="AF463" s="85">
        <f t="shared" si="537"/>
        <v>0</v>
      </c>
      <c r="AG463" s="85">
        <f t="shared" si="537"/>
        <v>0</v>
      </c>
      <c r="AH463" s="85">
        <f t="shared" si="537"/>
        <v>34803</v>
      </c>
      <c r="AI463" s="85">
        <f t="shared" si="537"/>
        <v>25253</v>
      </c>
      <c r="AJ463" s="85">
        <f aca="true" t="shared" si="538" ref="AJ463:AX463">AJ465+AJ471+AJ464+AJ478+AJ480+AJ476</f>
        <v>0</v>
      </c>
      <c r="AK463" s="85">
        <f t="shared" si="538"/>
        <v>0</v>
      </c>
      <c r="AL463" s="85">
        <f t="shared" si="538"/>
        <v>0</v>
      </c>
      <c r="AM463" s="85">
        <f t="shared" si="538"/>
        <v>143355</v>
      </c>
      <c r="AN463" s="85">
        <f t="shared" si="538"/>
        <v>178158</v>
      </c>
      <c r="AO463" s="85">
        <f t="shared" si="538"/>
        <v>168608</v>
      </c>
      <c r="AP463" s="85">
        <f t="shared" si="538"/>
        <v>0</v>
      </c>
      <c r="AQ463" s="85">
        <f t="shared" si="538"/>
        <v>0</v>
      </c>
      <c r="AR463" s="85">
        <f t="shared" si="538"/>
        <v>178158</v>
      </c>
      <c r="AS463" s="85">
        <f t="shared" si="538"/>
        <v>168608</v>
      </c>
      <c r="AT463" s="85">
        <f t="shared" si="538"/>
        <v>0</v>
      </c>
      <c r="AU463" s="85">
        <f t="shared" si="538"/>
        <v>0</v>
      </c>
      <c r="AV463" s="85">
        <f t="shared" si="538"/>
        <v>61492</v>
      </c>
      <c r="AW463" s="85">
        <f t="shared" si="538"/>
        <v>239650</v>
      </c>
      <c r="AX463" s="85">
        <f t="shared" si="538"/>
        <v>230100</v>
      </c>
      <c r="AY463" s="85">
        <f aca="true" t="shared" si="539" ref="AY463:BE463">AY465+AY466+AY471+AY464+AY478+AY480+AY476+AY469</f>
        <v>0</v>
      </c>
      <c r="AZ463" s="85">
        <f t="shared" si="539"/>
        <v>0</v>
      </c>
      <c r="BA463" s="85">
        <f t="shared" si="539"/>
        <v>0</v>
      </c>
      <c r="BB463" s="85">
        <f t="shared" si="539"/>
        <v>2750</v>
      </c>
      <c r="BC463" s="85">
        <f t="shared" si="539"/>
        <v>0</v>
      </c>
      <c r="BD463" s="85">
        <f t="shared" si="539"/>
        <v>242400</v>
      </c>
      <c r="BE463" s="85">
        <f t="shared" si="539"/>
        <v>230100</v>
      </c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</row>
    <row r="464" spans="1:72" s="12" customFormat="1" ht="14.25" customHeight="1" hidden="1">
      <c r="A464" s="82" t="s">
        <v>137</v>
      </c>
      <c r="B464" s="83" t="s">
        <v>3</v>
      </c>
      <c r="C464" s="83" t="s">
        <v>132</v>
      </c>
      <c r="D464" s="84" t="s">
        <v>9</v>
      </c>
      <c r="E464" s="83" t="s">
        <v>138</v>
      </c>
      <c r="F464" s="74">
        <v>760</v>
      </c>
      <c r="G464" s="74">
        <f>H464-F464</f>
        <v>-160</v>
      </c>
      <c r="H464" s="74">
        <v>600</v>
      </c>
      <c r="I464" s="74"/>
      <c r="J464" s="74">
        <v>600</v>
      </c>
      <c r="K464" s="101"/>
      <c r="L464" s="101"/>
      <c r="M464" s="74">
        <f>H464+K464</f>
        <v>600</v>
      </c>
      <c r="N464" s="75"/>
      <c r="O464" s="74">
        <f>P464-M464</f>
        <v>-600</v>
      </c>
      <c r="P464" s="74"/>
      <c r="Q464" s="74"/>
      <c r="R464" s="101"/>
      <c r="S464" s="74">
        <f>P464+R464</f>
        <v>0</v>
      </c>
      <c r="T464" s="74"/>
      <c r="U464" s="101"/>
      <c r="V464" s="103"/>
      <c r="W464" s="103"/>
      <c r="X464" s="102"/>
      <c r="Y464" s="102"/>
      <c r="Z464" s="115"/>
      <c r="AA464" s="115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3"/>
      <c r="AQ464" s="103"/>
      <c r="AR464" s="103"/>
      <c r="AS464" s="103"/>
      <c r="AT464" s="101"/>
      <c r="AU464" s="101"/>
      <c r="AV464" s="101"/>
      <c r="AW464" s="101"/>
      <c r="AX464" s="101"/>
      <c r="AY464" s="103"/>
      <c r="AZ464" s="103"/>
      <c r="BA464" s="103"/>
      <c r="BB464" s="103"/>
      <c r="BC464" s="103"/>
      <c r="BD464" s="103"/>
      <c r="BE464" s="103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</row>
    <row r="465" spans="1:72" s="12" customFormat="1" ht="18" customHeight="1">
      <c r="A465" s="82" t="s">
        <v>10</v>
      </c>
      <c r="B465" s="83" t="s">
        <v>3</v>
      </c>
      <c r="C465" s="83" t="s">
        <v>132</v>
      </c>
      <c r="D465" s="84" t="s">
        <v>9</v>
      </c>
      <c r="E465" s="83" t="s">
        <v>17</v>
      </c>
      <c r="F465" s="74">
        <v>9373</v>
      </c>
      <c r="G465" s="74">
        <f>H465-F465</f>
        <v>177</v>
      </c>
      <c r="H465" s="74">
        <v>9550</v>
      </c>
      <c r="I465" s="74"/>
      <c r="J465" s="74">
        <v>9550</v>
      </c>
      <c r="K465" s="101"/>
      <c r="L465" s="101"/>
      <c r="M465" s="74">
        <f>H465+K465</f>
        <v>9550</v>
      </c>
      <c r="N465" s="75"/>
      <c r="O465" s="74">
        <f>P465-M465</f>
        <v>0</v>
      </c>
      <c r="P465" s="74">
        <v>9550</v>
      </c>
      <c r="Q465" s="74"/>
      <c r="R465" s="101"/>
      <c r="S465" s="74">
        <f>P465+R465</f>
        <v>9550</v>
      </c>
      <c r="T465" s="74"/>
      <c r="U465" s="101"/>
      <c r="V465" s="74">
        <f>U465+S465</f>
        <v>9550</v>
      </c>
      <c r="W465" s="74">
        <f>T465</f>
        <v>0</v>
      </c>
      <c r="X465" s="102"/>
      <c r="Y465" s="102"/>
      <c r="Z465" s="74">
        <f>V465+X465+Y465</f>
        <v>9550</v>
      </c>
      <c r="AA465" s="74">
        <f>W465+Y465</f>
        <v>0</v>
      </c>
      <c r="AB465" s="101"/>
      <c r="AC465" s="101"/>
      <c r="AD465" s="101"/>
      <c r="AE465" s="101"/>
      <c r="AF465" s="101"/>
      <c r="AG465" s="101"/>
      <c r="AH465" s="74">
        <f>Z465+AB465+AC465+AD465+AE465+AF465+AG465</f>
        <v>9550</v>
      </c>
      <c r="AI465" s="74">
        <f>AA465+AG465</f>
        <v>0</v>
      </c>
      <c r="AJ465" s="74"/>
      <c r="AK465" s="74"/>
      <c r="AL465" s="101"/>
      <c r="AM465" s="101"/>
      <c r="AN465" s="74">
        <f>AH465+AJ465+AK465+AL465+AM465</f>
        <v>9550</v>
      </c>
      <c r="AO465" s="74">
        <f>AI465+AM465</f>
        <v>0</v>
      </c>
      <c r="AP465" s="103"/>
      <c r="AQ465" s="103"/>
      <c r="AR465" s="74">
        <f>AN465+AP465+AQ465</f>
        <v>9550</v>
      </c>
      <c r="AS465" s="74">
        <f>AO465+AQ465</f>
        <v>0</v>
      </c>
      <c r="AT465" s="101"/>
      <c r="AU465" s="101"/>
      <c r="AV465" s="101"/>
      <c r="AW465" s="74">
        <f>AR465+AT465+AU465+AV465</f>
        <v>9550</v>
      </c>
      <c r="AX465" s="74">
        <f>AS465+AV465</f>
        <v>0</v>
      </c>
      <c r="AY465" s="74"/>
      <c r="AZ465" s="74"/>
      <c r="BA465" s="74"/>
      <c r="BB465" s="103"/>
      <c r="BC465" s="103"/>
      <c r="BD465" s="74">
        <f>AW465+AY465+AZ465+BA465+BB465+BC465</f>
        <v>9550</v>
      </c>
      <c r="BE465" s="74">
        <f>AX465+BC465</f>
        <v>0</v>
      </c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</row>
    <row r="466" spans="1:72" s="12" customFormat="1" ht="36.75" customHeight="1">
      <c r="A466" s="82" t="s">
        <v>326</v>
      </c>
      <c r="B466" s="83" t="s">
        <v>3</v>
      </c>
      <c r="C466" s="83" t="s">
        <v>132</v>
      </c>
      <c r="D466" s="84" t="s">
        <v>431</v>
      </c>
      <c r="E466" s="83"/>
      <c r="F466" s="74"/>
      <c r="G466" s="74"/>
      <c r="H466" s="74"/>
      <c r="I466" s="74"/>
      <c r="J466" s="74"/>
      <c r="K466" s="101"/>
      <c r="L466" s="101"/>
      <c r="M466" s="74"/>
      <c r="N466" s="75"/>
      <c r="O466" s="74"/>
      <c r="P466" s="74"/>
      <c r="Q466" s="74"/>
      <c r="R466" s="101"/>
      <c r="S466" s="74"/>
      <c r="T466" s="74"/>
      <c r="U466" s="101"/>
      <c r="V466" s="74"/>
      <c r="W466" s="74"/>
      <c r="X466" s="102"/>
      <c r="Y466" s="102"/>
      <c r="Z466" s="74"/>
      <c r="AA466" s="74"/>
      <c r="AB466" s="101"/>
      <c r="AC466" s="101"/>
      <c r="AD466" s="101"/>
      <c r="AE466" s="101"/>
      <c r="AF466" s="101"/>
      <c r="AG466" s="101"/>
      <c r="AH466" s="74"/>
      <c r="AI466" s="74"/>
      <c r="AJ466" s="74"/>
      <c r="AK466" s="74"/>
      <c r="AL466" s="101"/>
      <c r="AM466" s="101"/>
      <c r="AN466" s="74"/>
      <c r="AO466" s="74"/>
      <c r="AP466" s="103"/>
      <c r="AQ466" s="103"/>
      <c r="AR466" s="74"/>
      <c r="AS466" s="74"/>
      <c r="AT466" s="101"/>
      <c r="AU466" s="101"/>
      <c r="AV466" s="101"/>
      <c r="AW466" s="74"/>
      <c r="AX466" s="74"/>
      <c r="AY466" s="74">
        <f aca="true" t="shared" si="540" ref="AY466:BE467">AY467</f>
        <v>0</v>
      </c>
      <c r="AZ466" s="74">
        <f t="shared" si="540"/>
        <v>0</v>
      </c>
      <c r="BA466" s="74">
        <f t="shared" si="540"/>
        <v>0</v>
      </c>
      <c r="BB466" s="103">
        <f t="shared" si="540"/>
        <v>0</v>
      </c>
      <c r="BC466" s="74">
        <f t="shared" si="540"/>
        <v>1086</v>
      </c>
      <c r="BD466" s="74">
        <f t="shared" si="540"/>
        <v>1086</v>
      </c>
      <c r="BE466" s="74">
        <f t="shared" si="540"/>
        <v>1086</v>
      </c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</row>
    <row r="467" spans="1:72" s="12" customFormat="1" ht="36.75" customHeight="1">
      <c r="A467" s="82" t="s">
        <v>433</v>
      </c>
      <c r="B467" s="83" t="s">
        <v>3</v>
      </c>
      <c r="C467" s="83" t="s">
        <v>132</v>
      </c>
      <c r="D467" s="84" t="s">
        <v>432</v>
      </c>
      <c r="E467" s="83"/>
      <c r="F467" s="74"/>
      <c r="G467" s="74"/>
      <c r="H467" s="74"/>
      <c r="I467" s="74"/>
      <c r="J467" s="74"/>
      <c r="K467" s="101"/>
      <c r="L467" s="101"/>
      <c r="M467" s="74"/>
      <c r="N467" s="75"/>
      <c r="O467" s="74"/>
      <c r="P467" s="74"/>
      <c r="Q467" s="74"/>
      <c r="R467" s="101"/>
      <c r="S467" s="74"/>
      <c r="T467" s="74"/>
      <c r="U467" s="101"/>
      <c r="V467" s="74"/>
      <c r="W467" s="74"/>
      <c r="X467" s="102"/>
      <c r="Y467" s="102"/>
      <c r="Z467" s="74"/>
      <c r="AA467" s="74"/>
      <c r="AB467" s="101"/>
      <c r="AC467" s="101"/>
      <c r="AD467" s="101"/>
      <c r="AE467" s="101"/>
      <c r="AF467" s="101"/>
      <c r="AG467" s="101"/>
      <c r="AH467" s="74"/>
      <c r="AI467" s="74"/>
      <c r="AJ467" s="74"/>
      <c r="AK467" s="74"/>
      <c r="AL467" s="101"/>
      <c r="AM467" s="101"/>
      <c r="AN467" s="74"/>
      <c r="AO467" s="74"/>
      <c r="AP467" s="103"/>
      <c r="AQ467" s="103"/>
      <c r="AR467" s="74"/>
      <c r="AS467" s="74"/>
      <c r="AT467" s="101"/>
      <c r="AU467" s="101"/>
      <c r="AV467" s="101"/>
      <c r="AW467" s="74"/>
      <c r="AX467" s="74"/>
      <c r="AY467" s="74">
        <f t="shared" si="540"/>
        <v>0</v>
      </c>
      <c r="AZ467" s="74">
        <f t="shared" si="540"/>
        <v>0</v>
      </c>
      <c r="BA467" s="74">
        <f t="shared" si="540"/>
        <v>0</v>
      </c>
      <c r="BB467" s="103">
        <f t="shared" si="540"/>
        <v>0</v>
      </c>
      <c r="BC467" s="74">
        <f t="shared" si="540"/>
        <v>1086</v>
      </c>
      <c r="BD467" s="74">
        <f t="shared" si="540"/>
        <v>1086</v>
      </c>
      <c r="BE467" s="74">
        <f t="shared" si="540"/>
        <v>1086</v>
      </c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</row>
    <row r="468" spans="1:72" s="12" customFormat="1" ht="23.25" customHeight="1">
      <c r="A468" s="82" t="s">
        <v>10</v>
      </c>
      <c r="B468" s="83" t="s">
        <v>3</v>
      </c>
      <c r="C468" s="83" t="s">
        <v>132</v>
      </c>
      <c r="D468" s="84" t="s">
        <v>432</v>
      </c>
      <c r="E468" s="83" t="s">
        <v>17</v>
      </c>
      <c r="F468" s="74"/>
      <c r="G468" s="74"/>
      <c r="H468" s="74"/>
      <c r="I468" s="74"/>
      <c r="J468" s="74"/>
      <c r="K468" s="101"/>
      <c r="L468" s="101"/>
      <c r="M468" s="74"/>
      <c r="N468" s="75"/>
      <c r="O468" s="74"/>
      <c r="P468" s="74"/>
      <c r="Q468" s="74"/>
      <c r="R468" s="101"/>
      <c r="S468" s="74"/>
      <c r="T468" s="74"/>
      <c r="U468" s="101"/>
      <c r="V468" s="74"/>
      <c r="W468" s="74"/>
      <c r="X468" s="102"/>
      <c r="Y468" s="102"/>
      <c r="Z468" s="74"/>
      <c r="AA468" s="74"/>
      <c r="AB468" s="101"/>
      <c r="AC468" s="101"/>
      <c r="AD468" s="101"/>
      <c r="AE468" s="101"/>
      <c r="AF468" s="101"/>
      <c r="AG468" s="101"/>
      <c r="AH468" s="74"/>
      <c r="AI468" s="74"/>
      <c r="AJ468" s="74"/>
      <c r="AK468" s="74"/>
      <c r="AL468" s="101"/>
      <c r="AM468" s="101"/>
      <c r="AN468" s="74"/>
      <c r="AO468" s="74"/>
      <c r="AP468" s="103"/>
      <c r="AQ468" s="103"/>
      <c r="AR468" s="74"/>
      <c r="AS468" s="74"/>
      <c r="AT468" s="101"/>
      <c r="AU468" s="101"/>
      <c r="AV468" s="101"/>
      <c r="AW468" s="74"/>
      <c r="AX468" s="74"/>
      <c r="AY468" s="74"/>
      <c r="AZ468" s="74"/>
      <c r="BA468" s="74"/>
      <c r="BB468" s="103"/>
      <c r="BC468" s="74">
        <v>1086</v>
      </c>
      <c r="BD468" s="74">
        <f>AW468+AY468+AZ468+BA468+BB468+BC468</f>
        <v>1086</v>
      </c>
      <c r="BE468" s="74">
        <f>AX468+BC468</f>
        <v>1086</v>
      </c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</row>
    <row r="469" spans="1:72" s="12" customFormat="1" ht="36.75" customHeight="1">
      <c r="A469" s="82" t="s">
        <v>435</v>
      </c>
      <c r="B469" s="83" t="s">
        <v>3</v>
      </c>
      <c r="C469" s="83" t="s">
        <v>132</v>
      </c>
      <c r="D469" s="84" t="s">
        <v>434</v>
      </c>
      <c r="E469" s="83"/>
      <c r="F469" s="74"/>
      <c r="G469" s="74"/>
      <c r="H469" s="74"/>
      <c r="I469" s="74"/>
      <c r="J469" s="74"/>
      <c r="K469" s="101"/>
      <c r="L469" s="101"/>
      <c r="M469" s="74"/>
      <c r="N469" s="75"/>
      <c r="O469" s="74"/>
      <c r="P469" s="74"/>
      <c r="Q469" s="74"/>
      <c r="R469" s="101"/>
      <c r="S469" s="74"/>
      <c r="T469" s="74"/>
      <c r="U469" s="101"/>
      <c r="V469" s="74"/>
      <c r="W469" s="74"/>
      <c r="X469" s="102"/>
      <c r="Y469" s="102"/>
      <c r="Z469" s="74"/>
      <c r="AA469" s="74"/>
      <c r="AB469" s="101"/>
      <c r="AC469" s="101"/>
      <c r="AD469" s="101"/>
      <c r="AE469" s="101"/>
      <c r="AF469" s="101"/>
      <c r="AG469" s="101"/>
      <c r="AH469" s="74"/>
      <c r="AI469" s="74"/>
      <c r="AJ469" s="74"/>
      <c r="AK469" s="74"/>
      <c r="AL469" s="101"/>
      <c r="AM469" s="101"/>
      <c r="AN469" s="74"/>
      <c r="AO469" s="74"/>
      <c r="AP469" s="103"/>
      <c r="AQ469" s="103"/>
      <c r="AR469" s="74"/>
      <c r="AS469" s="74"/>
      <c r="AT469" s="101"/>
      <c r="AU469" s="101"/>
      <c r="AV469" s="101"/>
      <c r="AW469" s="74"/>
      <c r="AX469" s="74"/>
      <c r="AY469" s="74">
        <f aca="true" t="shared" si="541" ref="AY469:BE469">AY470</f>
        <v>0</v>
      </c>
      <c r="AZ469" s="74">
        <f t="shared" si="541"/>
        <v>0</v>
      </c>
      <c r="BA469" s="74">
        <f t="shared" si="541"/>
        <v>0</v>
      </c>
      <c r="BB469" s="74">
        <f t="shared" si="541"/>
        <v>2750</v>
      </c>
      <c r="BC469" s="74">
        <f t="shared" si="541"/>
        <v>0</v>
      </c>
      <c r="BD469" s="74">
        <f t="shared" si="541"/>
        <v>2750</v>
      </c>
      <c r="BE469" s="74">
        <f t="shared" si="541"/>
        <v>0</v>
      </c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</row>
    <row r="470" spans="1:72" s="12" customFormat="1" ht="23.25" customHeight="1">
      <c r="A470" s="82" t="s">
        <v>10</v>
      </c>
      <c r="B470" s="83" t="s">
        <v>3</v>
      </c>
      <c r="C470" s="83" t="s">
        <v>132</v>
      </c>
      <c r="D470" s="84" t="s">
        <v>434</v>
      </c>
      <c r="E470" s="83" t="s">
        <v>17</v>
      </c>
      <c r="F470" s="74"/>
      <c r="G470" s="74"/>
      <c r="H470" s="74"/>
      <c r="I470" s="74"/>
      <c r="J470" s="74"/>
      <c r="K470" s="101"/>
      <c r="L470" s="101"/>
      <c r="M470" s="74"/>
      <c r="N470" s="75"/>
      <c r="O470" s="74"/>
      <c r="P470" s="74"/>
      <c r="Q470" s="74"/>
      <c r="R470" s="101"/>
      <c r="S470" s="74"/>
      <c r="T470" s="74"/>
      <c r="U470" s="101"/>
      <c r="V470" s="74"/>
      <c r="W470" s="74"/>
      <c r="X470" s="102"/>
      <c r="Y470" s="102"/>
      <c r="Z470" s="74"/>
      <c r="AA470" s="74"/>
      <c r="AB470" s="101"/>
      <c r="AC470" s="101"/>
      <c r="AD470" s="101"/>
      <c r="AE470" s="101"/>
      <c r="AF470" s="101"/>
      <c r="AG470" s="101"/>
      <c r="AH470" s="74"/>
      <c r="AI470" s="74"/>
      <c r="AJ470" s="74"/>
      <c r="AK470" s="74"/>
      <c r="AL470" s="101"/>
      <c r="AM470" s="101"/>
      <c r="AN470" s="74"/>
      <c r="AO470" s="74"/>
      <c r="AP470" s="103"/>
      <c r="AQ470" s="103"/>
      <c r="AR470" s="74"/>
      <c r="AS470" s="74"/>
      <c r="AT470" s="101"/>
      <c r="AU470" s="101"/>
      <c r="AV470" s="101"/>
      <c r="AW470" s="74"/>
      <c r="AX470" s="74"/>
      <c r="AY470" s="74"/>
      <c r="AZ470" s="74"/>
      <c r="BA470" s="74"/>
      <c r="BB470" s="74">
        <v>2750</v>
      </c>
      <c r="BC470" s="74"/>
      <c r="BD470" s="74">
        <f>AW470+AY470+AZ470+BA470+BB470+BC470</f>
        <v>2750</v>
      </c>
      <c r="BE470" s="74">
        <f>AX470+BC470</f>
        <v>0</v>
      </c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</row>
    <row r="471" spans="1:72" s="12" customFormat="1" ht="254.25" customHeight="1">
      <c r="A471" s="172" t="s">
        <v>386</v>
      </c>
      <c r="B471" s="83" t="s">
        <v>3</v>
      </c>
      <c r="C471" s="83" t="s">
        <v>132</v>
      </c>
      <c r="D471" s="84" t="s">
        <v>387</v>
      </c>
      <c r="E471" s="83"/>
      <c r="F471" s="74"/>
      <c r="G471" s="74"/>
      <c r="H471" s="74"/>
      <c r="I471" s="74"/>
      <c r="J471" s="74"/>
      <c r="K471" s="101"/>
      <c r="L471" s="101"/>
      <c r="M471" s="74"/>
      <c r="N471" s="75"/>
      <c r="O471" s="74"/>
      <c r="P471" s="74"/>
      <c r="Q471" s="74"/>
      <c r="R471" s="101"/>
      <c r="S471" s="74"/>
      <c r="T471" s="74"/>
      <c r="U471" s="101"/>
      <c r="V471" s="74"/>
      <c r="W471" s="74"/>
      <c r="X471" s="102"/>
      <c r="Y471" s="102"/>
      <c r="Z471" s="74"/>
      <c r="AA471" s="74"/>
      <c r="AB471" s="101"/>
      <c r="AC471" s="101"/>
      <c r="AD471" s="101"/>
      <c r="AE471" s="101"/>
      <c r="AF471" s="101"/>
      <c r="AG471" s="101"/>
      <c r="AH471" s="74"/>
      <c r="AI471" s="74"/>
      <c r="AJ471" s="74">
        <f aca="true" t="shared" si="542" ref="AJ471:AS471">AJ472+AJ474</f>
        <v>0</v>
      </c>
      <c r="AK471" s="74">
        <f t="shared" si="542"/>
        <v>0</v>
      </c>
      <c r="AL471" s="74">
        <f t="shared" si="542"/>
        <v>0</v>
      </c>
      <c r="AM471" s="74">
        <f t="shared" si="542"/>
        <v>117152</v>
      </c>
      <c r="AN471" s="74">
        <f t="shared" si="542"/>
        <v>117152</v>
      </c>
      <c r="AO471" s="74">
        <f t="shared" si="542"/>
        <v>117152</v>
      </c>
      <c r="AP471" s="74">
        <f t="shared" si="542"/>
        <v>0</v>
      </c>
      <c r="AQ471" s="74">
        <f t="shared" si="542"/>
        <v>0</v>
      </c>
      <c r="AR471" s="74">
        <f t="shared" si="542"/>
        <v>117152</v>
      </c>
      <c r="AS471" s="74">
        <f t="shared" si="542"/>
        <v>117152</v>
      </c>
      <c r="AT471" s="74">
        <f>AT472+AT474</f>
        <v>0</v>
      </c>
      <c r="AU471" s="74">
        <f>AU472+AU474</f>
        <v>0</v>
      </c>
      <c r="AV471" s="74">
        <f>AV472+AV474</f>
        <v>61492</v>
      </c>
      <c r="AW471" s="74">
        <f>AW472+AW474</f>
        <v>178644</v>
      </c>
      <c r="AX471" s="74">
        <f>AX472+AX474</f>
        <v>178644</v>
      </c>
      <c r="AY471" s="74">
        <f aca="true" t="shared" si="543" ref="AY471:BE471">AY472+AY474</f>
        <v>0</v>
      </c>
      <c r="AZ471" s="74">
        <f t="shared" si="543"/>
        <v>0</v>
      </c>
      <c r="BA471" s="74">
        <f t="shared" si="543"/>
        <v>0</v>
      </c>
      <c r="BB471" s="74">
        <f t="shared" si="543"/>
        <v>0</v>
      </c>
      <c r="BC471" s="74">
        <f t="shared" si="543"/>
        <v>0</v>
      </c>
      <c r="BD471" s="74">
        <f t="shared" si="543"/>
        <v>178644</v>
      </c>
      <c r="BE471" s="74">
        <f t="shared" si="543"/>
        <v>178644</v>
      </c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</row>
    <row r="472" spans="1:72" s="12" customFormat="1" ht="144.75" customHeight="1">
      <c r="A472" s="173" t="s">
        <v>388</v>
      </c>
      <c r="B472" s="83" t="s">
        <v>3</v>
      </c>
      <c r="C472" s="83" t="s">
        <v>132</v>
      </c>
      <c r="D472" s="84" t="s">
        <v>389</v>
      </c>
      <c r="E472" s="83"/>
      <c r="F472" s="74"/>
      <c r="G472" s="74"/>
      <c r="H472" s="74"/>
      <c r="I472" s="74"/>
      <c r="J472" s="74"/>
      <c r="K472" s="101"/>
      <c r="L472" s="101"/>
      <c r="M472" s="74"/>
      <c r="N472" s="75"/>
      <c r="O472" s="74"/>
      <c r="P472" s="74"/>
      <c r="Q472" s="74"/>
      <c r="R472" s="101"/>
      <c r="S472" s="74"/>
      <c r="T472" s="74"/>
      <c r="U472" s="101"/>
      <c r="V472" s="74"/>
      <c r="W472" s="74"/>
      <c r="X472" s="102"/>
      <c r="Y472" s="102"/>
      <c r="Z472" s="74"/>
      <c r="AA472" s="74"/>
      <c r="AB472" s="101"/>
      <c r="AC472" s="101"/>
      <c r="AD472" s="101"/>
      <c r="AE472" s="101"/>
      <c r="AF472" s="101"/>
      <c r="AG472" s="101"/>
      <c r="AH472" s="74"/>
      <c r="AI472" s="74"/>
      <c r="AJ472" s="74">
        <f aca="true" t="shared" si="544" ref="AJ472:BE472">AJ473</f>
        <v>0</v>
      </c>
      <c r="AK472" s="74">
        <f t="shared" si="544"/>
        <v>0</v>
      </c>
      <c r="AL472" s="74">
        <f t="shared" si="544"/>
        <v>0</v>
      </c>
      <c r="AM472" s="74">
        <f t="shared" si="544"/>
        <v>104960</v>
      </c>
      <c r="AN472" s="74">
        <f t="shared" si="544"/>
        <v>104960</v>
      </c>
      <c r="AO472" s="74">
        <f t="shared" si="544"/>
        <v>104960</v>
      </c>
      <c r="AP472" s="74">
        <f t="shared" si="544"/>
        <v>0</v>
      </c>
      <c r="AQ472" s="74">
        <f t="shared" si="544"/>
        <v>0</v>
      </c>
      <c r="AR472" s="74">
        <f t="shared" si="544"/>
        <v>104960</v>
      </c>
      <c r="AS472" s="74">
        <f t="shared" si="544"/>
        <v>104960</v>
      </c>
      <c r="AT472" s="74">
        <f t="shared" si="544"/>
        <v>0</v>
      </c>
      <c r="AU472" s="74">
        <f t="shared" si="544"/>
        <v>0</v>
      </c>
      <c r="AV472" s="74">
        <f t="shared" si="544"/>
        <v>61492</v>
      </c>
      <c r="AW472" s="74">
        <f t="shared" si="544"/>
        <v>166452</v>
      </c>
      <c r="AX472" s="74">
        <f t="shared" si="544"/>
        <v>166452</v>
      </c>
      <c r="AY472" s="74">
        <f t="shared" si="544"/>
        <v>0</v>
      </c>
      <c r="AZ472" s="74">
        <f t="shared" si="544"/>
        <v>0</v>
      </c>
      <c r="BA472" s="74">
        <f t="shared" si="544"/>
        <v>0</v>
      </c>
      <c r="BB472" s="74">
        <f t="shared" si="544"/>
        <v>0</v>
      </c>
      <c r="BC472" s="74">
        <f t="shared" si="544"/>
        <v>0</v>
      </c>
      <c r="BD472" s="74">
        <f t="shared" si="544"/>
        <v>166452</v>
      </c>
      <c r="BE472" s="74">
        <f t="shared" si="544"/>
        <v>166452</v>
      </c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</row>
    <row r="473" spans="1:72" s="12" customFormat="1" ht="20.25" customHeight="1">
      <c r="A473" s="82" t="s">
        <v>10</v>
      </c>
      <c r="B473" s="83" t="s">
        <v>3</v>
      </c>
      <c r="C473" s="83" t="s">
        <v>132</v>
      </c>
      <c r="D473" s="84" t="s">
        <v>389</v>
      </c>
      <c r="E473" s="83" t="s">
        <v>17</v>
      </c>
      <c r="F473" s="74"/>
      <c r="G473" s="74"/>
      <c r="H473" s="74"/>
      <c r="I473" s="74"/>
      <c r="J473" s="74"/>
      <c r="K473" s="101"/>
      <c r="L473" s="101"/>
      <c r="M473" s="74"/>
      <c r="N473" s="75"/>
      <c r="O473" s="74"/>
      <c r="P473" s="74"/>
      <c r="Q473" s="74"/>
      <c r="R473" s="101"/>
      <c r="S473" s="74"/>
      <c r="T473" s="74"/>
      <c r="U473" s="101"/>
      <c r="V473" s="74"/>
      <c r="W473" s="74"/>
      <c r="X473" s="102"/>
      <c r="Y473" s="102"/>
      <c r="Z473" s="74"/>
      <c r="AA473" s="74"/>
      <c r="AB473" s="101"/>
      <c r="AC473" s="101"/>
      <c r="AD473" s="101"/>
      <c r="AE473" s="101"/>
      <c r="AF473" s="101"/>
      <c r="AG473" s="101"/>
      <c r="AH473" s="74"/>
      <c r="AI473" s="74"/>
      <c r="AJ473" s="74"/>
      <c r="AK473" s="74"/>
      <c r="AL473" s="101"/>
      <c r="AM473" s="74">
        <v>104960</v>
      </c>
      <c r="AN473" s="74">
        <f>AH473+AJ473+AK473+AL473+AM473</f>
        <v>104960</v>
      </c>
      <c r="AO473" s="74">
        <f>AI473+AM473</f>
        <v>104960</v>
      </c>
      <c r="AP473" s="103"/>
      <c r="AQ473" s="103"/>
      <c r="AR473" s="74">
        <f>AN473+AP473+AQ473</f>
        <v>104960</v>
      </c>
      <c r="AS473" s="74">
        <f>AO473+AQ473</f>
        <v>104960</v>
      </c>
      <c r="AT473" s="101"/>
      <c r="AU473" s="101"/>
      <c r="AV473" s="74">
        <v>61492</v>
      </c>
      <c r="AW473" s="74">
        <f>AR473+AT473+AU473+AV473</f>
        <v>166452</v>
      </c>
      <c r="AX473" s="74">
        <f>AS473+AV473</f>
        <v>166452</v>
      </c>
      <c r="AY473" s="74"/>
      <c r="AZ473" s="74"/>
      <c r="BA473" s="74"/>
      <c r="BB473" s="103"/>
      <c r="BC473" s="103"/>
      <c r="BD473" s="74">
        <f>AW473+AY473+AZ473+BA473+BB473+BC473</f>
        <v>166452</v>
      </c>
      <c r="BE473" s="74">
        <f>AX473+BC473</f>
        <v>166452</v>
      </c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</row>
    <row r="474" spans="1:72" s="12" customFormat="1" ht="101.25" customHeight="1">
      <c r="A474" s="82" t="s">
        <v>390</v>
      </c>
      <c r="B474" s="83" t="s">
        <v>3</v>
      </c>
      <c r="C474" s="83" t="s">
        <v>132</v>
      </c>
      <c r="D474" s="84" t="s">
        <v>391</v>
      </c>
      <c r="E474" s="83"/>
      <c r="F474" s="74"/>
      <c r="G474" s="74"/>
      <c r="H474" s="74"/>
      <c r="I474" s="74"/>
      <c r="J474" s="74"/>
      <c r="K474" s="101"/>
      <c r="L474" s="101"/>
      <c r="M474" s="74"/>
      <c r="N474" s="75"/>
      <c r="O474" s="74"/>
      <c r="P474" s="74"/>
      <c r="Q474" s="74"/>
      <c r="R474" s="101"/>
      <c r="S474" s="74"/>
      <c r="T474" s="74"/>
      <c r="U474" s="101"/>
      <c r="V474" s="74"/>
      <c r="W474" s="74"/>
      <c r="X474" s="102"/>
      <c r="Y474" s="102"/>
      <c r="Z474" s="74"/>
      <c r="AA474" s="74"/>
      <c r="AB474" s="101"/>
      <c r="AC474" s="101"/>
      <c r="AD474" s="101"/>
      <c r="AE474" s="101"/>
      <c r="AF474" s="101"/>
      <c r="AG474" s="101"/>
      <c r="AH474" s="74"/>
      <c r="AI474" s="74"/>
      <c r="AJ474" s="74">
        <f aca="true" t="shared" si="545" ref="AJ474:BE474">AJ475</f>
        <v>0</v>
      </c>
      <c r="AK474" s="74">
        <f t="shared" si="545"/>
        <v>0</v>
      </c>
      <c r="AL474" s="74">
        <f t="shared" si="545"/>
        <v>0</v>
      </c>
      <c r="AM474" s="74">
        <f t="shared" si="545"/>
        <v>12192</v>
      </c>
      <c r="AN474" s="74">
        <f t="shared" si="545"/>
        <v>12192</v>
      </c>
      <c r="AO474" s="74">
        <f t="shared" si="545"/>
        <v>12192</v>
      </c>
      <c r="AP474" s="74">
        <f t="shared" si="545"/>
        <v>0</v>
      </c>
      <c r="AQ474" s="74">
        <f t="shared" si="545"/>
        <v>0</v>
      </c>
      <c r="AR474" s="74">
        <f t="shared" si="545"/>
        <v>12192</v>
      </c>
      <c r="AS474" s="74">
        <f t="shared" si="545"/>
        <v>12192</v>
      </c>
      <c r="AT474" s="74">
        <f t="shared" si="545"/>
        <v>0</v>
      </c>
      <c r="AU474" s="74">
        <f t="shared" si="545"/>
        <v>0</v>
      </c>
      <c r="AV474" s="74">
        <f t="shared" si="545"/>
        <v>0</v>
      </c>
      <c r="AW474" s="74">
        <f t="shared" si="545"/>
        <v>12192</v>
      </c>
      <c r="AX474" s="74">
        <f t="shared" si="545"/>
        <v>12192</v>
      </c>
      <c r="AY474" s="74">
        <f t="shared" si="545"/>
        <v>0</v>
      </c>
      <c r="AZ474" s="74">
        <f t="shared" si="545"/>
        <v>0</v>
      </c>
      <c r="BA474" s="74">
        <f t="shared" si="545"/>
        <v>0</v>
      </c>
      <c r="BB474" s="74">
        <f t="shared" si="545"/>
        <v>0</v>
      </c>
      <c r="BC474" s="74">
        <f t="shared" si="545"/>
        <v>0</v>
      </c>
      <c r="BD474" s="74">
        <f t="shared" si="545"/>
        <v>12192</v>
      </c>
      <c r="BE474" s="74">
        <f t="shared" si="545"/>
        <v>12192</v>
      </c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</row>
    <row r="475" spans="1:72" s="12" customFormat="1" ht="20.25" customHeight="1">
      <c r="A475" s="82" t="s">
        <v>10</v>
      </c>
      <c r="B475" s="83" t="s">
        <v>3</v>
      </c>
      <c r="C475" s="83" t="s">
        <v>132</v>
      </c>
      <c r="D475" s="84" t="s">
        <v>391</v>
      </c>
      <c r="E475" s="83" t="s">
        <v>17</v>
      </c>
      <c r="F475" s="74"/>
      <c r="G475" s="74"/>
      <c r="H475" s="74"/>
      <c r="I475" s="74"/>
      <c r="J475" s="74"/>
      <c r="K475" s="101"/>
      <c r="L475" s="101"/>
      <c r="M475" s="74"/>
      <c r="N475" s="75"/>
      <c r="O475" s="74"/>
      <c r="P475" s="74"/>
      <c r="Q475" s="74"/>
      <c r="R475" s="101"/>
      <c r="S475" s="74"/>
      <c r="T475" s="74"/>
      <c r="U475" s="101"/>
      <c r="V475" s="74"/>
      <c r="W475" s="74"/>
      <c r="X475" s="102"/>
      <c r="Y475" s="102"/>
      <c r="Z475" s="74"/>
      <c r="AA475" s="74"/>
      <c r="AB475" s="101"/>
      <c r="AC475" s="101"/>
      <c r="AD475" s="101"/>
      <c r="AE475" s="101"/>
      <c r="AF475" s="101"/>
      <c r="AG475" s="101"/>
      <c r="AH475" s="74"/>
      <c r="AI475" s="74"/>
      <c r="AJ475" s="74"/>
      <c r="AK475" s="74"/>
      <c r="AL475" s="101"/>
      <c r="AM475" s="74">
        <v>12192</v>
      </c>
      <c r="AN475" s="74">
        <f>AH475+AJ475+AK475+AL475+AM475</f>
        <v>12192</v>
      </c>
      <c r="AO475" s="74">
        <f>AI475+AM475</f>
        <v>12192</v>
      </c>
      <c r="AP475" s="103"/>
      <c r="AQ475" s="103"/>
      <c r="AR475" s="74">
        <f>AN475+AP475+AQ475</f>
        <v>12192</v>
      </c>
      <c r="AS475" s="74">
        <f>AO475+AQ475</f>
        <v>12192</v>
      </c>
      <c r="AT475" s="101"/>
      <c r="AU475" s="101"/>
      <c r="AV475" s="101"/>
      <c r="AW475" s="74">
        <f>AR475+AT475+AU475+AV475</f>
        <v>12192</v>
      </c>
      <c r="AX475" s="74">
        <f>AS475+AV475</f>
        <v>12192</v>
      </c>
      <c r="AY475" s="74"/>
      <c r="AZ475" s="74"/>
      <c r="BA475" s="74"/>
      <c r="BB475" s="103"/>
      <c r="BC475" s="103"/>
      <c r="BD475" s="74">
        <f>AW475+AY475+AZ475+BA475+BB475+BC475</f>
        <v>12192</v>
      </c>
      <c r="BE475" s="74">
        <f>AX475+BC475</f>
        <v>12192</v>
      </c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</row>
    <row r="476" spans="1:72" s="12" customFormat="1" ht="87.75" customHeight="1">
      <c r="A476" s="82" t="s">
        <v>328</v>
      </c>
      <c r="B476" s="83" t="s">
        <v>3</v>
      </c>
      <c r="C476" s="83" t="s">
        <v>132</v>
      </c>
      <c r="D476" s="84" t="s">
        <v>327</v>
      </c>
      <c r="E476" s="83"/>
      <c r="F476" s="74"/>
      <c r="G476" s="74"/>
      <c r="H476" s="74"/>
      <c r="I476" s="74"/>
      <c r="J476" s="74"/>
      <c r="K476" s="101"/>
      <c r="L476" s="101"/>
      <c r="M476" s="74"/>
      <c r="N476" s="75"/>
      <c r="O476" s="74">
        <f aca="true" t="shared" si="546" ref="O476:BE476">O477</f>
        <v>7168</v>
      </c>
      <c r="P476" s="74">
        <f t="shared" si="546"/>
        <v>7168</v>
      </c>
      <c r="Q476" s="74">
        <f t="shared" si="546"/>
        <v>7168</v>
      </c>
      <c r="R476" s="74">
        <f t="shared" si="546"/>
        <v>0</v>
      </c>
      <c r="S476" s="74">
        <f t="shared" si="546"/>
        <v>7168</v>
      </c>
      <c r="T476" s="74">
        <f t="shared" si="546"/>
        <v>7168</v>
      </c>
      <c r="U476" s="74">
        <f t="shared" si="546"/>
        <v>0</v>
      </c>
      <c r="V476" s="74">
        <f t="shared" si="546"/>
        <v>7168</v>
      </c>
      <c r="W476" s="74">
        <f t="shared" si="546"/>
        <v>7168</v>
      </c>
      <c r="X476" s="74">
        <f t="shared" si="546"/>
        <v>0</v>
      </c>
      <c r="Y476" s="74">
        <f t="shared" si="546"/>
        <v>0</v>
      </c>
      <c r="Z476" s="74">
        <f t="shared" si="546"/>
        <v>7168</v>
      </c>
      <c r="AA476" s="74">
        <f t="shared" si="546"/>
        <v>7168</v>
      </c>
      <c r="AB476" s="74">
        <f t="shared" si="546"/>
        <v>0</v>
      </c>
      <c r="AC476" s="74">
        <f t="shared" si="546"/>
        <v>0</v>
      </c>
      <c r="AD476" s="74">
        <f t="shared" si="546"/>
        <v>0</v>
      </c>
      <c r="AE476" s="74">
        <f t="shared" si="546"/>
        <v>0</v>
      </c>
      <c r="AF476" s="74">
        <f t="shared" si="546"/>
        <v>0</v>
      </c>
      <c r="AG476" s="74">
        <f t="shared" si="546"/>
        <v>0</v>
      </c>
      <c r="AH476" s="74">
        <f t="shared" si="546"/>
        <v>7168</v>
      </c>
      <c r="AI476" s="74">
        <f t="shared" si="546"/>
        <v>7168</v>
      </c>
      <c r="AJ476" s="74">
        <f t="shared" si="546"/>
        <v>0</v>
      </c>
      <c r="AK476" s="74">
        <f t="shared" si="546"/>
        <v>0</v>
      </c>
      <c r="AL476" s="74">
        <f t="shared" si="546"/>
        <v>0</v>
      </c>
      <c r="AM476" s="74">
        <f t="shared" si="546"/>
        <v>17121</v>
      </c>
      <c r="AN476" s="74">
        <f t="shared" si="546"/>
        <v>24289</v>
      </c>
      <c r="AO476" s="74">
        <f t="shared" si="546"/>
        <v>24289</v>
      </c>
      <c r="AP476" s="74">
        <f t="shared" si="546"/>
        <v>0</v>
      </c>
      <c r="AQ476" s="74">
        <f t="shared" si="546"/>
        <v>0</v>
      </c>
      <c r="AR476" s="74">
        <f t="shared" si="546"/>
        <v>24289</v>
      </c>
      <c r="AS476" s="74">
        <f t="shared" si="546"/>
        <v>24289</v>
      </c>
      <c r="AT476" s="74">
        <f t="shared" si="546"/>
        <v>0</v>
      </c>
      <c r="AU476" s="74">
        <f t="shared" si="546"/>
        <v>0</v>
      </c>
      <c r="AV476" s="74">
        <f t="shared" si="546"/>
        <v>0</v>
      </c>
      <c r="AW476" s="74">
        <f t="shared" si="546"/>
        <v>24289</v>
      </c>
      <c r="AX476" s="74">
        <f t="shared" si="546"/>
        <v>24289</v>
      </c>
      <c r="AY476" s="74">
        <f t="shared" si="546"/>
        <v>0</v>
      </c>
      <c r="AZ476" s="74">
        <f t="shared" si="546"/>
        <v>0</v>
      </c>
      <c r="BA476" s="74">
        <f t="shared" si="546"/>
        <v>0</v>
      </c>
      <c r="BB476" s="74">
        <f t="shared" si="546"/>
        <v>0</v>
      </c>
      <c r="BC476" s="74">
        <f t="shared" si="546"/>
        <v>0</v>
      </c>
      <c r="BD476" s="74">
        <f t="shared" si="546"/>
        <v>24289</v>
      </c>
      <c r="BE476" s="74">
        <f t="shared" si="546"/>
        <v>24289</v>
      </c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</row>
    <row r="477" spans="1:72" s="12" customFormat="1" ht="20.25" customHeight="1">
      <c r="A477" s="82" t="s">
        <v>10</v>
      </c>
      <c r="B477" s="83" t="s">
        <v>3</v>
      </c>
      <c r="C477" s="83" t="s">
        <v>132</v>
      </c>
      <c r="D477" s="84" t="s">
        <v>327</v>
      </c>
      <c r="E477" s="83" t="s">
        <v>17</v>
      </c>
      <c r="F477" s="74"/>
      <c r="G477" s="74"/>
      <c r="H477" s="74"/>
      <c r="I477" s="74"/>
      <c r="J477" s="74"/>
      <c r="K477" s="101"/>
      <c r="L477" s="101"/>
      <c r="M477" s="74"/>
      <c r="N477" s="75"/>
      <c r="O477" s="74">
        <f>P477-M477</f>
        <v>7168</v>
      </c>
      <c r="P477" s="74">
        <v>7168</v>
      </c>
      <c r="Q477" s="74">
        <v>7168</v>
      </c>
      <c r="R477" s="101"/>
      <c r="S477" s="74">
        <f>P477+R477</f>
        <v>7168</v>
      </c>
      <c r="T477" s="74">
        <v>7168</v>
      </c>
      <c r="U477" s="101"/>
      <c r="V477" s="74">
        <f>U477+S477</f>
        <v>7168</v>
      </c>
      <c r="W477" s="74">
        <f>T477</f>
        <v>7168</v>
      </c>
      <c r="X477" s="102"/>
      <c r="Y477" s="102"/>
      <c r="Z477" s="74">
        <f>V477+X477+Y477</f>
        <v>7168</v>
      </c>
      <c r="AA477" s="74">
        <f>W477+Y477</f>
        <v>7168</v>
      </c>
      <c r="AB477" s="101"/>
      <c r="AC477" s="101"/>
      <c r="AD477" s="101"/>
      <c r="AE477" s="101"/>
      <c r="AF477" s="101"/>
      <c r="AG477" s="101"/>
      <c r="AH477" s="74">
        <f>Z477+AB477+AC477+AD477+AE477+AF477+AG477</f>
        <v>7168</v>
      </c>
      <c r="AI477" s="74">
        <f>AA477+AG477</f>
        <v>7168</v>
      </c>
      <c r="AJ477" s="74"/>
      <c r="AK477" s="74"/>
      <c r="AL477" s="101"/>
      <c r="AM477" s="74">
        <v>17121</v>
      </c>
      <c r="AN477" s="74">
        <f>AH477+AJ477+AK477+AL477+AM477</f>
        <v>24289</v>
      </c>
      <c r="AO477" s="74">
        <f>AI477+AM477</f>
        <v>24289</v>
      </c>
      <c r="AP477" s="103"/>
      <c r="AQ477" s="103"/>
      <c r="AR477" s="74">
        <f>AN477+AP477+AQ477</f>
        <v>24289</v>
      </c>
      <c r="AS477" s="74">
        <f>AO477+AQ477</f>
        <v>24289</v>
      </c>
      <c r="AT477" s="101"/>
      <c r="AU477" s="101"/>
      <c r="AV477" s="101"/>
      <c r="AW477" s="74">
        <f>AR477+AT477+AU477+AV477</f>
        <v>24289</v>
      </c>
      <c r="AX477" s="74">
        <f>AS477+AV477</f>
        <v>24289</v>
      </c>
      <c r="AY477" s="74"/>
      <c r="AZ477" s="74"/>
      <c r="BA477" s="74"/>
      <c r="BB477" s="103"/>
      <c r="BC477" s="103"/>
      <c r="BD477" s="74">
        <f>AW477+AY477+AZ477+BA477+BB477+BC477</f>
        <v>24289</v>
      </c>
      <c r="BE477" s="74">
        <f>AX477+BC477</f>
        <v>24289</v>
      </c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</row>
    <row r="478" spans="1:72" s="12" customFormat="1" ht="57" customHeight="1">
      <c r="A478" s="82" t="s">
        <v>380</v>
      </c>
      <c r="B478" s="83" t="s">
        <v>3</v>
      </c>
      <c r="C478" s="83" t="s">
        <v>132</v>
      </c>
      <c r="D478" s="84" t="s">
        <v>385</v>
      </c>
      <c r="E478" s="83"/>
      <c r="F478" s="74"/>
      <c r="G478" s="74"/>
      <c r="H478" s="74"/>
      <c r="I478" s="74"/>
      <c r="J478" s="74"/>
      <c r="K478" s="101"/>
      <c r="L478" s="101"/>
      <c r="M478" s="74"/>
      <c r="N478" s="75"/>
      <c r="O478" s="74"/>
      <c r="P478" s="74"/>
      <c r="Q478" s="74"/>
      <c r="R478" s="101"/>
      <c r="S478" s="74"/>
      <c r="T478" s="74"/>
      <c r="U478" s="101"/>
      <c r="V478" s="74"/>
      <c r="W478" s="74"/>
      <c r="X478" s="102"/>
      <c r="Y478" s="102"/>
      <c r="Z478" s="74"/>
      <c r="AA478" s="74"/>
      <c r="AB478" s="101"/>
      <c r="AC478" s="101"/>
      <c r="AD478" s="101"/>
      <c r="AE478" s="101"/>
      <c r="AF478" s="101"/>
      <c r="AG478" s="101"/>
      <c r="AH478" s="74"/>
      <c r="AI478" s="74"/>
      <c r="AJ478" s="74">
        <f aca="true" t="shared" si="547" ref="AJ478:BE478">AJ479</f>
        <v>0</v>
      </c>
      <c r="AK478" s="74">
        <f t="shared" si="547"/>
        <v>0</v>
      </c>
      <c r="AL478" s="74">
        <f t="shared" si="547"/>
        <v>0</v>
      </c>
      <c r="AM478" s="74">
        <f t="shared" si="547"/>
        <v>9082</v>
      </c>
      <c r="AN478" s="74">
        <f t="shared" si="547"/>
        <v>9082</v>
      </c>
      <c r="AO478" s="74">
        <f t="shared" si="547"/>
        <v>9082</v>
      </c>
      <c r="AP478" s="74">
        <f t="shared" si="547"/>
        <v>0</v>
      </c>
      <c r="AQ478" s="74">
        <f t="shared" si="547"/>
        <v>0</v>
      </c>
      <c r="AR478" s="74">
        <f t="shared" si="547"/>
        <v>9082</v>
      </c>
      <c r="AS478" s="74">
        <f t="shared" si="547"/>
        <v>9082</v>
      </c>
      <c r="AT478" s="74">
        <f t="shared" si="547"/>
        <v>0</v>
      </c>
      <c r="AU478" s="74">
        <f t="shared" si="547"/>
        <v>0</v>
      </c>
      <c r="AV478" s="74">
        <f t="shared" si="547"/>
        <v>0</v>
      </c>
      <c r="AW478" s="74">
        <f t="shared" si="547"/>
        <v>9082</v>
      </c>
      <c r="AX478" s="74">
        <f t="shared" si="547"/>
        <v>9082</v>
      </c>
      <c r="AY478" s="74">
        <f t="shared" si="547"/>
        <v>0</v>
      </c>
      <c r="AZ478" s="74">
        <f t="shared" si="547"/>
        <v>0</v>
      </c>
      <c r="BA478" s="74">
        <f t="shared" si="547"/>
        <v>0</v>
      </c>
      <c r="BB478" s="74">
        <f t="shared" si="547"/>
        <v>0</v>
      </c>
      <c r="BC478" s="74">
        <f t="shared" si="547"/>
        <v>0</v>
      </c>
      <c r="BD478" s="74">
        <f t="shared" si="547"/>
        <v>9082</v>
      </c>
      <c r="BE478" s="74">
        <f t="shared" si="547"/>
        <v>9082</v>
      </c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</row>
    <row r="479" spans="1:72" s="12" customFormat="1" ht="20.25" customHeight="1">
      <c r="A479" s="82" t="s">
        <v>10</v>
      </c>
      <c r="B479" s="83" t="s">
        <v>3</v>
      </c>
      <c r="C479" s="83" t="s">
        <v>132</v>
      </c>
      <c r="D479" s="84" t="s">
        <v>385</v>
      </c>
      <c r="E479" s="83" t="s">
        <v>17</v>
      </c>
      <c r="F479" s="74"/>
      <c r="G479" s="74"/>
      <c r="H479" s="74"/>
      <c r="I479" s="74"/>
      <c r="J479" s="74"/>
      <c r="K479" s="101"/>
      <c r="L479" s="101"/>
      <c r="M479" s="74"/>
      <c r="N479" s="75"/>
      <c r="O479" s="74"/>
      <c r="P479" s="74"/>
      <c r="Q479" s="74"/>
      <c r="R479" s="101"/>
      <c r="S479" s="74"/>
      <c r="T479" s="74"/>
      <c r="U479" s="101"/>
      <c r="V479" s="74"/>
      <c r="W479" s="74"/>
      <c r="X479" s="102"/>
      <c r="Y479" s="102"/>
      <c r="Z479" s="74"/>
      <c r="AA479" s="74"/>
      <c r="AB479" s="101"/>
      <c r="AC479" s="101"/>
      <c r="AD479" s="101"/>
      <c r="AE479" s="101"/>
      <c r="AF479" s="101"/>
      <c r="AG479" s="101"/>
      <c r="AH479" s="74"/>
      <c r="AI479" s="74"/>
      <c r="AJ479" s="74"/>
      <c r="AK479" s="74"/>
      <c r="AL479" s="101"/>
      <c r="AM479" s="74">
        <v>9082</v>
      </c>
      <c r="AN479" s="74">
        <f>AH479+AJ479+AK479+AL479+AM479</f>
        <v>9082</v>
      </c>
      <c r="AO479" s="74">
        <f>AI479+AM479</f>
        <v>9082</v>
      </c>
      <c r="AP479" s="103"/>
      <c r="AQ479" s="103"/>
      <c r="AR479" s="74">
        <f>AN479+AP479+AQ479</f>
        <v>9082</v>
      </c>
      <c r="AS479" s="74">
        <f>AO479+AQ479</f>
        <v>9082</v>
      </c>
      <c r="AT479" s="101"/>
      <c r="AU479" s="101"/>
      <c r="AV479" s="101"/>
      <c r="AW479" s="74">
        <f>AR479+AT479+AU479+AV479</f>
        <v>9082</v>
      </c>
      <c r="AX479" s="74">
        <f>AS479+AV479</f>
        <v>9082</v>
      </c>
      <c r="AY479" s="74"/>
      <c r="AZ479" s="74"/>
      <c r="BA479" s="74"/>
      <c r="BB479" s="103"/>
      <c r="BC479" s="103"/>
      <c r="BD479" s="74">
        <f>AW479+AY479+AZ479+BA479+BB479+BC479</f>
        <v>9082</v>
      </c>
      <c r="BE479" s="74">
        <f>AX479+BC479</f>
        <v>9082</v>
      </c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</row>
    <row r="480" spans="1:72" s="12" customFormat="1" ht="38.25" customHeight="1">
      <c r="A480" s="82" t="s">
        <v>294</v>
      </c>
      <c r="B480" s="83" t="s">
        <v>3</v>
      </c>
      <c r="C480" s="83" t="s">
        <v>132</v>
      </c>
      <c r="D480" s="84" t="s">
        <v>293</v>
      </c>
      <c r="E480" s="83"/>
      <c r="F480" s="74"/>
      <c r="G480" s="74"/>
      <c r="H480" s="74"/>
      <c r="I480" s="74"/>
      <c r="J480" s="74"/>
      <c r="K480" s="101"/>
      <c r="L480" s="101"/>
      <c r="M480" s="74"/>
      <c r="N480" s="75"/>
      <c r="O480" s="74">
        <f aca="true" t="shared" si="548" ref="O480:AI480">O481+O482</f>
        <v>18085</v>
      </c>
      <c r="P480" s="74">
        <f t="shared" si="548"/>
        <v>18085</v>
      </c>
      <c r="Q480" s="74">
        <f t="shared" si="548"/>
        <v>18085</v>
      </c>
      <c r="R480" s="74">
        <f t="shared" si="548"/>
        <v>0</v>
      </c>
      <c r="S480" s="74">
        <f t="shared" si="548"/>
        <v>18085</v>
      </c>
      <c r="T480" s="74">
        <f t="shared" si="548"/>
        <v>18085</v>
      </c>
      <c r="U480" s="74">
        <f t="shared" si="548"/>
        <v>0</v>
      </c>
      <c r="V480" s="74">
        <f t="shared" si="548"/>
        <v>18085</v>
      </c>
      <c r="W480" s="74">
        <f t="shared" si="548"/>
        <v>18085</v>
      </c>
      <c r="X480" s="74">
        <f t="shared" si="548"/>
        <v>0</v>
      </c>
      <c r="Y480" s="74">
        <f t="shared" si="548"/>
        <v>0</v>
      </c>
      <c r="Z480" s="74">
        <f t="shared" si="548"/>
        <v>18085</v>
      </c>
      <c r="AA480" s="74">
        <f t="shared" si="548"/>
        <v>18085</v>
      </c>
      <c r="AB480" s="74">
        <f t="shared" si="548"/>
        <v>0</v>
      </c>
      <c r="AC480" s="74">
        <f t="shared" si="548"/>
        <v>0</v>
      </c>
      <c r="AD480" s="74">
        <f t="shared" si="548"/>
        <v>0</v>
      </c>
      <c r="AE480" s="74">
        <f t="shared" si="548"/>
        <v>0</v>
      </c>
      <c r="AF480" s="74">
        <f t="shared" si="548"/>
        <v>0</v>
      </c>
      <c r="AG480" s="74">
        <f t="shared" si="548"/>
        <v>0</v>
      </c>
      <c r="AH480" s="74">
        <f t="shared" si="548"/>
        <v>18085</v>
      </c>
      <c r="AI480" s="74">
        <f t="shared" si="548"/>
        <v>18085</v>
      </c>
      <c r="AJ480" s="74">
        <f aca="true" t="shared" si="549" ref="AJ480:BE480">AJ481+AJ482+AJ485</f>
        <v>0</v>
      </c>
      <c r="AK480" s="74">
        <f t="shared" si="549"/>
        <v>0</v>
      </c>
      <c r="AL480" s="74">
        <f t="shared" si="549"/>
        <v>0</v>
      </c>
      <c r="AM480" s="74">
        <f t="shared" si="549"/>
        <v>0</v>
      </c>
      <c r="AN480" s="74">
        <f t="shared" si="549"/>
        <v>18085</v>
      </c>
      <c r="AO480" s="74">
        <f t="shared" si="549"/>
        <v>18085</v>
      </c>
      <c r="AP480" s="74">
        <f t="shared" si="549"/>
        <v>0</v>
      </c>
      <c r="AQ480" s="74">
        <f t="shared" si="549"/>
        <v>0</v>
      </c>
      <c r="AR480" s="74">
        <f t="shared" si="549"/>
        <v>18085</v>
      </c>
      <c r="AS480" s="74">
        <f t="shared" si="549"/>
        <v>18085</v>
      </c>
      <c r="AT480" s="74">
        <f t="shared" si="549"/>
        <v>0</v>
      </c>
      <c r="AU480" s="74">
        <f t="shared" si="549"/>
        <v>0</v>
      </c>
      <c r="AV480" s="74">
        <f t="shared" si="549"/>
        <v>0</v>
      </c>
      <c r="AW480" s="74">
        <f t="shared" si="549"/>
        <v>18085</v>
      </c>
      <c r="AX480" s="74">
        <f t="shared" si="549"/>
        <v>18085</v>
      </c>
      <c r="AY480" s="74">
        <f t="shared" si="549"/>
        <v>0</v>
      </c>
      <c r="AZ480" s="74">
        <f t="shared" si="549"/>
        <v>0</v>
      </c>
      <c r="BA480" s="74">
        <f>BA481+BA482+BA485</f>
        <v>0</v>
      </c>
      <c r="BB480" s="74">
        <f t="shared" si="549"/>
        <v>0</v>
      </c>
      <c r="BC480" s="74">
        <f t="shared" si="549"/>
        <v>-1086</v>
      </c>
      <c r="BD480" s="74">
        <f t="shared" si="549"/>
        <v>16999</v>
      </c>
      <c r="BE480" s="74">
        <f t="shared" si="549"/>
        <v>16999</v>
      </c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</row>
    <row r="481" spans="1:72" s="41" customFormat="1" ht="28.5" customHeight="1" hidden="1">
      <c r="A481" s="134" t="s">
        <v>129</v>
      </c>
      <c r="B481" s="135" t="s">
        <v>3</v>
      </c>
      <c r="C481" s="135" t="s">
        <v>132</v>
      </c>
      <c r="D481" s="136" t="s">
        <v>293</v>
      </c>
      <c r="E481" s="135" t="s">
        <v>130</v>
      </c>
      <c r="F481" s="137"/>
      <c r="G481" s="137"/>
      <c r="H481" s="137"/>
      <c r="I481" s="137"/>
      <c r="J481" s="137"/>
      <c r="K481" s="174"/>
      <c r="L481" s="174"/>
      <c r="M481" s="137"/>
      <c r="N481" s="138"/>
      <c r="O481" s="137">
        <f>P481-M481</f>
        <v>16999</v>
      </c>
      <c r="P481" s="137">
        <v>16999</v>
      </c>
      <c r="Q481" s="137">
        <v>16999</v>
      </c>
      <c r="R481" s="174"/>
      <c r="S481" s="137">
        <f>P481+R481</f>
        <v>16999</v>
      </c>
      <c r="T481" s="137">
        <v>16999</v>
      </c>
      <c r="U481" s="174"/>
      <c r="V481" s="137">
        <f>U481+S481</f>
        <v>16999</v>
      </c>
      <c r="W481" s="137">
        <f>T481</f>
        <v>16999</v>
      </c>
      <c r="X481" s="175"/>
      <c r="Y481" s="175"/>
      <c r="Z481" s="137">
        <f>V481+X481+Y481</f>
        <v>16999</v>
      </c>
      <c r="AA481" s="137">
        <f>W481+Y481</f>
        <v>16999</v>
      </c>
      <c r="AB481" s="174"/>
      <c r="AC481" s="174"/>
      <c r="AD481" s="174"/>
      <c r="AE481" s="174"/>
      <c r="AF481" s="174"/>
      <c r="AG481" s="174"/>
      <c r="AH481" s="137">
        <f>Z481+AB481+AC481+AD481+AE481+AF481+AG481</f>
        <v>16999</v>
      </c>
      <c r="AI481" s="137">
        <f>AA481+AG481</f>
        <v>16999</v>
      </c>
      <c r="AJ481" s="137"/>
      <c r="AK481" s="137"/>
      <c r="AL481" s="174"/>
      <c r="AM481" s="137">
        <v>-16999</v>
      </c>
      <c r="AN481" s="137">
        <f>AH481+AJ481+AK481+AL481+AM481</f>
        <v>0</v>
      </c>
      <c r="AO481" s="137">
        <f>AI481+AM481</f>
        <v>0</v>
      </c>
      <c r="AP481" s="103"/>
      <c r="AQ481" s="103"/>
      <c r="AR481" s="103"/>
      <c r="AS481" s="103"/>
      <c r="AT481" s="174"/>
      <c r="AU481" s="174"/>
      <c r="AV481" s="174"/>
      <c r="AW481" s="174"/>
      <c r="AX481" s="174"/>
      <c r="AY481" s="103"/>
      <c r="AZ481" s="103"/>
      <c r="BA481" s="103"/>
      <c r="BB481" s="103"/>
      <c r="BC481" s="103"/>
      <c r="BD481" s="103"/>
      <c r="BE481" s="103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</row>
    <row r="482" spans="1:72" s="12" customFormat="1" ht="43.5" customHeight="1">
      <c r="A482" s="82" t="s">
        <v>326</v>
      </c>
      <c r="B482" s="83" t="s">
        <v>3</v>
      </c>
      <c r="C482" s="83" t="s">
        <v>132</v>
      </c>
      <c r="D482" s="84" t="s">
        <v>325</v>
      </c>
      <c r="E482" s="83"/>
      <c r="F482" s="74"/>
      <c r="G482" s="74"/>
      <c r="H482" s="74"/>
      <c r="I482" s="74"/>
      <c r="J482" s="74"/>
      <c r="K482" s="101"/>
      <c r="L482" s="101"/>
      <c r="M482" s="74"/>
      <c r="N482" s="75"/>
      <c r="O482" s="74">
        <f aca="true" t="shared" si="550" ref="O482:AI482">O484</f>
        <v>1086</v>
      </c>
      <c r="P482" s="74">
        <f t="shared" si="550"/>
        <v>1086</v>
      </c>
      <c r="Q482" s="74">
        <f t="shared" si="550"/>
        <v>1086</v>
      </c>
      <c r="R482" s="74">
        <f t="shared" si="550"/>
        <v>0</v>
      </c>
      <c r="S482" s="74">
        <f t="shared" si="550"/>
        <v>1086</v>
      </c>
      <c r="T482" s="74">
        <f t="shared" si="550"/>
        <v>1086</v>
      </c>
      <c r="U482" s="74">
        <f t="shared" si="550"/>
        <v>0</v>
      </c>
      <c r="V482" s="74">
        <f t="shared" si="550"/>
        <v>1086</v>
      </c>
      <c r="W482" s="74">
        <f t="shared" si="550"/>
        <v>1086</v>
      </c>
      <c r="X482" s="74">
        <f t="shared" si="550"/>
        <v>0</v>
      </c>
      <c r="Y482" s="74">
        <f t="shared" si="550"/>
        <v>0</v>
      </c>
      <c r="Z482" s="74">
        <f t="shared" si="550"/>
        <v>1086</v>
      </c>
      <c r="AA482" s="74">
        <f t="shared" si="550"/>
        <v>1086</v>
      </c>
      <c r="AB482" s="74">
        <f t="shared" si="550"/>
        <v>0</v>
      </c>
      <c r="AC482" s="74">
        <f t="shared" si="550"/>
        <v>0</v>
      </c>
      <c r="AD482" s="74">
        <f t="shared" si="550"/>
        <v>0</v>
      </c>
      <c r="AE482" s="74">
        <f t="shared" si="550"/>
        <v>0</v>
      </c>
      <c r="AF482" s="74">
        <f t="shared" si="550"/>
        <v>0</v>
      </c>
      <c r="AG482" s="74">
        <f t="shared" si="550"/>
        <v>0</v>
      </c>
      <c r="AH482" s="74">
        <f t="shared" si="550"/>
        <v>1086</v>
      </c>
      <c r="AI482" s="74">
        <f t="shared" si="550"/>
        <v>1086</v>
      </c>
      <c r="AJ482" s="74">
        <f>AJ483+AJ484</f>
        <v>0</v>
      </c>
      <c r="AK482" s="74">
        <f>AK483+AK484</f>
        <v>0</v>
      </c>
      <c r="AL482" s="74">
        <f>AL484+AL483</f>
        <v>0</v>
      </c>
      <c r="AM482" s="74">
        <f aca="true" t="shared" si="551" ref="AM482:BE482">AM483+AM484</f>
        <v>16620</v>
      </c>
      <c r="AN482" s="74">
        <f t="shared" si="551"/>
        <v>17706</v>
      </c>
      <c r="AO482" s="74">
        <f t="shared" si="551"/>
        <v>17706</v>
      </c>
      <c r="AP482" s="74">
        <f t="shared" si="551"/>
        <v>0</v>
      </c>
      <c r="AQ482" s="74">
        <f t="shared" si="551"/>
        <v>0</v>
      </c>
      <c r="AR482" s="74">
        <f t="shared" si="551"/>
        <v>17706</v>
      </c>
      <c r="AS482" s="74">
        <f t="shared" si="551"/>
        <v>17706</v>
      </c>
      <c r="AT482" s="74">
        <f t="shared" si="551"/>
        <v>0</v>
      </c>
      <c r="AU482" s="74">
        <f t="shared" si="551"/>
        <v>0</v>
      </c>
      <c r="AV482" s="74">
        <f t="shared" si="551"/>
        <v>0</v>
      </c>
      <c r="AW482" s="74">
        <f t="shared" si="551"/>
        <v>17706</v>
      </c>
      <c r="AX482" s="74">
        <f t="shared" si="551"/>
        <v>17706</v>
      </c>
      <c r="AY482" s="74">
        <f t="shared" si="551"/>
        <v>0</v>
      </c>
      <c r="AZ482" s="74">
        <f t="shared" si="551"/>
        <v>0</v>
      </c>
      <c r="BA482" s="74">
        <f>BA483+BA484</f>
        <v>0</v>
      </c>
      <c r="BB482" s="74">
        <f t="shared" si="551"/>
        <v>0</v>
      </c>
      <c r="BC482" s="74">
        <f t="shared" si="551"/>
        <v>-1086</v>
      </c>
      <c r="BD482" s="74">
        <f t="shared" si="551"/>
        <v>16620</v>
      </c>
      <c r="BE482" s="74">
        <f t="shared" si="551"/>
        <v>16620</v>
      </c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</row>
    <row r="483" spans="1:72" s="12" customFormat="1" ht="39" customHeight="1">
      <c r="A483" s="82" t="s">
        <v>129</v>
      </c>
      <c r="B483" s="83" t="s">
        <v>3</v>
      </c>
      <c r="C483" s="83" t="s">
        <v>132</v>
      </c>
      <c r="D483" s="84" t="s">
        <v>325</v>
      </c>
      <c r="E483" s="83" t="s">
        <v>130</v>
      </c>
      <c r="F483" s="74"/>
      <c r="G483" s="74"/>
      <c r="H483" s="74"/>
      <c r="I483" s="74"/>
      <c r="J483" s="74"/>
      <c r="K483" s="101"/>
      <c r="L483" s="101"/>
      <c r="M483" s="74"/>
      <c r="N483" s="75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>
        <v>16620</v>
      </c>
      <c r="AN483" s="74">
        <f>AH483+AJ483+AK483+AL483+AM483</f>
        <v>16620</v>
      </c>
      <c r="AO483" s="74">
        <f>AI483+AM483</f>
        <v>16620</v>
      </c>
      <c r="AP483" s="103"/>
      <c r="AQ483" s="103"/>
      <c r="AR483" s="74">
        <f>AN483+AP483+AQ483</f>
        <v>16620</v>
      </c>
      <c r="AS483" s="74">
        <f>AO483+AQ483</f>
        <v>16620</v>
      </c>
      <c r="AT483" s="101"/>
      <c r="AU483" s="101"/>
      <c r="AV483" s="101"/>
      <c r="AW483" s="74">
        <f>AR483+AT483+AU483+AV483</f>
        <v>16620</v>
      </c>
      <c r="AX483" s="74">
        <f>AS483+AV483</f>
        <v>16620</v>
      </c>
      <c r="AY483" s="74"/>
      <c r="AZ483" s="74"/>
      <c r="BA483" s="74"/>
      <c r="BB483" s="103"/>
      <c r="BC483" s="103"/>
      <c r="BD483" s="74">
        <f>AW483+AY483+AZ483+BA483+BB483+BC483</f>
        <v>16620</v>
      </c>
      <c r="BE483" s="74">
        <f>AX483+BC483</f>
        <v>16620</v>
      </c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</row>
    <row r="484" spans="1:72" s="12" customFormat="1" ht="21" customHeight="1" hidden="1">
      <c r="A484" s="82" t="s">
        <v>10</v>
      </c>
      <c r="B484" s="83" t="s">
        <v>3</v>
      </c>
      <c r="C484" s="83" t="s">
        <v>132</v>
      </c>
      <c r="D484" s="84" t="s">
        <v>325</v>
      </c>
      <c r="E484" s="83" t="s">
        <v>17</v>
      </c>
      <c r="F484" s="74"/>
      <c r="G484" s="74"/>
      <c r="H484" s="74"/>
      <c r="I484" s="74"/>
      <c r="J484" s="74"/>
      <c r="K484" s="101"/>
      <c r="L484" s="101"/>
      <c r="M484" s="74"/>
      <c r="N484" s="75"/>
      <c r="O484" s="74">
        <f>P484-M484</f>
        <v>1086</v>
      </c>
      <c r="P484" s="74">
        <v>1086</v>
      </c>
      <c r="Q484" s="74">
        <v>1086</v>
      </c>
      <c r="R484" s="101"/>
      <c r="S484" s="74">
        <f>P484+R484</f>
        <v>1086</v>
      </c>
      <c r="T484" s="74">
        <v>1086</v>
      </c>
      <c r="U484" s="101"/>
      <c r="V484" s="74">
        <f>U484+S484</f>
        <v>1086</v>
      </c>
      <c r="W484" s="74">
        <f>T484</f>
        <v>1086</v>
      </c>
      <c r="X484" s="102"/>
      <c r="Y484" s="102"/>
      <c r="Z484" s="74">
        <f>V484+X484+Y484</f>
        <v>1086</v>
      </c>
      <c r="AA484" s="74">
        <f>W484+Y484</f>
        <v>1086</v>
      </c>
      <c r="AB484" s="101"/>
      <c r="AC484" s="101"/>
      <c r="AD484" s="101"/>
      <c r="AE484" s="101"/>
      <c r="AF484" s="101"/>
      <c r="AG484" s="101"/>
      <c r="AH484" s="74">
        <f>Z484+AB484+AC484+AD484+AE484+AF484+AG484</f>
        <v>1086</v>
      </c>
      <c r="AI484" s="74">
        <f>AA484+AG484</f>
        <v>1086</v>
      </c>
      <c r="AJ484" s="74"/>
      <c r="AK484" s="74"/>
      <c r="AL484" s="101"/>
      <c r="AM484" s="74"/>
      <c r="AN484" s="74">
        <f>AH484+AJ484+AK484+AL484+AM484</f>
        <v>1086</v>
      </c>
      <c r="AO484" s="74">
        <f>AI484+AM484</f>
        <v>1086</v>
      </c>
      <c r="AP484" s="103"/>
      <c r="AQ484" s="103"/>
      <c r="AR484" s="74">
        <f>AN484+AP484+AQ484</f>
        <v>1086</v>
      </c>
      <c r="AS484" s="74">
        <f>AO484+AQ484</f>
        <v>1086</v>
      </c>
      <c r="AT484" s="101"/>
      <c r="AU484" s="101"/>
      <c r="AV484" s="101"/>
      <c r="AW484" s="74">
        <f>AR484+AT484+AU484+AV484</f>
        <v>1086</v>
      </c>
      <c r="AX484" s="74">
        <f>AS484+AV484</f>
        <v>1086</v>
      </c>
      <c r="AY484" s="74"/>
      <c r="AZ484" s="74"/>
      <c r="BA484" s="74"/>
      <c r="BB484" s="103"/>
      <c r="BC484" s="74">
        <v>-1086</v>
      </c>
      <c r="BD484" s="74">
        <f>AW484+AY484+AZ484+BB484+BC484</f>
        <v>0</v>
      </c>
      <c r="BE484" s="74">
        <f>AX484+BC484</f>
        <v>0</v>
      </c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</row>
    <row r="485" spans="1:72" s="12" customFormat="1" ht="57" customHeight="1">
      <c r="A485" s="82" t="s">
        <v>380</v>
      </c>
      <c r="B485" s="83" t="s">
        <v>3</v>
      </c>
      <c r="C485" s="83" t="s">
        <v>132</v>
      </c>
      <c r="D485" s="84" t="s">
        <v>379</v>
      </c>
      <c r="E485" s="83"/>
      <c r="F485" s="74"/>
      <c r="G485" s="74"/>
      <c r="H485" s="74"/>
      <c r="I485" s="74"/>
      <c r="J485" s="74"/>
      <c r="K485" s="101"/>
      <c r="L485" s="101"/>
      <c r="M485" s="74"/>
      <c r="N485" s="75"/>
      <c r="O485" s="74"/>
      <c r="P485" s="74"/>
      <c r="Q485" s="74"/>
      <c r="R485" s="101"/>
      <c r="S485" s="74"/>
      <c r="T485" s="74"/>
      <c r="U485" s="101"/>
      <c r="V485" s="74"/>
      <c r="W485" s="74"/>
      <c r="X485" s="102"/>
      <c r="Y485" s="102"/>
      <c r="Z485" s="74"/>
      <c r="AA485" s="74"/>
      <c r="AB485" s="101"/>
      <c r="AC485" s="101"/>
      <c r="AD485" s="101"/>
      <c r="AE485" s="101"/>
      <c r="AF485" s="101"/>
      <c r="AG485" s="101"/>
      <c r="AH485" s="74"/>
      <c r="AI485" s="74"/>
      <c r="AJ485" s="74">
        <f aca="true" t="shared" si="552" ref="AJ485:BE485">AJ486</f>
        <v>0</v>
      </c>
      <c r="AK485" s="74">
        <f t="shared" si="552"/>
        <v>0</v>
      </c>
      <c r="AL485" s="74">
        <f t="shared" si="552"/>
        <v>0</v>
      </c>
      <c r="AM485" s="74">
        <f t="shared" si="552"/>
        <v>379</v>
      </c>
      <c r="AN485" s="74">
        <f t="shared" si="552"/>
        <v>379</v>
      </c>
      <c r="AO485" s="74">
        <f t="shared" si="552"/>
        <v>379</v>
      </c>
      <c r="AP485" s="74">
        <f t="shared" si="552"/>
        <v>0</v>
      </c>
      <c r="AQ485" s="74">
        <f t="shared" si="552"/>
        <v>0</v>
      </c>
      <c r="AR485" s="74">
        <f t="shared" si="552"/>
        <v>379</v>
      </c>
      <c r="AS485" s="74">
        <f t="shared" si="552"/>
        <v>379</v>
      </c>
      <c r="AT485" s="74">
        <f t="shared" si="552"/>
        <v>0</v>
      </c>
      <c r="AU485" s="74">
        <f t="shared" si="552"/>
        <v>0</v>
      </c>
      <c r="AV485" s="74">
        <f t="shared" si="552"/>
        <v>0</v>
      </c>
      <c r="AW485" s="74">
        <f t="shared" si="552"/>
        <v>379</v>
      </c>
      <c r="AX485" s="74">
        <f t="shared" si="552"/>
        <v>379</v>
      </c>
      <c r="AY485" s="74">
        <f t="shared" si="552"/>
        <v>0</v>
      </c>
      <c r="AZ485" s="74">
        <f t="shared" si="552"/>
        <v>0</v>
      </c>
      <c r="BA485" s="74">
        <f t="shared" si="552"/>
        <v>0</v>
      </c>
      <c r="BB485" s="74">
        <f t="shared" si="552"/>
        <v>0</v>
      </c>
      <c r="BC485" s="74">
        <f t="shared" si="552"/>
        <v>0</v>
      </c>
      <c r="BD485" s="74">
        <f t="shared" si="552"/>
        <v>379</v>
      </c>
      <c r="BE485" s="74">
        <f t="shared" si="552"/>
        <v>379</v>
      </c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</row>
    <row r="486" spans="1:72" s="12" customFormat="1" ht="39" customHeight="1">
      <c r="A486" s="82" t="s">
        <v>129</v>
      </c>
      <c r="B486" s="83" t="s">
        <v>3</v>
      </c>
      <c r="C486" s="83" t="s">
        <v>132</v>
      </c>
      <c r="D486" s="84" t="s">
        <v>379</v>
      </c>
      <c r="E486" s="83" t="s">
        <v>130</v>
      </c>
      <c r="F486" s="74"/>
      <c r="G486" s="74"/>
      <c r="H486" s="74"/>
      <c r="I486" s="74"/>
      <c r="J486" s="74"/>
      <c r="K486" s="101"/>
      <c r="L486" s="101"/>
      <c r="M486" s="74"/>
      <c r="N486" s="75"/>
      <c r="O486" s="74"/>
      <c r="P486" s="74"/>
      <c r="Q486" s="74"/>
      <c r="R486" s="101"/>
      <c r="S486" s="74"/>
      <c r="T486" s="74"/>
      <c r="U486" s="101"/>
      <c r="V486" s="74"/>
      <c r="W486" s="74"/>
      <c r="X486" s="102"/>
      <c r="Y486" s="102"/>
      <c r="Z486" s="74"/>
      <c r="AA486" s="74"/>
      <c r="AB486" s="101"/>
      <c r="AC486" s="101"/>
      <c r="AD486" s="101"/>
      <c r="AE486" s="101"/>
      <c r="AF486" s="101"/>
      <c r="AG486" s="101"/>
      <c r="AH486" s="74"/>
      <c r="AI486" s="74"/>
      <c r="AJ486" s="74"/>
      <c r="AK486" s="74"/>
      <c r="AL486" s="101"/>
      <c r="AM486" s="74">
        <v>379</v>
      </c>
      <c r="AN486" s="74">
        <f>AH486+AJ486+AK486+AL486+AM486</f>
        <v>379</v>
      </c>
      <c r="AO486" s="74">
        <f>AI486+AM486</f>
        <v>379</v>
      </c>
      <c r="AP486" s="103"/>
      <c r="AQ486" s="103"/>
      <c r="AR486" s="74">
        <f>AN486+AP486+AQ486</f>
        <v>379</v>
      </c>
      <c r="AS486" s="74">
        <f>AO486+AQ486</f>
        <v>379</v>
      </c>
      <c r="AT486" s="101"/>
      <c r="AU486" s="101"/>
      <c r="AV486" s="101"/>
      <c r="AW486" s="74">
        <f>AR486+AT486+AU486+AV486</f>
        <v>379</v>
      </c>
      <c r="AX486" s="74">
        <f>AS486+AV486</f>
        <v>379</v>
      </c>
      <c r="AY486" s="74"/>
      <c r="AZ486" s="74"/>
      <c r="BA486" s="74"/>
      <c r="BB486" s="103"/>
      <c r="BC486" s="103"/>
      <c r="BD486" s="74">
        <f>AW486+AY486+AZ486+BA486+BB486+BC486</f>
        <v>379</v>
      </c>
      <c r="BE486" s="74">
        <f>AX486+BC486</f>
        <v>379</v>
      </c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</row>
    <row r="487" spans="1:72" s="12" customFormat="1" ht="36" customHeight="1">
      <c r="A487" s="82" t="s">
        <v>291</v>
      </c>
      <c r="B487" s="83" t="s">
        <v>3</v>
      </c>
      <c r="C487" s="83" t="s">
        <v>132</v>
      </c>
      <c r="D487" s="84" t="s">
        <v>292</v>
      </c>
      <c r="E487" s="83"/>
      <c r="F487" s="74"/>
      <c r="G487" s="74"/>
      <c r="H487" s="74"/>
      <c r="I487" s="74"/>
      <c r="J487" s="74"/>
      <c r="K487" s="101"/>
      <c r="L487" s="101"/>
      <c r="M487" s="74"/>
      <c r="N487" s="75"/>
      <c r="O487" s="74"/>
      <c r="P487" s="74"/>
      <c r="Q487" s="74"/>
      <c r="R487" s="101"/>
      <c r="S487" s="74"/>
      <c r="T487" s="74"/>
      <c r="U487" s="101"/>
      <c r="V487" s="74"/>
      <c r="W487" s="74"/>
      <c r="X487" s="102"/>
      <c r="Y487" s="102"/>
      <c r="Z487" s="74"/>
      <c r="AA487" s="74"/>
      <c r="AB487" s="101"/>
      <c r="AC487" s="101"/>
      <c r="AD487" s="101"/>
      <c r="AE487" s="101"/>
      <c r="AF487" s="101"/>
      <c r="AG487" s="101"/>
      <c r="AH487" s="74"/>
      <c r="AI487" s="74"/>
      <c r="AJ487" s="74">
        <f aca="true" t="shared" si="553" ref="AJ487:AY488">AJ488</f>
        <v>696</v>
      </c>
      <c r="AK487" s="74">
        <f t="shared" si="553"/>
        <v>0</v>
      </c>
      <c r="AL487" s="101">
        <f t="shared" si="553"/>
        <v>0</v>
      </c>
      <c r="AM487" s="74">
        <f t="shared" si="553"/>
        <v>13221</v>
      </c>
      <c r="AN487" s="74">
        <f t="shared" si="553"/>
        <v>13917</v>
      </c>
      <c r="AO487" s="74">
        <f t="shared" si="553"/>
        <v>13221</v>
      </c>
      <c r="AP487" s="74">
        <f aca="true" t="shared" si="554" ref="AP487:AX487">AP488+AP490</f>
        <v>1216</v>
      </c>
      <c r="AQ487" s="74">
        <f t="shared" si="554"/>
        <v>23102</v>
      </c>
      <c r="AR487" s="74">
        <f t="shared" si="554"/>
        <v>38235</v>
      </c>
      <c r="AS487" s="74">
        <f t="shared" si="554"/>
        <v>36323</v>
      </c>
      <c r="AT487" s="74">
        <f t="shared" si="554"/>
        <v>0</v>
      </c>
      <c r="AU487" s="74">
        <f t="shared" si="554"/>
        <v>0</v>
      </c>
      <c r="AV487" s="74">
        <f t="shared" si="554"/>
        <v>0</v>
      </c>
      <c r="AW487" s="74">
        <f t="shared" si="554"/>
        <v>38235</v>
      </c>
      <c r="AX487" s="74">
        <f t="shared" si="554"/>
        <v>36323</v>
      </c>
      <c r="AY487" s="74">
        <f aca="true" t="shared" si="555" ref="AY487:BE487">AY488+AY490</f>
        <v>0</v>
      </c>
      <c r="AZ487" s="74">
        <f t="shared" si="555"/>
        <v>0</v>
      </c>
      <c r="BA487" s="74">
        <f>BA488+BA490</f>
        <v>0</v>
      </c>
      <c r="BB487" s="74">
        <f t="shared" si="555"/>
        <v>0</v>
      </c>
      <c r="BC487" s="74">
        <f t="shared" si="555"/>
        <v>0</v>
      </c>
      <c r="BD487" s="74">
        <f t="shared" si="555"/>
        <v>38235</v>
      </c>
      <c r="BE487" s="74">
        <f t="shared" si="555"/>
        <v>36323</v>
      </c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</row>
    <row r="488" spans="1:72" s="12" customFormat="1" ht="114" customHeight="1">
      <c r="A488" s="82" t="s">
        <v>405</v>
      </c>
      <c r="B488" s="83" t="s">
        <v>3</v>
      </c>
      <c r="C488" s="83" t="s">
        <v>132</v>
      </c>
      <c r="D488" s="84" t="s">
        <v>401</v>
      </c>
      <c r="E488" s="83"/>
      <c r="F488" s="74"/>
      <c r="G488" s="74"/>
      <c r="H488" s="74"/>
      <c r="I488" s="74"/>
      <c r="J488" s="74"/>
      <c r="K488" s="101"/>
      <c r="L488" s="101"/>
      <c r="M488" s="74"/>
      <c r="N488" s="75"/>
      <c r="O488" s="74"/>
      <c r="P488" s="74"/>
      <c r="Q488" s="74"/>
      <c r="R488" s="101"/>
      <c r="S488" s="74"/>
      <c r="T488" s="74"/>
      <c r="U488" s="101"/>
      <c r="V488" s="74"/>
      <c r="W488" s="74"/>
      <c r="X488" s="102"/>
      <c r="Y488" s="102"/>
      <c r="Z488" s="74"/>
      <c r="AA488" s="74"/>
      <c r="AB488" s="101"/>
      <c r="AC488" s="101"/>
      <c r="AD488" s="101"/>
      <c r="AE488" s="101"/>
      <c r="AF488" s="101"/>
      <c r="AG488" s="101"/>
      <c r="AH488" s="74"/>
      <c r="AI488" s="74"/>
      <c r="AJ488" s="74">
        <f t="shared" si="553"/>
        <v>696</v>
      </c>
      <c r="AK488" s="74">
        <f t="shared" si="553"/>
        <v>0</v>
      </c>
      <c r="AL488" s="101">
        <f t="shared" si="553"/>
        <v>0</v>
      </c>
      <c r="AM488" s="74">
        <f t="shared" si="553"/>
        <v>13221</v>
      </c>
      <c r="AN488" s="74">
        <f t="shared" si="553"/>
        <v>13917</v>
      </c>
      <c r="AO488" s="74">
        <f t="shared" si="553"/>
        <v>13221</v>
      </c>
      <c r="AP488" s="74">
        <f t="shared" si="553"/>
        <v>0</v>
      </c>
      <c r="AQ488" s="74">
        <f t="shared" si="553"/>
        <v>0</v>
      </c>
      <c r="AR488" s="74">
        <f t="shared" si="553"/>
        <v>13917</v>
      </c>
      <c r="AS488" s="74">
        <f t="shared" si="553"/>
        <v>13221</v>
      </c>
      <c r="AT488" s="74">
        <f t="shared" si="553"/>
        <v>0</v>
      </c>
      <c r="AU488" s="74">
        <f t="shared" si="553"/>
        <v>0</v>
      </c>
      <c r="AV488" s="74">
        <f t="shared" si="553"/>
        <v>0</v>
      </c>
      <c r="AW488" s="74">
        <f t="shared" si="553"/>
        <v>13917</v>
      </c>
      <c r="AX488" s="74">
        <f t="shared" si="553"/>
        <v>13221</v>
      </c>
      <c r="AY488" s="74">
        <f t="shared" si="553"/>
        <v>0</v>
      </c>
      <c r="AZ488" s="74">
        <f aca="true" t="shared" si="556" ref="AZ488:BE488">AZ489</f>
        <v>0</v>
      </c>
      <c r="BA488" s="74">
        <f t="shared" si="556"/>
        <v>0</v>
      </c>
      <c r="BB488" s="74">
        <f t="shared" si="556"/>
        <v>0</v>
      </c>
      <c r="BC488" s="74">
        <f t="shared" si="556"/>
        <v>0</v>
      </c>
      <c r="BD488" s="74">
        <f t="shared" si="556"/>
        <v>13917</v>
      </c>
      <c r="BE488" s="74">
        <f t="shared" si="556"/>
        <v>13221</v>
      </c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</row>
    <row r="489" spans="1:72" s="12" customFormat="1" ht="22.5" customHeight="1">
      <c r="A489" s="82" t="s">
        <v>10</v>
      </c>
      <c r="B489" s="83" t="s">
        <v>3</v>
      </c>
      <c r="C489" s="83" t="s">
        <v>132</v>
      </c>
      <c r="D489" s="84" t="s">
        <v>401</v>
      </c>
      <c r="E489" s="83" t="s">
        <v>17</v>
      </c>
      <c r="F489" s="74"/>
      <c r="G489" s="74"/>
      <c r="H489" s="74"/>
      <c r="I489" s="74"/>
      <c r="J489" s="74"/>
      <c r="K489" s="101"/>
      <c r="L489" s="101"/>
      <c r="M489" s="74"/>
      <c r="N489" s="75"/>
      <c r="O489" s="74"/>
      <c r="P489" s="74"/>
      <c r="Q489" s="74"/>
      <c r="R489" s="101"/>
      <c r="S489" s="74"/>
      <c r="T489" s="74"/>
      <c r="U489" s="101"/>
      <c r="V489" s="74"/>
      <c r="W489" s="74"/>
      <c r="X489" s="102"/>
      <c r="Y489" s="102"/>
      <c r="Z489" s="74"/>
      <c r="AA489" s="74"/>
      <c r="AB489" s="101"/>
      <c r="AC489" s="101"/>
      <c r="AD489" s="101"/>
      <c r="AE489" s="101"/>
      <c r="AF489" s="101"/>
      <c r="AG489" s="101"/>
      <c r="AH489" s="74"/>
      <c r="AI489" s="74"/>
      <c r="AJ489" s="74">
        <v>696</v>
      </c>
      <c r="AK489" s="74"/>
      <c r="AL489" s="101"/>
      <c r="AM489" s="74">
        <v>13221</v>
      </c>
      <c r="AN489" s="74">
        <f>AH489+AJ489+AK489+AL489+AM489</f>
        <v>13917</v>
      </c>
      <c r="AO489" s="74">
        <f>AI489+AM489</f>
        <v>13221</v>
      </c>
      <c r="AP489" s="103"/>
      <c r="AQ489" s="103"/>
      <c r="AR489" s="74">
        <f>AN489+AP489+AQ489</f>
        <v>13917</v>
      </c>
      <c r="AS489" s="74">
        <f>AO489+AQ489</f>
        <v>13221</v>
      </c>
      <c r="AT489" s="101"/>
      <c r="AU489" s="101"/>
      <c r="AV489" s="101"/>
      <c r="AW489" s="74">
        <f>AR489+AT489+AU489+AV489</f>
        <v>13917</v>
      </c>
      <c r="AX489" s="74">
        <f>AS489+AV489</f>
        <v>13221</v>
      </c>
      <c r="AY489" s="74"/>
      <c r="AZ489" s="74"/>
      <c r="BA489" s="74"/>
      <c r="BB489" s="103"/>
      <c r="BC489" s="103"/>
      <c r="BD489" s="74">
        <f>AW489+AY489+AZ489+BA489+BB489+BC489</f>
        <v>13917</v>
      </c>
      <c r="BE489" s="74">
        <f>AX489+BC489</f>
        <v>13221</v>
      </c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</row>
    <row r="490" spans="1:72" s="12" customFormat="1" ht="126.75" customHeight="1">
      <c r="A490" s="82" t="s">
        <v>407</v>
      </c>
      <c r="B490" s="83" t="s">
        <v>3</v>
      </c>
      <c r="C490" s="83" t="s">
        <v>132</v>
      </c>
      <c r="D490" s="84" t="s">
        <v>406</v>
      </c>
      <c r="E490" s="83"/>
      <c r="F490" s="74"/>
      <c r="G490" s="74"/>
      <c r="H490" s="74"/>
      <c r="I490" s="74"/>
      <c r="J490" s="74"/>
      <c r="K490" s="101"/>
      <c r="L490" s="101"/>
      <c r="M490" s="74"/>
      <c r="N490" s="75"/>
      <c r="O490" s="74"/>
      <c r="P490" s="74"/>
      <c r="Q490" s="74"/>
      <c r="R490" s="101"/>
      <c r="S490" s="74"/>
      <c r="T490" s="74"/>
      <c r="U490" s="101"/>
      <c r="V490" s="74"/>
      <c r="W490" s="74"/>
      <c r="X490" s="102"/>
      <c r="Y490" s="102"/>
      <c r="Z490" s="74"/>
      <c r="AA490" s="74"/>
      <c r="AB490" s="101"/>
      <c r="AC490" s="101"/>
      <c r="AD490" s="101"/>
      <c r="AE490" s="101"/>
      <c r="AF490" s="101"/>
      <c r="AG490" s="101"/>
      <c r="AH490" s="74"/>
      <c r="AI490" s="74"/>
      <c r="AJ490" s="74"/>
      <c r="AK490" s="74"/>
      <c r="AL490" s="101"/>
      <c r="AM490" s="74"/>
      <c r="AN490" s="74"/>
      <c r="AO490" s="74"/>
      <c r="AP490" s="74">
        <f aca="true" t="shared" si="557" ref="AP490:BE490">AP491</f>
        <v>1216</v>
      </c>
      <c r="AQ490" s="74">
        <f t="shared" si="557"/>
        <v>23102</v>
      </c>
      <c r="AR490" s="74">
        <f t="shared" si="557"/>
        <v>24318</v>
      </c>
      <c r="AS490" s="74">
        <f t="shared" si="557"/>
        <v>23102</v>
      </c>
      <c r="AT490" s="74">
        <f t="shared" si="557"/>
        <v>0</v>
      </c>
      <c r="AU490" s="74">
        <f t="shared" si="557"/>
        <v>0</v>
      </c>
      <c r="AV490" s="74">
        <f t="shared" si="557"/>
        <v>0</v>
      </c>
      <c r="AW490" s="74">
        <f t="shared" si="557"/>
        <v>24318</v>
      </c>
      <c r="AX490" s="74">
        <f t="shared" si="557"/>
        <v>23102</v>
      </c>
      <c r="AY490" s="74">
        <f t="shared" si="557"/>
        <v>0</v>
      </c>
      <c r="AZ490" s="74">
        <f t="shared" si="557"/>
        <v>0</v>
      </c>
      <c r="BA490" s="74">
        <f t="shared" si="557"/>
        <v>0</v>
      </c>
      <c r="BB490" s="74">
        <f t="shared" si="557"/>
        <v>0</v>
      </c>
      <c r="BC490" s="74">
        <f t="shared" si="557"/>
        <v>0</v>
      </c>
      <c r="BD490" s="74">
        <f t="shared" si="557"/>
        <v>24318</v>
      </c>
      <c r="BE490" s="74">
        <f t="shared" si="557"/>
        <v>23102</v>
      </c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</row>
    <row r="491" spans="1:72" s="12" customFormat="1" ht="18.75">
      <c r="A491" s="82" t="s">
        <v>10</v>
      </c>
      <c r="B491" s="83" t="s">
        <v>3</v>
      </c>
      <c r="C491" s="83" t="s">
        <v>132</v>
      </c>
      <c r="D491" s="84" t="s">
        <v>406</v>
      </c>
      <c r="E491" s="83" t="s">
        <v>17</v>
      </c>
      <c r="F491" s="74"/>
      <c r="G491" s="74"/>
      <c r="H491" s="74"/>
      <c r="I491" s="74"/>
      <c r="J491" s="74"/>
      <c r="K491" s="101"/>
      <c r="L491" s="101"/>
      <c r="M491" s="74"/>
      <c r="N491" s="75"/>
      <c r="O491" s="74"/>
      <c r="P491" s="74"/>
      <c r="Q491" s="74"/>
      <c r="R491" s="101"/>
      <c r="S491" s="74"/>
      <c r="T491" s="74"/>
      <c r="U491" s="101"/>
      <c r="V491" s="74"/>
      <c r="W491" s="74"/>
      <c r="X491" s="102"/>
      <c r="Y491" s="102"/>
      <c r="Z491" s="74"/>
      <c r="AA491" s="74"/>
      <c r="AB491" s="101"/>
      <c r="AC491" s="101"/>
      <c r="AD491" s="101"/>
      <c r="AE491" s="101"/>
      <c r="AF491" s="101"/>
      <c r="AG491" s="101"/>
      <c r="AH491" s="74"/>
      <c r="AI491" s="74"/>
      <c r="AJ491" s="74"/>
      <c r="AK491" s="74"/>
      <c r="AL491" s="101"/>
      <c r="AM491" s="74"/>
      <c r="AN491" s="74"/>
      <c r="AO491" s="74"/>
      <c r="AP491" s="74">
        <v>1216</v>
      </c>
      <c r="AQ491" s="74">
        <v>23102</v>
      </c>
      <c r="AR491" s="74">
        <f>AN491+AP491+AQ491</f>
        <v>24318</v>
      </c>
      <c r="AS491" s="74">
        <f>AO491+AQ491</f>
        <v>23102</v>
      </c>
      <c r="AT491" s="101"/>
      <c r="AU491" s="101"/>
      <c r="AV491" s="101"/>
      <c r="AW491" s="74">
        <f>AR491+AT491+AU491+AV491</f>
        <v>24318</v>
      </c>
      <c r="AX491" s="74">
        <f>AS491+AV491</f>
        <v>23102</v>
      </c>
      <c r="AY491" s="74"/>
      <c r="AZ491" s="74"/>
      <c r="BA491" s="74"/>
      <c r="BB491" s="103"/>
      <c r="BC491" s="103"/>
      <c r="BD491" s="74">
        <f>AW491+AY491+AZ491+BA491+BB491+BC491</f>
        <v>24318</v>
      </c>
      <c r="BE491" s="74">
        <f>AX491+BC491</f>
        <v>23102</v>
      </c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</row>
    <row r="492" spans="1:72" s="12" customFormat="1" ht="19.5" customHeight="1">
      <c r="A492" s="82" t="s">
        <v>392</v>
      </c>
      <c r="B492" s="83" t="s">
        <v>3</v>
      </c>
      <c r="C492" s="83" t="s">
        <v>132</v>
      </c>
      <c r="D492" s="84" t="s">
        <v>210</v>
      </c>
      <c r="E492" s="83"/>
      <c r="F492" s="74"/>
      <c r="G492" s="74"/>
      <c r="H492" s="74"/>
      <c r="I492" s="74"/>
      <c r="J492" s="74"/>
      <c r="K492" s="101"/>
      <c r="L492" s="101"/>
      <c r="M492" s="74"/>
      <c r="N492" s="75"/>
      <c r="O492" s="74"/>
      <c r="P492" s="74"/>
      <c r="Q492" s="74"/>
      <c r="R492" s="101"/>
      <c r="S492" s="74"/>
      <c r="T492" s="74"/>
      <c r="U492" s="101"/>
      <c r="V492" s="74"/>
      <c r="W492" s="74"/>
      <c r="X492" s="102"/>
      <c r="Y492" s="102"/>
      <c r="Z492" s="74"/>
      <c r="AA492" s="74"/>
      <c r="AB492" s="101"/>
      <c r="AC492" s="101"/>
      <c r="AD492" s="101"/>
      <c r="AE492" s="101"/>
      <c r="AF492" s="101"/>
      <c r="AG492" s="101"/>
      <c r="AH492" s="74"/>
      <c r="AI492" s="74"/>
      <c r="AJ492" s="74">
        <f aca="true" t="shared" si="558" ref="AJ492:AX492">AJ493+AJ494</f>
        <v>0</v>
      </c>
      <c r="AK492" s="74">
        <f t="shared" si="558"/>
        <v>0</v>
      </c>
      <c r="AL492" s="74">
        <f t="shared" si="558"/>
        <v>0</v>
      </c>
      <c r="AM492" s="74">
        <f t="shared" si="558"/>
        <v>18410</v>
      </c>
      <c r="AN492" s="74">
        <f t="shared" si="558"/>
        <v>18410</v>
      </c>
      <c r="AO492" s="74">
        <f t="shared" si="558"/>
        <v>18410</v>
      </c>
      <c r="AP492" s="74">
        <f t="shared" si="558"/>
        <v>0</v>
      </c>
      <c r="AQ492" s="74">
        <f t="shared" si="558"/>
        <v>0</v>
      </c>
      <c r="AR492" s="74">
        <f t="shared" si="558"/>
        <v>18410</v>
      </c>
      <c r="AS492" s="74">
        <f t="shared" si="558"/>
        <v>18410</v>
      </c>
      <c r="AT492" s="74">
        <f t="shared" si="558"/>
        <v>0</v>
      </c>
      <c r="AU492" s="74">
        <f t="shared" si="558"/>
        <v>0</v>
      </c>
      <c r="AV492" s="74">
        <f t="shared" si="558"/>
        <v>0</v>
      </c>
      <c r="AW492" s="74">
        <f t="shared" si="558"/>
        <v>18410</v>
      </c>
      <c r="AX492" s="74">
        <f t="shared" si="558"/>
        <v>18410</v>
      </c>
      <c r="AY492" s="74">
        <f aca="true" t="shared" si="559" ref="AY492:BE492">AY493+AY494+AY496</f>
        <v>16937</v>
      </c>
      <c r="AZ492" s="74">
        <f t="shared" si="559"/>
        <v>0</v>
      </c>
      <c r="BA492" s="74">
        <f t="shared" si="559"/>
        <v>0</v>
      </c>
      <c r="BB492" s="74">
        <f t="shared" si="559"/>
        <v>0</v>
      </c>
      <c r="BC492" s="74">
        <f t="shared" si="559"/>
        <v>0</v>
      </c>
      <c r="BD492" s="74">
        <f t="shared" si="559"/>
        <v>35347</v>
      </c>
      <c r="BE492" s="74">
        <f t="shared" si="559"/>
        <v>18410</v>
      </c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</row>
    <row r="493" spans="1:72" s="12" customFormat="1" ht="17.25" customHeight="1">
      <c r="A493" s="82" t="s">
        <v>10</v>
      </c>
      <c r="B493" s="83" t="s">
        <v>3</v>
      </c>
      <c r="C493" s="83" t="s">
        <v>132</v>
      </c>
      <c r="D493" s="84" t="s">
        <v>210</v>
      </c>
      <c r="E493" s="83" t="s">
        <v>17</v>
      </c>
      <c r="F493" s="74"/>
      <c r="G493" s="74"/>
      <c r="H493" s="74"/>
      <c r="I493" s="74"/>
      <c r="J493" s="74"/>
      <c r="K493" s="101"/>
      <c r="L493" s="101"/>
      <c r="M493" s="74"/>
      <c r="N493" s="75"/>
      <c r="O493" s="74"/>
      <c r="P493" s="74"/>
      <c r="Q493" s="74"/>
      <c r="R493" s="101"/>
      <c r="S493" s="74"/>
      <c r="T493" s="74"/>
      <c r="U493" s="101"/>
      <c r="V493" s="74"/>
      <c r="W493" s="74"/>
      <c r="X493" s="102"/>
      <c r="Y493" s="102"/>
      <c r="Z493" s="74"/>
      <c r="AA493" s="74"/>
      <c r="AB493" s="101"/>
      <c r="AC493" s="101"/>
      <c r="AD493" s="101"/>
      <c r="AE493" s="101"/>
      <c r="AF493" s="101"/>
      <c r="AG493" s="101"/>
      <c r="AH493" s="74"/>
      <c r="AI493" s="74"/>
      <c r="AJ493" s="74"/>
      <c r="AK493" s="74"/>
      <c r="AL493" s="101"/>
      <c r="AM493" s="74">
        <v>175</v>
      </c>
      <c r="AN493" s="74">
        <f>AH493+AJ493+AK493+AL493+AM493</f>
        <v>175</v>
      </c>
      <c r="AO493" s="74">
        <f>AI493+AM493</f>
        <v>175</v>
      </c>
      <c r="AP493" s="103"/>
      <c r="AQ493" s="103"/>
      <c r="AR493" s="74">
        <f>AN493+AP493+AQ493</f>
        <v>175</v>
      </c>
      <c r="AS493" s="74">
        <f>AO493+AQ493</f>
        <v>175</v>
      </c>
      <c r="AT493" s="101"/>
      <c r="AU493" s="101"/>
      <c r="AV493" s="101"/>
      <c r="AW493" s="74">
        <f>AR493+AT493+AU493+AV493</f>
        <v>175</v>
      </c>
      <c r="AX493" s="74">
        <f>AS493+AV493</f>
        <v>175</v>
      </c>
      <c r="AY493" s="74"/>
      <c r="AZ493" s="74"/>
      <c r="BA493" s="74"/>
      <c r="BB493" s="103"/>
      <c r="BC493" s="103"/>
      <c r="BD493" s="74">
        <f>AW493+AY493+AZ493+BA493+BB493+BC493</f>
        <v>175</v>
      </c>
      <c r="BE493" s="74">
        <f>AX493+BC493</f>
        <v>175</v>
      </c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</row>
    <row r="494" spans="1:72" s="12" customFormat="1" ht="54.75" customHeight="1">
      <c r="A494" s="82" t="s">
        <v>397</v>
      </c>
      <c r="B494" s="83" t="s">
        <v>3</v>
      </c>
      <c r="C494" s="83" t="s">
        <v>132</v>
      </c>
      <c r="D494" s="84" t="s">
        <v>393</v>
      </c>
      <c r="E494" s="83"/>
      <c r="F494" s="74"/>
      <c r="G494" s="74"/>
      <c r="H494" s="74"/>
      <c r="I494" s="74"/>
      <c r="J494" s="74"/>
      <c r="K494" s="101"/>
      <c r="L494" s="101"/>
      <c r="M494" s="74"/>
      <c r="N494" s="75"/>
      <c r="O494" s="74"/>
      <c r="P494" s="74"/>
      <c r="Q494" s="74"/>
      <c r="R494" s="101"/>
      <c r="S494" s="74"/>
      <c r="T494" s="74"/>
      <c r="U494" s="101"/>
      <c r="V494" s="74"/>
      <c r="W494" s="74"/>
      <c r="X494" s="102"/>
      <c r="Y494" s="102"/>
      <c r="Z494" s="74"/>
      <c r="AA494" s="74"/>
      <c r="AB494" s="101"/>
      <c r="AC494" s="101"/>
      <c r="AD494" s="101"/>
      <c r="AE494" s="101"/>
      <c r="AF494" s="101"/>
      <c r="AG494" s="101"/>
      <c r="AH494" s="74"/>
      <c r="AI494" s="74"/>
      <c r="AJ494" s="74">
        <f aca="true" t="shared" si="560" ref="AJ494:BE494">AJ495</f>
        <v>0</v>
      </c>
      <c r="AK494" s="74">
        <f t="shared" si="560"/>
        <v>0</v>
      </c>
      <c r="AL494" s="74">
        <f t="shared" si="560"/>
        <v>0</v>
      </c>
      <c r="AM494" s="74">
        <f t="shared" si="560"/>
        <v>18235</v>
      </c>
      <c r="AN494" s="74">
        <f t="shared" si="560"/>
        <v>18235</v>
      </c>
      <c r="AO494" s="74">
        <f t="shared" si="560"/>
        <v>18235</v>
      </c>
      <c r="AP494" s="74">
        <f t="shared" si="560"/>
        <v>0</v>
      </c>
      <c r="AQ494" s="74">
        <f t="shared" si="560"/>
        <v>0</v>
      </c>
      <c r="AR494" s="74">
        <f t="shared" si="560"/>
        <v>18235</v>
      </c>
      <c r="AS494" s="74">
        <f t="shared" si="560"/>
        <v>18235</v>
      </c>
      <c r="AT494" s="74">
        <f t="shared" si="560"/>
        <v>0</v>
      </c>
      <c r="AU494" s="74">
        <f t="shared" si="560"/>
        <v>0</v>
      </c>
      <c r="AV494" s="74">
        <f t="shared" si="560"/>
        <v>0</v>
      </c>
      <c r="AW494" s="74">
        <f t="shared" si="560"/>
        <v>18235</v>
      </c>
      <c r="AX494" s="74">
        <f t="shared" si="560"/>
        <v>18235</v>
      </c>
      <c r="AY494" s="74">
        <f t="shared" si="560"/>
        <v>0</v>
      </c>
      <c r="AZ494" s="74">
        <f t="shared" si="560"/>
        <v>0</v>
      </c>
      <c r="BA494" s="74">
        <f t="shared" si="560"/>
        <v>0</v>
      </c>
      <c r="BB494" s="74">
        <f t="shared" si="560"/>
        <v>0</v>
      </c>
      <c r="BC494" s="74">
        <f t="shared" si="560"/>
        <v>0</v>
      </c>
      <c r="BD494" s="74">
        <f t="shared" si="560"/>
        <v>18235</v>
      </c>
      <c r="BE494" s="74">
        <f t="shared" si="560"/>
        <v>18235</v>
      </c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</row>
    <row r="495" spans="1:72" s="12" customFormat="1" ht="23.25" customHeight="1">
      <c r="A495" s="82" t="s">
        <v>10</v>
      </c>
      <c r="B495" s="83" t="s">
        <v>3</v>
      </c>
      <c r="C495" s="83" t="s">
        <v>132</v>
      </c>
      <c r="D495" s="84" t="s">
        <v>393</v>
      </c>
      <c r="E495" s="83" t="s">
        <v>17</v>
      </c>
      <c r="F495" s="74"/>
      <c r="G495" s="74"/>
      <c r="H495" s="74"/>
      <c r="I495" s="74"/>
      <c r="J495" s="74"/>
      <c r="K495" s="101"/>
      <c r="L495" s="101"/>
      <c r="M495" s="74"/>
      <c r="N495" s="75"/>
      <c r="O495" s="74"/>
      <c r="P495" s="74"/>
      <c r="Q495" s="74"/>
      <c r="R495" s="101"/>
      <c r="S495" s="74"/>
      <c r="T495" s="74"/>
      <c r="U495" s="101"/>
      <c r="V495" s="74"/>
      <c r="W495" s="74"/>
      <c r="X495" s="102"/>
      <c r="Y495" s="102"/>
      <c r="Z495" s="74"/>
      <c r="AA495" s="74"/>
      <c r="AB495" s="101"/>
      <c r="AC495" s="101"/>
      <c r="AD495" s="101"/>
      <c r="AE495" s="101"/>
      <c r="AF495" s="101"/>
      <c r="AG495" s="101"/>
      <c r="AH495" s="74"/>
      <c r="AI495" s="74"/>
      <c r="AJ495" s="74"/>
      <c r="AK495" s="74"/>
      <c r="AL495" s="101"/>
      <c r="AM495" s="74">
        <v>18235</v>
      </c>
      <c r="AN495" s="74">
        <f>AH495+AJ495+AK495+AL495+AM495</f>
        <v>18235</v>
      </c>
      <c r="AO495" s="74">
        <f>AI495+AM495</f>
        <v>18235</v>
      </c>
      <c r="AP495" s="103"/>
      <c r="AQ495" s="103"/>
      <c r="AR495" s="74">
        <f>AN495+AP495+AQ495</f>
        <v>18235</v>
      </c>
      <c r="AS495" s="74">
        <f>AO495+AQ495</f>
        <v>18235</v>
      </c>
      <c r="AT495" s="101"/>
      <c r="AU495" s="101"/>
      <c r="AV495" s="101"/>
      <c r="AW495" s="74">
        <f>AR495+AT495+AU495+AV495</f>
        <v>18235</v>
      </c>
      <c r="AX495" s="74">
        <f>AS495+AV495</f>
        <v>18235</v>
      </c>
      <c r="AY495" s="74"/>
      <c r="AZ495" s="74"/>
      <c r="BA495" s="74"/>
      <c r="BB495" s="103"/>
      <c r="BC495" s="103"/>
      <c r="BD495" s="74">
        <f>AW495+AY495+AZ495+BA495+BB495+BC495</f>
        <v>18235</v>
      </c>
      <c r="BE495" s="74">
        <f>AX495+BC495</f>
        <v>18235</v>
      </c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</row>
    <row r="496" spans="1:72" s="12" customFormat="1" ht="44.25" customHeight="1">
      <c r="A496" s="82" t="s">
        <v>394</v>
      </c>
      <c r="B496" s="83" t="s">
        <v>3</v>
      </c>
      <c r="C496" s="83" t="s">
        <v>132</v>
      </c>
      <c r="D496" s="84" t="s">
        <v>393</v>
      </c>
      <c r="E496" s="83"/>
      <c r="F496" s="74"/>
      <c r="G496" s="74"/>
      <c r="H496" s="74"/>
      <c r="I496" s="74"/>
      <c r="J496" s="74"/>
      <c r="K496" s="101"/>
      <c r="L496" s="101"/>
      <c r="M496" s="74"/>
      <c r="N496" s="75"/>
      <c r="O496" s="74"/>
      <c r="P496" s="74"/>
      <c r="Q496" s="74"/>
      <c r="R496" s="101"/>
      <c r="S496" s="74"/>
      <c r="T496" s="74"/>
      <c r="U496" s="101"/>
      <c r="V496" s="74"/>
      <c r="W496" s="74"/>
      <c r="X496" s="102"/>
      <c r="Y496" s="102"/>
      <c r="Z496" s="74"/>
      <c r="AA496" s="74"/>
      <c r="AB496" s="101"/>
      <c r="AC496" s="101"/>
      <c r="AD496" s="101"/>
      <c r="AE496" s="101"/>
      <c r="AF496" s="101"/>
      <c r="AG496" s="101"/>
      <c r="AH496" s="74"/>
      <c r="AI496" s="74"/>
      <c r="AJ496" s="74"/>
      <c r="AK496" s="74"/>
      <c r="AL496" s="101"/>
      <c r="AM496" s="74"/>
      <c r="AN496" s="74"/>
      <c r="AO496" s="74"/>
      <c r="AP496" s="103"/>
      <c r="AQ496" s="103"/>
      <c r="AR496" s="74"/>
      <c r="AS496" s="74"/>
      <c r="AT496" s="101"/>
      <c r="AU496" s="101"/>
      <c r="AV496" s="101"/>
      <c r="AW496" s="74"/>
      <c r="AX496" s="74"/>
      <c r="AY496" s="74">
        <f aca="true" t="shared" si="561" ref="AY496:BE496">AY497</f>
        <v>16937</v>
      </c>
      <c r="AZ496" s="74">
        <f t="shared" si="561"/>
        <v>0</v>
      </c>
      <c r="BA496" s="74">
        <f t="shared" si="561"/>
        <v>0</v>
      </c>
      <c r="BB496" s="103">
        <f t="shared" si="561"/>
        <v>0</v>
      </c>
      <c r="BC496" s="103">
        <f t="shared" si="561"/>
        <v>0</v>
      </c>
      <c r="BD496" s="74">
        <f t="shared" si="561"/>
        <v>16937</v>
      </c>
      <c r="BE496" s="74">
        <f t="shared" si="561"/>
        <v>0</v>
      </c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</row>
    <row r="497" spans="1:72" s="12" customFormat="1" ht="23.25" customHeight="1">
      <c r="A497" s="82" t="s">
        <v>10</v>
      </c>
      <c r="B497" s="83" t="s">
        <v>3</v>
      </c>
      <c r="C497" s="83" t="s">
        <v>132</v>
      </c>
      <c r="D497" s="84" t="s">
        <v>393</v>
      </c>
      <c r="E497" s="83" t="s">
        <v>17</v>
      </c>
      <c r="F497" s="74"/>
      <c r="G497" s="74"/>
      <c r="H497" s="74"/>
      <c r="I497" s="74"/>
      <c r="J497" s="74"/>
      <c r="K497" s="101"/>
      <c r="L497" s="101"/>
      <c r="M497" s="74"/>
      <c r="N497" s="75"/>
      <c r="O497" s="74"/>
      <c r="P497" s="74"/>
      <c r="Q497" s="74"/>
      <c r="R497" s="101"/>
      <c r="S497" s="74"/>
      <c r="T497" s="74"/>
      <c r="U497" s="101"/>
      <c r="V497" s="74"/>
      <c r="W497" s="74"/>
      <c r="X497" s="102"/>
      <c r="Y497" s="102"/>
      <c r="Z497" s="74"/>
      <c r="AA497" s="74"/>
      <c r="AB497" s="101"/>
      <c r="AC497" s="101"/>
      <c r="AD497" s="101"/>
      <c r="AE497" s="101"/>
      <c r="AF497" s="101"/>
      <c r="AG497" s="101"/>
      <c r="AH497" s="74"/>
      <c r="AI497" s="74"/>
      <c r="AJ497" s="74"/>
      <c r="AK497" s="74"/>
      <c r="AL497" s="101"/>
      <c r="AM497" s="74"/>
      <c r="AN497" s="74"/>
      <c r="AO497" s="74"/>
      <c r="AP497" s="103"/>
      <c r="AQ497" s="103"/>
      <c r="AR497" s="74"/>
      <c r="AS497" s="74"/>
      <c r="AT497" s="101"/>
      <c r="AU497" s="101"/>
      <c r="AV497" s="101"/>
      <c r="AW497" s="74"/>
      <c r="AX497" s="74"/>
      <c r="AY497" s="74">
        <v>16937</v>
      </c>
      <c r="AZ497" s="74"/>
      <c r="BA497" s="74"/>
      <c r="BB497" s="103"/>
      <c r="BC497" s="103"/>
      <c r="BD497" s="74">
        <f>AW497+AY497+AZ497+BA497+BB497+BC497</f>
        <v>16937</v>
      </c>
      <c r="BE497" s="74">
        <f>AX497+BC497</f>
        <v>0</v>
      </c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</row>
    <row r="498" spans="1:72" s="29" customFormat="1" ht="39" customHeight="1">
      <c r="A498" s="82" t="s">
        <v>121</v>
      </c>
      <c r="B498" s="83" t="s">
        <v>3</v>
      </c>
      <c r="C498" s="83" t="s">
        <v>132</v>
      </c>
      <c r="D498" s="84" t="s">
        <v>122</v>
      </c>
      <c r="E498" s="83"/>
      <c r="F498" s="85">
        <f aca="true" t="shared" si="562" ref="F498:N498">F499+F500</f>
        <v>103797</v>
      </c>
      <c r="G498" s="85">
        <f t="shared" si="562"/>
        <v>93435</v>
      </c>
      <c r="H498" s="85">
        <f t="shared" si="562"/>
        <v>197232</v>
      </c>
      <c r="I498" s="85">
        <f t="shared" si="562"/>
        <v>0</v>
      </c>
      <c r="J498" s="85">
        <f t="shared" si="562"/>
        <v>84317</v>
      </c>
      <c r="K498" s="85">
        <f t="shared" si="562"/>
        <v>0</v>
      </c>
      <c r="L498" s="85">
        <f t="shared" si="562"/>
        <v>0</v>
      </c>
      <c r="M498" s="85">
        <f t="shared" si="562"/>
        <v>197232</v>
      </c>
      <c r="N498" s="85">
        <f t="shared" si="562"/>
        <v>0</v>
      </c>
      <c r="O498" s="85">
        <f aca="true" t="shared" si="563" ref="O498:T498">O499+O500+O501+O509+O505</f>
        <v>-162159</v>
      </c>
      <c r="P498" s="85">
        <f t="shared" si="563"/>
        <v>35073</v>
      </c>
      <c r="Q498" s="85">
        <f t="shared" si="563"/>
        <v>0</v>
      </c>
      <c r="R498" s="85">
        <f t="shared" si="563"/>
        <v>0</v>
      </c>
      <c r="S498" s="85">
        <f t="shared" si="563"/>
        <v>35073</v>
      </c>
      <c r="T498" s="85">
        <f t="shared" si="563"/>
        <v>0</v>
      </c>
      <c r="U498" s="85">
        <f aca="true" t="shared" si="564" ref="U498:AO498">U499+U500+U501+U509+U505</f>
        <v>7541</v>
      </c>
      <c r="V498" s="85">
        <f t="shared" si="564"/>
        <v>42614</v>
      </c>
      <c r="W498" s="85">
        <f t="shared" si="564"/>
        <v>0</v>
      </c>
      <c r="X498" s="85">
        <f t="shared" si="564"/>
        <v>0</v>
      </c>
      <c r="Y498" s="85">
        <f t="shared" si="564"/>
        <v>0</v>
      </c>
      <c r="Z498" s="85">
        <f t="shared" si="564"/>
        <v>42614</v>
      </c>
      <c r="AA498" s="85">
        <f t="shared" si="564"/>
        <v>0</v>
      </c>
      <c r="AB498" s="85">
        <f t="shared" si="564"/>
        <v>1104</v>
      </c>
      <c r="AC498" s="85">
        <f t="shared" si="564"/>
        <v>0</v>
      </c>
      <c r="AD498" s="85">
        <f t="shared" si="564"/>
        <v>0</v>
      </c>
      <c r="AE498" s="85">
        <f t="shared" si="564"/>
        <v>0</v>
      </c>
      <c r="AF498" s="85">
        <f t="shared" si="564"/>
        <v>0</v>
      </c>
      <c r="AG498" s="85">
        <f t="shared" si="564"/>
        <v>0</v>
      </c>
      <c r="AH498" s="85">
        <f t="shared" si="564"/>
        <v>43718</v>
      </c>
      <c r="AI498" s="85">
        <f t="shared" si="564"/>
        <v>0</v>
      </c>
      <c r="AJ498" s="85">
        <f t="shared" si="564"/>
        <v>-50</v>
      </c>
      <c r="AK498" s="85">
        <f t="shared" si="564"/>
        <v>0</v>
      </c>
      <c r="AL498" s="85">
        <f t="shared" si="564"/>
        <v>0</v>
      </c>
      <c r="AM498" s="85">
        <f t="shared" si="564"/>
        <v>0</v>
      </c>
      <c r="AN498" s="85">
        <f t="shared" si="564"/>
        <v>43668</v>
      </c>
      <c r="AO498" s="85">
        <f t="shared" si="564"/>
        <v>0</v>
      </c>
      <c r="AP498" s="85">
        <f>AP499+AP500+AP501+AP509+AP505</f>
        <v>0</v>
      </c>
      <c r="AQ498" s="85">
        <f>AQ499+AQ500+AQ501+AQ509+AQ505</f>
        <v>0</v>
      </c>
      <c r="AR498" s="85">
        <f>AR499+AR500+AR501+AR509+AR505</f>
        <v>43668</v>
      </c>
      <c r="AS498" s="85">
        <f aca="true" t="shared" si="565" ref="AS498:BE498">AS499+AS500+AS501+AS509+AS505</f>
        <v>0</v>
      </c>
      <c r="AT498" s="85">
        <f t="shared" si="565"/>
        <v>0</v>
      </c>
      <c r="AU498" s="85">
        <f t="shared" si="565"/>
        <v>0</v>
      </c>
      <c r="AV498" s="85">
        <f t="shared" si="565"/>
        <v>0</v>
      </c>
      <c r="AW498" s="85">
        <f t="shared" si="565"/>
        <v>43668</v>
      </c>
      <c r="AX498" s="85">
        <f t="shared" si="565"/>
        <v>0</v>
      </c>
      <c r="AY498" s="85">
        <f t="shared" si="565"/>
        <v>-16937</v>
      </c>
      <c r="AZ498" s="85">
        <f t="shared" si="565"/>
        <v>0</v>
      </c>
      <c r="BA498" s="85">
        <f>BA499+BA500+BA501+BA509+BA505</f>
        <v>0</v>
      </c>
      <c r="BB498" s="85">
        <f t="shared" si="565"/>
        <v>0</v>
      </c>
      <c r="BC498" s="85">
        <f t="shared" si="565"/>
        <v>0</v>
      </c>
      <c r="BD498" s="85">
        <f t="shared" si="565"/>
        <v>26731</v>
      </c>
      <c r="BE498" s="85">
        <f t="shared" si="565"/>
        <v>0</v>
      </c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</row>
    <row r="499" spans="1:72" s="29" customFormat="1" ht="52.5" customHeight="1" hidden="1">
      <c r="A499" s="82" t="s">
        <v>137</v>
      </c>
      <c r="B499" s="83" t="s">
        <v>3</v>
      </c>
      <c r="C499" s="83" t="s">
        <v>132</v>
      </c>
      <c r="D499" s="84" t="s">
        <v>122</v>
      </c>
      <c r="E499" s="83" t="s">
        <v>138</v>
      </c>
      <c r="F499" s="74">
        <v>1432</v>
      </c>
      <c r="G499" s="74">
        <f>H499-F499</f>
        <v>0</v>
      </c>
      <c r="H499" s="74">
        <v>1432</v>
      </c>
      <c r="I499" s="74"/>
      <c r="J499" s="74">
        <v>1530</v>
      </c>
      <c r="K499" s="176"/>
      <c r="L499" s="176"/>
      <c r="M499" s="74">
        <f>H499+K499</f>
        <v>1432</v>
      </c>
      <c r="N499" s="75"/>
      <c r="O499" s="74">
        <f>P499-M499</f>
        <v>-1432</v>
      </c>
      <c r="P499" s="74"/>
      <c r="Q499" s="74"/>
      <c r="R499" s="176"/>
      <c r="S499" s="74">
        <f>P499+R499</f>
        <v>0</v>
      </c>
      <c r="T499" s="74"/>
      <c r="U499" s="74">
        <f>R499+T499</f>
        <v>0</v>
      </c>
      <c r="V499" s="74">
        <f>S499+U499</f>
        <v>0</v>
      </c>
      <c r="W499" s="74">
        <f aca="true" t="shared" si="566" ref="W499:AA500">T499+V499</f>
        <v>0</v>
      </c>
      <c r="X499" s="74">
        <f t="shared" si="566"/>
        <v>0</v>
      </c>
      <c r="Y499" s="74">
        <f t="shared" si="566"/>
        <v>0</v>
      </c>
      <c r="Z499" s="74">
        <f t="shared" si="566"/>
        <v>0</v>
      </c>
      <c r="AA499" s="74">
        <f t="shared" si="566"/>
        <v>0</v>
      </c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/>
      <c r="AL499" s="177"/>
      <c r="AM499" s="177"/>
      <c r="AN499" s="177"/>
      <c r="AO499" s="177"/>
      <c r="AP499" s="178"/>
      <c r="AQ499" s="178"/>
      <c r="AR499" s="178"/>
      <c r="AS499" s="178"/>
      <c r="AT499" s="177"/>
      <c r="AU499" s="177"/>
      <c r="AV499" s="177"/>
      <c r="AW499" s="177"/>
      <c r="AX499" s="177"/>
      <c r="AY499" s="178"/>
      <c r="AZ499" s="178"/>
      <c r="BA499" s="178"/>
      <c r="BB499" s="178"/>
      <c r="BC499" s="178"/>
      <c r="BD499" s="178"/>
      <c r="BE499" s="17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</row>
    <row r="500" spans="1:72" s="12" customFormat="1" ht="20.25" customHeight="1" hidden="1">
      <c r="A500" s="82" t="s">
        <v>10</v>
      </c>
      <c r="B500" s="83" t="s">
        <v>3</v>
      </c>
      <c r="C500" s="83" t="s">
        <v>132</v>
      </c>
      <c r="D500" s="84" t="s">
        <v>122</v>
      </c>
      <c r="E500" s="83" t="s">
        <v>17</v>
      </c>
      <c r="F500" s="74">
        <v>102365</v>
      </c>
      <c r="G500" s="74">
        <f>H500-F500</f>
        <v>93435</v>
      </c>
      <c r="H500" s="74">
        <f>45174+5666+144960</f>
        <v>195800</v>
      </c>
      <c r="I500" s="74"/>
      <c r="J500" s="74">
        <f>47872+6115+28800</f>
        <v>82787</v>
      </c>
      <c r="K500" s="101"/>
      <c r="L500" s="101"/>
      <c r="M500" s="74">
        <f>H500+K500</f>
        <v>195800</v>
      </c>
      <c r="N500" s="75"/>
      <c r="O500" s="74">
        <f>P500-M500</f>
        <v>-195800</v>
      </c>
      <c r="P500" s="74"/>
      <c r="Q500" s="74"/>
      <c r="R500" s="101"/>
      <c r="S500" s="74">
        <f>P500+R500</f>
        <v>0</v>
      </c>
      <c r="T500" s="74"/>
      <c r="U500" s="74">
        <f>R500+T500</f>
        <v>0</v>
      </c>
      <c r="V500" s="74">
        <f>S500+U500</f>
        <v>0</v>
      </c>
      <c r="W500" s="74">
        <f t="shared" si="566"/>
        <v>0</v>
      </c>
      <c r="X500" s="74">
        <f t="shared" si="566"/>
        <v>0</v>
      </c>
      <c r="Y500" s="74">
        <f t="shared" si="566"/>
        <v>0</v>
      </c>
      <c r="Z500" s="74">
        <f t="shared" si="566"/>
        <v>0</v>
      </c>
      <c r="AA500" s="74">
        <f t="shared" si="566"/>
        <v>0</v>
      </c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3"/>
      <c r="AQ500" s="103"/>
      <c r="AR500" s="103"/>
      <c r="AS500" s="103"/>
      <c r="AT500" s="101"/>
      <c r="AU500" s="101"/>
      <c r="AV500" s="101"/>
      <c r="AW500" s="101"/>
      <c r="AX500" s="101"/>
      <c r="AY500" s="103"/>
      <c r="AZ500" s="103"/>
      <c r="BA500" s="103"/>
      <c r="BB500" s="103"/>
      <c r="BC500" s="103"/>
      <c r="BD500" s="103"/>
      <c r="BE500" s="103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</row>
    <row r="501" spans="1:72" s="12" customFormat="1" ht="102.75" customHeight="1">
      <c r="A501" s="82" t="s">
        <v>296</v>
      </c>
      <c r="B501" s="83" t="s">
        <v>3</v>
      </c>
      <c r="C501" s="83" t="s">
        <v>132</v>
      </c>
      <c r="D501" s="84" t="s">
        <v>286</v>
      </c>
      <c r="E501" s="83"/>
      <c r="F501" s="74"/>
      <c r="G501" s="74"/>
      <c r="H501" s="74"/>
      <c r="I501" s="74"/>
      <c r="J501" s="74"/>
      <c r="K501" s="101"/>
      <c r="L501" s="101"/>
      <c r="M501" s="74"/>
      <c r="N501" s="75"/>
      <c r="O501" s="74">
        <f aca="true" t="shared" si="567" ref="O501:BE501">O502</f>
        <v>14047</v>
      </c>
      <c r="P501" s="74">
        <f t="shared" si="567"/>
        <v>14047</v>
      </c>
      <c r="Q501" s="74">
        <f t="shared" si="567"/>
        <v>0</v>
      </c>
      <c r="R501" s="74">
        <f t="shared" si="567"/>
        <v>0</v>
      </c>
      <c r="S501" s="74">
        <f t="shared" si="567"/>
        <v>14047</v>
      </c>
      <c r="T501" s="74">
        <f t="shared" si="567"/>
        <v>0</v>
      </c>
      <c r="U501" s="74">
        <f t="shared" si="567"/>
        <v>7541</v>
      </c>
      <c r="V501" s="74">
        <f t="shared" si="567"/>
        <v>21588</v>
      </c>
      <c r="W501" s="74">
        <f t="shared" si="567"/>
        <v>0</v>
      </c>
      <c r="X501" s="74">
        <f t="shared" si="567"/>
        <v>0</v>
      </c>
      <c r="Y501" s="74">
        <f t="shared" si="567"/>
        <v>0</v>
      </c>
      <c r="Z501" s="74">
        <f t="shared" si="567"/>
        <v>21588</v>
      </c>
      <c r="AA501" s="74">
        <f t="shared" si="567"/>
        <v>0</v>
      </c>
      <c r="AB501" s="74">
        <f t="shared" si="567"/>
        <v>0</v>
      </c>
      <c r="AC501" s="74">
        <f t="shared" si="567"/>
        <v>0</v>
      </c>
      <c r="AD501" s="74">
        <f t="shared" si="567"/>
        <v>0</v>
      </c>
      <c r="AE501" s="74">
        <f t="shared" si="567"/>
        <v>0</v>
      </c>
      <c r="AF501" s="74">
        <f t="shared" si="567"/>
        <v>0</v>
      </c>
      <c r="AG501" s="74">
        <f t="shared" si="567"/>
        <v>0</v>
      </c>
      <c r="AH501" s="74">
        <f t="shared" si="567"/>
        <v>21588</v>
      </c>
      <c r="AI501" s="74">
        <f t="shared" si="567"/>
        <v>0</v>
      </c>
      <c r="AJ501" s="74">
        <f t="shared" si="567"/>
        <v>-50</v>
      </c>
      <c r="AK501" s="74">
        <f t="shared" si="567"/>
        <v>0</v>
      </c>
      <c r="AL501" s="74">
        <f t="shared" si="567"/>
        <v>0</v>
      </c>
      <c r="AM501" s="74">
        <f t="shared" si="567"/>
        <v>0</v>
      </c>
      <c r="AN501" s="74">
        <f t="shared" si="567"/>
        <v>21538</v>
      </c>
      <c r="AO501" s="74">
        <f t="shared" si="567"/>
        <v>0</v>
      </c>
      <c r="AP501" s="74">
        <f t="shared" si="567"/>
        <v>0</v>
      </c>
      <c r="AQ501" s="74">
        <f t="shared" si="567"/>
        <v>0</v>
      </c>
      <c r="AR501" s="74">
        <f t="shared" si="567"/>
        <v>21538</v>
      </c>
      <c r="AS501" s="74">
        <f t="shared" si="567"/>
        <v>0</v>
      </c>
      <c r="AT501" s="74">
        <f t="shared" si="567"/>
        <v>0</v>
      </c>
      <c r="AU501" s="74">
        <f t="shared" si="567"/>
        <v>0</v>
      </c>
      <c r="AV501" s="74">
        <f t="shared" si="567"/>
        <v>0</v>
      </c>
      <c r="AW501" s="74">
        <f t="shared" si="567"/>
        <v>21538</v>
      </c>
      <c r="AX501" s="74">
        <f t="shared" si="567"/>
        <v>0</v>
      </c>
      <c r="AY501" s="74">
        <f t="shared" si="567"/>
        <v>0</v>
      </c>
      <c r="AZ501" s="74">
        <f t="shared" si="567"/>
        <v>0</v>
      </c>
      <c r="BA501" s="74">
        <f t="shared" si="567"/>
        <v>0</v>
      </c>
      <c r="BB501" s="74">
        <f t="shared" si="567"/>
        <v>0</v>
      </c>
      <c r="BC501" s="74">
        <f t="shared" si="567"/>
        <v>0</v>
      </c>
      <c r="BD501" s="74">
        <f t="shared" si="567"/>
        <v>21538</v>
      </c>
      <c r="BE501" s="74">
        <f t="shared" si="567"/>
        <v>0</v>
      </c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</row>
    <row r="502" spans="1:72" s="12" customFormat="1" ht="73.5" customHeight="1">
      <c r="A502" s="82" t="s">
        <v>297</v>
      </c>
      <c r="B502" s="83" t="s">
        <v>3</v>
      </c>
      <c r="C502" s="83" t="s">
        <v>132</v>
      </c>
      <c r="D502" s="84" t="s">
        <v>295</v>
      </c>
      <c r="E502" s="83"/>
      <c r="F502" s="74"/>
      <c r="G502" s="74"/>
      <c r="H502" s="74"/>
      <c r="I502" s="74"/>
      <c r="J502" s="74"/>
      <c r="K502" s="101"/>
      <c r="L502" s="101"/>
      <c r="M502" s="74"/>
      <c r="N502" s="75"/>
      <c r="O502" s="74">
        <f aca="true" t="shared" si="568" ref="O502:V502">O503+O504</f>
        <v>14047</v>
      </c>
      <c r="P502" s="74">
        <f t="shared" si="568"/>
        <v>14047</v>
      </c>
      <c r="Q502" s="74">
        <f t="shared" si="568"/>
        <v>0</v>
      </c>
      <c r="R502" s="74">
        <f t="shared" si="568"/>
        <v>0</v>
      </c>
      <c r="S502" s="74">
        <f t="shared" si="568"/>
        <v>14047</v>
      </c>
      <c r="T502" s="74">
        <f t="shared" si="568"/>
        <v>0</v>
      </c>
      <c r="U502" s="74">
        <f t="shared" si="568"/>
        <v>7541</v>
      </c>
      <c r="V502" s="74">
        <f t="shared" si="568"/>
        <v>21588</v>
      </c>
      <c r="W502" s="74">
        <f>W503+W504</f>
        <v>0</v>
      </c>
      <c r="X502" s="74">
        <f>X503+X504</f>
        <v>0</v>
      </c>
      <c r="Y502" s="74">
        <f>Y503+Y504</f>
        <v>0</v>
      </c>
      <c r="Z502" s="74">
        <f>Z503+Z504</f>
        <v>21588</v>
      </c>
      <c r="AA502" s="74">
        <f aca="true" t="shared" si="569" ref="AA502:AO502">AA503+AA504</f>
        <v>0</v>
      </c>
      <c r="AB502" s="74">
        <f t="shared" si="569"/>
        <v>0</v>
      </c>
      <c r="AC502" s="74">
        <f t="shared" si="569"/>
        <v>0</v>
      </c>
      <c r="AD502" s="74">
        <f t="shared" si="569"/>
        <v>0</v>
      </c>
      <c r="AE502" s="74">
        <f t="shared" si="569"/>
        <v>0</v>
      </c>
      <c r="AF502" s="74">
        <f t="shared" si="569"/>
        <v>0</v>
      </c>
      <c r="AG502" s="74">
        <f t="shared" si="569"/>
        <v>0</v>
      </c>
      <c r="AH502" s="74">
        <f t="shared" si="569"/>
        <v>21588</v>
      </c>
      <c r="AI502" s="74">
        <f t="shared" si="569"/>
        <v>0</v>
      </c>
      <c r="AJ502" s="74">
        <f t="shared" si="569"/>
        <v>-50</v>
      </c>
      <c r="AK502" s="74">
        <f t="shared" si="569"/>
        <v>0</v>
      </c>
      <c r="AL502" s="74">
        <f t="shared" si="569"/>
        <v>0</v>
      </c>
      <c r="AM502" s="74">
        <f t="shared" si="569"/>
        <v>0</v>
      </c>
      <c r="AN502" s="74">
        <f t="shared" si="569"/>
        <v>21538</v>
      </c>
      <c r="AO502" s="74">
        <f t="shared" si="569"/>
        <v>0</v>
      </c>
      <c r="AP502" s="74">
        <f aca="true" t="shared" si="570" ref="AP502:AW502">AP503+AP504</f>
        <v>0</v>
      </c>
      <c r="AQ502" s="74">
        <f t="shared" si="570"/>
        <v>0</v>
      </c>
      <c r="AR502" s="74">
        <f t="shared" si="570"/>
        <v>21538</v>
      </c>
      <c r="AS502" s="74">
        <f t="shared" si="570"/>
        <v>0</v>
      </c>
      <c r="AT502" s="74">
        <f t="shared" si="570"/>
        <v>0</v>
      </c>
      <c r="AU502" s="74">
        <f t="shared" si="570"/>
        <v>0</v>
      </c>
      <c r="AV502" s="74">
        <f t="shared" si="570"/>
        <v>0</v>
      </c>
      <c r="AW502" s="74">
        <f t="shared" si="570"/>
        <v>21538</v>
      </c>
      <c r="AX502" s="74">
        <f aca="true" t="shared" si="571" ref="AX502:BE502">AX503+AX504</f>
        <v>0</v>
      </c>
      <c r="AY502" s="74">
        <f t="shared" si="571"/>
        <v>0</v>
      </c>
      <c r="AZ502" s="74">
        <f t="shared" si="571"/>
        <v>0</v>
      </c>
      <c r="BA502" s="74">
        <f>BA503+BA504</f>
        <v>0</v>
      </c>
      <c r="BB502" s="74">
        <f t="shared" si="571"/>
        <v>0</v>
      </c>
      <c r="BC502" s="74">
        <f t="shared" si="571"/>
        <v>0</v>
      </c>
      <c r="BD502" s="74">
        <f t="shared" si="571"/>
        <v>21538</v>
      </c>
      <c r="BE502" s="74">
        <f t="shared" si="571"/>
        <v>0</v>
      </c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</row>
    <row r="503" spans="1:72" s="12" customFormat="1" ht="72.75" customHeight="1">
      <c r="A503" s="82" t="s">
        <v>137</v>
      </c>
      <c r="B503" s="83" t="s">
        <v>3</v>
      </c>
      <c r="C503" s="83" t="s">
        <v>132</v>
      </c>
      <c r="D503" s="84" t="s">
        <v>295</v>
      </c>
      <c r="E503" s="83" t="s">
        <v>138</v>
      </c>
      <c r="F503" s="74"/>
      <c r="G503" s="74"/>
      <c r="H503" s="74"/>
      <c r="I503" s="74"/>
      <c r="J503" s="74"/>
      <c r="K503" s="101"/>
      <c r="L503" s="101"/>
      <c r="M503" s="74"/>
      <c r="N503" s="75"/>
      <c r="O503" s="74">
        <f>P503-M503</f>
        <v>1432</v>
      </c>
      <c r="P503" s="74">
        <f>1432</f>
        <v>1432</v>
      </c>
      <c r="Q503" s="74"/>
      <c r="R503" s="101"/>
      <c r="S503" s="74">
        <f>P503+R503</f>
        <v>1432</v>
      </c>
      <c r="T503" s="74"/>
      <c r="U503" s="101"/>
      <c r="V503" s="74">
        <f>U503+S503</f>
        <v>1432</v>
      </c>
      <c r="W503" s="74">
        <f>T503</f>
        <v>0</v>
      </c>
      <c r="X503" s="102"/>
      <c r="Y503" s="102"/>
      <c r="Z503" s="74">
        <f>V503+X503+Y503</f>
        <v>1432</v>
      </c>
      <c r="AA503" s="74">
        <f>W503+Y503</f>
        <v>0</v>
      </c>
      <c r="AB503" s="101"/>
      <c r="AC503" s="101"/>
      <c r="AD503" s="101"/>
      <c r="AE503" s="101"/>
      <c r="AF503" s="101"/>
      <c r="AG503" s="101"/>
      <c r="AH503" s="74">
        <f>Z503+AB503+AC503+AD503+AE503+AF503+AG503</f>
        <v>1432</v>
      </c>
      <c r="AI503" s="74">
        <f>AA503+AG503</f>
        <v>0</v>
      </c>
      <c r="AJ503" s="74"/>
      <c r="AK503" s="74"/>
      <c r="AL503" s="101"/>
      <c r="AM503" s="101"/>
      <c r="AN503" s="74">
        <f>AH503+AJ503+AK503+AL503+AM503</f>
        <v>1432</v>
      </c>
      <c r="AO503" s="74">
        <f>AI503+AM503</f>
        <v>0</v>
      </c>
      <c r="AP503" s="103"/>
      <c r="AQ503" s="103"/>
      <c r="AR503" s="74">
        <f>AN503+AP503+AQ503</f>
        <v>1432</v>
      </c>
      <c r="AS503" s="74">
        <f>AO503+AQ503</f>
        <v>0</v>
      </c>
      <c r="AT503" s="101"/>
      <c r="AU503" s="101"/>
      <c r="AV503" s="101"/>
      <c r="AW503" s="74">
        <f>AR503+AT503+AU503+AV503</f>
        <v>1432</v>
      </c>
      <c r="AX503" s="74">
        <f>AS503+AV503</f>
        <v>0</v>
      </c>
      <c r="AY503" s="74"/>
      <c r="AZ503" s="74"/>
      <c r="BA503" s="74"/>
      <c r="BB503" s="103"/>
      <c r="BC503" s="103"/>
      <c r="BD503" s="74">
        <f>AW503+AY503+AZ503+BA503+BB503+BC503</f>
        <v>1432</v>
      </c>
      <c r="BE503" s="74">
        <f>AX503+BC503</f>
        <v>0</v>
      </c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</row>
    <row r="504" spans="1:72" s="12" customFormat="1" ht="21.75" customHeight="1">
      <c r="A504" s="82" t="s">
        <v>10</v>
      </c>
      <c r="B504" s="83" t="s">
        <v>3</v>
      </c>
      <c r="C504" s="83" t="s">
        <v>132</v>
      </c>
      <c r="D504" s="84" t="s">
        <v>295</v>
      </c>
      <c r="E504" s="83" t="s">
        <v>17</v>
      </c>
      <c r="F504" s="74"/>
      <c r="G504" s="74"/>
      <c r="H504" s="74"/>
      <c r="I504" s="74"/>
      <c r="J504" s="74"/>
      <c r="K504" s="101"/>
      <c r="L504" s="101"/>
      <c r="M504" s="74"/>
      <c r="N504" s="75"/>
      <c r="O504" s="74">
        <f>P504-M504</f>
        <v>12615</v>
      </c>
      <c r="P504" s="74">
        <f>12351+264</f>
        <v>12615</v>
      </c>
      <c r="Q504" s="74"/>
      <c r="R504" s="101"/>
      <c r="S504" s="74">
        <f>P504+R504</f>
        <v>12615</v>
      </c>
      <c r="T504" s="74"/>
      <c r="U504" s="75">
        <f>7541</f>
        <v>7541</v>
      </c>
      <c r="V504" s="74">
        <f>U504+S504</f>
        <v>20156</v>
      </c>
      <c r="W504" s="74">
        <f>T504</f>
        <v>0</v>
      </c>
      <c r="X504" s="102"/>
      <c r="Y504" s="102"/>
      <c r="Z504" s="74">
        <f>V504+X504+Y504</f>
        <v>20156</v>
      </c>
      <c r="AA504" s="74">
        <f>W504+Y504</f>
        <v>0</v>
      </c>
      <c r="AB504" s="101"/>
      <c r="AC504" s="101"/>
      <c r="AD504" s="101"/>
      <c r="AE504" s="101"/>
      <c r="AF504" s="101"/>
      <c r="AG504" s="101"/>
      <c r="AH504" s="74">
        <f>Z504+AB504+AC504+AD504+AE504+AF504+AG504</f>
        <v>20156</v>
      </c>
      <c r="AI504" s="74">
        <f>AA504+AG504</f>
        <v>0</v>
      </c>
      <c r="AJ504" s="74">
        <v>-50</v>
      </c>
      <c r="AK504" s="74"/>
      <c r="AL504" s="101"/>
      <c r="AM504" s="101"/>
      <c r="AN504" s="74">
        <f>AH504+AJ504+AK504+AL504+AM504</f>
        <v>20106</v>
      </c>
      <c r="AO504" s="74">
        <f>AI504+AM504</f>
        <v>0</v>
      </c>
      <c r="AP504" s="103"/>
      <c r="AQ504" s="103"/>
      <c r="AR504" s="74">
        <f>AN504+AP504+AQ504</f>
        <v>20106</v>
      </c>
      <c r="AS504" s="74">
        <f>AO504+AQ504</f>
        <v>0</v>
      </c>
      <c r="AT504" s="101"/>
      <c r="AU504" s="101"/>
      <c r="AV504" s="101"/>
      <c r="AW504" s="74">
        <f>AR504+AT504+AU504+AV504</f>
        <v>20106</v>
      </c>
      <c r="AX504" s="74">
        <f>AS504+AV504</f>
        <v>0</v>
      </c>
      <c r="AY504" s="74"/>
      <c r="AZ504" s="74"/>
      <c r="BA504" s="74"/>
      <c r="BB504" s="103"/>
      <c r="BC504" s="103"/>
      <c r="BD504" s="74">
        <f>AW504+AY504+AZ504+BA504+BB504+BC504</f>
        <v>20106</v>
      </c>
      <c r="BE504" s="74">
        <f>AX504+BC504</f>
        <v>0</v>
      </c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</row>
    <row r="505" spans="1:72" s="12" customFormat="1" ht="53.25" customHeight="1">
      <c r="A505" s="82" t="s">
        <v>364</v>
      </c>
      <c r="B505" s="83" t="s">
        <v>3</v>
      </c>
      <c r="C505" s="83" t="s">
        <v>132</v>
      </c>
      <c r="D505" s="84" t="s">
        <v>330</v>
      </c>
      <c r="E505" s="83"/>
      <c r="F505" s="74"/>
      <c r="G505" s="74"/>
      <c r="H505" s="74"/>
      <c r="I505" s="74"/>
      <c r="J505" s="74"/>
      <c r="K505" s="101"/>
      <c r="L505" s="101"/>
      <c r="M505" s="74"/>
      <c r="N505" s="75"/>
      <c r="O505" s="74">
        <f aca="true" t="shared" si="572" ref="O505:AA505">O506</f>
        <v>4089</v>
      </c>
      <c r="P505" s="74">
        <f t="shared" si="572"/>
        <v>4089</v>
      </c>
      <c r="Q505" s="74">
        <f t="shared" si="572"/>
        <v>0</v>
      </c>
      <c r="R505" s="74">
        <f t="shared" si="572"/>
        <v>0</v>
      </c>
      <c r="S505" s="74">
        <f t="shared" si="572"/>
        <v>4089</v>
      </c>
      <c r="T505" s="74">
        <f t="shared" si="572"/>
        <v>0</v>
      </c>
      <c r="U505" s="74">
        <f t="shared" si="572"/>
        <v>0</v>
      </c>
      <c r="V505" s="74">
        <f t="shared" si="572"/>
        <v>4089</v>
      </c>
      <c r="W505" s="74">
        <f t="shared" si="572"/>
        <v>0</v>
      </c>
      <c r="X505" s="74">
        <f t="shared" si="572"/>
        <v>0</v>
      </c>
      <c r="Y505" s="74">
        <f t="shared" si="572"/>
        <v>0</v>
      </c>
      <c r="Z505" s="74">
        <f t="shared" si="572"/>
        <v>4089</v>
      </c>
      <c r="AA505" s="74">
        <f t="shared" si="572"/>
        <v>0</v>
      </c>
      <c r="AB505" s="74">
        <f aca="true" t="shared" si="573" ref="AB505:AN505">AB506+AB507</f>
        <v>1104</v>
      </c>
      <c r="AC505" s="74">
        <f t="shared" si="573"/>
        <v>0</v>
      </c>
      <c r="AD505" s="74">
        <f t="shared" si="573"/>
        <v>0</v>
      </c>
      <c r="AE505" s="74">
        <f t="shared" si="573"/>
        <v>0</v>
      </c>
      <c r="AF505" s="74">
        <f t="shared" si="573"/>
        <v>0</v>
      </c>
      <c r="AG505" s="74">
        <f t="shared" si="573"/>
        <v>0</v>
      </c>
      <c r="AH505" s="74">
        <f t="shared" si="573"/>
        <v>5193</v>
      </c>
      <c r="AI505" s="74">
        <f t="shared" si="573"/>
        <v>0</v>
      </c>
      <c r="AJ505" s="74">
        <f t="shared" si="573"/>
        <v>0</v>
      </c>
      <c r="AK505" s="74">
        <f t="shared" si="573"/>
        <v>0</v>
      </c>
      <c r="AL505" s="74">
        <f t="shared" si="573"/>
        <v>0</v>
      </c>
      <c r="AM505" s="74">
        <f t="shared" si="573"/>
        <v>0</v>
      </c>
      <c r="AN505" s="74">
        <f t="shared" si="573"/>
        <v>5193</v>
      </c>
      <c r="AO505" s="74">
        <f>AO506+AO507</f>
        <v>0</v>
      </c>
      <c r="AP505" s="74">
        <f>AP506+AP507</f>
        <v>0</v>
      </c>
      <c r="AQ505" s="74">
        <f>AQ506+AQ507</f>
        <v>0</v>
      </c>
      <c r="AR505" s="74">
        <f>AR506+AR507</f>
        <v>5193</v>
      </c>
      <c r="AS505" s="74">
        <f aca="true" t="shared" si="574" ref="AS505:BE505">AS506+AS507</f>
        <v>0</v>
      </c>
      <c r="AT505" s="74">
        <f t="shared" si="574"/>
        <v>0</v>
      </c>
      <c r="AU505" s="74">
        <f t="shared" si="574"/>
        <v>0</v>
      </c>
      <c r="AV505" s="74">
        <f t="shared" si="574"/>
        <v>0</v>
      </c>
      <c r="AW505" s="74">
        <f t="shared" si="574"/>
        <v>5193</v>
      </c>
      <c r="AX505" s="74">
        <f t="shared" si="574"/>
        <v>0</v>
      </c>
      <c r="AY505" s="74">
        <f t="shared" si="574"/>
        <v>0</v>
      </c>
      <c r="AZ505" s="74">
        <f t="shared" si="574"/>
        <v>0</v>
      </c>
      <c r="BA505" s="74">
        <f>BA506+BA507</f>
        <v>0</v>
      </c>
      <c r="BB505" s="74">
        <f t="shared" si="574"/>
        <v>0</v>
      </c>
      <c r="BC505" s="74">
        <f t="shared" si="574"/>
        <v>0</v>
      </c>
      <c r="BD505" s="74">
        <f t="shared" si="574"/>
        <v>5193</v>
      </c>
      <c r="BE505" s="74">
        <f t="shared" si="574"/>
        <v>0</v>
      </c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</row>
    <row r="506" spans="1:72" s="41" customFormat="1" ht="21.75" customHeight="1" hidden="1">
      <c r="A506" s="134" t="s">
        <v>10</v>
      </c>
      <c r="B506" s="135" t="s">
        <v>3</v>
      </c>
      <c r="C506" s="135" t="s">
        <v>132</v>
      </c>
      <c r="D506" s="136" t="s">
        <v>330</v>
      </c>
      <c r="E506" s="135" t="s">
        <v>17</v>
      </c>
      <c r="F506" s="137"/>
      <c r="G506" s="137"/>
      <c r="H506" s="137"/>
      <c r="I506" s="137"/>
      <c r="J506" s="137"/>
      <c r="K506" s="174"/>
      <c r="L506" s="174"/>
      <c r="M506" s="137"/>
      <c r="N506" s="138"/>
      <c r="O506" s="137">
        <f>P506-M506</f>
        <v>4089</v>
      </c>
      <c r="P506" s="137">
        <v>4089</v>
      </c>
      <c r="Q506" s="137"/>
      <c r="R506" s="174"/>
      <c r="S506" s="137">
        <f>P506+R506</f>
        <v>4089</v>
      </c>
      <c r="T506" s="137"/>
      <c r="U506" s="174"/>
      <c r="V506" s="137">
        <f>U506+S506</f>
        <v>4089</v>
      </c>
      <c r="W506" s="137">
        <f>T506</f>
        <v>0</v>
      </c>
      <c r="X506" s="175"/>
      <c r="Y506" s="175"/>
      <c r="Z506" s="137">
        <f>V506+X506+Y506</f>
        <v>4089</v>
      </c>
      <c r="AA506" s="137">
        <f>W506+Y506</f>
        <v>0</v>
      </c>
      <c r="AB506" s="137">
        <v>-4089</v>
      </c>
      <c r="AC506" s="174"/>
      <c r="AD506" s="174"/>
      <c r="AE506" s="174"/>
      <c r="AF506" s="174"/>
      <c r="AG506" s="174"/>
      <c r="AH506" s="137">
        <f>Z506+AB506+AC506+AD506+AE506+AF506+AG506</f>
        <v>0</v>
      </c>
      <c r="AI506" s="137">
        <f>AA506+AG506</f>
        <v>0</v>
      </c>
      <c r="AJ506" s="137"/>
      <c r="AK506" s="137"/>
      <c r="AL506" s="174"/>
      <c r="AM506" s="174"/>
      <c r="AN506" s="174"/>
      <c r="AO506" s="174"/>
      <c r="AP506" s="179"/>
      <c r="AQ506" s="179"/>
      <c r="AR506" s="179"/>
      <c r="AS506" s="179"/>
      <c r="AT506" s="174"/>
      <c r="AU506" s="174"/>
      <c r="AV506" s="174"/>
      <c r="AW506" s="174"/>
      <c r="AX506" s="174"/>
      <c r="AY506" s="103"/>
      <c r="AZ506" s="103"/>
      <c r="BA506" s="103"/>
      <c r="BB506" s="103"/>
      <c r="BC506" s="103"/>
      <c r="BD506" s="103"/>
      <c r="BE506" s="103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</row>
    <row r="507" spans="1:72" s="12" customFormat="1" ht="66.75" customHeight="1">
      <c r="A507" s="82" t="s">
        <v>378</v>
      </c>
      <c r="B507" s="83" t="s">
        <v>3</v>
      </c>
      <c r="C507" s="83" t="s">
        <v>132</v>
      </c>
      <c r="D507" s="84" t="s">
        <v>377</v>
      </c>
      <c r="E507" s="83"/>
      <c r="F507" s="74"/>
      <c r="G507" s="74"/>
      <c r="H507" s="74"/>
      <c r="I507" s="74"/>
      <c r="J507" s="74"/>
      <c r="K507" s="101"/>
      <c r="L507" s="101"/>
      <c r="M507" s="74"/>
      <c r="N507" s="75"/>
      <c r="O507" s="74"/>
      <c r="P507" s="74"/>
      <c r="Q507" s="74"/>
      <c r="R507" s="101"/>
      <c r="S507" s="74"/>
      <c r="T507" s="74"/>
      <c r="U507" s="101"/>
      <c r="V507" s="74"/>
      <c r="W507" s="74"/>
      <c r="X507" s="102"/>
      <c r="Y507" s="102"/>
      <c r="Z507" s="74"/>
      <c r="AA507" s="74"/>
      <c r="AB507" s="74">
        <f aca="true" t="shared" si="575" ref="AB507:BE507">AB508</f>
        <v>5193</v>
      </c>
      <c r="AC507" s="101">
        <f t="shared" si="575"/>
        <v>0</v>
      </c>
      <c r="AD507" s="101">
        <f t="shared" si="575"/>
        <v>0</v>
      </c>
      <c r="AE507" s="101">
        <f t="shared" si="575"/>
        <v>0</v>
      </c>
      <c r="AF507" s="101">
        <f t="shared" si="575"/>
        <v>0</v>
      </c>
      <c r="AG507" s="101">
        <f t="shared" si="575"/>
        <v>0</v>
      </c>
      <c r="AH507" s="74">
        <f t="shared" si="575"/>
        <v>5193</v>
      </c>
      <c r="AI507" s="74">
        <f t="shared" si="575"/>
        <v>0</v>
      </c>
      <c r="AJ507" s="74">
        <f t="shared" si="575"/>
        <v>0</v>
      </c>
      <c r="AK507" s="74">
        <f t="shared" si="575"/>
        <v>0</v>
      </c>
      <c r="AL507" s="74">
        <f t="shared" si="575"/>
        <v>0</v>
      </c>
      <c r="AM507" s="74">
        <f t="shared" si="575"/>
        <v>0</v>
      </c>
      <c r="AN507" s="74">
        <f t="shared" si="575"/>
        <v>5193</v>
      </c>
      <c r="AO507" s="74">
        <f t="shared" si="575"/>
        <v>0</v>
      </c>
      <c r="AP507" s="74">
        <f t="shared" si="575"/>
        <v>0</v>
      </c>
      <c r="AQ507" s="74">
        <f t="shared" si="575"/>
        <v>0</v>
      </c>
      <c r="AR507" s="74">
        <f t="shared" si="575"/>
        <v>5193</v>
      </c>
      <c r="AS507" s="74">
        <f t="shared" si="575"/>
        <v>0</v>
      </c>
      <c r="AT507" s="74">
        <f t="shared" si="575"/>
        <v>0</v>
      </c>
      <c r="AU507" s="74">
        <f t="shared" si="575"/>
        <v>0</v>
      </c>
      <c r="AV507" s="74">
        <f t="shared" si="575"/>
        <v>0</v>
      </c>
      <c r="AW507" s="74">
        <f t="shared" si="575"/>
        <v>5193</v>
      </c>
      <c r="AX507" s="74">
        <f t="shared" si="575"/>
        <v>0</v>
      </c>
      <c r="AY507" s="74">
        <f t="shared" si="575"/>
        <v>0</v>
      </c>
      <c r="AZ507" s="74">
        <f t="shared" si="575"/>
        <v>0</v>
      </c>
      <c r="BA507" s="74">
        <f t="shared" si="575"/>
        <v>0</v>
      </c>
      <c r="BB507" s="74">
        <f t="shared" si="575"/>
        <v>0</v>
      </c>
      <c r="BC507" s="74">
        <f t="shared" si="575"/>
        <v>0</v>
      </c>
      <c r="BD507" s="74">
        <f t="shared" si="575"/>
        <v>5193</v>
      </c>
      <c r="BE507" s="74">
        <f t="shared" si="575"/>
        <v>0</v>
      </c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</row>
    <row r="508" spans="1:72" s="12" customFormat="1" ht="21.75" customHeight="1">
      <c r="A508" s="82" t="s">
        <v>10</v>
      </c>
      <c r="B508" s="83" t="s">
        <v>3</v>
      </c>
      <c r="C508" s="83" t="s">
        <v>132</v>
      </c>
      <c r="D508" s="84" t="s">
        <v>377</v>
      </c>
      <c r="E508" s="83" t="s">
        <v>17</v>
      </c>
      <c r="F508" s="74"/>
      <c r="G508" s="74"/>
      <c r="H508" s="74"/>
      <c r="I508" s="74"/>
      <c r="J508" s="74"/>
      <c r="K508" s="101"/>
      <c r="L508" s="101"/>
      <c r="M508" s="74"/>
      <c r="N508" s="75"/>
      <c r="O508" s="74"/>
      <c r="P508" s="74"/>
      <c r="Q508" s="74"/>
      <c r="R508" s="101"/>
      <c r="S508" s="74"/>
      <c r="T508" s="74"/>
      <c r="U508" s="101"/>
      <c r="V508" s="74"/>
      <c r="W508" s="74"/>
      <c r="X508" s="102"/>
      <c r="Y508" s="102"/>
      <c r="Z508" s="74"/>
      <c r="AA508" s="74"/>
      <c r="AB508" s="74">
        <f>1104+4089</f>
        <v>5193</v>
      </c>
      <c r="AC508" s="101"/>
      <c r="AD508" s="101"/>
      <c r="AE508" s="101"/>
      <c r="AF508" s="101"/>
      <c r="AG508" s="101"/>
      <c r="AH508" s="74">
        <f>Z508+AB508+AC508+AD508+AE508+AF508+AG508</f>
        <v>5193</v>
      </c>
      <c r="AI508" s="74">
        <f>AA508+AG508</f>
        <v>0</v>
      </c>
      <c r="AJ508" s="74"/>
      <c r="AK508" s="74"/>
      <c r="AL508" s="101"/>
      <c r="AM508" s="101"/>
      <c r="AN508" s="74">
        <f>AH508+AJ508+AK508+AL508+AM508</f>
        <v>5193</v>
      </c>
      <c r="AO508" s="74">
        <f>AI508+AM508</f>
        <v>0</v>
      </c>
      <c r="AP508" s="103"/>
      <c r="AQ508" s="103"/>
      <c r="AR508" s="74">
        <f>AN508+AP508+AQ508</f>
        <v>5193</v>
      </c>
      <c r="AS508" s="74">
        <f>AO508+AQ508</f>
        <v>0</v>
      </c>
      <c r="AT508" s="101"/>
      <c r="AU508" s="101"/>
      <c r="AV508" s="101"/>
      <c r="AW508" s="74">
        <f>AR508+AT508+AU508+AV508</f>
        <v>5193</v>
      </c>
      <c r="AX508" s="74">
        <f>AS508+AV508</f>
        <v>0</v>
      </c>
      <c r="AY508" s="74"/>
      <c r="AZ508" s="74"/>
      <c r="BA508" s="74"/>
      <c r="BB508" s="103"/>
      <c r="BC508" s="103"/>
      <c r="BD508" s="74">
        <f>AW508+AY508+AZ508+BA508+BB508+BC508</f>
        <v>5193</v>
      </c>
      <c r="BE508" s="74">
        <f>AX508+BC508</f>
        <v>0</v>
      </c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</row>
    <row r="509" spans="1:72" s="41" customFormat="1" ht="36.75" customHeight="1" hidden="1">
      <c r="A509" s="134" t="s">
        <v>394</v>
      </c>
      <c r="B509" s="135" t="s">
        <v>3</v>
      </c>
      <c r="C509" s="135" t="s">
        <v>132</v>
      </c>
      <c r="D509" s="136" t="s">
        <v>324</v>
      </c>
      <c r="E509" s="135"/>
      <c r="F509" s="137"/>
      <c r="G509" s="137"/>
      <c r="H509" s="137"/>
      <c r="I509" s="137"/>
      <c r="J509" s="137"/>
      <c r="K509" s="174"/>
      <c r="L509" s="174"/>
      <c r="M509" s="137"/>
      <c r="N509" s="138"/>
      <c r="O509" s="137">
        <f aca="true" t="shared" si="576" ref="O509:BE509">O510</f>
        <v>16937</v>
      </c>
      <c r="P509" s="137">
        <f t="shared" si="576"/>
        <v>16937</v>
      </c>
      <c r="Q509" s="137">
        <f t="shared" si="576"/>
        <v>0</v>
      </c>
      <c r="R509" s="137">
        <f t="shared" si="576"/>
        <v>0</v>
      </c>
      <c r="S509" s="137">
        <f t="shared" si="576"/>
        <v>16937</v>
      </c>
      <c r="T509" s="137">
        <f t="shared" si="576"/>
        <v>0</v>
      </c>
      <c r="U509" s="137">
        <f t="shared" si="576"/>
        <v>0</v>
      </c>
      <c r="V509" s="137">
        <f t="shared" si="576"/>
        <v>16937</v>
      </c>
      <c r="W509" s="137">
        <f t="shared" si="576"/>
        <v>0</v>
      </c>
      <c r="X509" s="137">
        <f t="shared" si="576"/>
        <v>0</v>
      </c>
      <c r="Y509" s="137">
        <f t="shared" si="576"/>
        <v>0</v>
      </c>
      <c r="Z509" s="137">
        <f t="shared" si="576"/>
        <v>16937</v>
      </c>
      <c r="AA509" s="137">
        <f t="shared" si="576"/>
        <v>0</v>
      </c>
      <c r="AB509" s="137">
        <f t="shared" si="576"/>
        <v>0</v>
      </c>
      <c r="AC509" s="137">
        <f t="shared" si="576"/>
        <v>0</v>
      </c>
      <c r="AD509" s="137">
        <f t="shared" si="576"/>
        <v>0</v>
      </c>
      <c r="AE509" s="137">
        <f t="shared" si="576"/>
        <v>0</v>
      </c>
      <c r="AF509" s="137">
        <f t="shared" si="576"/>
        <v>0</v>
      </c>
      <c r="AG509" s="137">
        <f t="shared" si="576"/>
        <v>0</v>
      </c>
      <c r="AH509" s="137">
        <f t="shared" si="576"/>
        <v>16937</v>
      </c>
      <c r="AI509" s="137">
        <f t="shared" si="576"/>
        <v>0</v>
      </c>
      <c r="AJ509" s="137">
        <f t="shared" si="576"/>
        <v>0</v>
      </c>
      <c r="AK509" s="137">
        <f t="shared" si="576"/>
        <v>0</v>
      </c>
      <c r="AL509" s="137">
        <f t="shared" si="576"/>
        <v>0</v>
      </c>
      <c r="AM509" s="137">
        <f t="shared" si="576"/>
        <v>0</v>
      </c>
      <c r="AN509" s="137">
        <f t="shared" si="576"/>
        <v>16937</v>
      </c>
      <c r="AO509" s="137">
        <f t="shared" si="576"/>
        <v>0</v>
      </c>
      <c r="AP509" s="137">
        <f t="shared" si="576"/>
        <v>0</v>
      </c>
      <c r="AQ509" s="137">
        <f t="shared" si="576"/>
        <v>0</v>
      </c>
      <c r="AR509" s="137">
        <f t="shared" si="576"/>
        <v>16937</v>
      </c>
      <c r="AS509" s="137">
        <f t="shared" si="576"/>
        <v>0</v>
      </c>
      <c r="AT509" s="137">
        <f t="shared" si="576"/>
        <v>0</v>
      </c>
      <c r="AU509" s="137">
        <f t="shared" si="576"/>
        <v>0</v>
      </c>
      <c r="AV509" s="137">
        <f t="shared" si="576"/>
        <v>0</v>
      </c>
      <c r="AW509" s="137">
        <f t="shared" si="576"/>
        <v>16937</v>
      </c>
      <c r="AX509" s="137">
        <f t="shared" si="576"/>
        <v>0</v>
      </c>
      <c r="AY509" s="137">
        <f t="shared" si="576"/>
        <v>-16937</v>
      </c>
      <c r="AZ509" s="137">
        <f t="shared" si="576"/>
        <v>0</v>
      </c>
      <c r="BA509" s="137">
        <f t="shared" si="576"/>
        <v>0</v>
      </c>
      <c r="BB509" s="137">
        <f t="shared" si="576"/>
        <v>0</v>
      </c>
      <c r="BC509" s="137">
        <f t="shared" si="576"/>
        <v>0</v>
      </c>
      <c r="BD509" s="137">
        <f t="shared" si="576"/>
        <v>0</v>
      </c>
      <c r="BE509" s="137">
        <f t="shared" si="576"/>
        <v>0</v>
      </c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</row>
    <row r="510" spans="1:72" s="41" customFormat="1" ht="20.25" customHeight="1" hidden="1">
      <c r="A510" s="134" t="s">
        <v>10</v>
      </c>
      <c r="B510" s="135" t="s">
        <v>3</v>
      </c>
      <c r="C510" s="135" t="s">
        <v>132</v>
      </c>
      <c r="D510" s="136" t="s">
        <v>324</v>
      </c>
      <c r="E510" s="135" t="s">
        <v>17</v>
      </c>
      <c r="F510" s="137"/>
      <c r="G510" s="137"/>
      <c r="H510" s="137"/>
      <c r="I510" s="137"/>
      <c r="J510" s="137"/>
      <c r="K510" s="174"/>
      <c r="L510" s="174"/>
      <c r="M510" s="137"/>
      <c r="N510" s="138"/>
      <c r="O510" s="137">
        <f>P510-M510</f>
        <v>16937</v>
      </c>
      <c r="P510" s="137">
        <v>16937</v>
      </c>
      <c r="Q510" s="137"/>
      <c r="R510" s="174"/>
      <c r="S510" s="137">
        <f>P510+R510</f>
        <v>16937</v>
      </c>
      <c r="T510" s="137"/>
      <c r="U510" s="174"/>
      <c r="V510" s="137">
        <f>U510+S510</f>
        <v>16937</v>
      </c>
      <c r="W510" s="137">
        <f>T510</f>
        <v>0</v>
      </c>
      <c r="X510" s="175"/>
      <c r="Y510" s="175"/>
      <c r="Z510" s="137">
        <f>V510+X510+Y510</f>
        <v>16937</v>
      </c>
      <c r="AA510" s="137">
        <f>W510+Y510</f>
        <v>0</v>
      </c>
      <c r="AB510" s="174"/>
      <c r="AC510" s="174"/>
      <c r="AD510" s="174"/>
      <c r="AE510" s="174"/>
      <c r="AF510" s="174"/>
      <c r="AG510" s="174"/>
      <c r="AH510" s="137">
        <f>Z510+AB510+AC510+AD510+AE510+AF510+AG510</f>
        <v>16937</v>
      </c>
      <c r="AI510" s="137">
        <f>AA510+AG510</f>
        <v>0</v>
      </c>
      <c r="AJ510" s="137"/>
      <c r="AK510" s="137"/>
      <c r="AL510" s="174"/>
      <c r="AM510" s="174"/>
      <c r="AN510" s="137">
        <f>AH510+AJ510+AK510+AL510+AM510</f>
        <v>16937</v>
      </c>
      <c r="AO510" s="137">
        <f>AI510+AM510</f>
        <v>0</v>
      </c>
      <c r="AP510" s="179"/>
      <c r="AQ510" s="179"/>
      <c r="AR510" s="137">
        <f>AN510+AP510+AQ510</f>
        <v>16937</v>
      </c>
      <c r="AS510" s="137">
        <f>AO510+AQ510</f>
        <v>0</v>
      </c>
      <c r="AT510" s="174"/>
      <c r="AU510" s="174"/>
      <c r="AV510" s="174"/>
      <c r="AW510" s="137">
        <f>AR510+AT510+AU510+AV510</f>
        <v>16937</v>
      </c>
      <c r="AX510" s="137">
        <f>AS510+AV510</f>
        <v>0</v>
      </c>
      <c r="AY510" s="137">
        <v>-16937</v>
      </c>
      <c r="AZ510" s="137"/>
      <c r="BA510" s="137"/>
      <c r="BB510" s="179"/>
      <c r="BC510" s="179"/>
      <c r="BD510" s="137">
        <f>AW510+AY510+AZ510+BA510+BB510+BC510</f>
        <v>0</v>
      </c>
      <c r="BE510" s="137">
        <f>AX510+BC510</f>
        <v>0</v>
      </c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</row>
    <row r="511" spans="1:72" s="12" customFormat="1" ht="20.25" customHeight="1">
      <c r="A511" s="82"/>
      <c r="B511" s="83"/>
      <c r="C511" s="83"/>
      <c r="D511" s="84"/>
      <c r="E511" s="83"/>
      <c r="F511" s="74"/>
      <c r="G511" s="74"/>
      <c r="H511" s="74"/>
      <c r="I511" s="74"/>
      <c r="J511" s="74"/>
      <c r="K511" s="101"/>
      <c r="L511" s="101"/>
      <c r="M511" s="74"/>
      <c r="N511" s="75"/>
      <c r="O511" s="74"/>
      <c r="P511" s="74"/>
      <c r="Q511" s="74"/>
      <c r="R511" s="101"/>
      <c r="S511" s="101"/>
      <c r="T511" s="74"/>
      <c r="U511" s="101"/>
      <c r="V511" s="103"/>
      <c r="W511" s="103"/>
      <c r="X511" s="102"/>
      <c r="Y511" s="102"/>
      <c r="Z511" s="115"/>
      <c r="AA511" s="115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3"/>
      <c r="AQ511" s="103"/>
      <c r="AR511" s="103"/>
      <c r="AS511" s="103"/>
      <c r="AT511" s="101"/>
      <c r="AU511" s="101"/>
      <c r="AV511" s="101"/>
      <c r="AW511" s="101"/>
      <c r="AX511" s="101"/>
      <c r="AY511" s="103"/>
      <c r="AZ511" s="103"/>
      <c r="BA511" s="103"/>
      <c r="BB511" s="103"/>
      <c r="BC511" s="103"/>
      <c r="BD511" s="103"/>
      <c r="BE511" s="103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</row>
    <row r="512" spans="1:72" s="12" customFormat="1" ht="28.5" customHeight="1">
      <c r="A512" s="68" t="s">
        <v>331</v>
      </c>
      <c r="B512" s="69" t="s">
        <v>3</v>
      </c>
      <c r="C512" s="69" t="s">
        <v>135</v>
      </c>
      <c r="D512" s="80"/>
      <c r="E512" s="69"/>
      <c r="F512" s="74"/>
      <c r="G512" s="74"/>
      <c r="H512" s="74"/>
      <c r="I512" s="74"/>
      <c r="J512" s="74"/>
      <c r="K512" s="101"/>
      <c r="L512" s="101"/>
      <c r="M512" s="74"/>
      <c r="N512" s="75"/>
      <c r="O512" s="71">
        <f aca="true" t="shared" si="577" ref="O512:AI512">O516</f>
        <v>84378</v>
      </c>
      <c r="P512" s="71">
        <f t="shared" si="577"/>
        <v>84378</v>
      </c>
      <c r="Q512" s="71">
        <f t="shared" si="577"/>
        <v>84378</v>
      </c>
      <c r="R512" s="71">
        <f t="shared" si="577"/>
        <v>0</v>
      </c>
      <c r="S512" s="71">
        <f t="shared" si="577"/>
        <v>84378</v>
      </c>
      <c r="T512" s="71">
        <f t="shared" si="577"/>
        <v>84378</v>
      </c>
      <c r="U512" s="71">
        <f t="shared" si="577"/>
        <v>0</v>
      </c>
      <c r="V512" s="71">
        <f t="shared" si="577"/>
        <v>84378</v>
      </c>
      <c r="W512" s="71">
        <f t="shared" si="577"/>
        <v>84378</v>
      </c>
      <c r="X512" s="71">
        <f t="shared" si="577"/>
        <v>0</v>
      </c>
      <c r="Y512" s="71">
        <f t="shared" si="577"/>
        <v>0</v>
      </c>
      <c r="Z512" s="71">
        <f t="shared" si="577"/>
        <v>84378</v>
      </c>
      <c r="AA512" s="71">
        <f t="shared" si="577"/>
        <v>84378</v>
      </c>
      <c r="AB512" s="71">
        <f t="shared" si="577"/>
        <v>0</v>
      </c>
      <c r="AC512" s="71">
        <f t="shared" si="577"/>
        <v>0</v>
      </c>
      <c r="AD512" s="71">
        <f t="shared" si="577"/>
        <v>0</v>
      </c>
      <c r="AE512" s="71">
        <f t="shared" si="577"/>
        <v>0</v>
      </c>
      <c r="AF512" s="71">
        <f t="shared" si="577"/>
        <v>0</v>
      </c>
      <c r="AG512" s="71">
        <f t="shared" si="577"/>
        <v>0</v>
      </c>
      <c r="AH512" s="71">
        <f t="shared" si="577"/>
        <v>84378</v>
      </c>
      <c r="AI512" s="71">
        <f t="shared" si="577"/>
        <v>84378</v>
      </c>
      <c r="AJ512" s="71">
        <f aca="true" t="shared" si="578" ref="AJ512:AO512">AJ513+AJ516</f>
        <v>0</v>
      </c>
      <c r="AK512" s="71">
        <f t="shared" si="578"/>
        <v>0</v>
      </c>
      <c r="AL512" s="71">
        <f t="shared" si="578"/>
        <v>0</v>
      </c>
      <c r="AM512" s="71">
        <f t="shared" si="578"/>
        <v>2165</v>
      </c>
      <c r="AN512" s="71">
        <f t="shared" si="578"/>
        <v>86543</v>
      </c>
      <c r="AO512" s="71">
        <f t="shared" si="578"/>
        <v>86543</v>
      </c>
      <c r="AP512" s="71">
        <f aca="true" t="shared" si="579" ref="AP512:AX512">AP513+AP516</f>
        <v>0</v>
      </c>
      <c r="AQ512" s="71">
        <f t="shared" si="579"/>
        <v>0</v>
      </c>
      <c r="AR512" s="71">
        <f t="shared" si="579"/>
        <v>86543</v>
      </c>
      <c r="AS512" s="71">
        <f t="shared" si="579"/>
        <v>86543</v>
      </c>
      <c r="AT512" s="71">
        <f t="shared" si="579"/>
        <v>0</v>
      </c>
      <c r="AU512" s="71">
        <f t="shared" si="579"/>
        <v>0</v>
      </c>
      <c r="AV512" s="71">
        <f t="shared" si="579"/>
        <v>0</v>
      </c>
      <c r="AW512" s="71">
        <f t="shared" si="579"/>
        <v>86543</v>
      </c>
      <c r="AX512" s="71">
        <f t="shared" si="579"/>
        <v>86543</v>
      </c>
      <c r="AY512" s="71">
        <f aca="true" t="shared" si="580" ref="AY512:BE512">AY513+AY516</f>
        <v>0</v>
      </c>
      <c r="AZ512" s="71">
        <f t="shared" si="580"/>
        <v>0</v>
      </c>
      <c r="BA512" s="71">
        <f>BA513+BA516</f>
        <v>0</v>
      </c>
      <c r="BB512" s="71">
        <f t="shared" si="580"/>
        <v>0</v>
      </c>
      <c r="BC512" s="71">
        <f t="shared" si="580"/>
        <v>0</v>
      </c>
      <c r="BD512" s="71">
        <f t="shared" si="580"/>
        <v>86543</v>
      </c>
      <c r="BE512" s="71">
        <f t="shared" si="580"/>
        <v>86543</v>
      </c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</row>
    <row r="513" spans="1:72" s="12" customFormat="1" ht="28.5" customHeight="1">
      <c r="A513" s="82" t="s">
        <v>8</v>
      </c>
      <c r="B513" s="83" t="s">
        <v>3</v>
      </c>
      <c r="C513" s="83" t="s">
        <v>135</v>
      </c>
      <c r="D513" s="84" t="s">
        <v>116</v>
      </c>
      <c r="E513" s="69"/>
      <c r="F513" s="74"/>
      <c r="G513" s="74"/>
      <c r="H513" s="74"/>
      <c r="I513" s="74"/>
      <c r="J513" s="74"/>
      <c r="K513" s="101"/>
      <c r="L513" s="101"/>
      <c r="M513" s="74"/>
      <c r="N513" s="75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>
        <f>AJ514</f>
        <v>0</v>
      </c>
      <c r="AK513" s="71">
        <f aca="true" t="shared" si="581" ref="AK513:BA514">AK514</f>
        <v>0</v>
      </c>
      <c r="AL513" s="71">
        <f t="shared" si="581"/>
        <v>0</v>
      </c>
      <c r="AM513" s="74">
        <f t="shared" si="581"/>
        <v>2165</v>
      </c>
      <c r="AN513" s="74">
        <f t="shared" si="581"/>
        <v>2165</v>
      </c>
      <c r="AO513" s="74">
        <f t="shared" si="581"/>
        <v>2165</v>
      </c>
      <c r="AP513" s="74">
        <f t="shared" si="581"/>
        <v>0</v>
      </c>
      <c r="AQ513" s="74">
        <f t="shared" si="581"/>
        <v>0</v>
      </c>
      <c r="AR513" s="74">
        <f t="shared" si="581"/>
        <v>2165</v>
      </c>
      <c r="AS513" s="74">
        <f t="shared" si="581"/>
        <v>2165</v>
      </c>
      <c r="AT513" s="74">
        <f t="shared" si="581"/>
        <v>0</v>
      </c>
      <c r="AU513" s="74">
        <f t="shared" si="581"/>
        <v>0</v>
      </c>
      <c r="AV513" s="74">
        <f t="shared" si="581"/>
        <v>0</v>
      </c>
      <c r="AW513" s="74">
        <f t="shared" si="581"/>
        <v>2165</v>
      </c>
      <c r="AX513" s="74">
        <f t="shared" si="581"/>
        <v>2165</v>
      </c>
      <c r="AY513" s="74">
        <f t="shared" si="581"/>
        <v>0</v>
      </c>
      <c r="AZ513" s="74">
        <f t="shared" si="581"/>
        <v>0</v>
      </c>
      <c r="BA513" s="74">
        <f t="shared" si="581"/>
        <v>0</v>
      </c>
      <c r="BB513" s="74">
        <f aca="true" t="shared" si="582" ref="AY513:BE514">BB514</f>
        <v>0</v>
      </c>
      <c r="BC513" s="74">
        <f t="shared" si="582"/>
        <v>0</v>
      </c>
      <c r="BD513" s="74">
        <f t="shared" si="582"/>
        <v>2165</v>
      </c>
      <c r="BE513" s="74">
        <f t="shared" si="582"/>
        <v>2165</v>
      </c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</row>
    <row r="514" spans="1:72" s="12" customFormat="1" ht="86.25" customHeight="1">
      <c r="A514" s="82" t="s">
        <v>396</v>
      </c>
      <c r="B514" s="83" t="s">
        <v>3</v>
      </c>
      <c r="C514" s="83" t="s">
        <v>135</v>
      </c>
      <c r="D514" s="84" t="s">
        <v>395</v>
      </c>
      <c r="E514" s="69"/>
      <c r="F514" s="74"/>
      <c r="G514" s="74"/>
      <c r="H514" s="74"/>
      <c r="I514" s="74"/>
      <c r="J514" s="74"/>
      <c r="K514" s="101"/>
      <c r="L514" s="101"/>
      <c r="M514" s="74"/>
      <c r="N514" s="75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>
        <f>AJ515</f>
        <v>0</v>
      </c>
      <c r="AK514" s="71">
        <f t="shared" si="581"/>
        <v>0</v>
      </c>
      <c r="AL514" s="71">
        <f t="shared" si="581"/>
        <v>0</v>
      </c>
      <c r="AM514" s="74">
        <f t="shared" si="581"/>
        <v>2165</v>
      </c>
      <c r="AN514" s="74">
        <f t="shared" si="581"/>
        <v>2165</v>
      </c>
      <c r="AO514" s="74">
        <f t="shared" si="581"/>
        <v>2165</v>
      </c>
      <c r="AP514" s="74">
        <f t="shared" si="581"/>
        <v>0</v>
      </c>
      <c r="AQ514" s="74">
        <f t="shared" si="581"/>
        <v>0</v>
      </c>
      <c r="AR514" s="74">
        <f t="shared" si="581"/>
        <v>2165</v>
      </c>
      <c r="AS514" s="74">
        <f t="shared" si="581"/>
        <v>2165</v>
      </c>
      <c r="AT514" s="74">
        <f t="shared" si="581"/>
        <v>0</v>
      </c>
      <c r="AU514" s="74">
        <f t="shared" si="581"/>
        <v>0</v>
      </c>
      <c r="AV514" s="74">
        <f t="shared" si="581"/>
        <v>0</v>
      </c>
      <c r="AW514" s="74">
        <f t="shared" si="581"/>
        <v>2165</v>
      </c>
      <c r="AX514" s="74">
        <f t="shared" si="581"/>
        <v>2165</v>
      </c>
      <c r="AY514" s="74">
        <f t="shared" si="582"/>
        <v>0</v>
      </c>
      <c r="AZ514" s="74">
        <f t="shared" si="582"/>
        <v>0</v>
      </c>
      <c r="BA514" s="74">
        <f t="shared" si="582"/>
        <v>0</v>
      </c>
      <c r="BB514" s="74">
        <f t="shared" si="582"/>
        <v>0</v>
      </c>
      <c r="BC514" s="74">
        <f t="shared" si="582"/>
        <v>0</v>
      </c>
      <c r="BD514" s="74">
        <f t="shared" si="582"/>
        <v>2165</v>
      </c>
      <c r="BE514" s="74">
        <f t="shared" si="582"/>
        <v>2165</v>
      </c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</row>
    <row r="515" spans="1:72" s="12" customFormat="1" ht="28.5" customHeight="1">
      <c r="A515" s="82" t="s">
        <v>10</v>
      </c>
      <c r="B515" s="83" t="s">
        <v>3</v>
      </c>
      <c r="C515" s="83" t="s">
        <v>135</v>
      </c>
      <c r="D515" s="84" t="s">
        <v>395</v>
      </c>
      <c r="E515" s="83" t="s">
        <v>17</v>
      </c>
      <c r="F515" s="74"/>
      <c r="G515" s="74"/>
      <c r="H515" s="74"/>
      <c r="I515" s="74"/>
      <c r="J515" s="74"/>
      <c r="K515" s="101"/>
      <c r="L515" s="101"/>
      <c r="M515" s="74"/>
      <c r="N515" s="75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4">
        <v>2165</v>
      </c>
      <c r="AN515" s="74">
        <f>AH515+AJ515+AK515+AL515+AM515</f>
        <v>2165</v>
      </c>
      <c r="AO515" s="74">
        <f>AI515+AM515</f>
        <v>2165</v>
      </c>
      <c r="AP515" s="103"/>
      <c r="AQ515" s="103"/>
      <c r="AR515" s="74">
        <f>AN515+AP515+AQ515</f>
        <v>2165</v>
      </c>
      <c r="AS515" s="74">
        <f>AO515+AQ515</f>
        <v>2165</v>
      </c>
      <c r="AT515" s="101"/>
      <c r="AU515" s="101"/>
      <c r="AV515" s="101"/>
      <c r="AW515" s="74">
        <f>AR515+AT515+AU515+AV515</f>
        <v>2165</v>
      </c>
      <c r="AX515" s="74">
        <f>AS515+AV515</f>
        <v>2165</v>
      </c>
      <c r="AY515" s="74"/>
      <c r="AZ515" s="74"/>
      <c r="BA515" s="74"/>
      <c r="BB515" s="103"/>
      <c r="BC515" s="103"/>
      <c r="BD515" s="74">
        <f>AW515+AY515+AZ515+BA515+BB515+BC515</f>
        <v>2165</v>
      </c>
      <c r="BE515" s="74">
        <f>AX515+BC515</f>
        <v>2165</v>
      </c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</row>
    <row r="516" spans="1:72" s="12" customFormat="1" ht="37.5" customHeight="1">
      <c r="A516" s="82" t="s">
        <v>291</v>
      </c>
      <c r="B516" s="83" t="s">
        <v>3</v>
      </c>
      <c r="C516" s="83" t="s">
        <v>135</v>
      </c>
      <c r="D516" s="84" t="s">
        <v>292</v>
      </c>
      <c r="E516" s="69"/>
      <c r="F516" s="74"/>
      <c r="G516" s="74"/>
      <c r="H516" s="74"/>
      <c r="I516" s="74"/>
      <c r="J516" s="74"/>
      <c r="K516" s="101"/>
      <c r="L516" s="101"/>
      <c r="M516" s="74"/>
      <c r="N516" s="75"/>
      <c r="O516" s="74">
        <f>O517</f>
        <v>84378</v>
      </c>
      <c r="P516" s="74">
        <f aca="true" t="shared" si="583" ref="P516:AA517">P517</f>
        <v>84378</v>
      </c>
      <c r="Q516" s="74">
        <f t="shared" si="583"/>
        <v>84378</v>
      </c>
      <c r="R516" s="74">
        <f t="shared" si="583"/>
        <v>0</v>
      </c>
      <c r="S516" s="74">
        <f t="shared" si="583"/>
        <v>84378</v>
      </c>
      <c r="T516" s="74">
        <f t="shared" si="583"/>
        <v>84378</v>
      </c>
      <c r="U516" s="74">
        <f t="shared" si="583"/>
        <v>0</v>
      </c>
      <c r="V516" s="74">
        <f t="shared" si="583"/>
        <v>84378</v>
      </c>
      <c r="W516" s="74">
        <f t="shared" si="583"/>
        <v>84378</v>
      </c>
      <c r="X516" s="74">
        <f t="shared" si="583"/>
        <v>0</v>
      </c>
      <c r="Y516" s="74">
        <f t="shared" si="583"/>
        <v>0</v>
      </c>
      <c r="Z516" s="74">
        <f t="shared" si="583"/>
        <v>84378</v>
      </c>
      <c r="AA516" s="74">
        <f t="shared" si="583"/>
        <v>84378</v>
      </c>
      <c r="AB516" s="74">
        <f aca="true" t="shared" si="584" ref="AB516:AP517">AB517</f>
        <v>0</v>
      </c>
      <c r="AC516" s="74">
        <f t="shared" si="584"/>
        <v>0</v>
      </c>
      <c r="AD516" s="74">
        <f t="shared" si="584"/>
        <v>0</v>
      </c>
      <c r="AE516" s="74">
        <f t="shared" si="584"/>
        <v>0</v>
      </c>
      <c r="AF516" s="74">
        <f t="shared" si="584"/>
        <v>0</v>
      </c>
      <c r="AG516" s="74">
        <f t="shared" si="584"/>
        <v>0</v>
      </c>
      <c r="AH516" s="74">
        <f t="shared" si="584"/>
        <v>84378</v>
      </c>
      <c r="AI516" s="74">
        <f t="shared" si="584"/>
        <v>84378</v>
      </c>
      <c r="AJ516" s="74">
        <f t="shared" si="584"/>
        <v>0</v>
      </c>
      <c r="AK516" s="74">
        <f t="shared" si="584"/>
        <v>0</v>
      </c>
      <c r="AL516" s="74">
        <f t="shared" si="584"/>
        <v>0</v>
      </c>
      <c r="AM516" s="74">
        <f t="shared" si="584"/>
        <v>0</v>
      </c>
      <c r="AN516" s="74">
        <f t="shared" si="584"/>
        <v>84378</v>
      </c>
      <c r="AO516" s="74">
        <f t="shared" si="584"/>
        <v>84378</v>
      </c>
      <c r="AP516" s="74">
        <f t="shared" si="584"/>
        <v>0</v>
      </c>
      <c r="AQ516" s="74">
        <f aca="true" t="shared" si="585" ref="AP516:BE517">AQ517</f>
        <v>0</v>
      </c>
      <c r="AR516" s="74">
        <f t="shared" si="585"/>
        <v>84378</v>
      </c>
      <c r="AS516" s="74">
        <f t="shared" si="585"/>
        <v>84378</v>
      </c>
      <c r="AT516" s="74">
        <f t="shared" si="585"/>
        <v>0</v>
      </c>
      <c r="AU516" s="74">
        <f t="shared" si="585"/>
        <v>0</v>
      </c>
      <c r="AV516" s="74">
        <f t="shared" si="585"/>
        <v>0</v>
      </c>
      <c r="AW516" s="74">
        <f t="shared" si="585"/>
        <v>84378</v>
      </c>
      <c r="AX516" s="74">
        <f t="shared" si="585"/>
        <v>84378</v>
      </c>
      <c r="AY516" s="74">
        <f t="shared" si="585"/>
        <v>0</v>
      </c>
      <c r="AZ516" s="74">
        <f t="shared" si="585"/>
        <v>0</v>
      </c>
      <c r="BA516" s="74">
        <f t="shared" si="585"/>
        <v>0</v>
      </c>
      <c r="BB516" s="74">
        <f t="shared" si="585"/>
        <v>0</v>
      </c>
      <c r="BC516" s="74">
        <f t="shared" si="585"/>
        <v>0</v>
      </c>
      <c r="BD516" s="74">
        <f t="shared" si="585"/>
        <v>84378</v>
      </c>
      <c r="BE516" s="74">
        <f t="shared" si="585"/>
        <v>84378</v>
      </c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</row>
    <row r="517" spans="1:72" s="12" customFormat="1" ht="61.5" customHeight="1">
      <c r="A517" s="82" t="s">
        <v>332</v>
      </c>
      <c r="B517" s="83" t="s">
        <v>3</v>
      </c>
      <c r="C517" s="83" t="s">
        <v>135</v>
      </c>
      <c r="D517" s="84" t="s">
        <v>333</v>
      </c>
      <c r="E517" s="69"/>
      <c r="F517" s="74"/>
      <c r="G517" s="74"/>
      <c r="H517" s="74"/>
      <c r="I517" s="74"/>
      <c r="J517" s="74"/>
      <c r="K517" s="101"/>
      <c r="L517" s="101"/>
      <c r="M517" s="74"/>
      <c r="N517" s="75"/>
      <c r="O517" s="74">
        <f>O518</f>
        <v>84378</v>
      </c>
      <c r="P517" s="74">
        <f t="shared" si="583"/>
        <v>84378</v>
      </c>
      <c r="Q517" s="74">
        <f t="shared" si="583"/>
        <v>84378</v>
      </c>
      <c r="R517" s="74">
        <f t="shared" si="583"/>
        <v>0</v>
      </c>
      <c r="S517" s="74">
        <f t="shared" si="583"/>
        <v>84378</v>
      </c>
      <c r="T517" s="74">
        <f t="shared" si="583"/>
        <v>84378</v>
      </c>
      <c r="U517" s="74">
        <f t="shared" si="583"/>
        <v>0</v>
      </c>
      <c r="V517" s="74">
        <f t="shared" si="583"/>
        <v>84378</v>
      </c>
      <c r="W517" s="74">
        <f t="shared" si="583"/>
        <v>84378</v>
      </c>
      <c r="X517" s="74">
        <f t="shared" si="583"/>
        <v>0</v>
      </c>
      <c r="Y517" s="74">
        <f t="shared" si="583"/>
        <v>0</v>
      </c>
      <c r="Z517" s="74">
        <f t="shared" si="583"/>
        <v>84378</v>
      </c>
      <c r="AA517" s="74">
        <f t="shared" si="583"/>
        <v>84378</v>
      </c>
      <c r="AB517" s="74">
        <f t="shared" si="584"/>
        <v>0</v>
      </c>
      <c r="AC517" s="74">
        <f t="shared" si="584"/>
        <v>0</v>
      </c>
      <c r="AD517" s="74">
        <f t="shared" si="584"/>
        <v>0</v>
      </c>
      <c r="AE517" s="74">
        <f t="shared" si="584"/>
        <v>0</v>
      </c>
      <c r="AF517" s="74">
        <f t="shared" si="584"/>
        <v>0</v>
      </c>
      <c r="AG517" s="74">
        <f t="shared" si="584"/>
        <v>0</v>
      </c>
      <c r="AH517" s="74">
        <f t="shared" si="584"/>
        <v>84378</v>
      </c>
      <c r="AI517" s="74">
        <f t="shared" si="584"/>
        <v>84378</v>
      </c>
      <c r="AJ517" s="74">
        <f t="shared" si="584"/>
        <v>0</v>
      </c>
      <c r="AK517" s="74">
        <f t="shared" si="584"/>
        <v>0</v>
      </c>
      <c r="AL517" s="74">
        <f t="shared" si="584"/>
        <v>0</v>
      </c>
      <c r="AM517" s="74">
        <f t="shared" si="584"/>
        <v>0</v>
      </c>
      <c r="AN517" s="74">
        <f t="shared" si="584"/>
        <v>84378</v>
      </c>
      <c r="AO517" s="74">
        <f t="shared" si="584"/>
        <v>84378</v>
      </c>
      <c r="AP517" s="74">
        <f t="shared" si="585"/>
        <v>0</v>
      </c>
      <c r="AQ517" s="74">
        <f t="shared" si="585"/>
        <v>0</v>
      </c>
      <c r="AR517" s="74">
        <f t="shared" si="585"/>
        <v>84378</v>
      </c>
      <c r="AS517" s="74">
        <f t="shared" si="585"/>
        <v>84378</v>
      </c>
      <c r="AT517" s="74">
        <f t="shared" si="585"/>
        <v>0</v>
      </c>
      <c r="AU517" s="74">
        <f t="shared" si="585"/>
        <v>0</v>
      </c>
      <c r="AV517" s="74">
        <f t="shared" si="585"/>
        <v>0</v>
      </c>
      <c r="AW517" s="74">
        <f t="shared" si="585"/>
        <v>84378</v>
      </c>
      <c r="AX517" s="74">
        <f t="shared" si="585"/>
        <v>84378</v>
      </c>
      <c r="AY517" s="74">
        <f t="shared" si="585"/>
        <v>0</v>
      </c>
      <c r="AZ517" s="74">
        <f t="shared" si="585"/>
        <v>0</v>
      </c>
      <c r="BA517" s="74">
        <f t="shared" si="585"/>
        <v>0</v>
      </c>
      <c r="BB517" s="74">
        <f t="shared" si="585"/>
        <v>0</v>
      </c>
      <c r="BC517" s="74">
        <f t="shared" si="585"/>
        <v>0</v>
      </c>
      <c r="BD517" s="74">
        <f t="shared" si="585"/>
        <v>84378</v>
      </c>
      <c r="BE517" s="74">
        <f t="shared" si="585"/>
        <v>84378</v>
      </c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</row>
    <row r="518" spans="1:72" s="29" customFormat="1" ht="21.75" customHeight="1">
      <c r="A518" s="82" t="s">
        <v>10</v>
      </c>
      <c r="B518" s="83" t="s">
        <v>3</v>
      </c>
      <c r="C518" s="83" t="s">
        <v>135</v>
      </c>
      <c r="D518" s="84" t="s">
        <v>333</v>
      </c>
      <c r="E518" s="83" t="s">
        <v>17</v>
      </c>
      <c r="F518" s="176"/>
      <c r="G518" s="176"/>
      <c r="H518" s="176"/>
      <c r="I518" s="176"/>
      <c r="J518" s="176"/>
      <c r="K518" s="176"/>
      <c r="L518" s="176"/>
      <c r="M518" s="176"/>
      <c r="N518" s="176"/>
      <c r="O518" s="74">
        <f>P518-M518</f>
        <v>84378</v>
      </c>
      <c r="P518" s="74">
        <v>84378</v>
      </c>
      <c r="Q518" s="74">
        <v>84378</v>
      </c>
      <c r="R518" s="176"/>
      <c r="S518" s="74">
        <f>P518+R518</f>
        <v>84378</v>
      </c>
      <c r="T518" s="74">
        <v>84378</v>
      </c>
      <c r="U518" s="177"/>
      <c r="V518" s="74">
        <f>U518+S518</f>
        <v>84378</v>
      </c>
      <c r="W518" s="74">
        <f>T518</f>
        <v>84378</v>
      </c>
      <c r="X518" s="180"/>
      <c r="Y518" s="180"/>
      <c r="Z518" s="74">
        <f>V518+X518+Y518</f>
        <v>84378</v>
      </c>
      <c r="AA518" s="74">
        <f>W518+Y518</f>
        <v>84378</v>
      </c>
      <c r="AB518" s="177"/>
      <c r="AC518" s="177"/>
      <c r="AD518" s="177"/>
      <c r="AE518" s="177"/>
      <c r="AF518" s="177"/>
      <c r="AG518" s="177"/>
      <c r="AH518" s="74">
        <f>Z518+AB518+AC518+AD518+AE518+AF518+AG518</f>
        <v>84378</v>
      </c>
      <c r="AI518" s="74">
        <f>AA518+AG518</f>
        <v>84378</v>
      </c>
      <c r="AJ518" s="74"/>
      <c r="AK518" s="74"/>
      <c r="AL518" s="177"/>
      <c r="AM518" s="177"/>
      <c r="AN518" s="74">
        <f>AH518+AJ518+AK518+AL518+AM518</f>
        <v>84378</v>
      </c>
      <c r="AO518" s="74">
        <f>AI518+AM518</f>
        <v>84378</v>
      </c>
      <c r="AP518" s="178"/>
      <c r="AQ518" s="178"/>
      <c r="AR518" s="74">
        <f>AN518+AP518+AQ518</f>
        <v>84378</v>
      </c>
      <c r="AS518" s="74">
        <f>AO518+AQ518</f>
        <v>84378</v>
      </c>
      <c r="AT518" s="177"/>
      <c r="AU518" s="177"/>
      <c r="AV518" s="177"/>
      <c r="AW518" s="74">
        <f>AR518+AT518+AU518+AV518</f>
        <v>84378</v>
      </c>
      <c r="AX518" s="74">
        <f>AS518+AV518</f>
        <v>84378</v>
      </c>
      <c r="AY518" s="74"/>
      <c r="AZ518" s="74"/>
      <c r="BA518" s="74"/>
      <c r="BB518" s="178"/>
      <c r="BC518" s="178"/>
      <c r="BD518" s="74">
        <f>AW518+AY518+AZ518+BA518+BB518+BC518</f>
        <v>84378</v>
      </c>
      <c r="BE518" s="74">
        <f>AX518+BC518</f>
        <v>84378</v>
      </c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</row>
    <row r="519" spans="1:72" s="29" customFormat="1" ht="21.75" customHeight="1">
      <c r="A519" s="82"/>
      <c r="B519" s="83"/>
      <c r="C519" s="83"/>
      <c r="D519" s="84"/>
      <c r="E519" s="83"/>
      <c r="F519" s="176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7"/>
      <c r="V519" s="178"/>
      <c r="W519" s="178"/>
      <c r="X519" s="180"/>
      <c r="Y519" s="180"/>
      <c r="Z519" s="176"/>
      <c r="AA519" s="176"/>
      <c r="AB519" s="177"/>
      <c r="AC519" s="177"/>
      <c r="AD519" s="177"/>
      <c r="AE519" s="177"/>
      <c r="AF519" s="177"/>
      <c r="AG519" s="177"/>
      <c r="AH519" s="177"/>
      <c r="AI519" s="177"/>
      <c r="AJ519" s="177"/>
      <c r="AK519" s="177"/>
      <c r="AL519" s="177"/>
      <c r="AM519" s="177"/>
      <c r="AN519" s="177"/>
      <c r="AO519" s="177"/>
      <c r="AP519" s="178"/>
      <c r="AQ519" s="178"/>
      <c r="AR519" s="178"/>
      <c r="AS519" s="178"/>
      <c r="AT519" s="177"/>
      <c r="AU519" s="177"/>
      <c r="AV519" s="177"/>
      <c r="AW519" s="177"/>
      <c r="AX519" s="177"/>
      <c r="AY519" s="178"/>
      <c r="AZ519" s="178"/>
      <c r="BA519" s="178"/>
      <c r="BB519" s="178"/>
      <c r="BC519" s="178"/>
      <c r="BD519" s="178"/>
      <c r="BE519" s="17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</row>
    <row r="520" spans="1:72" s="29" customFormat="1" ht="36.75" customHeight="1">
      <c r="A520" s="68" t="s">
        <v>117</v>
      </c>
      <c r="B520" s="69" t="s">
        <v>3</v>
      </c>
      <c r="C520" s="69" t="s">
        <v>150</v>
      </c>
      <c r="D520" s="80"/>
      <c r="E520" s="69"/>
      <c r="F520" s="81">
        <f aca="true" t="shared" si="586" ref="F520:N520">F521+F523+F528</f>
        <v>55449</v>
      </c>
      <c r="G520" s="81">
        <f t="shared" si="586"/>
        <v>-7023</v>
      </c>
      <c r="H520" s="81">
        <f t="shared" si="586"/>
        <v>48426</v>
      </c>
      <c r="I520" s="81">
        <f t="shared" si="586"/>
        <v>0</v>
      </c>
      <c r="J520" s="81">
        <f t="shared" si="586"/>
        <v>52472</v>
      </c>
      <c r="K520" s="81">
        <f t="shared" si="586"/>
        <v>0</v>
      </c>
      <c r="L520" s="81">
        <f t="shared" si="586"/>
        <v>0</v>
      </c>
      <c r="M520" s="81">
        <f t="shared" si="586"/>
        <v>48426</v>
      </c>
      <c r="N520" s="81">
        <f t="shared" si="586"/>
        <v>0</v>
      </c>
      <c r="O520" s="81">
        <f aca="true" t="shared" si="587" ref="O520:T520">O521+O523+O528</f>
        <v>-8780</v>
      </c>
      <c r="P520" s="81">
        <f t="shared" si="587"/>
        <v>39646</v>
      </c>
      <c r="Q520" s="81">
        <f t="shared" si="587"/>
        <v>0</v>
      </c>
      <c r="R520" s="81">
        <f t="shared" si="587"/>
        <v>0</v>
      </c>
      <c r="S520" s="81">
        <f t="shared" si="587"/>
        <v>39646</v>
      </c>
      <c r="T520" s="81">
        <f t="shared" si="587"/>
        <v>0</v>
      </c>
      <c r="U520" s="81">
        <f aca="true" t="shared" si="588" ref="U520:Z520">U521+U523+U528</f>
        <v>31</v>
      </c>
      <c r="V520" s="81">
        <f t="shared" si="588"/>
        <v>39677</v>
      </c>
      <c r="W520" s="81">
        <f t="shared" si="588"/>
        <v>0</v>
      </c>
      <c r="X520" s="81">
        <f t="shared" si="588"/>
        <v>0</v>
      </c>
      <c r="Y520" s="81">
        <f t="shared" si="588"/>
        <v>0</v>
      </c>
      <c r="Z520" s="81">
        <f t="shared" si="588"/>
        <v>39677</v>
      </c>
      <c r="AA520" s="81">
        <f aca="true" t="shared" si="589" ref="AA520:AH520">AA521+AA523+AA528</f>
        <v>0</v>
      </c>
      <c r="AB520" s="81">
        <f t="shared" si="589"/>
        <v>0</v>
      </c>
      <c r="AC520" s="81">
        <f>AC521+AC523+AC528</f>
        <v>0</v>
      </c>
      <c r="AD520" s="81">
        <f>AD521+AD523+AD528</f>
        <v>0</v>
      </c>
      <c r="AE520" s="81">
        <f>AE521+AE523+AE528</f>
        <v>0</v>
      </c>
      <c r="AF520" s="81">
        <f>AF521+AF523+AF528</f>
        <v>0</v>
      </c>
      <c r="AG520" s="81">
        <f t="shared" si="589"/>
        <v>0</v>
      </c>
      <c r="AH520" s="81">
        <f t="shared" si="589"/>
        <v>39677</v>
      </c>
      <c r="AI520" s="81">
        <f aca="true" t="shared" si="590" ref="AI520:AN520">AI521+AI523+AI528</f>
        <v>0</v>
      </c>
      <c r="AJ520" s="81">
        <f t="shared" si="590"/>
        <v>350</v>
      </c>
      <c r="AK520" s="81">
        <f t="shared" si="590"/>
        <v>0</v>
      </c>
      <c r="AL520" s="81">
        <f t="shared" si="590"/>
        <v>0</v>
      </c>
      <c r="AM520" s="81">
        <f t="shared" si="590"/>
        <v>0</v>
      </c>
      <c r="AN520" s="81">
        <f t="shared" si="590"/>
        <v>40027</v>
      </c>
      <c r="AO520" s="81">
        <f aca="true" t="shared" si="591" ref="AO520:AW520">AO521+AO523+AO528</f>
        <v>0</v>
      </c>
      <c r="AP520" s="81">
        <f t="shared" si="591"/>
        <v>0</v>
      </c>
      <c r="AQ520" s="81">
        <f t="shared" si="591"/>
        <v>0</v>
      </c>
      <c r="AR520" s="81">
        <f t="shared" si="591"/>
        <v>40027</v>
      </c>
      <c r="AS520" s="81">
        <f t="shared" si="591"/>
        <v>0</v>
      </c>
      <c r="AT520" s="81">
        <f t="shared" si="591"/>
        <v>-97</v>
      </c>
      <c r="AU520" s="81">
        <f t="shared" si="591"/>
        <v>0</v>
      </c>
      <c r="AV520" s="81">
        <f t="shared" si="591"/>
        <v>0</v>
      </c>
      <c r="AW520" s="81">
        <f t="shared" si="591"/>
        <v>39930</v>
      </c>
      <c r="AX520" s="81">
        <f aca="true" t="shared" si="592" ref="AX520:BE520">AX521+AX523+AX528</f>
        <v>0</v>
      </c>
      <c r="AY520" s="81">
        <f t="shared" si="592"/>
        <v>0</v>
      </c>
      <c r="AZ520" s="81">
        <f t="shared" si="592"/>
        <v>0</v>
      </c>
      <c r="BA520" s="81">
        <f>BA521+BA523+BA528</f>
        <v>-42</v>
      </c>
      <c r="BB520" s="81">
        <f t="shared" si="592"/>
        <v>0</v>
      </c>
      <c r="BC520" s="81">
        <f t="shared" si="592"/>
        <v>0</v>
      </c>
      <c r="BD520" s="81">
        <f t="shared" si="592"/>
        <v>39888</v>
      </c>
      <c r="BE520" s="81">
        <f t="shared" si="592"/>
        <v>0</v>
      </c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</row>
    <row r="521" spans="1:72" s="29" customFormat="1" ht="50.25" customHeight="1">
      <c r="A521" s="82" t="s">
        <v>151</v>
      </c>
      <c r="B521" s="83" t="s">
        <v>3</v>
      </c>
      <c r="C521" s="83" t="s">
        <v>150</v>
      </c>
      <c r="D521" s="84" t="s">
        <v>38</v>
      </c>
      <c r="E521" s="83"/>
      <c r="F521" s="85">
        <f aca="true" t="shared" si="593" ref="F521:BE521">F522</f>
        <v>0</v>
      </c>
      <c r="G521" s="85">
        <f t="shared" si="593"/>
        <v>0</v>
      </c>
      <c r="H521" s="85">
        <f t="shared" si="593"/>
        <v>0</v>
      </c>
      <c r="I521" s="85">
        <f t="shared" si="593"/>
        <v>0</v>
      </c>
      <c r="J521" s="85">
        <f t="shared" si="593"/>
        <v>0</v>
      </c>
      <c r="K521" s="85">
        <f t="shared" si="593"/>
        <v>0</v>
      </c>
      <c r="L521" s="85">
        <f t="shared" si="593"/>
        <v>0</v>
      </c>
      <c r="M521" s="85">
        <f t="shared" si="593"/>
        <v>0</v>
      </c>
      <c r="N521" s="85">
        <f t="shared" si="593"/>
        <v>0</v>
      </c>
      <c r="O521" s="85">
        <f t="shared" si="593"/>
        <v>3360</v>
      </c>
      <c r="P521" s="85">
        <f t="shared" si="593"/>
        <v>3360</v>
      </c>
      <c r="Q521" s="85">
        <f t="shared" si="593"/>
        <v>0</v>
      </c>
      <c r="R521" s="85">
        <f t="shared" si="593"/>
        <v>0</v>
      </c>
      <c r="S521" s="85">
        <f t="shared" si="593"/>
        <v>3360</v>
      </c>
      <c r="T521" s="85">
        <f t="shared" si="593"/>
        <v>0</v>
      </c>
      <c r="U521" s="85">
        <f t="shared" si="593"/>
        <v>0</v>
      </c>
      <c r="V521" s="85">
        <f t="shared" si="593"/>
        <v>3360</v>
      </c>
      <c r="W521" s="85">
        <f t="shared" si="593"/>
        <v>0</v>
      </c>
      <c r="X521" s="85">
        <f t="shared" si="593"/>
        <v>0</v>
      </c>
      <c r="Y521" s="85">
        <f t="shared" si="593"/>
        <v>0</v>
      </c>
      <c r="Z521" s="85">
        <f t="shared" si="593"/>
        <v>3360</v>
      </c>
      <c r="AA521" s="85">
        <f t="shared" si="593"/>
        <v>0</v>
      </c>
      <c r="AB521" s="85">
        <f t="shared" si="593"/>
        <v>0</v>
      </c>
      <c r="AC521" s="85">
        <f t="shared" si="593"/>
        <v>0</v>
      </c>
      <c r="AD521" s="85">
        <f t="shared" si="593"/>
        <v>0</v>
      </c>
      <c r="AE521" s="85">
        <f t="shared" si="593"/>
        <v>0</v>
      </c>
      <c r="AF521" s="85">
        <f t="shared" si="593"/>
        <v>0</v>
      </c>
      <c r="AG521" s="85">
        <f t="shared" si="593"/>
        <v>0</v>
      </c>
      <c r="AH521" s="85">
        <f t="shared" si="593"/>
        <v>3360</v>
      </c>
      <c r="AI521" s="85">
        <f t="shared" si="593"/>
        <v>0</v>
      </c>
      <c r="AJ521" s="85">
        <f t="shared" si="593"/>
        <v>0</v>
      </c>
      <c r="AK521" s="85">
        <f t="shared" si="593"/>
        <v>0</v>
      </c>
      <c r="AL521" s="85">
        <f t="shared" si="593"/>
        <v>0</v>
      </c>
      <c r="AM521" s="85">
        <f t="shared" si="593"/>
        <v>0</v>
      </c>
      <c r="AN521" s="85">
        <f t="shared" si="593"/>
        <v>3360</v>
      </c>
      <c r="AO521" s="85">
        <f t="shared" si="593"/>
        <v>0</v>
      </c>
      <c r="AP521" s="85">
        <f t="shared" si="593"/>
        <v>0</v>
      </c>
      <c r="AQ521" s="85">
        <f t="shared" si="593"/>
        <v>0</v>
      </c>
      <c r="AR521" s="85">
        <f t="shared" si="593"/>
        <v>3360</v>
      </c>
      <c r="AS521" s="85">
        <f t="shared" si="593"/>
        <v>0</v>
      </c>
      <c r="AT521" s="85">
        <f t="shared" si="593"/>
        <v>-97</v>
      </c>
      <c r="AU521" s="85">
        <f t="shared" si="593"/>
        <v>0</v>
      </c>
      <c r="AV521" s="85">
        <f t="shared" si="593"/>
        <v>0</v>
      </c>
      <c r="AW521" s="85">
        <f t="shared" si="593"/>
        <v>3263</v>
      </c>
      <c r="AX521" s="85">
        <f t="shared" si="593"/>
        <v>0</v>
      </c>
      <c r="AY521" s="85">
        <f t="shared" si="593"/>
        <v>0</v>
      </c>
      <c r="AZ521" s="85">
        <f t="shared" si="593"/>
        <v>0</v>
      </c>
      <c r="BA521" s="85">
        <f t="shared" si="593"/>
        <v>-51</v>
      </c>
      <c r="BB521" s="85">
        <f t="shared" si="593"/>
        <v>0</v>
      </c>
      <c r="BC521" s="85">
        <f t="shared" si="593"/>
        <v>0</v>
      </c>
      <c r="BD521" s="85">
        <f t="shared" si="593"/>
        <v>3212</v>
      </c>
      <c r="BE521" s="85">
        <f t="shared" si="593"/>
        <v>0</v>
      </c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</row>
    <row r="522" spans="1:72" s="29" customFormat="1" ht="105" customHeight="1">
      <c r="A522" s="82" t="s">
        <v>252</v>
      </c>
      <c r="B522" s="83" t="s">
        <v>3</v>
      </c>
      <c r="C522" s="83" t="s">
        <v>150</v>
      </c>
      <c r="D522" s="84" t="s">
        <v>38</v>
      </c>
      <c r="E522" s="83" t="s">
        <v>152</v>
      </c>
      <c r="F522" s="74"/>
      <c r="G522" s="74">
        <f>H522-F522</f>
        <v>0</v>
      </c>
      <c r="H522" s="176"/>
      <c r="I522" s="176"/>
      <c r="J522" s="176"/>
      <c r="K522" s="176"/>
      <c r="L522" s="176"/>
      <c r="M522" s="176"/>
      <c r="N522" s="176"/>
      <c r="O522" s="74">
        <f>P522-M522</f>
        <v>3360</v>
      </c>
      <c r="P522" s="74">
        <v>3360</v>
      </c>
      <c r="Q522" s="176"/>
      <c r="R522" s="176"/>
      <c r="S522" s="74">
        <f>P522+R522</f>
        <v>3360</v>
      </c>
      <c r="T522" s="176"/>
      <c r="U522" s="177"/>
      <c r="V522" s="74">
        <f>U522+S522</f>
        <v>3360</v>
      </c>
      <c r="W522" s="74">
        <f>T522</f>
        <v>0</v>
      </c>
      <c r="X522" s="180"/>
      <c r="Y522" s="180"/>
      <c r="Z522" s="74">
        <f>V522+X522+Y522</f>
        <v>3360</v>
      </c>
      <c r="AA522" s="74">
        <f>W522+Y522</f>
        <v>0</v>
      </c>
      <c r="AB522" s="177"/>
      <c r="AC522" s="177"/>
      <c r="AD522" s="177"/>
      <c r="AE522" s="177"/>
      <c r="AF522" s="177"/>
      <c r="AG522" s="177"/>
      <c r="AH522" s="74">
        <f>Z522+AB522+AC522+AD522+AE522+AF522+AG522</f>
        <v>3360</v>
      </c>
      <c r="AI522" s="74">
        <f>AA522+AG522</f>
        <v>0</v>
      </c>
      <c r="AJ522" s="74"/>
      <c r="AK522" s="74"/>
      <c r="AL522" s="177"/>
      <c r="AM522" s="177"/>
      <c r="AN522" s="74">
        <f>AH522+AJ522+AK522+AL522+AM522</f>
        <v>3360</v>
      </c>
      <c r="AO522" s="74">
        <f>AI522+AM522</f>
        <v>0</v>
      </c>
      <c r="AP522" s="178"/>
      <c r="AQ522" s="178"/>
      <c r="AR522" s="74">
        <f>AN522+AP522+AQ522</f>
        <v>3360</v>
      </c>
      <c r="AS522" s="74">
        <f>AO522+AQ522</f>
        <v>0</v>
      </c>
      <c r="AT522" s="75">
        <v>-97</v>
      </c>
      <c r="AU522" s="177"/>
      <c r="AV522" s="177"/>
      <c r="AW522" s="74">
        <f>AR522+AT522+AU522+AV522</f>
        <v>3263</v>
      </c>
      <c r="AX522" s="74">
        <f>AS522+AV522</f>
        <v>0</v>
      </c>
      <c r="AY522" s="74"/>
      <c r="AZ522" s="74"/>
      <c r="BA522" s="74">
        <v>-51</v>
      </c>
      <c r="BB522" s="178"/>
      <c r="BC522" s="178"/>
      <c r="BD522" s="74">
        <f>AW522+AY522+AZ522+BA522+BB522+BC522</f>
        <v>3212</v>
      </c>
      <c r="BE522" s="74">
        <f>AX522+BC522</f>
        <v>0</v>
      </c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</row>
    <row r="523" spans="1:72" s="29" customFormat="1" ht="38.25" customHeight="1">
      <c r="A523" s="82" t="s">
        <v>217</v>
      </c>
      <c r="B523" s="83" t="s">
        <v>3</v>
      </c>
      <c r="C523" s="83" t="s">
        <v>150</v>
      </c>
      <c r="D523" s="84" t="s">
        <v>218</v>
      </c>
      <c r="E523" s="83"/>
      <c r="F523" s="74">
        <f aca="true" t="shared" si="594" ref="F523:U524">F524</f>
        <v>1049</v>
      </c>
      <c r="G523" s="74">
        <f t="shared" si="594"/>
        <v>-92</v>
      </c>
      <c r="H523" s="74">
        <f t="shared" si="594"/>
        <v>957</v>
      </c>
      <c r="I523" s="74">
        <f t="shared" si="594"/>
        <v>0</v>
      </c>
      <c r="J523" s="74">
        <f t="shared" si="594"/>
        <v>1025</v>
      </c>
      <c r="K523" s="74">
        <f t="shared" si="594"/>
        <v>0</v>
      </c>
      <c r="L523" s="74">
        <f t="shared" si="594"/>
        <v>0</v>
      </c>
      <c r="M523" s="74">
        <f t="shared" si="594"/>
        <v>957</v>
      </c>
      <c r="N523" s="74">
        <f t="shared" si="594"/>
        <v>0</v>
      </c>
      <c r="O523" s="74">
        <f aca="true" t="shared" si="595" ref="O523:T523">O524+O526</f>
        <v>-312</v>
      </c>
      <c r="P523" s="74">
        <f t="shared" si="595"/>
        <v>645</v>
      </c>
      <c r="Q523" s="74">
        <f t="shared" si="595"/>
        <v>0</v>
      </c>
      <c r="R523" s="74">
        <f t="shared" si="595"/>
        <v>0</v>
      </c>
      <c r="S523" s="74">
        <f t="shared" si="595"/>
        <v>645</v>
      </c>
      <c r="T523" s="74">
        <f t="shared" si="595"/>
        <v>0</v>
      </c>
      <c r="U523" s="74">
        <f aca="true" t="shared" si="596" ref="U523:AN523">U524+U526</f>
        <v>0</v>
      </c>
      <c r="V523" s="74">
        <f t="shared" si="596"/>
        <v>645</v>
      </c>
      <c r="W523" s="74">
        <f t="shared" si="596"/>
        <v>0</v>
      </c>
      <c r="X523" s="74">
        <f t="shared" si="596"/>
        <v>0</v>
      </c>
      <c r="Y523" s="74">
        <f t="shared" si="596"/>
        <v>0</v>
      </c>
      <c r="Z523" s="74">
        <f t="shared" si="596"/>
        <v>645</v>
      </c>
      <c r="AA523" s="74">
        <f t="shared" si="596"/>
        <v>0</v>
      </c>
      <c r="AB523" s="74">
        <f t="shared" si="596"/>
        <v>0</v>
      </c>
      <c r="AC523" s="74">
        <f t="shared" si="596"/>
        <v>0</v>
      </c>
      <c r="AD523" s="74">
        <f t="shared" si="596"/>
        <v>0</v>
      </c>
      <c r="AE523" s="74">
        <f t="shared" si="596"/>
        <v>0</v>
      </c>
      <c r="AF523" s="74">
        <f t="shared" si="596"/>
        <v>0</v>
      </c>
      <c r="AG523" s="74">
        <f t="shared" si="596"/>
        <v>0</v>
      </c>
      <c r="AH523" s="74">
        <f t="shared" si="596"/>
        <v>645</v>
      </c>
      <c r="AI523" s="74">
        <f t="shared" si="596"/>
        <v>0</v>
      </c>
      <c r="AJ523" s="74">
        <f t="shared" si="596"/>
        <v>0</v>
      </c>
      <c r="AK523" s="74">
        <f t="shared" si="596"/>
        <v>0</v>
      </c>
      <c r="AL523" s="74">
        <f t="shared" si="596"/>
        <v>0</v>
      </c>
      <c r="AM523" s="74">
        <f t="shared" si="596"/>
        <v>0</v>
      </c>
      <c r="AN523" s="74">
        <f t="shared" si="596"/>
        <v>645</v>
      </c>
      <c r="AO523" s="74">
        <f>AO524+AO526</f>
        <v>0</v>
      </c>
      <c r="AP523" s="74">
        <f>AP524+AP526</f>
        <v>0</v>
      </c>
      <c r="AQ523" s="74">
        <f>AQ524+AQ526</f>
        <v>0</v>
      </c>
      <c r="AR523" s="74">
        <f>AR524+AR526</f>
        <v>645</v>
      </c>
      <c r="AS523" s="74">
        <f aca="true" t="shared" si="597" ref="AS523:BE523">AS524+AS526</f>
        <v>0</v>
      </c>
      <c r="AT523" s="74">
        <f t="shared" si="597"/>
        <v>0</v>
      </c>
      <c r="AU523" s="74">
        <f t="shared" si="597"/>
        <v>0</v>
      </c>
      <c r="AV523" s="74">
        <f t="shared" si="597"/>
        <v>0</v>
      </c>
      <c r="AW523" s="74">
        <f t="shared" si="597"/>
        <v>645</v>
      </c>
      <c r="AX523" s="74">
        <f t="shared" si="597"/>
        <v>0</v>
      </c>
      <c r="AY523" s="74">
        <f t="shared" si="597"/>
        <v>0</v>
      </c>
      <c r="AZ523" s="74">
        <f t="shared" si="597"/>
        <v>0</v>
      </c>
      <c r="BA523" s="74">
        <f t="shared" si="597"/>
        <v>0</v>
      </c>
      <c r="BB523" s="74">
        <f t="shared" si="597"/>
        <v>0</v>
      </c>
      <c r="BC523" s="74">
        <f t="shared" si="597"/>
        <v>0</v>
      </c>
      <c r="BD523" s="74">
        <f t="shared" si="597"/>
        <v>645</v>
      </c>
      <c r="BE523" s="74">
        <f t="shared" si="597"/>
        <v>0</v>
      </c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</row>
    <row r="524" spans="1:72" s="29" customFormat="1" ht="74.25" customHeight="1" hidden="1">
      <c r="A524" s="82" t="s">
        <v>285</v>
      </c>
      <c r="B524" s="83" t="s">
        <v>3</v>
      </c>
      <c r="C524" s="83" t="s">
        <v>150</v>
      </c>
      <c r="D524" s="84" t="s">
        <v>219</v>
      </c>
      <c r="E524" s="83"/>
      <c r="F524" s="74">
        <f t="shared" si="594"/>
        <v>1049</v>
      </c>
      <c r="G524" s="74">
        <f t="shared" si="594"/>
        <v>-92</v>
      </c>
      <c r="H524" s="74">
        <f t="shared" si="594"/>
        <v>957</v>
      </c>
      <c r="I524" s="74">
        <f t="shared" si="594"/>
        <v>0</v>
      </c>
      <c r="J524" s="74">
        <f t="shared" si="594"/>
        <v>1025</v>
      </c>
      <c r="K524" s="74">
        <f t="shared" si="594"/>
        <v>0</v>
      </c>
      <c r="L524" s="74">
        <f t="shared" si="594"/>
        <v>0</v>
      </c>
      <c r="M524" s="74">
        <f t="shared" si="594"/>
        <v>957</v>
      </c>
      <c r="N524" s="74">
        <f t="shared" si="594"/>
        <v>0</v>
      </c>
      <c r="O524" s="74">
        <f t="shared" si="594"/>
        <v>-957</v>
      </c>
      <c r="P524" s="74">
        <f t="shared" si="594"/>
        <v>0</v>
      </c>
      <c r="Q524" s="74">
        <f t="shared" si="594"/>
        <v>0</v>
      </c>
      <c r="R524" s="74">
        <f t="shared" si="594"/>
        <v>0</v>
      </c>
      <c r="S524" s="74">
        <f t="shared" si="594"/>
        <v>0</v>
      </c>
      <c r="T524" s="74">
        <f t="shared" si="594"/>
        <v>0</v>
      </c>
      <c r="U524" s="74">
        <f t="shared" si="594"/>
        <v>0</v>
      </c>
      <c r="V524" s="74">
        <f>V525</f>
        <v>0</v>
      </c>
      <c r="W524" s="74">
        <f>W525</f>
        <v>0</v>
      </c>
      <c r="X524" s="180"/>
      <c r="Y524" s="180"/>
      <c r="Z524" s="176"/>
      <c r="AA524" s="176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  <c r="AL524" s="177"/>
      <c r="AM524" s="177"/>
      <c r="AN524" s="177"/>
      <c r="AO524" s="177"/>
      <c r="AP524" s="178"/>
      <c r="AQ524" s="178"/>
      <c r="AR524" s="178"/>
      <c r="AS524" s="178"/>
      <c r="AT524" s="177"/>
      <c r="AU524" s="177"/>
      <c r="AV524" s="177"/>
      <c r="AW524" s="177"/>
      <c r="AX524" s="177"/>
      <c r="AY524" s="178"/>
      <c r="AZ524" s="178"/>
      <c r="BA524" s="178"/>
      <c r="BB524" s="178"/>
      <c r="BC524" s="178"/>
      <c r="BD524" s="178"/>
      <c r="BE524" s="17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</row>
    <row r="525" spans="1:72" s="29" customFormat="1" ht="83.25" customHeight="1" hidden="1">
      <c r="A525" s="82" t="s">
        <v>253</v>
      </c>
      <c r="B525" s="83" t="s">
        <v>3</v>
      </c>
      <c r="C525" s="83" t="s">
        <v>150</v>
      </c>
      <c r="D525" s="84" t="s">
        <v>219</v>
      </c>
      <c r="E525" s="83" t="s">
        <v>144</v>
      </c>
      <c r="F525" s="74">
        <v>1049</v>
      </c>
      <c r="G525" s="74">
        <f>H525-F525</f>
        <v>-92</v>
      </c>
      <c r="H525" s="74">
        <v>957</v>
      </c>
      <c r="I525" s="74"/>
      <c r="J525" s="74">
        <v>1025</v>
      </c>
      <c r="K525" s="176"/>
      <c r="L525" s="176"/>
      <c r="M525" s="74">
        <f>H525+K525</f>
        <v>957</v>
      </c>
      <c r="N525" s="75"/>
      <c r="O525" s="74">
        <f>P525-M525</f>
        <v>-957</v>
      </c>
      <c r="P525" s="74"/>
      <c r="Q525" s="74"/>
      <c r="R525" s="176"/>
      <c r="S525" s="74">
        <f>P525+R525</f>
        <v>0</v>
      </c>
      <c r="T525" s="74"/>
      <c r="U525" s="74">
        <f>R525+T525</f>
        <v>0</v>
      </c>
      <c r="V525" s="74">
        <f>S525+U525</f>
        <v>0</v>
      </c>
      <c r="W525" s="74">
        <f>T525+V525</f>
        <v>0</v>
      </c>
      <c r="X525" s="180"/>
      <c r="Y525" s="180"/>
      <c r="Z525" s="176"/>
      <c r="AA525" s="176"/>
      <c r="AB525" s="177"/>
      <c r="AC525" s="177"/>
      <c r="AD525" s="177"/>
      <c r="AE525" s="177"/>
      <c r="AF525" s="177"/>
      <c r="AG525" s="177"/>
      <c r="AH525" s="177"/>
      <c r="AI525" s="177"/>
      <c r="AJ525" s="177"/>
      <c r="AK525" s="177"/>
      <c r="AL525" s="177"/>
      <c r="AM525" s="177"/>
      <c r="AN525" s="177"/>
      <c r="AO525" s="177"/>
      <c r="AP525" s="178"/>
      <c r="AQ525" s="178"/>
      <c r="AR525" s="178"/>
      <c r="AS525" s="178"/>
      <c r="AT525" s="177"/>
      <c r="AU525" s="177"/>
      <c r="AV525" s="177"/>
      <c r="AW525" s="177"/>
      <c r="AX525" s="177"/>
      <c r="AY525" s="178"/>
      <c r="AZ525" s="178"/>
      <c r="BA525" s="178"/>
      <c r="BB525" s="178"/>
      <c r="BC525" s="178"/>
      <c r="BD525" s="178"/>
      <c r="BE525" s="17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</row>
    <row r="526" spans="1:72" s="29" customFormat="1" ht="138" customHeight="1">
      <c r="A526" s="82" t="s">
        <v>337</v>
      </c>
      <c r="B526" s="83" t="s">
        <v>3</v>
      </c>
      <c r="C526" s="83" t="s">
        <v>150</v>
      </c>
      <c r="D526" s="84" t="s">
        <v>219</v>
      </c>
      <c r="E526" s="83"/>
      <c r="F526" s="74"/>
      <c r="G526" s="74"/>
      <c r="H526" s="74"/>
      <c r="I526" s="74"/>
      <c r="J526" s="74"/>
      <c r="K526" s="176"/>
      <c r="L526" s="176"/>
      <c r="M526" s="74"/>
      <c r="N526" s="75"/>
      <c r="O526" s="74">
        <f aca="true" t="shared" si="598" ref="O526:BE526">O527</f>
        <v>645</v>
      </c>
      <c r="P526" s="74">
        <f t="shared" si="598"/>
        <v>645</v>
      </c>
      <c r="Q526" s="74">
        <f t="shared" si="598"/>
        <v>0</v>
      </c>
      <c r="R526" s="74">
        <f t="shared" si="598"/>
        <v>0</v>
      </c>
      <c r="S526" s="74">
        <f t="shared" si="598"/>
        <v>645</v>
      </c>
      <c r="T526" s="74">
        <f t="shared" si="598"/>
        <v>0</v>
      </c>
      <c r="U526" s="74">
        <f t="shared" si="598"/>
        <v>0</v>
      </c>
      <c r="V526" s="74">
        <f t="shared" si="598"/>
        <v>645</v>
      </c>
      <c r="W526" s="74">
        <f t="shared" si="598"/>
        <v>0</v>
      </c>
      <c r="X526" s="74">
        <f t="shared" si="598"/>
        <v>0</v>
      </c>
      <c r="Y526" s="74">
        <f t="shared" si="598"/>
        <v>0</v>
      </c>
      <c r="Z526" s="74">
        <f t="shared" si="598"/>
        <v>645</v>
      </c>
      <c r="AA526" s="74">
        <f t="shared" si="598"/>
        <v>0</v>
      </c>
      <c r="AB526" s="74">
        <f t="shared" si="598"/>
        <v>0</v>
      </c>
      <c r="AC526" s="74">
        <f t="shared" si="598"/>
        <v>0</v>
      </c>
      <c r="AD526" s="74">
        <f t="shared" si="598"/>
        <v>0</v>
      </c>
      <c r="AE526" s="74">
        <f t="shared" si="598"/>
        <v>0</v>
      </c>
      <c r="AF526" s="74">
        <f t="shared" si="598"/>
        <v>0</v>
      </c>
      <c r="AG526" s="74">
        <f t="shared" si="598"/>
        <v>0</v>
      </c>
      <c r="AH526" s="74">
        <f t="shared" si="598"/>
        <v>645</v>
      </c>
      <c r="AI526" s="74">
        <f t="shared" si="598"/>
        <v>0</v>
      </c>
      <c r="AJ526" s="74">
        <f t="shared" si="598"/>
        <v>0</v>
      </c>
      <c r="AK526" s="74">
        <f t="shared" si="598"/>
        <v>0</v>
      </c>
      <c r="AL526" s="74">
        <f t="shared" si="598"/>
        <v>0</v>
      </c>
      <c r="AM526" s="74">
        <f t="shared" si="598"/>
        <v>0</v>
      </c>
      <c r="AN526" s="74">
        <f t="shared" si="598"/>
        <v>645</v>
      </c>
      <c r="AO526" s="74">
        <f t="shared" si="598"/>
        <v>0</v>
      </c>
      <c r="AP526" s="74">
        <f t="shared" si="598"/>
        <v>0</v>
      </c>
      <c r="AQ526" s="74">
        <f t="shared" si="598"/>
        <v>0</v>
      </c>
      <c r="AR526" s="74">
        <f t="shared" si="598"/>
        <v>645</v>
      </c>
      <c r="AS526" s="74">
        <f t="shared" si="598"/>
        <v>0</v>
      </c>
      <c r="AT526" s="74">
        <f t="shared" si="598"/>
        <v>0</v>
      </c>
      <c r="AU526" s="74">
        <f t="shared" si="598"/>
        <v>0</v>
      </c>
      <c r="AV526" s="74">
        <f t="shared" si="598"/>
        <v>0</v>
      </c>
      <c r="AW526" s="74">
        <f t="shared" si="598"/>
        <v>645</v>
      </c>
      <c r="AX526" s="74">
        <f t="shared" si="598"/>
        <v>0</v>
      </c>
      <c r="AY526" s="74">
        <f t="shared" si="598"/>
        <v>0</v>
      </c>
      <c r="AZ526" s="74">
        <f t="shared" si="598"/>
        <v>0</v>
      </c>
      <c r="BA526" s="74">
        <f t="shared" si="598"/>
        <v>0</v>
      </c>
      <c r="BB526" s="74">
        <f t="shared" si="598"/>
        <v>0</v>
      </c>
      <c r="BC526" s="74">
        <f t="shared" si="598"/>
        <v>0</v>
      </c>
      <c r="BD526" s="74">
        <f t="shared" si="598"/>
        <v>645</v>
      </c>
      <c r="BE526" s="74">
        <f t="shared" si="598"/>
        <v>0</v>
      </c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</row>
    <row r="527" spans="1:72" s="29" customFormat="1" ht="100.5" customHeight="1">
      <c r="A527" s="82" t="s">
        <v>253</v>
      </c>
      <c r="B527" s="83" t="s">
        <v>3</v>
      </c>
      <c r="C527" s="83" t="s">
        <v>150</v>
      </c>
      <c r="D527" s="84" t="s">
        <v>219</v>
      </c>
      <c r="E527" s="83" t="s">
        <v>144</v>
      </c>
      <c r="F527" s="74"/>
      <c r="G527" s="74"/>
      <c r="H527" s="74"/>
      <c r="I527" s="74"/>
      <c r="J527" s="74"/>
      <c r="K527" s="176"/>
      <c r="L527" s="176"/>
      <c r="M527" s="74"/>
      <c r="N527" s="75"/>
      <c r="O527" s="74">
        <f>P527-M527</f>
        <v>645</v>
      </c>
      <c r="P527" s="74">
        <v>645</v>
      </c>
      <c r="Q527" s="74"/>
      <c r="R527" s="176"/>
      <c r="S527" s="74">
        <f>P527+R527</f>
        <v>645</v>
      </c>
      <c r="T527" s="74"/>
      <c r="U527" s="177"/>
      <c r="V527" s="74">
        <f>U527+S527</f>
        <v>645</v>
      </c>
      <c r="W527" s="74">
        <f>T527</f>
        <v>0</v>
      </c>
      <c r="X527" s="180"/>
      <c r="Y527" s="180"/>
      <c r="Z527" s="74">
        <f>V527+X527+Y527</f>
        <v>645</v>
      </c>
      <c r="AA527" s="74">
        <f>W527+Y527</f>
        <v>0</v>
      </c>
      <c r="AB527" s="177"/>
      <c r="AC527" s="177"/>
      <c r="AD527" s="177"/>
      <c r="AE527" s="177"/>
      <c r="AF527" s="177"/>
      <c r="AG527" s="177"/>
      <c r="AH527" s="74">
        <f>Z527+AB527+AC527+AD527+AE527+AF527+AG527</f>
        <v>645</v>
      </c>
      <c r="AI527" s="74">
        <f>AA527+AG527</f>
        <v>0</v>
      </c>
      <c r="AJ527" s="74"/>
      <c r="AK527" s="74"/>
      <c r="AL527" s="177"/>
      <c r="AM527" s="177"/>
      <c r="AN527" s="74">
        <f>AH527+AJ527+AK527+AL527+AM527</f>
        <v>645</v>
      </c>
      <c r="AO527" s="74">
        <f>AI527+AM527</f>
        <v>0</v>
      </c>
      <c r="AP527" s="178"/>
      <c r="AQ527" s="178"/>
      <c r="AR527" s="74">
        <f>AN527+AP527+AQ527</f>
        <v>645</v>
      </c>
      <c r="AS527" s="74">
        <f>AO527+AQ527</f>
        <v>0</v>
      </c>
      <c r="AT527" s="177"/>
      <c r="AU527" s="177"/>
      <c r="AV527" s="177"/>
      <c r="AW527" s="74">
        <f>AR527+AT527+AU527+AV527</f>
        <v>645</v>
      </c>
      <c r="AX527" s="74">
        <f>AS527+AV527</f>
        <v>0</v>
      </c>
      <c r="AY527" s="74"/>
      <c r="AZ527" s="74"/>
      <c r="BA527" s="74"/>
      <c r="BB527" s="178"/>
      <c r="BC527" s="178"/>
      <c r="BD527" s="74">
        <f>AW527+AY527+AZ527+BA527+BB527+BC527</f>
        <v>645</v>
      </c>
      <c r="BE527" s="74">
        <f>AX527+BC527</f>
        <v>0</v>
      </c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</row>
    <row r="528" spans="1:72" s="29" customFormat="1" ht="38.25" customHeight="1">
      <c r="A528" s="82" t="s">
        <v>121</v>
      </c>
      <c r="B528" s="83" t="s">
        <v>3</v>
      </c>
      <c r="C528" s="83" t="s">
        <v>150</v>
      </c>
      <c r="D528" s="84" t="s">
        <v>122</v>
      </c>
      <c r="E528" s="83"/>
      <c r="F528" s="85">
        <f aca="true" t="shared" si="599" ref="F528:L528">F529+F530+F531+F535</f>
        <v>54400</v>
      </c>
      <c r="G528" s="85">
        <f t="shared" si="599"/>
        <v>-6931</v>
      </c>
      <c r="H528" s="85">
        <f t="shared" si="599"/>
        <v>47469</v>
      </c>
      <c r="I528" s="85">
        <f t="shared" si="599"/>
        <v>0</v>
      </c>
      <c r="J528" s="85">
        <f t="shared" si="599"/>
        <v>51447</v>
      </c>
      <c r="K528" s="85">
        <f t="shared" si="599"/>
        <v>0</v>
      </c>
      <c r="L528" s="85">
        <f t="shared" si="599"/>
        <v>0</v>
      </c>
      <c r="M528" s="85">
        <f>M529+M530+M531+M533+M535</f>
        <v>47469</v>
      </c>
      <c r="N528" s="85">
        <f>N529+N530+N531+N533+N535</f>
        <v>0</v>
      </c>
      <c r="O528" s="85">
        <f aca="true" t="shared" si="600" ref="O528:T528">O529+O530+O531+O533+O535+O537+O544+O548</f>
        <v>-11828</v>
      </c>
      <c r="P528" s="85">
        <f t="shared" si="600"/>
        <v>35641</v>
      </c>
      <c r="Q528" s="85">
        <f t="shared" si="600"/>
        <v>0</v>
      </c>
      <c r="R528" s="85">
        <f t="shared" si="600"/>
        <v>0</v>
      </c>
      <c r="S528" s="85">
        <f t="shared" si="600"/>
        <v>35641</v>
      </c>
      <c r="T528" s="85">
        <f t="shared" si="600"/>
        <v>0</v>
      </c>
      <c r="U528" s="85">
        <f aca="true" t="shared" si="601" ref="U528:AN528">U529+U530+U531+U533+U535+U537+U544+U548</f>
        <v>31</v>
      </c>
      <c r="V528" s="85">
        <f t="shared" si="601"/>
        <v>35672</v>
      </c>
      <c r="W528" s="85">
        <f t="shared" si="601"/>
        <v>0</v>
      </c>
      <c r="X528" s="85">
        <f t="shared" si="601"/>
        <v>0</v>
      </c>
      <c r="Y528" s="85">
        <f t="shared" si="601"/>
        <v>0</v>
      </c>
      <c r="Z528" s="85">
        <f t="shared" si="601"/>
        <v>35672</v>
      </c>
      <c r="AA528" s="85">
        <f t="shared" si="601"/>
        <v>0</v>
      </c>
      <c r="AB528" s="85">
        <f t="shared" si="601"/>
        <v>0</v>
      </c>
      <c r="AC528" s="85">
        <f t="shared" si="601"/>
        <v>0</v>
      </c>
      <c r="AD528" s="85">
        <f t="shared" si="601"/>
        <v>0</v>
      </c>
      <c r="AE528" s="85">
        <f t="shared" si="601"/>
        <v>0</v>
      </c>
      <c r="AF528" s="85">
        <f t="shared" si="601"/>
        <v>0</v>
      </c>
      <c r="AG528" s="85">
        <f t="shared" si="601"/>
        <v>0</v>
      </c>
      <c r="AH528" s="85">
        <f t="shared" si="601"/>
        <v>35672</v>
      </c>
      <c r="AI528" s="85">
        <f t="shared" si="601"/>
        <v>0</v>
      </c>
      <c r="AJ528" s="85">
        <f t="shared" si="601"/>
        <v>350</v>
      </c>
      <c r="AK528" s="85">
        <f t="shared" si="601"/>
        <v>0</v>
      </c>
      <c r="AL528" s="85">
        <f t="shared" si="601"/>
        <v>0</v>
      </c>
      <c r="AM528" s="85">
        <f t="shared" si="601"/>
        <v>0</v>
      </c>
      <c r="AN528" s="85">
        <f t="shared" si="601"/>
        <v>36022</v>
      </c>
      <c r="AO528" s="85">
        <f>AO529+AO530+AO531+AO533+AO535+AO537+AO544+AO548</f>
        <v>0</v>
      </c>
      <c r="AP528" s="85">
        <f>AP529+AP530+AP531+AP533+AP535+AP537+AP544+AP548</f>
        <v>0</v>
      </c>
      <c r="AQ528" s="85">
        <f>AQ529+AQ530+AQ531+AQ533+AQ535+AQ537+AQ544+AQ548</f>
        <v>0</v>
      </c>
      <c r="AR528" s="85">
        <f>AR529+AR530+AR531+AR533+AR535+AR537+AR544+AR548</f>
        <v>36022</v>
      </c>
      <c r="AS528" s="85">
        <f aca="true" t="shared" si="602" ref="AS528:BE528">AS529+AS530+AS531+AS533+AS535+AS537+AS544+AS548</f>
        <v>0</v>
      </c>
      <c r="AT528" s="85">
        <f t="shared" si="602"/>
        <v>0</v>
      </c>
      <c r="AU528" s="85">
        <f t="shared" si="602"/>
        <v>0</v>
      </c>
      <c r="AV528" s="85">
        <f t="shared" si="602"/>
        <v>0</v>
      </c>
      <c r="AW528" s="85">
        <f t="shared" si="602"/>
        <v>36022</v>
      </c>
      <c r="AX528" s="85">
        <f t="shared" si="602"/>
        <v>0</v>
      </c>
      <c r="AY528" s="85">
        <f t="shared" si="602"/>
        <v>0</v>
      </c>
      <c r="AZ528" s="85">
        <f t="shared" si="602"/>
        <v>0</v>
      </c>
      <c r="BA528" s="85">
        <f>BA529+BA530+BA531+BA533+BA535+BA537+BA544+BA548</f>
        <v>9</v>
      </c>
      <c r="BB528" s="85">
        <f t="shared" si="602"/>
        <v>0</v>
      </c>
      <c r="BC528" s="85">
        <f t="shared" si="602"/>
        <v>0</v>
      </c>
      <c r="BD528" s="85">
        <f t="shared" si="602"/>
        <v>36031</v>
      </c>
      <c r="BE528" s="85">
        <f t="shared" si="602"/>
        <v>0</v>
      </c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</row>
    <row r="529" spans="1:72" s="29" customFormat="1" ht="57" customHeight="1" hidden="1">
      <c r="A529" s="82" t="s">
        <v>137</v>
      </c>
      <c r="B529" s="83" t="s">
        <v>3</v>
      </c>
      <c r="C529" s="83" t="s">
        <v>150</v>
      </c>
      <c r="D529" s="84" t="s">
        <v>122</v>
      </c>
      <c r="E529" s="83" t="s">
        <v>138</v>
      </c>
      <c r="F529" s="74">
        <v>51395</v>
      </c>
      <c r="G529" s="74">
        <f>H529-F529</f>
        <v>-7016</v>
      </c>
      <c r="H529" s="74">
        <f>1070+220+41500+387+590+1366-838+47+37</f>
        <v>44379</v>
      </c>
      <c r="I529" s="74"/>
      <c r="J529" s="74">
        <f>1137+230+45102+402+630+1463-897+39+51</f>
        <v>48157</v>
      </c>
      <c r="K529" s="176"/>
      <c r="L529" s="176"/>
      <c r="M529" s="74">
        <f>H529+K529</f>
        <v>44379</v>
      </c>
      <c r="N529" s="75"/>
      <c r="O529" s="74">
        <f>P529-M529</f>
        <v>-44379</v>
      </c>
      <c r="P529" s="74"/>
      <c r="Q529" s="74"/>
      <c r="R529" s="176"/>
      <c r="S529" s="74">
        <f>P529+R529</f>
        <v>0</v>
      </c>
      <c r="T529" s="74"/>
      <c r="U529" s="74">
        <f>R529+T529</f>
        <v>0</v>
      </c>
      <c r="V529" s="74">
        <f>S529+U529</f>
        <v>0</v>
      </c>
      <c r="W529" s="74">
        <f aca="true" t="shared" si="603" ref="W529:AA530">T529+V529</f>
        <v>0</v>
      </c>
      <c r="X529" s="74">
        <f t="shared" si="603"/>
        <v>0</v>
      </c>
      <c r="Y529" s="74">
        <f t="shared" si="603"/>
        <v>0</v>
      </c>
      <c r="Z529" s="74">
        <f t="shared" si="603"/>
        <v>0</v>
      </c>
      <c r="AA529" s="74">
        <f t="shared" si="603"/>
        <v>0</v>
      </c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  <c r="AL529" s="177"/>
      <c r="AM529" s="177"/>
      <c r="AN529" s="177"/>
      <c r="AO529" s="177"/>
      <c r="AP529" s="178"/>
      <c r="AQ529" s="178"/>
      <c r="AR529" s="178"/>
      <c r="AS529" s="178"/>
      <c r="AT529" s="177"/>
      <c r="AU529" s="177"/>
      <c r="AV529" s="177"/>
      <c r="AW529" s="177"/>
      <c r="AX529" s="177"/>
      <c r="AY529" s="178"/>
      <c r="AZ529" s="178"/>
      <c r="BA529" s="178"/>
      <c r="BB529" s="178"/>
      <c r="BC529" s="178"/>
      <c r="BD529" s="178"/>
      <c r="BE529" s="17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</row>
    <row r="530" spans="1:72" s="29" customFormat="1" ht="21" customHeight="1" hidden="1">
      <c r="A530" s="82" t="s">
        <v>10</v>
      </c>
      <c r="B530" s="83" t="s">
        <v>3</v>
      </c>
      <c r="C530" s="83" t="s">
        <v>150</v>
      </c>
      <c r="D530" s="84" t="s">
        <v>122</v>
      </c>
      <c r="E530" s="83" t="s">
        <v>17</v>
      </c>
      <c r="F530" s="74"/>
      <c r="G530" s="74">
        <f>H530-F530</f>
        <v>90</v>
      </c>
      <c r="H530" s="74">
        <v>90</v>
      </c>
      <c r="I530" s="74"/>
      <c r="J530" s="74">
        <v>90</v>
      </c>
      <c r="K530" s="176"/>
      <c r="L530" s="176"/>
      <c r="M530" s="74">
        <f>H530+K530</f>
        <v>90</v>
      </c>
      <c r="N530" s="75"/>
      <c r="O530" s="74">
        <f>P530-M530</f>
        <v>-90</v>
      </c>
      <c r="P530" s="74"/>
      <c r="Q530" s="74"/>
      <c r="R530" s="176"/>
      <c r="S530" s="74">
        <f>P530+R530</f>
        <v>0</v>
      </c>
      <c r="T530" s="74"/>
      <c r="U530" s="74">
        <f>R530+T530</f>
        <v>0</v>
      </c>
      <c r="V530" s="74">
        <f>S530+U530</f>
        <v>0</v>
      </c>
      <c r="W530" s="74">
        <f t="shared" si="603"/>
        <v>0</v>
      </c>
      <c r="X530" s="74">
        <f t="shared" si="603"/>
        <v>0</v>
      </c>
      <c r="Y530" s="74">
        <f t="shared" si="603"/>
        <v>0</v>
      </c>
      <c r="Z530" s="74">
        <f t="shared" si="603"/>
        <v>0</v>
      </c>
      <c r="AA530" s="74">
        <f t="shared" si="603"/>
        <v>0</v>
      </c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  <c r="AL530" s="177"/>
      <c r="AM530" s="177"/>
      <c r="AN530" s="177"/>
      <c r="AO530" s="177"/>
      <c r="AP530" s="178"/>
      <c r="AQ530" s="178"/>
      <c r="AR530" s="178"/>
      <c r="AS530" s="178"/>
      <c r="AT530" s="177"/>
      <c r="AU530" s="177"/>
      <c r="AV530" s="177"/>
      <c r="AW530" s="177"/>
      <c r="AX530" s="177"/>
      <c r="AY530" s="178"/>
      <c r="AZ530" s="178"/>
      <c r="BA530" s="178"/>
      <c r="BB530" s="178"/>
      <c r="BC530" s="178"/>
      <c r="BD530" s="178"/>
      <c r="BE530" s="17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</row>
    <row r="531" spans="1:72" s="29" customFormat="1" ht="55.5" customHeight="1" hidden="1">
      <c r="A531" s="82" t="s">
        <v>261</v>
      </c>
      <c r="B531" s="83" t="s">
        <v>3</v>
      </c>
      <c r="C531" s="83" t="s">
        <v>150</v>
      </c>
      <c r="D531" s="84" t="s">
        <v>186</v>
      </c>
      <c r="E531" s="83"/>
      <c r="F531" s="85">
        <f aca="true" t="shared" si="604" ref="F531:AA531">F532</f>
        <v>1500</v>
      </c>
      <c r="G531" s="85">
        <f t="shared" si="604"/>
        <v>0</v>
      </c>
      <c r="H531" s="85">
        <f t="shared" si="604"/>
        <v>1500</v>
      </c>
      <c r="I531" s="85">
        <f t="shared" si="604"/>
        <v>0</v>
      </c>
      <c r="J531" s="85">
        <f t="shared" si="604"/>
        <v>1600</v>
      </c>
      <c r="K531" s="85">
        <f t="shared" si="604"/>
        <v>0</v>
      </c>
      <c r="L531" s="85">
        <f t="shared" si="604"/>
        <v>0</v>
      </c>
      <c r="M531" s="85">
        <f t="shared" si="604"/>
        <v>1500</v>
      </c>
      <c r="N531" s="85">
        <f t="shared" si="604"/>
        <v>0</v>
      </c>
      <c r="O531" s="85">
        <f t="shared" si="604"/>
        <v>-1500</v>
      </c>
      <c r="P531" s="85">
        <f t="shared" si="604"/>
        <v>0</v>
      </c>
      <c r="Q531" s="85">
        <f t="shared" si="604"/>
        <v>0</v>
      </c>
      <c r="R531" s="85">
        <f t="shared" si="604"/>
        <v>0</v>
      </c>
      <c r="S531" s="85">
        <f t="shared" si="604"/>
        <v>0</v>
      </c>
      <c r="T531" s="85">
        <f t="shared" si="604"/>
        <v>0</v>
      </c>
      <c r="U531" s="85">
        <f t="shared" si="604"/>
        <v>0</v>
      </c>
      <c r="V531" s="85">
        <f t="shared" si="604"/>
        <v>0</v>
      </c>
      <c r="W531" s="85">
        <f t="shared" si="604"/>
        <v>0</v>
      </c>
      <c r="X531" s="85">
        <f t="shared" si="604"/>
        <v>0</v>
      </c>
      <c r="Y531" s="85">
        <f t="shared" si="604"/>
        <v>0</v>
      </c>
      <c r="Z531" s="85">
        <f t="shared" si="604"/>
        <v>0</v>
      </c>
      <c r="AA531" s="85">
        <f t="shared" si="604"/>
        <v>0</v>
      </c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/>
      <c r="AM531" s="177"/>
      <c r="AN531" s="177"/>
      <c r="AO531" s="177"/>
      <c r="AP531" s="178"/>
      <c r="AQ531" s="178"/>
      <c r="AR531" s="178"/>
      <c r="AS531" s="178"/>
      <c r="AT531" s="177"/>
      <c r="AU531" s="177"/>
      <c r="AV531" s="177"/>
      <c r="AW531" s="177"/>
      <c r="AX531" s="177"/>
      <c r="AY531" s="178"/>
      <c r="AZ531" s="178"/>
      <c r="BA531" s="178"/>
      <c r="BB531" s="178"/>
      <c r="BC531" s="178"/>
      <c r="BD531" s="178"/>
      <c r="BE531" s="17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</row>
    <row r="532" spans="1:72" s="29" customFormat="1" ht="71.25" customHeight="1" hidden="1">
      <c r="A532" s="82" t="s">
        <v>253</v>
      </c>
      <c r="B532" s="83" t="s">
        <v>3</v>
      </c>
      <c r="C532" s="83" t="s">
        <v>150</v>
      </c>
      <c r="D532" s="84" t="s">
        <v>186</v>
      </c>
      <c r="E532" s="83" t="s">
        <v>144</v>
      </c>
      <c r="F532" s="74">
        <v>1500</v>
      </c>
      <c r="G532" s="74">
        <f>H532-F532</f>
        <v>0</v>
      </c>
      <c r="H532" s="74">
        <v>1500</v>
      </c>
      <c r="I532" s="74"/>
      <c r="J532" s="74">
        <v>1600</v>
      </c>
      <c r="K532" s="176"/>
      <c r="L532" s="176"/>
      <c r="M532" s="74">
        <f>H532+K532</f>
        <v>1500</v>
      </c>
      <c r="N532" s="75"/>
      <c r="O532" s="74">
        <f>P532-M532</f>
        <v>-1500</v>
      </c>
      <c r="P532" s="74"/>
      <c r="Q532" s="74"/>
      <c r="R532" s="176"/>
      <c r="S532" s="74">
        <f>P532+R532</f>
        <v>0</v>
      </c>
      <c r="T532" s="74"/>
      <c r="U532" s="74">
        <f aca="true" t="shared" si="605" ref="U532:AA532">R532+T532</f>
        <v>0</v>
      </c>
      <c r="V532" s="74">
        <f t="shared" si="605"/>
        <v>0</v>
      </c>
      <c r="W532" s="74">
        <f t="shared" si="605"/>
        <v>0</v>
      </c>
      <c r="X532" s="74">
        <f t="shared" si="605"/>
        <v>0</v>
      </c>
      <c r="Y532" s="74">
        <f t="shared" si="605"/>
        <v>0</v>
      </c>
      <c r="Z532" s="74">
        <f t="shared" si="605"/>
        <v>0</v>
      </c>
      <c r="AA532" s="74">
        <f t="shared" si="605"/>
        <v>0</v>
      </c>
      <c r="AB532" s="177"/>
      <c r="AC532" s="177"/>
      <c r="AD532" s="177"/>
      <c r="AE532" s="177"/>
      <c r="AF532" s="177"/>
      <c r="AG532" s="177"/>
      <c r="AH532" s="177"/>
      <c r="AI532" s="177"/>
      <c r="AJ532" s="177"/>
      <c r="AK532" s="177"/>
      <c r="AL532" s="177"/>
      <c r="AM532" s="177"/>
      <c r="AN532" s="177"/>
      <c r="AO532" s="177"/>
      <c r="AP532" s="178"/>
      <c r="AQ532" s="178"/>
      <c r="AR532" s="178"/>
      <c r="AS532" s="178"/>
      <c r="AT532" s="177"/>
      <c r="AU532" s="177"/>
      <c r="AV532" s="177"/>
      <c r="AW532" s="177"/>
      <c r="AX532" s="177"/>
      <c r="AY532" s="178"/>
      <c r="AZ532" s="178"/>
      <c r="BA532" s="178"/>
      <c r="BB532" s="178"/>
      <c r="BC532" s="178"/>
      <c r="BD532" s="178"/>
      <c r="BE532" s="17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</row>
    <row r="533" spans="1:72" s="29" customFormat="1" ht="69" customHeight="1" hidden="1">
      <c r="A533" s="82" t="s">
        <v>260</v>
      </c>
      <c r="B533" s="83" t="s">
        <v>3</v>
      </c>
      <c r="C533" s="83" t="s">
        <v>150</v>
      </c>
      <c r="D533" s="84" t="s">
        <v>186</v>
      </c>
      <c r="E533" s="83"/>
      <c r="F533" s="74"/>
      <c r="G533" s="74"/>
      <c r="H533" s="74"/>
      <c r="I533" s="74"/>
      <c r="J533" s="74"/>
      <c r="K533" s="176"/>
      <c r="L533" s="176"/>
      <c r="M533" s="74">
        <f>M534</f>
        <v>0</v>
      </c>
      <c r="N533" s="75">
        <f>N534</f>
        <v>0</v>
      </c>
      <c r="O533" s="74">
        <f>O534</f>
        <v>0</v>
      </c>
      <c r="P533" s="74">
        <f>P534</f>
        <v>0</v>
      </c>
      <c r="Q533" s="74">
        <f>Q534</f>
        <v>0</v>
      </c>
      <c r="R533" s="176"/>
      <c r="S533" s="176"/>
      <c r="T533" s="74">
        <f>T534</f>
        <v>0</v>
      </c>
      <c r="U533" s="176"/>
      <c r="V533" s="176"/>
      <c r="W533" s="176"/>
      <c r="X533" s="176"/>
      <c r="Y533" s="176"/>
      <c r="Z533" s="176"/>
      <c r="AA533" s="176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  <c r="AL533" s="177"/>
      <c r="AM533" s="177"/>
      <c r="AN533" s="177"/>
      <c r="AO533" s="177"/>
      <c r="AP533" s="178"/>
      <c r="AQ533" s="178"/>
      <c r="AR533" s="178"/>
      <c r="AS533" s="178"/>
      <c r="AT533" s="177"/>
      <c r="AU533" s="177"/>
      <c r="AV533" s="177"/>
      <c r="AW533" s="177"/>
      <c r="AX533" s="177"/>
      <c r="AY533" s="178"/>
      <c r="AZ533" s="178"/>
      <c r="BA533" s="178"/>
      <c r="BB533" s="178"/>
      <c r="BC533" s="178"/>
      <c r="BD533" s="178"/>
      <c r="BE533" s="17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</row>
    <row r="534" spans="1:72" s="29" customFormat="1" ht="85.5" customHeight="1" hidden="1">
      <c r="A534" s="82" t="s">
        <v>253</v>
      </c>
      <c r="B534" s="83" t="s">
        <v>3</v>
      </c>
      <c r="C534" s="83" t="s">
        <v>150</v>
      </c>
      <c r="D534" s="84" t="s">
        <v>186</v>
      </c>
      <c r="E534" s="83" t="s">
        <v>144</v>
      </c>
      <c r="F534" s="74"/>
      <c r="G534" s="74"/>
      <c r="H534" s="74"/>
      <c r="I534" s="74"/>
      <c r="J534" s="74"/>
      <c r="K534" s="176"/>
      <c r="L534" s="176"/>
      <c r="M534" s="74"/>
      <c r="N534" s="75"/>
      <c r="O534" s="74">
        <f>P534-M534</f>
        <v>0</v>
      </c>
      <c r="P534" s="74"/>
      <c r="Q534" s="74"/>
      <c r="R534" s="176"/>
      <c r="S534" s="176"/>
      <c r="T534" s="74"/>
      <c r="U534" s="176"/>
      <c r="V534" s="176"/>
      <c r="W534" s="176"/>
      <c r="X534" s="176"/>
      <c r="Y534" s="176"/>
      <c r="Z534" s="176"/>
      <c r="AA534" s="176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8"/>
      <c r="AQ534" s="178"/>
      <c r="AR534" s="178"/>
      <c r="AS534" s="178"/>
      <c r="AT534" s="177"/>
      <c r="AU534" s="177"/>
      <c r="AV534" s="177"/>
      <c r="AW534" s="177"/>
      <c r="AX534" s="177"/>
      <c r="AY534" s="178"/>
      <c r="AZ534" s="178"/>
      <c r="BA534" s="178"/>
      <c r="BB534" s="178"/>
      <c r="BC534" s="178"/>
      <c r="BD534" s="178"/>
      <c r="BE534" s="17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</row>
    <row r="535" spans="1:72" s="29" customFormat="1" ht="84.75" customHeight="1" hidden="1">
      <c r="A535" s="82" t="s">
        <v>256</v>
      </c>
      <c r="B535" s="83" t="s">
        <v>3</v>
      </c>
      <c r="C535" s="83" t="s">
        <v>150</v>
      </c>
      <c r="D535" s="84" t="s">
        <v>187</v>
      </c>
      <c r="E535" s="83"/>
      <c r="F535" s="85">
        <f aca="true" t="shared" si="606" ref="F535:AA535">F536</f>
        <v>1505</v>
      </c>
      <c r="G535" s="85">
        <f t="shared" si="606"/>
        <v>-5</v>
      </c>
      <c r="H535" s="85">
        <f t="shared" si="606"/>
        <v>1500</v>
      </c>
      <c r="I535" s="85">
        <f t="shared" si="606"/>
        <v>0</v>
      </c>
      <c r="J535" s="85">
        <f t="shared" si="606"/>
        <v>1600</v>
      </c>
      <c r="K535" s="85">
        <f t="shared" si="606"/>
        <v>0</v>
      </c>
      <c r="L535" s="85">
        <f t="shared" si="606"/>
        <v>0</v>
      </c>
      <c r="M535" s="85">
        <f t="shared" si="606"/>
        <v>1500</v>
      </c>
      <c r="N535" s="85">
        <f t="shared" si="606"/>
        <v>0</v>
      </c>
      <c r="O535" s="85">
        <f t="shared" si="606"/>
        <v>-1500</v>
      </c>
      <c r="P535" s="85">
        <f t="shared" si="606"/>
        <v>0</v>
      </c>
      <c r="Q535" s="85">
        <f t="shared" si="606"/>
        <v>0</v>
      </c>
      <c r="R535" s="85">
        <f t="shared" si="606"/>
        <v>0</v>
      </c>
      <c r="S535" s="85">
        <f t="shared" si="606"/>
        <v>0</v>
      </c>
      <c r="T535" s="85">
        <f t="shared" si="606"/>
        <v>0</v>
      </c>
      <c r="U535" s="85">
        <f t="shared" si="606"/>
        <v>0</v>
      </c>
      <c r="V535" s="85">
        <f t="shared" si="606"/>
        <v>0</v>
      </c>
      <c r="W535" s="85">
        <f t="shared" si="606"/>
        <v>0</v>
      </c>
      <c r="X535" s="85">
        <f t="shared" si="606"/>
        <v>0</v>
      </c>
      <c r="Y535" s="85">
        <f t="shared" si="606"/>
        <v>0</v>
      </c>
      <c r="Z535" s="85">
        <f t="shared" si="606"/>
        <v>0</v>
      </c>
      <c r="AA535" s="85">
        <f t="shared" si="606"/>
        <v>0</v>
      </c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  <c r="AL535" s="177"/>
      <c r="AM535" s="177"/>
      <c r="AN535" s="177"/>
      <c r="AO535" s="177"/>
      <c r="AP535" s="178"/>
      <c r="AQ535" s="178"/>
      <c r="AR535" s="178"/>
      <c r="AS535" s="178"/>
      <c r="AT535" s="177"/>
      <c r="AU535" s="177"/>
      <c r="AV535" s="177"/>
      <c r="AW535" s="177"/>
      <c r="AX535" s="177"/>
      <c r="AY535" s="178"/>
      <c r="AZ535" s="178"/>
      <c r="BA535" s="178"/>
      <c r="BB535" s="178"/>
      <c r="BC535" s="178"/>
      <c r="BD535" s="178"/>
      <c r="BE535" s="17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</row>
    <row r="536" spans="1:72" s="29" customFormat="1" ht="78" customHeight="1" hidden="1">
      <c r="A536" s="82" t="s">
        <v>253</v>
      </c>
      <c r="B536" s="83" t="s">
        <v>3</v>
      </c>
      <c r="C536" s="83" t="s">
        <v>150</v>
      </c>
      <c r="D536" s="84" t="s">
        <v>187</v>
      </c>
      <c r="E536" s="83" t="s">
        <v>144</v>
      </c>
      <c r="F536" s="74">
        <v>1505</v>
      </c>
      <c r="G536" s="74">
        <f>H536-F536</f>
        <v>-5</v>
      </c>
      <c r="H536" s="74">
        <v>1500</v>
      </c>
      <c r="I536" s="74"/>
      <c r="J536" s="74">
        <v>1600</v>
      </c>
      <c r="K536" s="176"/>
      <c r="L536" s="176"/>
      <c r="M536" s="74">
        <f>H536+K536</f>
        <v>1500</v>
      </c>
      <c r="N536" s="75"/>
      <c r="O536" s="74">
        <f>P536-M536</f>
        <v>-1500</v>
      </c>
      <c r="P536" s="74"/>
      <c r="Q536" s="74"/>
      <c r="R536" s="176"/>
      <c r="S536" s="74">
        <f>P536+R536</f>
        <v>0</v>
      </c>
      <c r="T536" s="74"/>
      <c r="U536" s="74">
        <f aca="true" t="shared" si="607" ref="U536:AA536">R536+T536</f>
        <v>0</v>
      </c>
      <c r="V536" s="74">
        <f t="shared" si="607"/>
        <v>0</v>
      </c>
      <c r="W536" s="74">
        <f t="shared" si="607"/>
        <v>0</v>
      </c>
      <c r="X536" s="74">
        <f t="shared" si="607"/>
        <v>0</v>
      </c>
      <c r="Y536" s="74">
        <f t="shared" si="607"/>
        <v>0</v>
      </c>
      <c r="Z536" s="74">
        <f t="shared" si="607"/>
        <v>0</v>
      </c>
      <c r="AA536" s="74">
        <f t="shared" si="607"/>
        <v>0</v>
      </c>
      <c r="AB536" s="177"/>
      <c r="AC536" s="177"/>
      <c r="AD536" s="177"/>
      <c r="AE536" s="177"/>
      <c r="AF536" s="177"/>
      <c r="AG536" s="177"/>
      <c r="AH536" s="177"/>
      <c r="AI536" s="177"/>
      <c r="AJ536" s="177"/>
      <c r="AK536" s="177"/>
      <c r="AL536" s="177"/>
      <c r="AM536" s="177"/>
      <c r="AN536" s="177"/>
      <c r="AO536" s="177"/>
      <c r="AP536" s="178"/>
      <c r="AQ536" s="178"/>
      <c r="AR536" s="178"/>
      <c r="AS536" s="178"/>
      <c r="AT536" s="177"/>
      <c r="AU536" s="177"/>
      <c r="AV536" s="177"/>
      <c r="AW536" s="177"/>
      <c r="AX536" s="177"/>
      <c r="AY536" s="178"/>
      <c r="AZ536" s="178"/>
      <c r="BA536" s="178"/>
      <c r="BB536" s="178"/>
      <c r="BC536" s="178"/>
      <c r="BD536" s="178"/>
      <c r="BE536" s="17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</row>
    <row r="537" spans="1:72" s="29" customFormat="1" ht="105.75" customHeight="1">
      <c r="A537" s="82" t="s">
        <v>296</v>
      </c>
      <c r="B537" s="83" t="s">
        <v>3</v>
      </c>
      <c r="C537" s="83" t="s">
        <v>150</v>
      </c>
      <c r="D537" s="84" t="s">
        <v>286</v>
      </c>
      <c r="E537" s="83"/>
      <c r="F537" s="74"/>
      <c r="G537" s="74"/>
      <c r="H537" s="74"/>
      <c r="I537" s="74"/>
      <c r="J537" s="74"/>
      <c r="K537" s="176"/>
      <c r="L537" s="176"/>
      <c r="M537" s="74"/>
      <c r="N537" s="75"/>
      <c r="O537" s="74">
        <f aca="true" t="shared" si="608" ref="O537:T537">O538+O540+O542</f>
        <v>35227</v>
      </c>
      <c r="P537" s="74">
        <f t="shared" si="608"/>
        <v>35227</v>
      </c>
      <c r="Q537" s="74">
        <f t="shared" si="608"/>
        <v>0</v>
      </c>
      <c r="R537" s="74">
        <f t="shared" si="608"/>
        <v>0</v>
      </c>
      <c r="S537" s="74">
        <f t="shared" si="608"/>
        <v>35227</v>
      </c>
      <c r="T537" s="74">
        <f t="shared" si="608"/>
        <v>0</v>
      </c>
      <c r="U537" s="74">
        <f aca="true" t="shared" si="609" ref="U537:Z537">U538+U540+U542</f>
        <v>31</v>
      </c>
      <c r="V537" s="74">
        <f t="shared" si="609"/>
        <v>35258</v>
      </c>
      <c r="W537" s="74">
        <f t="shared" si="609"/>
        <v>0</v>
      </c>
      <c r="X537" s="74">
        <f t="shared" si="609"/>
        <v>0</v>
      </c>
      <c r="Y537" s="74">
        <f t="shared" si="609"/>
        <v>0</v>
      </c>
      <c r="Z537" s="74">
        <f t="shared" si="609"/>
        <v>35258</v>
      </c>
      <c r="AA537" s="74">
        <f aca="true" t="shared" si="610" ref="AA537:AN537">AA538+AA540+AA542</f>
        <v>0</v>
      </c>
      <c r="AB537" s="74">
        <f t="shared" si="610"/>
        <v>0</v>
      </c>
      <c r="AC537" s="74">
        <f t="shared" si="610"/>
        <v>0</v>
      </c>
      <c r="AD537" s="74">
        <f t="shared" si="610"/>
        <v>0</v>
      </c>
      <c r="AE537" s="74">
        <f t="shared" si="610"/>
        <v>0</v>
      </c>
      <c r="AF537" s="74">
        <f t="shared" si="610"/>
        <v>0</v>
      </c>
      <c r="AG537" s="74">
        <f t="shared" si="610"/>
        <v>0</v>
      </c>
      <c r="AH537" s="74">
        <f t="shared" si="610"/>
        <v>35258</v>
      </c>
      <c r="AI537" s="74">
        <f t="shared" si="610"/>
        <v>0</v>
      </c>
      <c r="AJ537" s="74">
        <f t="shared" si="610"/>
        <v>350</v>
      </c>
      <c r="AK537" s="74">
        <f t="shared" si="610"/>
        <v>0</v>
      </c>
      <c r="AL537" s="74">
        <f t="shared" si="610"/>
        <v>0</v>
      </c>
      <c r="AM537" s="74">
        <f t="shared" si="610"/>
        <v>0</v>
      </c>
      <c r="AN537" s="74">
        <f t="shared" si="610"/>
        <v>35608</v>
      </c>
      <c r="AO537" s="74">
        <f aca="true" t="shared" si="611" ref="AO537:AW537">AO538+AO540+AO542</f>
        <v>0</v>
      </c>
      <c r="AP537" s="74">
        <f t="shared" si="611"/>
        <v>0</v>
      </c>
      <c r="AQ537" s="74">
        <f t="shared" si="611"/>
        <v>0</v>
      </c>
      <c r="AR537" s="74">
        <f t="shared" si="611"/>
        <v>35608</v>
      </c>
      <c r="AS537" s="74">
        <f t="shared" si="611"/>
        <v>0</v>
      </c>
      <c r="AT537" s="74">
        <f t="shared" si="611"/>
        <v>0</v>
      </c>
      <c r="AU537" s="74">
        <f t="shared" si="611"/>
        <v>0</v>
      </c>
      <c r="AV537" s="74">
        <f t="shared" si="611"/>
        <v>0</v>
      </c>
      <c r="AW537" s="74">
        <f t="shared" si="611"/>
        <v>35608</v>
      </c>
      <c r="AX537" s="74">
        <f aca="true" t="shared" si="612" ref="AX537:BE537">AX538+AX540+AX542</f>
        <v>0</v>
      </c>
      <c r="AY537" s="74">
        <f t="shared" si="612"/>
        <v>0</v>
      </c>
      <c r="AZ537" s="74">
        <f t="shared" si="612"/>
        <v>0</v>
      </c>
      <c r="BA537" s="74">
        <f>BA538+BA540+BA542</f>
        <v>9</v>
      </c>
      <c r="BB537" s="74">
        <f t="shared" si="612"/>
        <v>0</v>
      </c>
      <c r="BC537" s="74">
        <f t="shared" si="612"/>
        <v>0</v>
      </c>
      <c r="BD537" s="74">
        <f t="shared" si="612"/>
        <v>35617</v>
      </c>
      <c r="BE537" s="74">
        <f t="shared" si="612"/>
        <v>0</v>
      </c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</row>
    <row r="538" spans="1:72" s="29" customFormat="1" ht="87" customHeight="1">
      <c r="A538" s="82" t="s">
        <v>428</v>
      </c>
      <c r="B538" s="83" t="s">
        <v>3</v>
      </c>
      <c r="C538" s="83" t="s">
        <v>150</v>
      </c>
      <c r="D538" s="84" t="s">
        <v>287</v>
      </c>
      <c r="E538" s="83"/>
      <c r="F538" s="74"/>
      <c r="G538" s="74"/>
      <c r="H538" s="74"/>
      <c r="I538" s="74"/>
      <c r="J538" s="74"/>
      <c r="K538" s="176"/>
      <c r="L538" s="176"/>
      <c r="M538" s="74"/>
      <c r="N538" s="75"/>
      <c r="O538" s="74">
        <f aca="true" t="shared" si="613" ref="O538:BE538">O539</f>
        <v>240</v>
      </c>
      <c r="P538" s="74">
        <f t="shared" si="613"/>
        <v>240</v>
      </c>
      <c r="Q538" s="74">
        <f t="shared" si="613"/>
        <v>0</v>
      </c>
      <c r="R538" s="74">
        <f t="shared" si="613"/>
        <v>0</v>
      </c>
      <c r="S538" s="74">
        <f t="shared" si="613"/>
        <v>240</v>
      </c>
      <c r="T538" s="74">
        <f t="shared" si="613"/>
        <v>0</v>
      </c>
      <c r="U538" s="74">
        <f t="shared" si="613"/>
        <v>0</v>
      </c>
      <c r="V538" s="74">
        <f t="shared" si="613"/>
        <v>240</v>
      </c>
      <c r="W538" s="74">
        <f t="shared" si="613"/>
        <v>0</v>
      </c>
      <c r="X538" s="74">
        <f t="shared" si="613"/>
        <v>0</v>
      </c>
      <c r="Y538" s="74">
        <f t="shared" si="613"/>
        <v>0</v>
      </c>
      <c r="Z538" s="74">
        <f t="shared" si="613"/>
        <v>240</v>
      </c>
      <c r="AA538" s="74">
        <f t="shared" si="613"/>
        <v>0</v>
      </c>
      <c r="AB538" s="74">
        <f t="shared" si="613"/>
        <v>0</v>
      </c>
      <c r="AC538" s="74">
        <f t="shared" si="613"/>
        <v>0</v>
      </c>
      <c r="AD538" s="74">
        <f t="shared" si="613"/>
        <v>0</v>
      </c>
      <c r="AE538" s="74">
        <f t="shared" si="613"/>
        <v>0</v>
      </c>
      <c r="AF538" s="74">
        <f t="shared" si="613"/>
        <v>0</v>
      </c>
      <c r="AG538" s="74">
        <f t="shared" si="613"/>
        <v>0</v>
      </c>
      <c r="AH538" s="74">
        <f t="shared" si="613"/>
        <v>240</v>
      </c>
      <c r="AI538" s="74">
        <f t="shared" si="613"/>
        <v>0</v>
      </c>
      <c r="AJ538" s="74">
        <f t="shared" si="613"/>
        <v>390</v>
      </c>
      <c r="AK538" s="74">
        <f t="shared" si="613"/>
        <v>0</v>
      </c>
      <c r="AL538" s="74">
        <f t="shared" si="613"/>
        <v>0</v>
      </c>
      <c r="AM538" s="74">
        <f t="shared" si="613"/>
        <v>0</v>
      </c>
      <c r="AN538" s="74">
        <f t="shared" si="613"/>
        <v>630</v>
      </c>
      <c r="AO538" s="74">
        <f t="shared" si="613"/>
        <v>0</v>
      </c>
      <c r="AP538" s="74">
        <f t="shared" si="613"/>
        <v>0</v>
      </c>
      <c r="AQ538" s="74">
        <f t="shared" si="613"/>
        <v>0</v>
      </c>
      <c r="AR538" s="74">
        <f t="shared" si="613"/>
        <v>630</v>
      </c>
      <c r="AS538" s="74">
        <f t="shared" si="613"/>
        <v>0</v>
      </c>
      <c r="AT538" s="74">
        <f t="shared" si="613"/>
        <v>0</v>
      </c>
      <c r="AU538" s="74">
        <f t="shared" si="613"/>
        <v>0</v>
      </c>
      <c r="AV538" s="74">
        <f t="shared" si="613"/>
        <v>0</v>
      </c>
      <c r="AW538" s="74">
        <f t="shared" si="613"/>
        <v>630</v>
      </c>
      <c r="AX538" s="74">
        <f t="shared" si="613"/>
        <v>0</v>
      </c>
      <c r="AY538" s="74">
        <f t="shared" si="613"/>
        <v>0</v>
      </c>
      <c r="AZ538" s="74">
        <f t="shared" si="613"/>
        <v>0</v>
      </c>
      <c r="BA538" s="74">
        <f t="shared" si="613"/>
        <v>0</v>
      </c>
      <c r="BB538" s="74">
        <f t="shared" si="613"/>
        <v>0</v>
      </c>
      <c r="BC538" s="74">
        <f t="shared" si="613"/>
        <v>0</v>
      </c>
      <c r="BD538" s="74">
        <f t="shared" si="613"/>
        <v>630</v>
      </c>
      <c r="BE538" s="74">
        <f t="shared" si="613"/>
        <v>0</v>
      </c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</row>
    <row r="539" spans="1:72" s="29" customFormat="1" ht="106.5" customHeight="1">
      <c r="A539" s="82" t="s">
        <v>253</v>
      </c>
      <c r="B539" s="83" t="s">
        <v>3</v>
      </c>
      <c r="C539" s="83" t="s">
        <v>150</v>
      </c>
      <c r="D539" s="84" t="s">
        <v>287</v>
      </c>
      <c r="E539" s="83" t="s">
        <v>144</v>
      </c>
      <c r="F539" s="74"/>
      <c r="G539" s="74"/>
      <c r="H539" s="74"/>
      <c r="I539" s="74"/>
      <c r="J539" s="74"/>
      <c r="K539" s="176"/>
      <c r="L539" s="176"/>
      <c r="M539" s="74"/>
      <c r="N539" s="75"/>
      <c r="O539" s="74">
        <f>P539-M539</f>
        <v>240</v>
      </c>
      <c r="P539" s="74">
        <v>240</v>
      </c>
      <c r="Q539" s="74"/>
      <c r="R539" s="176"/>
      <c r="S539" s="74">
        <f>P539+R539</f>
        <v>240</v>
      </c>
      <c r="T539" s="74"/>
      <c r="U539" s="177"/>
      <c r="V539" s="74">
        <f>U539+S539</f>
        <v>240</v>
      </c>
      <c r="W539" s="74">
        <f>T539</f>
        <v>0</v>
      </c>
      <c r="X539" s="180"/>
      <c r="Y539" s="180"/>
      <c r="Z539" s="74">
        <f>V539+X539+Y539</f>
        <v>240</v>
      </c>
      <c r="AA539" s="74">
        <f>W539+Y539</f>
        <v>0</v>
      </c>
      <c r="AB539" s="177"/>
      <c r="AC539" s="177"/>
      <c r="AD539" s="177"/>
      <c r="AE539" s="177"/>
      <c r="AF539" s="177"/>
      <c r="AG539" s="177"/>
      <c r="AH539" s="74">
        <f>Z539+AB539+AC539+AD539+AE539+AF539+AG539</f>
        <v>240</v>
      </c>
      <c r="AI539" s="74">
        <f>AA539+AG539</f>
        <v>0</v>
      </c>
      <c r="AJ539" s="74">
        <v>390</v>
      </c>
      <c r="AK539" s="74"/>
      <c r="AL539" s="177"/>
      <c r="AM539" s="177"/>
      <c r="AN539" s="74">
        <f>AH539+AJ539+AK539+AL539+AM539</f>
        <v>630</v>
      </c>
      <c r="AO539" s="74">
        <f>AI539+AM539</f>
        <v>0</v>
      </c>
      <c r="AP539" s="178"/>
      <c r="AQ539" s="178"/>
      <c r="AR539" s="74">
        <f>AN539+AP539+AQ539</f>
        <v>630</v>
      </c>
      <c r="AS539" s="74">
        <f>AO539+AQ539</f>
        <v>0</v>
      </c>
      <c r="AT539" s="177"/>
      <c r="AU539" s="177"/>
      <c r="AV539" s="177"/>
      <c r="AW539" s="74">
        <f>AR539+AT539+AU539+AV539</f>
        <v>630</v>
      </c>
      <c r="AX539" s="74">
        <f>AS539+AV539</f>
        <v>0</v>
      </c>
      <c r="AY539" s="74"/>
      <c r="AZ539" s="74"/>
      <c r="BA539" s="74"/>
      <c r="BB539" s="178"/>
      <c r="BC539" s="178"/>
      <c r="BD539" s="74">
        <f>AW539+AY539+AZ539+BA539+BB539+BC539</f>
        <v>630</v>
      </c>
      <c r="BE539" s="74">
        <f>AX539+BC539</f>
        <v>0</v>
      </c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</row>
    <row r="540" spans="1:72" s="29" customFormat="1" ht="134.25" customHeight="1">
      <c r="A540" s="117" t="s">
        <v>429</v>
      </c>
      <c r="B540" s="83" t="s">
        <v>3</v>
      </c>
      <c r="C540" s="83" t="s">
        <v>150</v>
      </c>
      <c r="D540" s="84" t="s">
        <v>329</v>
      </c>
      <c r="E540" s="83"/>
      <c r="F540" s="74"/>
      <c r="G540" s="74"/>
      <c r="H540" s="74"/>
      <c r="I540" s="74"/>
      <c r="J540" s="74"/>
      <c r="K540" s="176"/>
      <c r="L540" s="176"/>
      <c r="M540" s="74"/>
      <c r="N540" s="75"/>
      <c r="O540" s="74">
        <f aca="true" t="shared" si="614" ref="O540:BE540">O541</f>
        <v>4000</v>
      </c>
      <c r="P540" s="74">
        <f t="shared" si="614"/>
        <v>4000</v>
      </c>
      <c r="Q540" s="74">
        <f t="shared" si="614"/>
        <v>0</v>
      </c>
      <c r="R540" s="74">
        <f t="shared" si="614"/>
        <v>0</v>
      </c>
      <c r="S540" s="74">
        <f t="shared" si="614"/>
        <v>4000</v>
      </c>
      <c r="T540" s="74">
        <f t="shared" si="614"/>
        <v>0</v>
      </c>
      <c r="U540" s="74">
        <f t="shared" si="614"/>
        <v>0</v>
      </c>
      <c r="V540" s="74">
        <f t="shared" si="614"/>
        <v>4000</v>
      </c>
      <c r="W540" s="74">
        <f t="shared" si="614"/>
        <v>0</v>
      </c>
      <c r="X540" s="74">
        <f t="shared" si="614"/>
        <v>0</v>
      </c>
      <c r="Y540" s="74">
        <f t="shared" si="614"/>
        <v>0</v>
      </c>
      <c r="Z540" s="74">
        <f t="shared" si="614"/>
        <v>4000</v>
      </c>
      <c r="AA540" s="74">
        <f t="shared" si="614"/>
        <v>0</v>
      </c>
      <c r="AB540" s="74">
        <f t="shared" si="614"/>
        <v>0</v>
      </c>
      <c r="AC540" s="74">
        <f t="shared" si="614"/>
        <v>0</v>
      </c>
      <c r="AD540" s="74">
        <f t="shared" si="614"/>
        <v>0</v>
      </c>
      <c r="AE540" s="74">
        <f t="shared" si="614"/>
        <v>0</v>
      </c>
      <c r="AF540" s="74">
        <f t="shared" si="614"/>
        <v>0</v>
      </c>
      <c r="AG540" s="74">
        <f t="shared" si="614"/>
        <v>0</v>
      </c>
      <c r="AH540" s="74">
        <f t="shared" si="614"/>
        <v>4000</v>
      </c>
      <c r="AI540" s="74">
        <f t="shared" si="614"/>
        <v>0</v>
      </c>
      <c r="AJ540" s="74">
        <f t="shared" si="614"/>
        <v>0</v>
      </c>
      <c r="AK540" s="74">
        <f t="shared" si="614"/>
        <v>0</v>
      </c>
      <c r="AL540" s="74">
        <f t="shared" si="614"/>
        <v>0</v>
      </c>
      <c r="AM540" s="74">
        <f t="shared" si="614"/>
        <v>0</v>
      </c>
      <c r="AN540" s="74">
        <f t="shared" si="614"/>
        <v>4000</v>
      </c>
      <c r="AO540" s="74">
        <f t="shared" si="614"/>
        <v>0</v>
      </c>
      <c r="AP540" s="74">
        <f t="shared" si="614"/>
        <v>0</v>
      </c>
      <c r="AQ540" s="74">
        <f t="shared" si="614"/>
        <v>0</v>
      </c>
      <c r="AR540" s="74">
        <f t="shared" si="614"/>
        <v>4000</v>
      </c>
      <c r="AS540" s="74">
        <f t="shared" si="614"/>
        <v>0</v>
      </c>
      <c r="AT540" s="74">
        <f t="shared" si="614"/>
        <v>0</v>
      </c>
      <c r="AU540" s="74">
        <f t="shared" si="614"/>
        <v>0</v>
      </c>
      <c r="AV540" s="74">
        <f t="shared" si="614"/>
        <v>0</v>
      </c>
      <c r="AW540" s="74">
        <f t="shared" si="614"/>
        <v>4000</v>
      </c>
      <c r="AX540" s="74">
        <f t="shared" si="614"/>
        <v>0</v>
      </c>
      <c r="AY540" s="74">
        <f t="shared" si="614"/>
        <v>0</v>
      </c>
      <c r="AZ540" s="74">
        <f t="shared" si="614"/>
        <v>0</v>
      </c>
      <c r="BA540" s="74">
        <f t="shared" si="614"/>
        <v>9</v>
      </c>
      <c r="BB540" s="74">
        <f t="shared" si="614"/>
        <v>0</v>
      </c>
      <c r="BC540" s="74">
        <f t="shared" si="614"/>
        <v>0</v>
      </c>
      <c r="BD540" s="74">
        <f t="shared" si="614"/>
        <v>4009</v>
      </c>
      <c r="BE540" s="74">
        <f t="shared" si="614"/>
        <v>0</v>
      </c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</row>
    <row r="541" spans="1:72" s="29" customFormat="1" ht="110.25" customHeight="1">
      <c r="A541" s="82" t="s">
        <v>253</v>
      </c>
      <c r="B541" s="83" t="s">
        <v>3</v>
      </c>
      <c r="C541" s="83" t="s">
        <v>150</v>
      </c>
      <c r="D541" s="84" t="s">
        <v>329</v>
      </c>
      <c r="E541" s="83" t="s">
        <v>144</v>
      </c>
      <c r="F541" s="74"/>
      <c r="G541" s="74"/>
      <c r="H541" s="74"/>
      <c r="I541" s="74"/>
      <c r="J541" s="74"/>
      <c r="K541" s="176"/>
      <c r="L541" s="176"/>
      <c r="M541" s="74"/>
      <c r="N541" s="75"/>
      <c r="O541" s="74">
        <f>P541-M541</f>
        <v>4000</v>
      </c>
      <c r="P541" s="74">
        <v>4000</v>
      </c>
      <c r="Q541" s="74"/>
      <c r="R541" s="176"/>
      <c r="S541" s="74">
        <f>P541+R541</f>
        <v>4000</v>
      </c>
      <c r="T541" s="74"/>
      <c r="U541" s="177"/>
      <c r="V541" s="74">
        <f>U541+S541</f>
        <v>4000</v>
      </c>
      <c r="W541" s="74">
        <f>T541</f>
        <v>0</v>
      </c>
      <c r="X541" s="180"/>
      <c r="Y541" s="180"/>
      <c r="Z541" s="74">
        <f>V541+X541+Y541</f>
        <v>4000</v>
      </c>
      <c r="AA541" s="74">
        <f>W541+Y541</f>
        <v>0</v>
      </c>
      <c r="AB541" s="177"/>
      <c r="AC541" s="177"/>
      <c r="AD541" s="177"/>
      <c r="AE541" s="177"/>
      <c r="AF541" s="177"/>
      <c r="AG541" s="177"/>
      <c r="AH541" s="74">
        <f>Z541+AB541+AC541+AD541+AE541+AF541+AG541</f>
        <v>4000</v>
      </c>
      <c r="AI541" s="74">
        <f>AA541+AG541</f>
        <v>0</v>
      </c>
      <c r="AJ541" s="74"/>
      <c r="AK541" s="74"/>
      <c r="AL541" s="177"/>
      <c r="AM541" s="177"/>
      <c r="AN541" s="74">
        <f>AH541+AJ541+AK541+AL541+AM541</f>
        <v>4000</v>
      </c>
      <c r="AO541" s="74">
        <f>AI541+AM541</f>
        <v>0</v>
      </c>
      <c r="AP541" s="178"/>
      <c r="AQ541" s="178"/>
      <c r="AR541" s="74">
        <f>AN541+AP541+AQ541</f>
        <v>4000</v>
      </c>
      <c r="AS541" s="74">
        <f>AO541+AQ541</f>
        <v>0</v>
      </c>
      <c r="AT541" s="177"/>
      <c r="AU541" s="177"/>
      <c r="AV541" s="177"/>
      <c r="AW541" s="74">
        <f>AR541+AT541+AU541+AV541</f>
        <v>4000</v>
      </c>
      <c r="AX541" s="74">
        <f>AS541+AV541</f>
        <v>0</v>
      </c>
      <c r="AY541" s="74"/>
      <c r="AZ541" s="74"/>
      <c r="BA541" s="74">
        <v>9</v>
      </c>
      <c r="BB541" s="178"/>
      <c r="BC541" s="178"/>
      <c r="BD541" s="74">
        <f>AW541+AY541+AZ541+BA541+BB541+BC541</f>
        <v>4009</v>
      </c>
      <c r="BE541" s="74">
        <f>AX541+BC541</f>
        <v>0</v>
      </c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</row>
    <row r="542" spans="1:72" s="29" customFormat="1" ht="75" customHeight="1">
      <c r="A542" s="82" t="s">
        <v>297</v>
      </c>
      <c r="B542" s="83" t="s">
        <v>3</v>
      </c>
      <c r="C542" s="83" t="s">
        <v>150</v>
      </c>
      <c r="D542" s="84" t="s">
        <v>295</v>
      </c>
      <c r="E542" s="83"/>
      <c r="F542" s="74"/>
      <c r="G542" s="74"/>
      <c r="H542" s="74"/>
      <c r="I542" s="74"/>
      <c r="J542" s="74"/>
      <c r="K542" s="176"/>
      <c r="L542" s="176"/>
      <c r="M542" s="74"/>
      <c r="N542" s="75"/>
      <c r="O542" s="74">
        <f aca="true" t="shared" si="615" ref="O542:BE542">O543</f>
        <v>30987</v>
      </c>
      <c r="P542" s="74">
        <f t="shared" si="615"/>
        <v>30987</v>
      </c>
      <c r="Q542" s="74">
        <f t="shared" si="615"/>
        <v>0</v>
      </c>
      <c r="R542" s="74">
        <f t="shared" si="615"/>
        <v>0</v>
      </c>
      <c r="S542" s="74">
        <f t="shared" si="615"/>
        <v>30987</v>
      </c>
      <c r="T542" s="74">
        <f t="shared" si="615"/>
        <v>0</v>
      </c>
      <c r="U542" s="74">
        <f t="shared" si="615"/>
        <v>31</v>
      </c>
      <c r="V542" s="74">
        <f t="shared" si="615"/>
        <v>31018</v>
      </c>
      <c r="W542" s="74">
        <f t="shared" si="615"/>
        <v>0</v>
      </c>
      <c r="X542" s="74">
        <f t="shared" si="615"/>
        <v>0</v>
      </c>
      <c r="Y542" s="74">
        <f t="shared" si="615"/>
        <v>0</v>
      </c>
      <c r="Z542" s="74">
        <f t="shared" si="615"/>
        <v>31018</v>
      </c>
      <c r="AA542" s="74">
        <f t="shared" si="615"/>
        <v>0</v>
      </c>
      <c r="AB542" s="74">
        <f t="shared" si="615"/>
        <v>0</v>
      </c>
      <c r="AC542" s="74">
        <f t="shared" si="615"/>
        <v>0</v>
      </c>
      <c r="AD542" s="74">
        <f t="shared" si="615"/>
        <v>0</v>
      </c>
      <c r="AE542" s="74">
        <f t="shared" si="615"/>
        <v>0</v>
      </c>
      <c r="AF542" s="74">
        <f t="shared" si="615"/>
        <v>0</v>
      </c>
      <c r="AG542" s="74">
        <f t="shared" si="615"/>
        <v>0</v>
      </c>
      <c r="AH542" s="74">
        <f t="shared" si="615"/>
        <v>31018</v>
      </c>
      <c r="AI542" s="74">
        <f t="shared" si="615"/>
        <v>0</v>
      </c>
      <c r="AJ542" s="74">
        <f t="shared" si="615"/>
        <v>-40</v>
      </c>
      <c r="AK542" s="74">
        <f t="shared" si="615"/>
        <v>0</v>
      </c>
      <c r="AL542" s="74">
        <f t="shared" si="615"/>
        <v>0</v>
      </c>
      <c r="AM542" s="74">
        <f t="shared" si="615"/>
        <v>0</v>
      </c>
      <c r="AN542" s="74">
        <f t="shared" si="615"/>
        <v>30978</v>
      </c>
      <c r="AO542" s="74">
        <f t="shared" si="615"/>
        <v>0</v>
      </c>
      <c r="AP542" s="74">
        <f t="shared" si="615"/>
        <v>0</v>
      </c>
      <c r="AQ542" s="74">
        <f t="shared" si="615"/>
        <v>0</v>
      </c>
      <c r="AR542" s="74">
        <f t="shared" si="615"/>
        <v>30978</v>
      </c>
      <c r="AS542" s="74">
        <f t="shared" si="615"/>
        <v>0</v>
      </c>
      <c r="AT542" s="74">
        <f t="shared" si="615"/>
        <v>0</v>
      </c>
      <c r="AU542" s="74">
        <f t="shared" si="615"/>
        <v>0</v>
      </c>
      <c r="AV542" s="74">
        <f t="shared" si="615"/>
        <v>0</v>
      </c>
      <c r="AW542" s="74">
        <f t="shared" si="615"/>
        <v>30978</v>
      </c>
      <c r="AX542" s="74">
        <f t="shared" si="615"/>
        <v>0</v>
      </c>
      <c r="AY542" s="74">
        <f t="shared" si="615"/>
        <v>0</v>
      </c>
      <c r="AZ542" s="74">
        <f t="shared" si="615"/>
        <v>0</v>
      </c>
      <c r="BA542" s="74">
        <f t="shared" si="615"/>
        <v>0</v>
      </c>
      <c r="BB542" s="74">
        <f t="shared" si="615"/>
        <v>0</v>
      </c>
      <c r="BC542" s="74">
        <f t="shared" si="615"/>
        <v>0</v>
      </c>
      <c r="BD542" s="74">
        <f t="shared" si="615"/>
        <v>30978</v>
      </c>
      <c r="BE542" s="74">
        <f t="shared" si="615"/>
        <v>0</v>
      </c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</row>
    <row r="543" spans="1:72" s="29" customFormat="1" ht="69.75" customHeight="1">
      <c r="A543" s="82" t="s">
        <v>137</v>
      </c>
      <c r="B543" s="83" t="s">
        <v>3</v>
      </c>
      <c r="C543" s="83" t="s">
        <v>150</v>
      </c>
      <c r="D543" s="84" t="s">
        <v>295</v>
      </c>
      <c r="E543" s="83" t="s">
        <v>138</v>
      </c>
      <c r="F543" s="74"/>
      <c r="G543" s="74"/>
      <c r="H543" s="74"/>
      <c r="I543" s="74"/>
      <c r="J543" s="74"/>
      <c r="K543" s="176"/>
      <c r="L543" s="176"/>
      <c r="M543" s="74"/>
      <c r="N543" s="75"/>
      <c r="O543" s="74">
        <f>P543-M543</f>
        <v>30987</v>
      </c>
      <c r="P543" s="74">
        <f>30855+132</f>
        <v>30987</v>
      </c>
      <c r="Q543" s="74"/>
      <c r="R543" s="176"/>
      <c r="S543" s="74">
        <f>P543+R543</f>
        <v>30987</v>
      </c>
      <c r="T543" s="74"/>
      <c r="U543" s="181">
        <v>31</v>
      </c>
      <c r="V543" s="74">
        <f>U543+S543</f>
        <v>31018</v>
      </c>
      <c r="W543" s="74">
        <f>T543</f>
        <v>0</v>
      </c>
      <c r="X543" s="180"/>
      <c r="Y543" s="180"/>
      <c r="Z543" s="74">
        <f>V543+X543+Y543</f>
        <v>31018</v>
      </c>
      <c r="AA543" s="74">
        <f>W543+Y543</f>
        <v>0</v>
      </c>
      <c r="AB543" s="177"/>
      <c r="AC543" s="177"/>
      <c r="AD543" s="177"/>
      <c r="AE543" s="177"/>
      <c r="AF543" s="177"/>
      <c r="AG543" s="177"/>
      <c r="AH543" s="74">
        <f>Z543+AB543+AC543+AD543+AE543+AF543+AG543</f>
        <v>31018</v>
      </c>
      <c r="AI543" s="74">
        <f>AA543+AG543</f>
        <v>0</v>
      </c>
      <c r="AJ543" s="74">
        <f>-15-25</f>
        <v>-40</v>
      </c>
      <c r="AK543" s="74"/>
      <c r="AL543" s="177"/>
      <c r="AM543" s="177"/>
      <c r="AN543" s="74">
        <f>AH543+AJ543+AK543+AL543+AM543</f>
        <v>30978</v>
      </c>
      <c r="AO543" s="74">
        <f>AI543+AM543</f>
        <v>0</v>
      </c>
      <c r="AP543" s="178"/>
      <c r="AQ543" s="178"/>
      <c r="AR543" s="74">
        <f>AN543+AP543+AQ543</f>
        <v>30978</v>
      </c>
      <c r="AS543" s="74">
        <f>AO543+AQ543</f>
        <v>0</v>
      </c>
      <c r="AT543" s="177"/>
      <c r="AU543" s="177"/>
      <c r="AV543" s="177"/>
      <c r="AW543" s="74">
        <f>AR543+AT543+AU543+AV543</f>
        <v>30978</v>
      </c>
      <c r="AX543" s="74">
        <f>AS543+AV543</f>
        <v>0</v>
      </c>
      <c r="AY543" s="74"/>
      <c r="AZ543" s="74"/>
      <c r="BA543" s="74"/>
      <c r="BB543" s="178"/>
      <c r="BC543" s="178"/>
      <c r="BD543" s="74">
        <f>AW543+AY543+AZ543+BA543+BB543+BC543</f>
        <v>30978</v>
      </c>
      <c r="BE543" s="74">
        <f>AX543+BC543</f>
        <v>0</v>
      </c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</row>
    <row r="544" spans="1:72" s="29" customFormat="1" ht="59.25" customHeight="1">
      <c r="A544" s="82" t="s">
        <v>341</v>
      </c>
      <c r="B544" s="83" t="s">
        <v>3</v>
      </c>
      <c r="C544" s="83" t="s">
        <v>150</v>
      </c>
      <c r="D544" s="84" t="s">
        <v>330</v>
      </c>
      <c r="E544" s="83"/>
      <c r="F544" s="74"/>
      <c r="G544" s="74"/>
      <c r="H544" s="74"/>
      <c r="I544" s="74"/>
      <c r="J544" s="74"/>
      <c r="K544" s="176"/>
      <c r="L544" s="176"/>
      <c r="M544" s="74"/>
      <c r="N544" s="75"/>
      <c r="O544" s="74">
        <f aca="true" t="shared" si="616" ref="O544:AA544">O545</f>
        <v>335</v>
      </c>
      <c r="P544" s="74">
        <f t="shared" si="616"/>
        <v>335</v>
      </c>
      <c r="Q544" s="74">
        <f t="shared" si="616"/>
        <v>0</v>
      </c>
      <c r="R544" s="74">
        <f t="shared" si="616"/>
        <v>0</v>
      </c>
      <c r="S544" s="74">
        <f t="shared" si="616"/>
        <v>335</v>
      </c>
      <c r="T544" s="74">
        <f t="shared" si="616"/>
        <v>0</v>
      </c>
      <c r="U544" s="74">
        <f t="shared" si="616"/>
        <v>0</v>
      </c>
      <c r="V544" s="74">
        <f t="shared" si="616"/>
        <v>335</v>
      </c>
      <c r="W544" s="74">
        <f t="shared" si="616"/>
        <v>0</v>
      </c>
      <c r="X544" s="74">
        <f t="shared" si="616"/>
        <v>0</v>
      </c>
      <c r="Y544" s="74">
        <f t="shared" si="616"/>
        <v>0</v>
      </c>
      <c r="Z544" s="74">
        <f t="shared" si="616"/>
        <v>335</v>
      </c>
      <c r="AA544" s="74">
        <f t="shared" si="616"/>
        <v>0</v>
      </c>
      <c r="AB544" s="74">
        <f aca="true" t="shared" si="617" ref="AB544:AN544">AB545+AB546</f>
        <v>0</v>
      </c>
      <c r="AC544" s="74">
        <f t="shared" si="617"/>
        <v>0</v>
      </c>
      <c r="AD544" s="74">
        <f t="shared" si="617"/>
        <v>0</v>
      </c>
      <c r="AE544" s="74">
        <f t="shared" si="617"/>
        <v>0</v>
      </c>
      <c r="AF544" s="74">
        <f t="shared" si="617"/>
        <v>0</v>
      </c>
      <c r="AG544" s="74">
        <f t="shared" si="617"/>
        <v>0</v>
      </c>
      <c r="AH544" s="74">
        <f t="shared" si="617"/>
        <v>335</v>
      </c>
      <c r="AI544" s="74">
        <f t="shared" si="617"/>
        <v>0</v>
      </c>
      <c r="AJ544" s="74">
        <f t="shared" si="617"/>
        <v>0</v>
      </c>
      <c r="AK544" s="74">
        <f t="shared" si="617"/>
        <v>0</v>
      </c>
      <c r="AL544" s="74">
        <f t="shared" si="617"/>
        <v>0</v>
      </c>
      <c r="AM544" s="74">
        <f t="shared" si="617"/>
        <v>0</v>
      </c>
      <c r="AN544" s="74">
        <f t="shared" si="617"/>
        <v>335</v>
      </c>
      <c r="AO544" s="74">
        <f>AO545+AO546</f>
        <v>0</v>
      </c>
      <c r="AP544" s="74">
        <f>AP545+AP546</f>
        <v>0</v>
      </c>
      <c r="AQ544" s="74">
        <f>AQ545+AQ546</f>
        <v>0</v>
      </c>
      <c r="AR544" s="74">
        <f>AR545+AR546</f>
        <v>335</v>
      </c>
      <c r="AS544" s="74">
        <f aca="true" t="shared" si="618" ref="AS544:BE544">AS545+AS546</f>
        <v>0</v>
      </c>
      <c r="AT544" s="74">
        <f t="shared" si="618"/>
        <v>0</v>
      </c>
      <c r="AU544" s="74">
        <f t="shared" si="618"/>
        <v>0</v>
      </c>
      <c r="AV544" s="74">
        <f t="shared" si="618"/>
        <v>0</v>
      </c>
      <c r="AW544" s="74">
        <f t="shared" si="618"/>
        <v>335</v>
      </c>
      <c r="AX544" s="74">
        <f t="shared" si="618"/>
        <v>0</v>
      </c>
      <c r="AY544" s="74">
        <f t="shared" si="618"/>
        <v>0</v>
      </c>
      <c r="AZ544" s="74">
        <f t="shared" si="618"/>
        <v>0</v>
      </c>
      <c r="BA544" s="74">
        <f t="shared" si="618"/>
        <v>0</v>
      </c>
      <c r="BB544" s="74">
        <f t="shared" si="618"/>
        <v>0</v>
      </c>
      <c r="BC544" s="74">
        <f t="shared" si="618"/>
        <v>0</v>
      </c>
      <c r="BD544" s="74">
        <f t="shared" si="618"/>
        <v>335</v>
      </c>
      <c r="BE544" s="74">
        <f t="shared" si="618"/>
        <v>0</v>
      </c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</row>
    <row r="545" spans="1:72" s="43" customFormat="1" ht="69.75" customHeight="1" hidden="1">
      <c r="A545" s="134" t="s">
        <v>137</v>
      </c>
      <c r="B545" s="135" t="s">
        <v>3</v>
      </c>
      <c r="C545" s="135" t="s">
        <v>150</v>
      </c>
      <c r="D545" s="136" t="s">
        <v>330</v>
      </c>
      <c r="E545" s="135" t="s">
        <v>138</v>
      </c>
      <c r="F545" s="137"/>
      <c r="G545" s="137"/>
      <c r="H545" s="137"/>
      <c r="I545" s="137"/>
      <c r="J545" s="137"/>
      <c r="K545" s="182"/>
      <c r="L545" s="182"/>
      <c r="M545" s="137"/>
      <c r="N545" s="138"/>
      <c r="O545" s="137">
        <f>P545-M545</f>
        <v>335</v>
      </c>
      <c r="P545" s="137">
        <v>335</v>
      </c>
      <c r="Q545" s="137"/>
      <c r="R545" s="182"/>
      <c r="S545" s="137">
        <f>P545+R545</f>
        <v>335</v>
      </c>
      <c r="T545" s="137"/>
      <c r="U545" s="183"/>
      <c r="V545" s="137">
        <f>U545+S545</f>
        <v>335</v>
      </c>
      <c r="W545" s="137">
        <f>T545</f>
        <v>0</v>
      </c>
      <c r="X545" s="184"/>
      <c r="Y545" s="184"/>
      <c r="Z545" s="137">
        <f>V545+X545+Y545</f>
        <v>335</v>
      </c>
      <c r="AA545" s="137">
        <f>W545+Y545</f>
        <v>0</v>
      </c>
      <c r="AB545" s="137">
        <v>-335</v>
      </c>
      <c r="AC545" s="183"/>
      <c r="AD545" s="183"/>
      <c r="AE545" s="183"/>
      <c r="AF545" s="183"/>
      <c r="AG545" s="183"/>
      <c r="AH545" s="137">
        <f>Z545+AB545+AC545+AD545+AE545+AF545+AG545</f>
        <v>0</v>
      </c>
      <c r="AI545" s="137">
        <f>AA545+AG545</f>
        <v>0</v>
      </c>
      <c r="AJ545" s="137"/>
      <c r="AK545" s="137"/>
      <c r="AL545" s="183"/>
      <c r="AM545" s="183"/>
      <c r="AN545" s="183"/>
      <c r="AO545" s="183"/>
      <c r="AP545" s="185"/>
      <c r="AQ545" s="185"/>
      <c r="AR545" s="185"/>
      <c r="AS545" s="185"/>
      <c r="AT545" s="183"/>
      <c r="AU545" s="183"/>
      <c r="AV545" s="183"/>
      <c r="AW545" s="183"/>
      <c r="AX545" s="183"/>
      <c r="AY545" s="178"/>
      <c r="AZ545" s="178"/>
      <c r="BA545" s="178"/>
      <c r="BB545" s="178"/>
      <c r="BC545" s="178"/>
      <c r="BD545" s="178"/>
      <c r="BE545" s="178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</row>
    <row r="546" spans="1:72" s="29" customFormat="1" ht="69.75" customHeight="1">
      <c r="A546" s="82" t="s">
        <v>378</v>
      </c>
      <c r="B546" s="83" t="s">
        <v>3</v>
      </c>
      <c r="C546" s="83" t="s">
        <v>150</v>
      </c>
      <c r="D546" s="84" t="s">
        <v>377</v>
      </c>
      <c r="E546" s="83"/>
      <c r="F546" s="74"/>
      <c r="G546" s="74"/>
      <c r="H546" s="74"/>
      <c r="I546" s="74"/>
      <c r="J546" s="74"/>
      <c r="K546" s="176"/>
      <c r="L546" s="176"/>
      <c r="M546" s="74"/>
      <c r="N546" s="75"/>
      <c r="O546" s="74"/>
      <c r="P546" s="74"/>
      <c r="Q546" s="74"/>
      <c r="R546" s="176"/>
      <c r="S546" s="74"/>
      <c r="T546" s="74"/>
      <c r="U546" s="177"/>
      <c r="V546" s="74"/>
      <c r="W546" s="74"/>
      <c r="X546" s="180"/>
      <c r="Y546" s="180"/>
      <c r="Z546" s="74"/>
      <c r="AA546" s="74"/>
      <c r="AB546" s="74">
        <f aca="true" t="shared" si="619" ref="AB546:BE546">AB547</f>
        <v>335</v>
      </c>
      <c r="AC546" s="177">
        <f t="shared" si="619"/>
        <v>0</v>
      </c>
      <c r="AD546" s="177">
        <f t="shared" si="619"/>
        <v>0</v>
      </c>
      <c r="AE546" s="177">
        <f t="shared" si="619"/>
        <v>0</v>
      </c>
      <c r="AF546" s="177">
        <f t="shared" si="619"/>
        <v>0</v>
      </c>
      <c r="AG546" s="177">
        <f t="shared" si="619"/>
        <v>0</v>
      </c>
      <c r="AH546" s="74">
        <f t="shared" si="619"/>
        <v>335</v>
      </c>
      <c r="AI546" s="74">
        <f t="shared" si="619"/>
        <v>0</v>
      </c>
      <c r="AJ546" s="74">
        <f t="shared" si="619"/>
        <v>0</v>
      </c>
      <c r="AK546" s="74">
        <f t="shared" si="619"/>
        <v>0</v>
      </c>
      <c r="AL546" s="74">
        <f t="shared" si="619"/>
        <v>0</v>
      </c>
      <c r="AM546" s="74">
        <f t="shared" si="619"/>
        <v>0</v>
      </c>
      <c r="AN546" s="74">
        <f t="shared" si="619"/>
        <v>335</v>
      </c>
      <c r="AO546" s="74">
        <f t="shared" si="619"/>
        <v>0</v>
      </c>
      <c r="AP546" s="74">
        <f t="shared" si="619"/>
        <v>0</v>
      </c>
      <c r="AQ546" s="74">
        <f t="shared" si="619"/>
        <v>0</v>
      </c>
      <c r="AR546" s="74">
        <f t="shared" si="619"/>
        <v>335</v>
      </c>
      <c r="AS546" s="74">
        <f t="shared" si="619"/>
        <v>0</v>
      </c>
      <c r="AT546" s="74">
        <f t="shared" si="619"/>
        <v>0</v>
      </c>
      <c r="AU546" s="74">
        <f t="shared" si="619"/>
        <v>0</v>
      </c>
      <c r="AV546" s="74">
        <f t="shared" si="619"/>
        <v>0</v>
      </c>
      <c r="AW546" s="74">
        <f t="shared" si="619"/>
        <v>335</v>
      </c>
      <c r="AX546" s="74">
        <f t="shared" si="619"/>
        <v>0</v>
      </c>
      <c r="AY546" s="74">
        <f t="shared" si="619"/>
        <v>0</v>
      </c>
      <c r="AZ546" s="74">
        <f t="shared" si="619"/>
        <v>0</v>
      </c>
      <c r="BA546" s="74">
        <f t="shared" si="619"/>
        <v>0</v>
      </c>
      <c r="BB546" s="74">
        <f t="shared" si="619"/>
        <v>0</v>
      </c>
      <c r="BC546" s="74">
        <f t="shared" si="619"/>
        <v>0</v>
      </c>
      <c r="BD546" s="74">
        <f t="shared" si="619"/>
        <v>335</v>
      </c>
      <c r="BE546" s="74">
        <f t="shared" si="619"/>
        <v>0</v>
      </c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</row>
    <row r="547" spans="1:72" s="29" customFormat="1" ht="69.75" customHeight="1">
      <c r="A547" s="82" t="s">
        <v>137</v>
      </c>
      <c r="B547" s="83" t="s">
        <v>3</v>
      </c>
      <c r="C547" s="83" t="s">
        <v>150</v>
      </c>
      <c r="D547" s="84" t="s">
        <v>377</v>
      </c>
      <c r="E547" s="83" t="s">
        <v>138</v>
      </c>
      <c r="F547" s="74"/>
      <c r="G547" s="74"/>
      <c r="H547" s="74"/>
      <c r="I547" s="74"/>
      <c r="J547" s="74"/>
      <c r="K547" s="176"/>
      <c r="L547" s="176"/>
      <c r="M547" s="74"/>
      <c r="N547" s="75"/>
      <c r="O547" s="74"/>
      <c r="P547" s="74"/>
      <c r="Q547" s="74"/>
      <c r="R547" s="176"/>
      <c r="S547" s="74"/>
      <c r="T547" s="74"/>
      <c r="U547" s="177"/>
      <c r="V547" s="74"/>
      <c r="W547" s="74"/>
      <c r="X547" s="180"/>
      <c r="Y547" s="180"/>
      <c r="Z547" s="74"/>
      <c r="AA547" s="74"/>
      <c r="AB547" s="74">
        <v>335</v>
      </c>
      <c r="AC547" s="177"/>
      <c r="AD547" s="177"/>
      <c r="AE547" s="177"/>
      <c r="AF547" s="177"/>
      <c r="AG547" s="177"/>
      <c r="AH547" s="74">
        <f>Z547+AB547+AC547+AD547+AE547+AF547+AG547</f>
        <v>335</v>
      </c>
      <c r="AI547" s="74">
        <f>AA547+AG547</f>
        <v>0</v>
      </c>
      <c r="AJ547" s="74"/>
      <c r="AK547" s="74"/>
      <c r="AL547" s="177"/>
      <c r="AM547" s="177"/>
      <c r="AN547" s="74">
        <f>AH547+AJ547+AK547+AL547+AM547</f>
        <v>335</v>
      </c>
      <c r="AO547" s="74">
        <f>AI547+AM547</f>
        <v>0</v>
      </c>
      <c r="AP547" s="178"/>
      <c r="AQ547" s="178"/>
      <c r="AR547" s="74">
        <f>AN547+AP547+AQ547</f>
        <v>335</v>
      </c>
      <c r="AS547" s="74">
        <f>AO547+AQ547</f>
        <v>0</v>
      </c>
      <c r="AT547" s="177"/>
      <c r="AU547" s="177"/>
      <c r="AV547" s="177"/>
      <c r="AW547" s="74">
        <f>AR547+AT547+AU547+AV547</f>
        <v>335</v>
      </c>
      <c r="AX547" s="74">
        <f>AS547+AV547</f>
        <v>0</v>
      </c>
      <c r="AY547" s="74"/>
      <c r="AZ547" s="74"/>
      <c r="BA547" s="74"/>
      <c r="BB547" s="178"/>
      <c r="BC547" s="178"/>
      <c r="BD547" s="74">
        <f>AW547+AY547+AZ547+BA547+BB547+BC547</f>
        <v>335</v>
      </c>
      <c r="BE547" s="74">
        <f>AX547+BC547</f>
        <v>0</v>
      </c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</row>
    <row r="548" spans="1:72" s="29" customFormat="1" ht="48.75" customHeight="1">
      <c r="A548" s="82" t="s">
        <v>357</v>
      </c>
      <c r="B548" s="83" t="s">
        <v>3</v>
      </c>
      <c r="C548" s="83" t="s">
        <v>150</v>
      </c>
      <c r="D548" s="84" t="s">
        <v>298</v>
      </c>
      <c r="E548" s="83"/>
      <c r="F548" s="74"/>
      <c r="G548" s="74"/>
      <c r="H548" s="74"/>
      <c r="I548" s="74"/>
      <c r="J548" s="74"/>
      <c r="K548" s="176"/>
      <c r="L548" s="176"/>
      <c r="M548" s="74"/>
      <c r="N548" s="75"/>
      <c r="O548" s="74">
        <f aca="true" t="shared" si="620" ref="O548:AG549">O549</f>
        <v>79</v>
      </c>
      <c r="P548" s="74">
        <f t="shared" si="620"/>
        <v>79</v>
      </c>
      <c r="Q548" s="74">
        <f t="shared" si="620"/>
        <v>0</v>
      </c>
      <c r="R548" s="74">
        <f t="shared" si="620"/>
        <v>0</v>
      </c>
      <c r="S548" s="74">
        <f t="shared" si="620"/>
        <v>79</v>
      </c>
      <c r="T548" s="74">
        <f t="shared" si="620"/>
        <v>0</v>
      </c>
      <c r="U548" s="74">
        <f t="shared" si="620"/>
        <v>0</v>
      </c>
      <c r="V548" s="74">
        <f t="shared" si="620"/>
        <v>79</v>
      </c>
      <c r="W548" s="74">
        <f t="shared" si="620"/>
        <v>0</v>
      </c>
      <c r="X548" s="74">
        <f t="shared" si="620"/>
        <v>0</v>
      </c>
      <c r="Y548" s="74">
        <f t="shared" si="620"/>
        <v>0</v>
      </c>
      <c r="Z548" s="74">
        <f t="shared" si="620"/>
        <v>79</v>
      </c>
      <c r="AA548" s="74">
        <f t="shared" si="620"/>
        <v>0</v>
      </c>
      <c r="AB548" s="74">
        <f t="shared" si="620"/>
        <v>0</v>
      </c>
      <c r="AC548" s="74">
        <f t="shared" si="620"/>
        <v>0</v>
      </c>
      <c r="AD548" s="74">
        <f t="shared" si="620"/>
        <v>0</v>
      </c>
      <c r="AE548" s="74">
        <f t="shared" si="620"/>
        <v>0</v>
      </c>
      <c r="AF548" s="74">
        <f t="shared" si="620"/>
        <v>0</v>
      </c>
      <c r="AG548" s="74">
        <f t="shared" si="620"/>
        <v>0</v>
      </c>
      <c r="AH548" s="74">
        <f aca="true" t="shared" si="621" ref="AA548:AP549">AH549</f>
        <v>79</v>
      </c>
      <c r="AI548" s="74">
        <f t="shared" si="621"/>
        <v>0</v>
      </c>
      <c r="AJ548" s="74">
        <f t="shared" si="621"/>
        <v>0</v>
      </c>
      <c r="AK548" s="74">
        <f t="shared" si="621"/>
        <v>0</v>
      </c>
      <c r="AL548" s="74">
        <f t="shared" si="621"/>
        <v>0</v>
      </c>
      <c r="AM548" s="74">
        <f t="shared" si="621"/>
        <v>0</v>
      </c>
      <c r="AN548" s="74">
        <f t="shared" si="621"/>
        <v>79</v>
      </c>
      <c r="AO548" s="74">
        <f t="shared" si="621"/>
        <v>0</v>
      </c>
      <c r="AP548" s="74">
        <f t="shared" si="621"/>
        <v>0</v>
      </c>
      <c r="AQ548" s="74">
        <f aca="true" t="shared" si="622" ref="AO548:BE549">AQ549</f>
        <v>0</v>
      </c>
      <c r="AR548" s="74">
        <f t="shared" si="622"/>
        <v>79</v>
      </c>
      <c r="AS548" s="74">
        <f t="shared" si="622"/>
        <v>0</v>
      </c>
      <c r="AT548" s="74">
        <f t="shared" si="622"/>
        <v>0</v>
      </c>
      <c r="AU548" s="74">
        <f t="shared" si="622"/>
        <v>0</v>
      </c>
      <c r="AV548" s="74">
        <f t="shared" si="622"/>
        <v>0</v>
      </c>
      <c r="AW548" s="74">
        <f t="shared" si="622"/>
        <v>79</v>
      </c>
      <c r="AX548" s="74">
        <f t="shared" si="622"/>
        <v>0</v>
      </c>
      <c r="AY548" s="74">
        <f t="shared" si="622"/>
        <v>0</v>
      </c>
      <c r="AZ548" s="74">
        <f t="shared" si="622"/>
        <v>0</v>
      </c>
      <c r="BA548" s="74">
        <f t="shared" si="622"/>
        <v>0</v>
      </c>
      <c r="BB548" s="74">
        <f t="shared" si="622"/>
        <v>0</v>
      </c>
      <c r="BC548" s="74">
        <f t="shared" si="622"/>
        <v>0</v>
      </c>
      <c r="BD548" s="74">
        <f t="shared" si="622"/>
        <v>79</v>
      </c>
      <c r="BE548" s="74">
        <f t="shared" si="622"/>
        <v>0</v>
      </c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</row>
    <row r="549" spans="1:72" s="29" customFormat="1" ht="58.5" customHeight="1">
      <c r="A549" s="82" t="s">
        <v>358</v>
      </c>
      <c r="B549" s="83" t="s">
        <v>3</v>
      </c>
      <c r="C549" s="83" t="s">
        <v>150</v>
      </c>
      <c r="D549" s="84" t="s">
        <v>299</v>
      </c>
      <c r="E549" s="83"/>
      <c r="F549" s="74"/>
      <c r="G549" s="74"/>
      <c r="H549" s="74"/>
      <c r="I549" s="74"/>
      <c r="J549" s="74"/>
      <c r="K549" s="176"/>
      <c r="L549" s="176"/>
      <c r="M549" s="74"/>
      <c r="N549" s="75"/>
      <c r="O549" s="74">
        <f t="shared" si="620"/>
        <v>79</v>
      </c>
      <c r="P549" s="74">
        <f t="shared" si="620"/>
        <v>79</v>
      </c>
      <c r="Q549" s="74">
        <f t="shared" si="620"/>
        <v>0</v>
      </c>
      <c r="R549" s="74">
        <f t="shared" si="620"/>
        <v>0</v>
      </c>
      <c r="S549" s="74">
        <f t="shared" si="620"/>
        <v>79</v>
      </c>
      <c r="T549" s="74">
        <f t="shared" si="620"/>
        <v>0</v>
      </c>
      <c r="U549" s="74">
        <f t="shared" si="620"/>
        <v>0</v>
      </c>
      <c r="V549" s="74">
        <f t="shared" si="620"/>
        <v>79</v>
      </c>
      <c r="W549" s="74">
        <f t="shared" si="620"/>
        <v>0</v>
      </c>
      <c r="X549" s="74">
        <f t="shared" si="620"/>
        <v>0</v>
      </c>
      <c r="Y549" s="74">
        <f t="shared" si="620"/>
        <v>0</v>
      </c>
      <c r="Z549" s="74">
        <f t="shared" si="620"/>
        <v>79</v>
      </c>
      <c r="AA549" s="74">
        <f t="shared" si="621"/>
        <v>0</v>
      </c>
      <c r="AB549" s="74">
        <f t="shared" si="621"/>
        <v>0</v>
      </c>
      <c r="AC549" s="74">
        <f t="shared" si="621"/>
        <v>0</v>
      </c>
      <c r="AD549" s="74">
        <f t="shared" si="621"/>
        <v>0</v>
      </c>
      <c r="AE549" s="74">
        <f t="shared" si="621"/>
        <v>0</v>
      </c>
      <c r="AF549" s="74">
        <f t="shared" si="621"/>
        <v>0</v>
      </c>
      <c r="AG549" s="74">
        <f t="shared" si="621"/>
        <v>0</v>
      </c>
      <c r="AH549" s="74">
        <f t="shared" si="621"/>
        <v>79</v>
      </c>
      <c r="AI549" s="74">
        <f t="shared" si="621"/>
        <v>0</v>
      </c>
      <c r="AJ549" s="74">
        <f t="shared" si="621"/>
        <v>0</v>
      </c>
      <c r="AK549" s="74">
        <f t="shared" si="621"/>
        <v>0</v>
      </c>
      <c r="AL549" s="74">
        <f t="shared" si="621"/>
        <v>0</v>
      </c>
      <c r="AM549" s="74">
        <f t="shared" si="621"/>
        <v>0</v>
      </c>
      <c r="AN549" s="74">
        <f t="shared" si="621"/>
        <v>79</v>
      </c>
      <c r="AO549" s="74">
        <f t="shared" si="622"/>
        <v>0</v>
      </c>
      <c r="AP549" s="74">
        <f t="shared" si="622"/>
        <v>0</v>
      </c>
      <c r="AQ549" s="74">
        <f t="shared" si="622"/>
        <v>0</v>
      </c>
      <c r="AR549" s="74">
        <f t="shared" si="622"/>
        <v>79</v>
      </c>
      <c r="AS549" s="74">
        <f t="shared" si="622"/>
        <v>0</v>
      </c>
      <c r="AT549" s="74">
        <f t="shared" si="622"/>
        <v>0</v>
      </c>
      <c r="AU549" s="74">
        <f t="shared" si="622"/>
        <v>0</v>
      </c>
      <c r="AV549" s="74">
        <f t="shared" si="622"/>
        <v>0</v>
      </c>
      <c r="AW549" s="74">
        <f t="shared" si="622"/>
        <v>79</v>
      </c>
      <c r="AX549" s="74">
        <f t="shared" si="622"/>
        <v>0</v>
      </c>
      <c r="AY549" s="74">
        <f t="shared" si="622"/>
        <v>0</v>
      </c>
      <c r="AZ549" s="74">
        <f t="shared" si="622"/>
        <v>0</v>
      </c>
      <c r="BA549" s="74">
        <f t="shared" si="622"/>
        <v>0</v>
      </c>
      <c r="BB549" s="74">
        <f t="shared" si="622"/>
        <v>0</v>
      </c>
      <c r="BC549" s="74">
        <f t="shared" si="622"/>
        <v>0</v>
      </c>
      <c r="BD549" s="74">
        <f t="shared" si="622"/>
        <v>79</v>
      </c>
      <c r="BE549" s="74">
        <f t="shared" si="622"/>
        <v>0</v>
      </c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</row>
    <row r="550" spans="1:72" s="29" customFormat="1" ht="72.75" customHeight="1">
      <c r="A550" s="82" t="s">
        <v>137</v>
      </c>
      <c r="B550" s="83" t="s">
        <v>3</v>
      </c>
      <c r="C550" s="83" t="s">
        <v>150</v>
      </c>
      <c r="D550" s="84" t="s">
        <v>299</v>
      </c>
      <c r="E550" s="83" t="s">
        <v>138</v>
      </c>
      <c r="F550" s="74"/>
      <c r="G550" s="74"/>
      <c r="H550" s="74"/>
      <c r="I550" s="74"/>
      <c r="J550" s="74"/>
      <c r="K550" s="176"/>
      <c r="L550" s="176"/>
      <c r="M550" s="74"/>
      <c r="N550" s="75"/>
      <c r="O550" s="74">
        <f>P550-M550</f>
        <v>79</v>
      </c>
      <c r="P550" s="74">
        <f>37+42</f>
        <v>79</v>
      </c>
      <c r="Q550" s="74"/>
      <c r="R550" s="74"/>
      <c r="S550" s="74">
        <f>P550+R550</f>
        <v>79</v>
      </c>
      <c r="T550" s="74"/>
      <c r="U550" s="177"/>
      <c r="V550" s="74">
        <f>U550+S550</f>
        <v>79</v>
      </c>
      <c r="W550" s="74">
        <f>T550</f>
        <v>0</v>
      </c>
      <c r="X550" s="180"/>
      <c r="Y550" s="180"/>
      <c r="Z550" s="74">
        <f>V550+X550+Y550</f>
        <v>79</v>
      </c>
      <c r="AA550" s="74">
        <f>W550+Y550</f>
        <v>0</v>
      </c>
      <c r="AB550" s="177"/>
      <c r="AC550" s="177"/>
      <c r="AD550" s="177"/>
      <c r="AE550" s="177"/>
      <c r="AF550" s="177"/>
      <c r="AG550" s="177"/>
      <c r="AH550" s="74">
        <f>Z550+AB550+AC550+AD550+AE550+AF550+AG550</f>
        <v>79</v>
      </c>
      <c r="AI550" s="74">
        <f>AA550+AG550</f>
        <v>0</v>
      </c>
      <c r="AJ550" s="74"/>
      <c r="AK550" s="74"/>
      <c r="AL550" s="177"/>
      <c r="AM550" s="177"/>
      <c r="AN550" s="74">
        <f>AH550+AJ550+AK550+AL550+AM550</f>
        <v>79</v>
      </c>
      <c r="AO550" s="74">
        <f>AI550+AM550</f>
        <v>0</v>
      </c>
      <c r="AP550" s="178"/>
      <c r="AQ550" s="178"/>
      <c r="AR550" s="74">
        <f>AN550+AP550+AQ550</f>
        <v>79</v>
      </c>
      <c r="AS550" s="74">
        <f>AO550+AQ550</f>
        <v>0</v>
      </c>
      <c r="AT550" s="177"/>
      <c r="AU550" s="177"/>
      <c r="AV550" s="177"/>
      <c r="AW550" s="74">
        <f>AR550+AT550+AU550+AV550</f>
        <v>79</v>
      </c>
      <c r="AX550" s="74">
        <f>AS550+AV550</f>
        <v>0</v>
      </c>
      <c r="AY550" s="74"/>
      <c r="AZ550" s="74"/>
      <c r="BA550" s="74"/>
      <c r="BB550" s="178"/>
      <c r="BC550" s="178"/>
      <c r="BD550" s="74">
        <f>AW550+AY550+AZ550+BA550+BB550+BC550</f>
        <v>79</v>
      </c>
      <c r="BE550" s="74">
        <f>AX550+BC550</f>
        <v>0</v>
      </c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</row>
    <row r="551" spans="1:72" s="29" customFormat="1" ht="42" customHeight="1" hidden="1">
      <c r="A551" s="68" t="s">
        <v>281</v>
      </c>
      <c r="B551" s="83"/>
      <c r="C551" s="83"/>
      <c r="D551" s="84"/>
      <c r="E551" s="83"/>
      <c r="F551" s="71">
        <v>430993</v>
      </c>
      <c r="G551" s="71">
        <f>H551-F551</f>
        <v>-207037</v>
      </c>
      <c r="H551" s="71">
        <v>223956</v>
      </c>
      <c r="I551" s="71"/>
      <c r="J551" s="71">
        <v>460000</v>
      </c>
      <c r="K551" s="176"/>
      <c r="L551" s="176"/>
      <c r="M551" s="71">
        <f>H551+K551</f>
        <v>223956</v>
      </c>
      <c r="N551" s="112"/>
      <c r="O551" s="71">
        <f>P551-M551</f>
        <v>-223956</v>
      </c>
      <c r="P551" s="71">
        <f>I551+K551</f>
        <v>0</v>
      </c>
      <c r="Q551" s="71"/>
      <c r="R551" s="176"/>
      <c r="S551" s="74">
        <f>P551+R551</f>
        <v>0</v>
      </c>
      <c r="T551" s="71"/>
      <c r="U551" s="177"/>
      <c r="V551" s="178"/>
      <c r="W551" s="178"/>
      <c r="X551" s="180"/>
      <c r="Y551" s="180"/>
      <c r="Z551" s="176"/>
      <c r="AA551" s="176"/>
      <c r="AB551" s="177"/>
      <c r="AC551" s="177"/>
      <c r="AD551" s="177"/>
      <c r="AE551" s="177"/>
      <c r="AF551" s="177"/>
      <c r="AG551" s="177"/>
      <c r="AH551" s="177"/>
      <c r="AI551" s="177"/>
      <c r="AJ551" s="177"/>
      <c r="AK551" s="177"/>
      <c r="AL551" s="177"/>
      <c r="AM551" s="177"/>
      <c r="AN551" s="177"/>
      <c r="AO551" s="177"/>
      <c r="AP551" s="178"/>
      <c r="AQ551" s="178"/>
      <c r="AR551" s="178"/>
      <c r="AS551" s="178"/>
      <c r="AT551" s="177"/>
      <c r="AU551" s="177"/>
      <c r="AV551" s="177"/>
      <c r="AW551" s="177"/>
      <c r="AX551" s="177"/>
      <c r="AY551" s="178"/>
      <c r="AZ551" s="178"/>
      <c r="BA551" s="178"/>
      <c r="BB551" s="178"/>
      <c r="BC551" s="178"/>
      <c r="BD551" s="178"/>
      <c r="BE551" s="17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</row>
    <row r="552" spans="1:57" ht="15.75">
      <c r="A552" s="53"/>
      <c r="B552" s="54"/>
      <c r="C552" s="54"/>
      <c r="D552" s="55"/>
      <c r="E552" s="54"/>
      <c r="F552" s="56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9"/>
      <c r="W552" s="59"/>
      <c r="X552" s="56"/>
      <c r="Y552" s="56"/>
      <c r="Z552" s="60"/>
      <c r="AA552" s="60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9"/>
      <c r="AQ552" s="59"/>
      <c r="AR552" s="59"/>
      <c r="AS552" s="59"/>
      <c r="AT552" s="58"/>
      <c r="AU552" s="58"/>
      <c r="AV552" s="58"/>
      <c r="AW552" s="58"/>
      <c r="AX552" s="58"/>
      <c r="AY552" s="59"/>
      <c r="AZ552" s="59"/>
      <c r="BA552" s="59"/>
      <c r="BB552" s="59"/>
      <c r="BC552" s="59"/>
      <c r="BD552" s="59"/>
      <c r="BE552" s="59"/>
    </row>
    <row r="553" spans="1:72" s="8" customFormat="1" ht="58.5" customHeight="1">
      <c r="A553" s="61" t="s">
        <v>118</v>
      </c>
      <c r="B553" s="62"/>
      <c r="C553" s="62"/>
      <c r="D553" s="63"/>
      <c r="E553" s="62"/>
      <c r="F553" s="64" t="e">
        <f aca="true" t="shared" si="623" ref="F553:T553">F19+F71+F93+F178+F276+F295+F365+F399+F446+F551</f>
        <v>#REF!</v>
      </c>
      <c r="G553" s="64">
        <f t="shared" si="623"/>
        <v>1408471</v>
      </c>
      <c r="H553" s="64">
        <f t="shared" si="623"/>
        <v>8509729</v>
      </c>
      <c r="I553" s="64">
        <f t="shared" si="623"/>
        <v>50000</v>
      </c>
      <c r="J553" s="64">
        <f t="shared" si="623"/>
        <v>9189387</v>
      </c>
      <c r="K553" s="64">
        <f t="shared" si="623"/>
        <v>0</v>
      </c>
      <c r="L553" s="64">
        <f t="shared" si="623"/>
        <v>0</v>
      </c>
      <c r="M553" s="64">
        <f t="shared" si="623"/>
        <v>8509729</v>
      </c>
      <c r="N553" s="64">
        <f t="shared" si="623"/>
        <v>50000</v>
      </c>
      <c r="O553" s="64">
        <f t="shared" si="623"/>
        <v>-2150628</v>
      </c>
      <c r="P553" s="64">
        <f t="shared" si="623"/>
        <v>6359101</v>
      </c>
      <c r="Q553" s="64">
        <f t="shared" si="623"/>
        <v>377839</v>
      </c>
      <c r="R553" s="64">
        <f t="shared" si="623"/>
        <v>0</v>
      </c>
      <c r="S553" s="64">
        <f t="shared" si="623"/>
        <v>6359101</v>
      </c>
      <c r="T553" s="64">
        <f t="shared" si="623"/>
        <v>377839</v>
      </c>
      <c r="U553" s="74">
        <f>U554</f>
        <v>0</v>
      </c>
      <c r="V553" s="64">
        <f aca="true" t="shared" si="624" ref="V553:BE553">V19+V71+V93+V178+V276+V295+V365+V399+V446+V551</f>
        <v>6359101</v>
      </c>
      <c r="W553" s="64">
        <f t="shared" si="624"/>
        <v>377839</v>
      </c>
      <c r="X553" s="64">
        <f t="shared" si="624"/>
        <v>0</v>
      </c>
      <c r="Y553" s="64">
        <f t="shared" si="624"/>
        <v>35000</v>
      </c>
      <c r="Z553" s="64">
        <f t="shared" si="624"/>
        <v>6394101</v>
      </c>
      <c r="AA553" s="64">
        <f t="shared" si="624"/>
        <v>412839</v>
      </c>
      <c r="AB553" s="64">
        <f t="shared" si="624"/>
        <v>-192374</v>
      </c>
      <c r="AC553" s="64">
        <f t="shared" si="624"/>
        <v>103923</v>
      </c>
      <c r="AD553" s="64">
        <f t="shared" si="624"/>
        <v>197</v>
      </c>
      <c r="AE553" s="64">
        <f t="shared" si="624"/>
        <v>64936</v>
      </c>
      <c r="AF553" s="64">
        <f t="shared" si="624"/>
        <v>11343</v>
      </c>
      <c r="AG553" s="64">
        <f t="shared" si="624"/>
        <v>3524</v>
      </c>
      <c r="AH553" s="64">
        <f t="shared" si="624"/>
        <v>6385650</v>
      </c>
      <c r="AI553" s="64">
        <f t="shared" si="624"/>
        <v>416363</v>
      </c>
      <c r="AJ553" s="64">
        <f t="shared" si="624"/>
        <v>0</v>
      </c>
      <c r="AK553" s="64">
        <f t="shared" si="624"/>
        <v>27104</v>
      </c>
      <c r="AL553" s="64">
        <f t="shared" si="624"/>
        <v>0</v>
      </c>
      <c r="AM553" s="64">
        <f t="shared" si="624"/>
        <v>1274649</v>
      </c>
      <c r="AN553" s="64">
        <f t="shared" si="624"/>
        <v>7687403</v>
      </c>
      <c r="AO553" s="64">
        <f t="shared" si="624"/>
        <v>1691012</v>
      </c>
      <c r="AP553" s="64">
        <f t="shared" si="624"/>
        <v>0</v>
      </c>
      <c r="AQ553" s="64">
        <f t="shared" si="624"/>
        <v>958383</v>
      </c>
      <c r="AR553" s="64">
        <f t="shared" si="624"/>
        <v>8645786</v>
      </c>
      <c r="AS553" s="64">
        <f t="shared" si="624"/>
        <v>2649395</v>
      </c>
      <c r="AT553" s="64">
        <f t="shared" si="624"/>
        <v>0</v>
      </c>
      <c r="AU553" s="64">
        <f t="shared" si="624"/>
        <v>18047</v>
      </c>
      <c r="AV553" s="64">
        <f t="shared" si="624"/>
        <v>233862</v>
      </c>
      <c r="AW553" s="64">
        <f t="shared" si="624"/>
        <v>8897695</v>
      </c>
      <c r="AX553" s="64">
        <f t="shared" si="624"/>
        <v>2883257</v>
      </c>
      <c r="AY553" s="64">
        <f t="shared" si="624"/>
        <v>0</v>
      </c>
      <c r="AZ553" s="64">
        <f t="shared" si="624"/>
        <v>0</v>
      </c>
      <c r="BA553" s="64">
        <f t="shared" si="624"/>
        <v>0</v>
      </c>
      <c r="BB553" s="64">
        <f t="shared" si="624"/>
        <v>83921</v>
      </c>
      <c r="BC553" s="64">
        <f t="shared" si="624"/>
        <v>75449</v>
      </c>
      <c r="BD553" s="64">
        <f t="shared" si="624"/>
        <v>9972915</v>
      </c>
      <c r="BE553" s="64">
        <f t="shared" si="624"/>
        <v>3874556</v>
      </c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</row>
    <row r="554" spans="1:5" ht="15">
      <c r="A554" s="30"/>
      <c r="B554" s="31"/>
      <c r="C554" s="31"/>
      <c r="D554" s="32"/>
      <c r="E554" s="31"/>
    </row>
    <row r="555" spans="1:57" ht="93" customHeight="1">
      <c r="A555" s="227" t="s">
        <v>436</v>
      </c>
      <c r="B555" s="227"/>
      <c r="C555" s="227"/>
      <c r="D555" s="228"/>
      <c r="E555" s="229"/>
      <c r="F555" s="229"/>
      <c r="G555" s="229"/>
      <c r="H555" s="229"/>
      <c r="I555" s="229"/>
      <c r="J555" s="229"/>
      <c r="K555" s="229"/>
      <c r="L555" s="229"/>
      <c r="M555" s="229"/>
      <c r="N555" s="229"/>
      <c r="O555" s="229"/>
      <c r="P555" s="229"/>
      <c r="Q555" s="229"/>
      <c r="R555" s="51"/>
      <c r="S555" s="51"/>
      <c r="T555" s="51"/>
      <c r="U555" s="51"/>
      <c r="V555" s="52"/>
      <c r="W555" s="52"/>
      <c r="X555" s="51"/>
      <c r="Y555" s="51"/>
      <c r="Z555" s="52"/>
      <c r="AA555" s="52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2"/>
      <c r="AQ555" s="52"/>
      <c r="AR555" s="52"/>
      <c r="AS555" s="52"/>
      <c r="AT555" s="51"/>
      <c r="AU555" s="51"/>
      <c r="AV555" s="51"/>
      <c r="AW555" s="51"/>
      <c r="AX555" s="51"/>
      <c r="AY555" s="52"/>
      <c r="AZ555" s="52"/>
      <c r="BA555" s="52"/>
      <c r="BB555" s="52"/>
      <c r="BC555" s="52"/>
      <c r="BD555" s="52"/>
      <c r="BE555" s="52"/>
    </row>
    <row r="556" spans="1:72" s="12" customFormat="1" ht="23.25">
      <c r="A556" s="230" t="s">
        <v>257</v>
      </c>
      <c r="B556" s="231"/>
      <c r="C556" s="231"/>
      <c r="D556" s="52"/>
      <c r="E556" s="229" t="s">
        <v>437</v>
      </c>
      <c r="F556" s="229"/>
      <c r="G556" s="229"/>
      <c r="H556" s="229"/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  <c r="AJ556" s="229"/>
      <c r="AK556" s="229"/>
      <c r="AL556" s="229"/>
      <c r="AM556" s="229"/>
      <c r="AN556" s="229"/>
      <c r="AO556" s="229"/>
      <c r="AP556" s="229"/>
      <c r="AQ556" s="229"/>
      <c r="AR556" s="229"/>
      <c r="AS556" s="229"/>
      <c r="AT556" s="229"/>
      <c r="AU556" s="229"/>
      <c r="AV556" s="229"/>
      <c r="AW556" s="229"/>
      <c r="AX556" s="229"/>
      <c r="AY556" s="229"/>
      <c r="AZ556" s="229"/>
      <c r="BA556" s="229"/>
      <c r="BB556" s="229"/>
      <c r="BC556" s="229"/>
      <c r="BD556" s="229"/>
      <c r="BE556" s="229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</row>
    <row r="557" spans="13:16" ht="15">
      <c r="M557" s="6">
        <f>M553-M551</f>
        <v>8285773</v>
      </c>
      <c r="N557" s="6">
        <f>N553-N551</f>
        <v>50000</v>
      </c>
      <c r="O557" s="6">
        <f>O553-O551</f>
        <v>-1926672</v>
      </c>
      <c r="P557" s="6">
        <f>P553-P551</f>
        <v>6359101</v>
      </c>
    </row>
    <row r="558" spans="13:56" ht="15">
      <c r="M558" s="6"/>
      <c r="BD558" s="39">
        <f>BD553-AY553</f>
        <v>9972915</v>
      </c>
    </row>
    <row r="559" spans="13:39" ht="15">
      <c r="M559" s="6"/>
      <c r="AM559" s="6"/>
    </row>
    <row r="560" ht="15">
      <c r="A560" s="33"/>
    </row>
    <row r="561" spans="2:5" ht="15">
      <c r="B561" s="34"/>
      <c r="C561" s="34"/>
      <c r="D561" s="35"/>
      <c r="E561" s="34"/>
    </row>
  </sheetData>
  <mergeCells count="85">
    <mergeCell ref="A1:BE1"/>
    <mergeCell ref="A2:BE2"/>
    <mergeCell ref="A3:BE3"/>
    <mergeCell ref="AZ15:AZ17"/>
    <mergeCell ref="BD14:BE14"/>
    <mergeCell ref="BD15:BD17"/>
    <mergeCell ref="BE15:BE17"/>
    <mergeCell ref="AY14:BC14"/>
    <mergeCell ref="AY15:AY17"/>
    <mergeCell ref="BB15:BB17"/>
    <mergeCell ref="BC15:BC17"/>
    <mergeCell ref="AR14:AS14"/>
    <mergeCell ref="AR15:AR17"/>
    <mergeCell ref="AS15:AS17"/>
    <mergeCell ref="AT14:AV14"/>
    <mergeCell ref="AW14:AX14"/>
    <mergeCell ref="AT15:AT17"/>
    <mergeCell ref="AU15:AU17"/>
    <mergeCell ref="AV15:AV17"/>
    <mergeCell ref="AW15:AW17"/>
    <mergeCell ref="AP14:AQ14"/>
    <mergeCell ref="AQ15:AQ17"/>
    <mergeCell ref="AP15:AP17"/>
    <mergeCell ref="E556:BE556"/>
    <mergeCell ref="R14:R17"/>
    <mergeCell ref="F14:F17"/>
    <mergeCell ref="E555:Q555"/>
    <mergeCell ref="L15:L17"/>
    <mergeCell ref="H15:H17"/>
    <mergeCell ref="K15:K17"/>
    <mergeCell ref="A555:C555"/>
    <mergeCell ref="D14:D17"/>
    <mergeCell ref="A14:A17"/>
    <mergeCell ref="B14:B17"/>
    <mergeCell ref="C14:C17"/>
    <mergeCell ref="G14:I14"/>
    <mergeCell ref="E14:E17"/>
    <mergeCell ref="K14:L14"/>
    <mergeCell ref="I15:I17"/>
    <mergeCell ref="J14:J17"/>
    <mergeCell ref="G15:G17"/>
    <mergeCell ref="Q15:Q17"/>
    <mergeCell ref="M14:N14"/>
    <mergeCell ref="P15:P17"/>
    <mergeCell ref="O15:O17"/>
    <mergeCell ref="M15:M17"/>
    <mergeCell ref="N15:N17"/>
    <mergeCell ref="O14:Q14"/>
    <mergeCell ref="Z14:AA14"/>
    <mergeCell ref="V14:W14"/>
    <mergeCell ref="AA15:AA17"/>
    <mergeCell ref="X14:Y14"/>
    <mergeCell ref="X15:X17"/>
    <mergeCell ref="Y15:Y17"/>
    <mergeCell ref="Z15:Z17"/>
    <mergeCell ref="AE15:AE17"/>
    <mergeCell ref="AF15:AF17"/>
    <mergeCell ref="V15:V17"/>
    <mergeCell ref="W15:W17"/>
    <mergeCell ref="AN14:AO14"/>
    <mergeCell ref="U14:U17"/>
    <mergeCell ref="S14:T14"/>
    <mergeCell ref="S15:S17"/>
    <mergeCell ref="T15:T17"/>
    <mergeCell ref="AB14:AG14"/>
    <mergeCell ref="AG15:AG17"/>
    <mergeCell ref="AB15:AB17"/>
    <mergeCell ref="AC15:AC17"/>
    <mergeCell ref="AD15:AD17"/>
    <mergeCell ref="AH14:AI14"/>
    <mergeCell ref="AJ14:AM14"/>
    <mergeCell ref="AM15:AM17"/>
    <mergeCell ref="AJ15:AJ17"/>
    <mergeCell ref="AK15:AK17"/>
    <mergeCell ref="AL15:AL17"/>
    <mergeCell ref="BA16:BA17"/>
    <mergeCell ref="AX15:AX17"/>
    <mergeCell ref="A9:BE11"/>
    <mergeCell ref="A5:BE5"/>
    <mergeCell ref="A6:BE6"/>
    <mergeCell ref="A7:BE7"/>
    <mergeCell ref="AO15:AO17"/>
    <mergeCell ref="AH15:AH17"/>
    <mergeCell ref="AI15:AI17"/>
    <mergeCell ref="AN15:AN17"/>
  </mergeCells>
  <printOptions/>
  <pageMargins left="1.12" right="0.21" top="0.2755905511811024" bottom="0.2362204724409449" header="0.2755905511811024" footer="0.24"/>
  <pageSetup horizontalDpi="600" verticalDpi="600" orientation="portrait" paperSize="9" scale="65" r:id="rId1"/>
  <rowBreaks count="29" manualBreakCount="29">
    <brk id="30" max="56" man="1"/>
    <brk id="54" max="56" man="1"/>
    <brk id="65" max="56" man="1"/>
    <brk id="82" max="56" man="1"/>
    <brk id="107" max="56" man="1"/>
    <brk id="121" max="56" man="1"/>
    <brk id="137" max="56" man="1"/>
    <brk id="155" max="56" man="1"/>
    <brk id="166" max="56" man="1"/>
    <brk id="182" max="56" man="1"/>
    <brk id="193" max="56" man="1"/>
    <brk id="208" max="56" man="1"/>
    <brk id="225" max="56" man="1"/>
    <brk id="233" max="56" man="1"/>
    <brk id="239" max="56" man="1"/>
    <brk id="251" max="56" man="1"/>
    <brk id="271" max="56" man="1"/>
    <brk id="294" max="56" man="1"/>
    <brk id="314" max="56" man="1"/>
    <brk id="337" max="56" man="1"/>
    <brk id="352" max="56" man="1"/>
    <brk id="369" max="56" man="1"/>
    <brk id="397" max="56" man="1"/>
    <brk id="422" max="56" man="1"/>
    <brk id="450" max="56" man="1"/>
    <brk id="473" max="55" man="1"/>
    <brk id="493" max="55" man="1"/>
    <brk id="519" max="55" man="1"/>
    <brk id="540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2010-07-07T11:01:06Z</cp:lastPrinted>
  <dcterms:created xsi:type="dcterms:W3CDTF">2007-01-25T06:11:58Z</dcterms:created>
  <dcterms:modified xsi:type="dcterms:W3CDTF">2010-07-07T11:01:19Z</dcterms:modified>
  <cp:category/>
  <cp:version/>
  <cp:contentType/>
  <cp:contentStatus/>
</cp:coreProperties>
</file>